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myhydro.torontohydro.com/divisions/regulatorylegal/2025RateApp/Exhibits/Application/Exhibit5/Tab01-Capital Structure/S02-3-OEB Appendix 2-OA-OB/"/>
    </mc:Choice>
  </mc:AlternateContent>
  <xr:revisionPtr revIDLastSave="0" documentId="13_ncr:1_{522FF7C3-491C-4E21-802B-497B49B26C6E}" xr6:coauthVersionLast="47" xr6:coauthVersionMax="47" xr10:uidLastSave="{00000000-0000-0000-0000-000000000000}"/>
  <bookViews>
    <workbookView xWindow="-110" yWindow="-110" windowWidth="19420" windowHeight="10420" activeTab="1" xr2:uid="{0EDCDEA8-BF2B-4DFB-8049-3C97E5BA9A14}"/>
  </bookViews>
  <sheets>
    <sheet name="App.2-OA Capital Structure" sheetId="1" r:id="rId1"/>
    <sheet name="App.2-OB_Debt Instruments" sheetId="2" r:id="rId2"/>
  </sheets>
  <externalReferences>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Parse_Out" hidden="1">#REF!</definedName>
    <definedName name="ApprovedYr">'[1]Z1.ModelVariables'!$C$12</definedName>
    <definedName name="AS2DocOpenMode" hidden="1">"AS2DocumentEdit"</definedName>
    <definedName name="BI_LDCLIST">'[2]3. Rate Class Selection'!$B$19:$B$21</definedName>
    <definedName name="Bridge_Year">'[3]0.1 LDC Info'!$E$23</definedName>
    <definedName name="BridgeYear">'[4]LDC Info'!$E$26</definedName>
    <definedName name="Cash">#REF!</definedName>
    <definedName name="contactf">#REF!</definedName>
    <definedName name="CRLF">'[1]Z1.ModelVariables'!$C$10</definedName>
    <definedName name="CustomerAdministration">[5]lists!$Z$1:$Z$36</definedName>
    <definedName name="EBNUMBER">'[4]LDC Info'!$E$16</definedName>
    <definedName name="Fixed_Charges">[5]lists!$I$1:$I$212</definedName>
    <definedName name="histdate">[6]Financials!$E$76</definedName>
    <definedName name="Incr2000">#REF!</definedName>
    <definedName name="Last_Rebasing_Year">'[3]0.1 LDC Info'!$E$27</definedName>
    <definedName name="LDC_LIST">[7]lists!$AM$1:$AM$80</definedName>
    <definedName name="LDCLIST" localSheetId="0">'[8]LDC Info'!$AA$3:$AA$79</definedName>
    <definedName name="LDCNAMES">[5]lists!$AL$1:$AL$78</definedName>
    <definedName name="LIMIT">#REF!</definedName>
    <definedName name="LossFactors">[5]lists!$L$2:$L$15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[5]lists!$AA$1:$AA$71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_xlnm.Print_Area" localSheetId="0">'App.2-OA Capital Structure'!$A$1:$P$68</definedName>
    <definedName name="_xlnm.Print_Area" localSheetId="1">'App.2-OB_Debt Instruments'!$A$1:$K$41</definedName>
    <definedName name="print_end">#REF!</definedName>
    <definedName name="Rate_Class">[5]lists!$A$2:$A$105</definedName>
    <definedName name="RATE_CLASSES">[5]lists!$A$1:$A$104</definedName>
    <definedName name="ratedescription">[9]hidden1!$D$1:$D$122</definedName>
    <definedName name="RebaseYear">'[4]LDC Info'!$E$28</definedName>
    <definedName name="RebaseYear_1">'[10]LDC Info'!$E$24</definedName>
    <definedName name="RenameBridge">'[11]LDC Info'!$E$26</definedName>
    <definedName name="RenameRebase">'[11]LDC Info'!$E$28</definedName>
    <definedName name="RenameTest">'[11]LDC Info'!$E$24</definedName>
    <definedName name="RMpilsVer">'[1]Z1.ModelVariables'!$C$13</definedName>
    <definedName name="RMversion">'[12]Z1.ModelVariables'!$C$13</definedName>
    <definedName name="SALBENF">#REF!</definedName>
    <definedName name="salreg">#REF!</definedName>
    <definedName name="SALREGF">#REF!</definedName>
    <definedName name="TableName">"Dummy"</definedName>
    <definedName name="TEMPA">#REF!</definedName>
    <definedName name="Test_Year">'[3]0.1 LDC Info'!$E$25</definedName>
    <definedName name="TestYear">'[4]LDC Info'!$E$24</definedName>
    <definedName name="TestYr">'[1]P0.Admin'!$C$13</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[5]lists!$N$2:$N$5</definedName>
    <definedName name="Units1">[5]lists!$O$2:$O$4</definedName>
    <definedName name="Units2">[5]lists!$P$2:$P$3</definedName>
    <definedName name="Utility">[6]Financials!$A$1</definedName>
    <definedName name="utitliy1">[13]Financials!$A$1</definedName>
    <definedName name="valuevx">42.314159</definedName>
    <definedName name="WAGBENF">#REF!</definedName>
    <definedName name="wagdob">#REF!</definedName>
    <definedName name="wagdobf">#REF!</definedName>
    <definedName name="wagreg">#REF!</definedName>
    <definedName name="wagreg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62" i="2" l="1"/>
  <c r="J159" i="2"/>
  <c r="J158" i="2"/>
  <c r="J157" i="2"/>
  <c r="J156" i="2"/>
  <c r="J155" i="2"/>
  <c r="J154" i="2"/>
  <c r="J153" i="2"/>
  <c r="J152" i="2"/>
  <c r="J151" i="2"/>
  <c r="J150" i="2"/>
  <c r="J149" i="2"/>
  <c r="J148" i="2"/>
  <c r="J147" i="2"/>
  <c r="J146" i="2"/>
  <c r="J145" i="2"/>
  <c r="J144" i="2"/>
  <c r="J143" i="2"/>
  <c r="J142" i="2"/>
  <c r="H136" i="2"/>
  <c r="J132" i="2"/>
  <c r="J130" i="2"/>
  <c r="J131" i="2"/>
  <c r="J129" i="2"/>
  <c r="J128" i="2"/>
  <c r="J127" i="2"/>
  <c r="J126" i="2"/>
  <c r="J125" i="2"/>
  <c r="J124" i="2"/>
  <c r="J123" i="2"/>
  <c r="J122" i="2"/>
  <c r="J121" i="2"/>
  <c r="J120" i="2"/>
  <c r="J119" i="2"/>
  <c r="J118" i="2"/>
  <c r="J117" i="2"/>
  <c r="J116" i="2"/>
  <c r="J162" i="2" l="1"/>
  <c r="J136" i="2"/>
  <c r="H110" i="2"/>
  <c r="J105" i="2"/>
  <c r="J104" i="2" l="1"/>
  <c r="J103" i="2"/>
  <c r="J102" i="2" l="1"/>
  <c r="J101" i="2"/>
  <c r="J100" i="2"/>
  <c r="J99" i="2"/>
  <c r="J98" i="2"/>
  <c r="J97" i="2"/>
  <c r="J96" i="2"/>
  <c r="J95" i="2"/>
  <c r="J94" i="2"/>
  <c r="J93" i="2"/>
  <c r="J92" i="2"/>
  <c r="J91" i="2"/>
  <c r="J90" i="2"/>
  <c r="H84" i="2"/>
  <c r="J82" i="2"/>
  <c r="J110" i="2" l="1"/>
  <c r="J80" i="2"/>
  <c r="J81" i="2"/>
  <c r="J79" i="2"/>
  <c r="J78" i="2"/>
  <c r="J77" i="2"/>
  <c r="J76" i="2"/>
  <c r="J75" i="2"/>
  <c r="J74" i="2"/>
  <c r="J73" i="2"/>
  <c r="J72" i="2"/>
  <c r="J71" i="2"/>
  <c r="J70" i="2"/>
  <c r="J69" i="2"/>
  <c r="J68" i="2"/>
  <c r="H62" i="2"/>
  <c r="J60" i="2"/>
  <c r="J59" i="2"/>
  <c r="J58" i="2"/>
  <c r="J57" i="2"/>
  <c r="J56" i="2"/>
  <c r="J55" i="2"/>
  <c r="J54" i="2"/>
  <c r="J53" i="2"/>
  <c r="J52" i="2"/>
  <c r="J51" i="2"/>
  <c r="J50" i="2"/>
  <c r="J49" i="2"/>
  <c r="J48" i="2"/>
  <c r="J47" i="2"/>
  <c r="J46" i="2"/>
  <c r="J62" i="2" s="1"/>
  <c r="J84" i="2" l="1"/>
  <c r="H40" i="2"/>
  <c r="J36" i="2"/>
  <c r="J35" i="2"/>
  <c r="J34" i="2"/>
  <c r="J33" i="2"/>
  <c r="J32" i="2"/>
  <c r="J31" i="2"/>
  <c r="J30" i="2"/>
  <c r="J29" i="2"/>
  <c r="J28" i="2"/>
  <c r="J27" i="2"/>
  <c r="J26" i="2"/>
  <c r="J25" i="2"/>
  <c r="J24" i="2"/>
  <c r="J23" i="2"/>
  <c r="J40" i="2" l="1"/>
  <c r="H238" i="2"/>
  <c r="I238" i="2" s="1"/>
  <c r="J236" i="2"/>
  <c r="J235" i="2"/>
  <c r="J234" i="2"/>
  <c r="J233" i="2"/>
  <c r="J232" i="2"/>
  <c r="J231" i="2"/>
  <c r="J230" i="2"/>
  <c r="J229" i="2"/>
  <c r="J228" i="2"/>
  <c r="J227" i="2"/>
  <c r="J226" i="2"/>
  <c r="J225" i="2"/>
  <c r="E222" i="2"/>
  <c r="H219" i="2"/>
  <c r="I219" i="2" s="1"/>
  <c r="J217" i="2"/>
  <c r="J216" i="2"/>
  <c r="J215" i="2"/>
  <c r="J214" i="2"/>
  <c r="J213" i="2"/>
  <c r="J212" i="2"/>
  <c r="J211" i="2"/>
  <c r="J210" i="2"/>
  <c r="J209" i="2"/>
  <c r="J208" i="2"/>
  <c r="J207" i="2"/>
  <c r="J206" i="2"/>
  <c r="E203" i="2"/>
  <c r="H200" i="2"/>
  <c r="I200" i="2" s="1"/>
  <c r="J198" i="2"/>
  <c r="J197" i="2"/>
  <c r="J196" i="2"/>
  <c r="J195" i="2"/>
  <c r="J194" i="2"/>
  <c r="J193" i="2"/>
  <c r="J192" i="2"/>
  <c r="J191" i="2"/>
  <c r="J190" i="2"/>
  <c r="J189" i="2"/>
  <c r="J188" i="2"/>
  <c r="J187" i="2"/>
  <c r="E184" i="2"/>
  <c r="H181" i="2"/>
  <c r="I181" i="2" s="1"/>
  <c r="J179" i="2"/>
  <c r="J178" i="2"/>
  <c r="J177" i="2"/>
  <c r="J176" i="2"/>
  <c r="J175" i="2"/>
  <c r="J174" i="2"/>
  <c r="J173" i="2"/>
  <c r="J172" i="2"/>
  <c r="J171" i="2"/>
  <c r="J170" i="2"/>
  <c r="J169" i="2"/>
  <c r="J168" i="2"/>
  <c r="E165" i="2"/>
  <c r="I58" i="1"/>
  <c r="O58" i="1" s="1"/>
  <c r="E57" i="1"/>
  <c r="I57" i="1" s="1"/>
  <c r="E54" i="1"/>
  <c r="K54" i="1" s="1"/>
  <c r="E53" i="1"/>
  <c r="I53" i="1" s="1"/>
  <c r="O53" i="1" s="1"/>
  <c r="E52" i="1"/>
  <c r="I52" i="1" s="1"/>
  <c r="I28" i="1"/>
  <c r="O28" i="1" s="1"/>
  <c r="E27" i="1"/>
  <c r="E29" i="1" s="1"/>
  <c r="K29" i="1" s="1"/>
  <c r="E23" i="1"/>
  <c r="I23" i="1" s="1"/>
  <c r="O23" i="1" s="1"/>
  <c r="E22" i="1"/>
  <c r="I22" i="1" s="1"/>
  <c r="I84" i="2" l="1"/>
  <c r="J181" i="2"/>
  <c r="J238" i="2"/>
  <c r="I136" i="2"/>
  <c r="J219" i="2"/>
  <c r="I162" i="2"/>
  <c r="K22" i="1" s="1"/>
  <c r="O22" i="1" s="1"/>
  <c r="O24" i="1" s="1"/>
  <c r="I62" i="2"/>
  <c r="I110" i="2"/>
  <c r="J200" i="2"/>
  <c r="I40" i="2"/>
  <c r="O52" i="1"/>
  <c r="O54" i="1" s="1"/>
  <c r="I54" i="1"/>
  <c r="O57" i="1"/>
  <c r="O59" i="1" s="1"/>
  <c r="I59" i="1"/>
  <c r="I24" i="1"/>
  <c r="E59" i="1"/>
  <c r="K59" i="1" s="1"/>
  <c r="K61" i="1" s="1"/>
  <c r="I27" i="1"/>
  <c r="E24" i="1"/>
  <c r="K24" i="1" l="1"/>
  <c r="K31" i="1" s="1"/>
  <c r="I29" i="1"/>
  <c r="O27" i="1"/>
  <c r="O29" i="1" s="1"/>
  <c r="O31" i="1" s="1"/>
  <c r="O61" i="1"/>
</calcChain>
</file>

<file path=xl/sharedStrings.xml><?xml version="1.0" encoding="utf-8"?>
<sst xmlns="http://schemas.openxmlformats.org/spreadsheetml/2006/main" count="682" uniqueCount="78">
  <si>
    <t>File Number:</t>
  </si>
  <si>
    <t>Exhibit:</t>
  </si>
  <si>
    <t>Tab:</t>
  </si>
  <si>
    <t>Schedule:</t>
  </si>
  <si>
    <t>Page:</t>
  </si>
  <si>
    <t>Date:</t>
  </si>
  <si>
    <t>Appendix 2-OA</t>
  </si>
  <si>
    <t>Capital Structure and Cost of Capital</t>
  </si>
  <si>
    <t>This table must be completed for the last OEB-approved year and the test year.</t>
  </si>
  <si>
    <t>Test Year:</t>
  </si>
  <si>
    <t>Line No.</t>
  </si>
  <si>
    <t>Particulars</t>
  </si>
  <si>
    <t>Capitalization Ratio</t>
  </si>
  <si>
    <t>Cost Rate</t>
  </si>
  <si>
    <t>Return</t>
  </si>
  <si>
    <t>(%)</t>
  </si>
  <si>
    <t>($)</t>
  </si>
  <si>
    <t>Debt</t>
  </si>
  <si>
    <t xml:space="preserve">  Long-term Debt</t>
  </si>
  <si>
    <t xml:space="preserve">  Short-term Debt</t>
  </si>
  <si>
    <t>(1)</t>
  </si>
  <si>
    <t>Total Debt</t>
  </si>
  <si>
    <t>Equity</t>
  </si>
  <si>
    <t xml:space="preserve">  Common Equity</t>
  </si>
  <si>
    <t xml:space="preserve">  Preferred Shares</t>
  </si>
  <si>
    <t>Total Equity</t>
  </si>
  <si>
    <t>Total</t>
  </si>
  <si>
    <t>Notes</t>
  </si>
  <si>
    <t>4.0% unless an applicant has proposed or been approved for a different amount.</t>
  </si>
  <si>
    <t>Last OEB-approved year:</t>
  </si>
  <si>
    <t>Appendix 2-OB</t>
  </si>
  <si>
    <t>Debt Instruments</t>
  </si>
  <si>
    <t>If financing is in place only part of the year, separately calculate the pro-rated interest in the year and input in the cell.</t>
  </si>
  <si>
    <r>
      <t xml:space="preserve">Input actual or deemed long-term debt rate in accordance with the guidelines in </t>
    </r>
    <r>
      <rPr>
        <i/>
        <sz val="10"/>
        <rFont val="Arial"/>
        <family val="2"/>
      </rPr>
      <t>The Report of the Board on the Cost of Capital for Ontario's Regulated Utilities</t>
    </r>
    <r>
      <rPr>
        <sz val="10"/>
        <rFont val="Arial"/>
        <family val="2"/>
      </rPr>
      <t>, issued December 11, 2009, or with any subsequent update issued by the OEB.</t>
    </r>
  </si>
  <si>
    <t>Add more lines above row 12 if necessary.</t>
  </si>
  <si>
    <t>Year</t>
  </si>
  <si>
    <t>Row</t>
  </si>
  <si>
    <t>Description</t>
  </si>
  <si>
    <t>Lender</t>
  </si>
  <si>
    <t>Affiliated or Third-Party Debt?</t>
  </si>
  <si>
    <t>Fixed or Variable-Rate?</t>
  </si>
  <si>
    <t>Start Date</t>
  </si>
  <si>
    <t>Term              (years)</t>
  </si>
  <si>
    <t>Principal                         ($)</t>
  </si>
  <si>
    <r>
      <t xml:space="preserve">Rate (%) </t>
    </r>
    <r>
      <rPr>
        <vertAlign val="superscript"/>
        <sz val="10"/>
        <rFont val="Arial"/>
        <family val="2"/>
      </rPr>
      <t>2</t>
    </r>
  </si>
  <si>
    <r>
      <t xml:space="preserve">Interest ($) </t>
    </r>
    <r>
      <rPr>
        <vertAlign val="superscript"/>
        <sz val="10"/>
        <rFont val="Arial"/>
        <family val="2"/>
      </rPr>
      <t>1</t>
    </r>
  </si>
  <si>
    <t>Additional Comments, if any</t>
  </si>
  <si>
    <t>2010 Series 6</t>
  </si>
  <si>
    <t>THC</t>
  </si>
  <si>
    <t>Affiliated</t>
  </si>
  <si>
    <t>Fixed Rate</t>
  </si>
  <si>
    <t>2011 Series 7</t>
  </si>
  <si>
    <t>2012 Prom Note #1</t>
  </si>
  <si>
    <t>2012 Prom Note #2</t>
  </si>
  <si>
    <t>N/A</t>
  </si>
  <si>
    <t>Payable on demand - deemed LTD rate for 2018</t>
  </si>
  <si>
    <t>2013 Series 8</t>
  </si>
  <si>
    <t>2013 Series 9</t>
  </si>
  <si>
    <t>2014 Series 10</t>
  </si>
  <si>
    <t>2015 Series 11</t>
  </si>
  <si>
    <t>2013 Series 9 re-opening</t>
  </si>
  <si>
    <t>2016 Series 12</t>
  </si>
  <si>
    <t>2017 Series 13</t>
  </si>
  <si>
    <t>2019 Series 14</t>
  </si>
  <si>
    <t>2019 Series 15</t>
  </si>
  <si>
    <t>2020 Series 16</t>
  </si>
  <si>
    <t>2021 Series 17</t>
  </si>
  <si>
    <t>2021 Series 18</t>
  </si>
  <si>
    <t>2022 Series 19</t>
  </si>
  <si>
    <t>2023 Series 20</t>
  </si>
  <si>
    <t>2023 Series 21</t>
  </si>
  <si>
    <t>2024 Series 22</t>
  </si>
  <si>
    <t>2025 Series 23</t>
  </si>
  <si>
    <t>Forecast</t>
  </si>
  <si>
    <t>Actuals</t>
  </si>
  <si>
    <t>EB-2023-0195</t>
  </si>
  <si>
    <t>ORIGNIAL</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</si>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</sst>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quot;$&quot;* #,##0.00_-;_-&quot;$&quot;* &quot;-&quot;??_-;_-@_-"/>
    <numFmt numFmtId="164" formatCode="\(#\)"/>
    <numFmt numFmtId="165" formatCode="&quot;$&quot;#,##0_);[Red]\(&quot;$&quot;#,##0\);&quot;$&quot;\ \-"/>
    <numFmt numFmtId="166" formatCode="0.0%"/>
    <numFmt numFmtId="167" formatCode="[$-1009]d\-mmm\-yy;@"/>
    <numFmt numFmtId="168" formatCode="_-&quot;$&quot;* #,##0_-;\-&quot;$&quot;* #,##0_-;_-&quot;$&quot;* &quot;-&quot;??_-;_-@_-"/>
    <numFmt numFmtId="169" formatCode="0.000%"/>
  </numFmts>
  <fonts count="14" x14ac:knownFonts="1">
    <font>
      <sz val="10"/>
      <name val="Arial"/>
    </font>
    <font>
      <sz val="11"/>
      <color theme="1"/>
      <name val="Calibri"/>
      <family val="2"/>
      <scheme val="minor"/>
    </font>
    <font>
      <sz val="10"/>
      <name val="Arial"/>
      <family val="2"/>
    </font>
    <font>
      <b/>
      <sz val="10"/>
      <name val="Arial"/>
      <family val="2"/>
    </font>
    <font>
      <sz val="8"/>
      <name val="Arial"/>
      <family val="2"/>
    </font>
    <font>
      <b/>
      <sz val="14"/>
      <name val="Arial"/>
      <family val="2"/>
    </font>
    <font>
      <b/>
      <sz val="10"/>
      <color rgb="FFFF0000"/>
      <name val="Arial"/>
      <family val="2"/>
    </font>
    <font>
      <u/>
      <sz val="10"/>
      <name val="Arial"/>
      <family val="2"/>
    </font>
    <font>
      <b/>
      <u/>
      <sz val="10"/>
      <name val="Arial"/>
      <family val="2"/>
    </font>
    <font>
      <sz val="14"/>
      <color indexed="10"/>
      <name val="Arial"/>
      <family val="2"/>
    </font>
    <font>
      <i/>
      <sz val="10"/>
      <name val="Arial"/>
      <family val="2"/>
    </font>
    <font>
      <b/>
      <sz val="12"/>
      <name val="Arial"/>
      <family val="2"/>
    </font>
    <font>
      <vertAlign val="superscript"/>
      <sz val="10"/>
      <name val="Arial"/>
      <family val="2"/>
    </font>
    <font>
      <sz val="11"/>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rgb="FFFFFF00"/>
        <bgColor indexed="64"/>
      </patternFill>
    </fill>
  </fills>
  <borders count="20">
    <border>
      <left/>
      <right/>
      <top/>
      <bottom/>
      <diagonal/>
    </border>
    <border>
      <left/>
      <right/>
      <top/>
      <bottom style="thin">
        <color theme="0"/>
      </bottom>
      <diagonal/>
    </border>
    <border>
      <left/>
      <right/>
      <top/>
      <bottom style="thin">
        <color indexed="64"/>
      </bottom>
      <diagonal/>
    </border>
    <border>
      <left/>
      <right/>
      <top style="thin">
        <color indexed="64"/>
      </top>
      <bottom style="double">
        <color indexed="64"/>
      </bottom>
      <diagonal/>
    </border>
    <border>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s>
  <cellStyleXfs count="5">
    <xf numFmtId="0" fontId="0"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4" fontId="2" fillId="0" borderId="0" applyFont="0" applyFill="0" applyBorder="0" applyAlignment="0" applyProtection="0"/>
  </cellStyleXfs>
  <cellXfs count="138">
    <xf numFmtId="0" fontId="0" fillId="0" borderId="0" xfId="0"/>
    <xf numFmtId="0" fontId="2" fillId="0" borderId="0" xfId="3" applyProtection="1">
      <protection locked="0"/>
    </xf>
    <xf numFmtId="0" fontId="3" fillId="0" borderId="0" xfId="0" applyFont="1" applyAlignment="1" applyProtection="1">
      <alignment horizontal="left"/>
      <protection locked="0"/>
    </xf>
    <xf numFmtId="0" fontId="4" fillId="0" borderId="0" xfId="0" applyFont="1" applyAlignment="1" applyProtection="1">
      <alignment horizontal="right" vertical="top"/>
      <protection locked="0"/>
    </xf>
    <xf numFmtId="0" fontId="4" fillId="2" borderId="1" xfId="0" applyFont="1" applyFill="1" applyBorder="1" applyAlignment="1" applyProtection="1">
      <alignment horizontal="right" vertical="top"/>
      <protection locked="0"/>
    </xf>
    <xf numFmtId="0" fontId="4" fillId="2" borderId="0" xfId="0" applyFont="1" applyFill="1" applyAlignment="1" applyProtection="1">
      <alignment horizontal="right" vertical="top"/>
      <protection locked="0"/>
    </xf>
    <xf numFmtId="0" fontId="6" fillId="0" borderId="0" xfId="3" applyFont="1" applyAlignment="1" applyProtection="1">
      <alignment horizontal="center" vertical="center"/>
      <protection locked="0"/>
    </xf>
    <xf numFmtId="0" fontId="0" fillId="0" borderId="0" xfId="0" applyProtection="1">
      <protection locked="0"/>
    </xf>
    <xf numFmtId="0" fontId="3" fillId="0" borderId="0" xfId="0" applyFont="1" applyAlignment="1" applyProtection="1">
      <alignment horizontal="right"/>
      <protection locked="0"/>
    </xf>
    <xf numFmtId="0" fontId="2" fillId="0" borderId="0" xfId="3" applyBorder="1" applyProtection="1">
      <protection locked="0"/>
    </xf>
    <xf numFmtId="0" fontId="3" fillId="0" borderId="2" xfId="3" applyFont="1" applyBorder="1" applyAlignment="1" applyProtection="1">
      <alignment horizontal="center" vertical="center"/>
      <protection locked="0"/>
    </xf>
    <xf numFmtId="0" fontId="3" fillId="0" borderId="0" xfId="3" applyFont="1" applyBorder="1" applyAlignment="1" applyProtection="1">
      <alignment vertical="center"/>
      <protection locked="0"/>
    </xf>
    <xf numFmtId="0" fontId="3" fillId="0" borderId="0" xfId="3" applyFont="1" applyBorder="1" applyAlignment="1" applyProtection="1">
      <alignment horizontal="center" vertical="center"/>
      <protection locked="0"/>
    </xf>
    <xf numFmtId="0" fontId="3" fillId="0" borderId="0" xfId="3" applyFont="1" applyProtection="1">
      <protection locked="0"/>
    </xf>
    <xf numFmtId="0" fontId="2" fillId="0" borderId="0" xfId="3" applyBorder="1" applyAlignment="1" applyProtection="1">
      <alignment horizontal="center"/>
      <protection locked="0"/>
    </xf>
    <xf numFmtId="0" fontId="3" fillId="0" borderId="0" xfId="3" applyFont="1" applyBorder="1" applyProtection="1">
      <protection locked="0"/>
    </xf>
    <xf numFmtId="0" fontId="2" fillId="0" borderId="0" xfId="3" quotePrefix="1" applyBorder="1" applyAlignment="1" applyProtection="1">
      <alignment horizontal="center"/>
      <protection locked="0"/>
    </xf>
    <xf numFmtId="0" fontId="2" fillId="0" borderId="0" xfId="3" quotePrefix="1" applyBorder="1" applyAlignment="1" applyProtection="1">
      <alignment horizontal="right"/>
      <protection locked="0"/>
    </xf>
    <xf numFmtId="0" fontId="3" fillId="0" borderId="2" xfId="3" applyFont="1" applyBorder="1" applyProtection="1">
      <protection locked="0"/>
    </xf>
    <xf numFmtId="0" fontId="2" fillId="0" borderId="0" xfId="3" quotePrefix="1" applyBorder="1" applyProtection="1">
      <protection locked="0"/>
    </xf>
    <xf numFmtId="10" fontId="2" fillId="0" borderId="0" xfId="2" applyNumberFormat="1" applyFont="1" applyFill="1" applyBorder="1" applyAlignment="1" applyProtection="1"/>
    <xf numFmtId="10" fontId="2" fillId="0" borderId="0" xfId="2" applyNumberFormat="1" applyFont="1" applyFill="1" applyBorder="1" applyProtection="1">
      <protection locked="0"/>
    </xf>
    <xf numFmtId="164" fontId="2" fillId="2" borderId="0" xfId="3" applyNumberFormat="1" applyFill="1" applyBorder="1" applyProtection="1">
      <protection locked="0"/>
    </xf>
    <xf numFmtId="164" fontId="2" fillId="0" borderId="0" xfId="3" applyNumberFormat="1" applyFill="1" applyBorder="1" applyProtection="1">
      <protection locked="0"/>
    </xf>
    <xf numFmtId="165" fontId="2" fillId="0" borderId="0" xfId="1" applyNumberFormat="1" applyFont="1" applyBorder="1" applyProtection="1">
      <protection locked="0"/>
    </xf>
    <xf numFmtId="10" fontId="2" fillId="2" borderId="0" xfId="2" applyNumberFormat="1" applyFont="1" applyFill="1" applyBorder="1" applyProtection="1">
      <protection locked="0"/>
    </xf>
    <xf numFmtId="164" fontId="2" fillId="0" borderId="0" xfId="3" quotePrefix="1" applyNumberFormat="1" applyFill="1" applyBorder="1" applyProtection="1">
      <protection locked="0"/>
    </xf>
    <xf numFmtId="165" fontId="2" fillId="0" borderId="2" xfId="1" applyNumberFormat="1" applyFont="1" applyBorder="1" applyProtection="1">
      <protection locked="0"/>
    </xf>
    <xf numFmtId="10" fontId="2" fillId="2" borderId="2" xfId="2" applyNumberFormat="1" applyFont="1" applyFill="1" applyBorder="1" applyProtection="1">
      <protection locked="0"/>
    </xf>
    <xf numFmtId="166" fontId="2" fillId="0" borderId="3" xfId="2" applyNumberFormat="1" applyFont="1" applyBorder="1" applyProtection="1">
      <protection locked="0"/>
    </xf>
    <xf numFmtId="166" fontId="2" fillId="0" borderId="3" xfId="2" applyNumberFormat="1" applyFont="1" applyFill="1" applyBorder="1" applyProtection="1">
      <protection locked="0"/>
    </xf>
    <xf numFmtId="165" fontId="2" fillId="0" borderId="3" xfId="1" applyNumberFormat="1" applyFont="1" applyBorder="1" applyProtection="1">
      <protection locked="0"/>
    </xf>
    <xf numFmtId="10" fontId="2" fillId="0" borderId="3" xfId="2" applyNumberFormat="1" applyFont="1" applyBorder="1" applyProtection="1">
      <protection locked="0"/>
    </xf>
    <xf numFmtId="0" fontId="2" fillId="3" borderId="0" xfId="3" applyFill="1" applyBorder="1" applyProtection="1">
      <protection locked="0"/>
    </xf>
    <xf numFmtId="0" fontId="2" fillId="0" borderId="0" xfId="3" applyFill="1" applyBorder="1" applyProtection="1">
      <protection locked="0"/>
    </xf>
    <xf numFmtId="166" fontId="2" fillId="0" borderId="0" xfId="2" applyNumberFormat="1" applyFont="1" applyBorder="1" applyProtection="1">
      <protection locked="0"/>
    </xf>
    <xf numFmtId="166" fontId="2" fillId="0" borderId="0" xfId="2" applyNumberFormat="1" applyFont="1" applyFill="1" applyBorder="1" applyProtection="1">
      <protection locked="0"/>
    </xf>
    <xf numFmtId="165" fontId="2" fillId="0" borderId="0" xfId="3" applyNumberFormat="1" applyBorder="1" applyProtection="1">
      <protection locked="0"/>
    </xf>
    <xf numFmtId="10" fontId="2" fillId="0" borderId="0" xfId="2" applyNumberFormat="1" applyFont="1" applyBorder="1" applyProtection="1">
      <protection locked="0"/>
    </xf>
    <xf numFmtId="0" fontId="3" fillId="0" borderId="0" xfId="3" applyFont="1" applyBorder="1" applyAlignment="1" applyProtection="1">
      <protection locked="0"/>
    </xf>
    <xf numFmtId="0" fontId="2" fillId="0" borderId="0" xfId="3" applyBorder="1" applyAlignment="1" applyProtection="1">
      <protection locked="0"/>
    </xf>
    <xf numFmtId="0" fontId="2" fillId="0" borderId="0" xfId="3" quotePrefix="1" applyBorder="1" applyAlignment="1" applyProtection="1">
      <protection locked="0"/>
    </xf>
    <xf numFmtId="10" fontId="2" fillId="0" borderId="0" xfId="2" applyNumberFormat="1" applyFont="1" applyFill="1" applyBorder="1" applyAlignment="1" applyProtection="1">
      <protection locked="0"/>
    </xf>
    <xf numFmtId="165" fontId="2" fillId="0" borderId="0" xfId="1" applyNumberFormat="1" applyFont="1" applyBorder="1" applyAlignment="1" applyProtection="1">
      <protection locked="0"/>
    </xf>
    <xf numFmtId="10" fontId="2" fillId="2" borderId="2" xfId="2" applyNumberFormat="1" applyFont="1" applyFill="1" applyBorder="1" applyAlignment="1" applyProtection="1">
      <protection locked="0"/>
    </xf>
    <xf numFmtId="165" fontId="2" fillId="0" borderId="2" xfId="1" applyNumberFormat="1" applyFont="1" applyBorder="1" applyAlignment="1" applyProtection="1">
      <protection locked="0"/>
    </xf>
    <xf numFmtId="166" fontId="2" fillId="0" borderId="4" xfId="3" applyNumberFormat="1" applyBorder="1" applyProtection="1">
      <protection locked="0"/>
    </xf>
    <xf numFmtId="9" fontId="2" fillId="0" borderId="4" xfId="3" applyNumberFormat="1" applyBorder="1" applyProtection="1">
      <protection locked="0"/>
    </xf>
    <xf numFmtId="165" fontId="2" fillId="2" borderId="4" xfId="1" applyNumberFormat="1" applyFont="1" applyFill="1" applyBorder="1" applyProtection="1">
      <protection locked="0"/>
    </xf>
    <xf numFmtId="10" fontId="2" fillId="0" borderId="4" xfId="2" applyNumberFormat="1" applyFont="1" applyBorder="1" applyProtection="1">
      <protection locked="0"/>
    </xf>
    <xf numFmtId="165" fontId="2" fillId="0" borderId="4" xfId="1" applyNumberFormat="1" applyFont="1" applyBorder="1" applyProtection="1">
      <protection locked="0"/>
    </xf>
    <xf numFmtId="0" fontId="3" fillId="0" borderId="0" xfId="3" quotePrefix="1" applyFont="1" applyAlignment="1" applyProtection="1">
      <alignment horizontal="center" vertical="center"/>
      <protection locked="0"/>
    </xf>
    <xf numFmtId="164" fontId="2" fillId="2" borderId="0" xfId="3" applyNumberFormat="1" applyFill="1" applyAlignment="1" applyProtection="1">
      <alignment horizontal="center" vertical="center"/>
      <protection locked="0"/>
    </xf>
    <xf numFmtId="0" fontId="9" fillId="0" borderId="0" xfId="3" applyFont="1" applyProtection="1">
      <protection locked="0"/>
    </xf>
    <xf numFmtId="0" fontId="3" fillId="0" borderId="0" xfId="0" applyFont="1" applyAlignment="1" applyProtection="1">
      <protection locked="0"/>
    </xf>
    <xf numFmtId="0" fontId="4" fillId="0" borderId="0" xfId="3" applyFont="1" applyAlignment="1" applyProtection="1">
      <alignment horizontal="right" vertical="top"/>
      <protection locked="0"/>
    </xf>
    <xf numFmtId="0" fontId="3" fillId="0" borderId="0" xfId="0" applyFont="1" applyAlignment="1" applyProtection="1">
      <alignment horizontal="left" indent="4"/>
      <protection locked="0"/>
    </xf>
    <xf numFmtId="0" fontId="5" fillId="0" borderId="0" xfId="0" applyFont="1" applyAlignment="1" applyProtection="1">
      <protection locked="0"/>
    </xf>
    <xf numFmtId="0" fontId="5" fillId="0" borderId="0" xfId="0" applyFont="1" applyAlignment="1" applyProtection="1">
      <alignment horizontal="center"/>
      <protection locked="0"/>
    </xf>
    <xf numFmtId="0" fontId="3" fillId="0" borderId="0" xfId="0" applyFont="1" applyProtection="1">
      <protection locked="0"/>
    </xf>
    <xf numFmtId="0" fontId="0" fillId="0" borderId="0" xfId="0" applyAlignment="1" applyProtection="1">
      <alignment horizontal="center" vertical="top"/>
      <protection locked="0"/>
    </xf>
    <xf numFmtId="0" fontId="0" fillId="0" borderId="0" xfId="0" applyAlignment="1" applyProtection="1">
      <alignment horizontal="center" vertical="center"/>
      <protection locked="0"/>
    </xf>
    <xf numFmtId="0" fontId="11" fillId="0" borderId="0" xfId="0" applyFont="1" applyAlignment="1" applyProtection="1">
      <alignment horizontal="center" vertical="center"/>
      <protection locked="0"/>
    </xf>
    <xf numFmtId="0" fontId="0" fillId="0" borderId="5" xfId="0" applyFill="1" applyBorder="1" applyAlignment="1" applyProtection="1">
      <alignment horizontal="center"/>
    </xf>
    <xf numFmtId="0" fontId="2" fillId="0" borderId="6" xfId="0" applyFont="1"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7" xfId="0"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0" fillId="0" borderId="9" xfId="0" applyBorder="1" applyProtection="1">
      <protection locked="0"/>
    </xf>
    <xf numFmtId="0" fontId="0" fillId="2" borderId="10" xfId="0" applyFill="1" applyBorder="1" applyProtection="1">
      <protection locked="0"/>
    </xf>
    <xf numFmtId="0" fontId="0" fillId="4" borderId="10" xfId="0" applyFill="1" applyBorder="1" applyProtection="1">
      <protection locked="0"/>
    </xf>
    <xf numFmtId="167" fontId="0" fillId="2" borderId="10" xfId="0" applyNumberFormat="1" applyFill="1" applyBorder="1" applyProtection="1">
      <protection locked="0"/>
    </xf>
    <xf numFmtId="168" fontId="0" fillId="2" borderId="10" xfId="1" applyNumberFormat="1" applyFont="1" applyFill="1" applyBorder="1" applyProtection="1">
      <protection locked="0"/>
    </xf>
    <xf numFmtId="44" fontId="0" fillId="0" borderId="10" xfId="1" applyFont="1" applyFill="1" applyBorder="1" applyProtection="1">
      <protection locked="0"/>
    </xf>
    <xf numFmtId="0" fontId="0" fillId="0" borderId="11" xfId="0" applyBorder="1" applyProtection="1">
      <protection locked="0"/>
    </xf>
    <xf numFmtId="0" fontId="0" fillId="0" borderId="0" xfId="0" applyAlignment="1" applyProtection="1">
      <alignment horizontal="left" indent="4"/>
      <protection locked="0"/>
    </xf>
    <xf numFmtId="0" fontId="0" fillId="0" borderId="12" xfId="0"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168" fontId="0" fillId="0" borderId="17" xfId="1" applyNumberFormat="1" applyFont="1" applyBorder="1" applyProtection="1">
      <protection locked="0"/>
    </xf>
    <xf numFmtId="10" fontId="0" fillId="0" borderId="17" xfId="2" applyNumberFormat="1" applyFont="1" applyBorder="1" applyProtection="1">
      <protection locked="0"/>
    </xf>
    <xf numFmtId="44" fontId="0" fillId="0" borderId="16" xfId="0" applyNumberFormat="1" applyBorder="1" applyProtection="1">
      <protection locked="0"/>
    </xf>
    <xf numFmtId="0" fontId="0" fillId="0" borderId="18" xfId="0" applyBorder="1" applyProtection="1">
      <protection locked="0"/>
    </xf>
    <xf numFmtId="0" fontId="0" fillId="2" borderId="10" xfId="0" applyFill="1" applyBorder="1"/>
    <xf numFmtId="0" fontId="0" fillId="4" borderId="10" xfId="0" applyFill="1" applyBorder="1"/>
    <xf numFmtId="167" fontId="0" fillId="2" borderId="10" xfId="0" applyNumberFormat="1" applyFill="1" applyBorder="1"/>
    <xf numFmtId="168" fontId="1" fillId="2" borderId="10" xfId="4" applyNumberFormat="1" applyFont="1" applyFill="1" applyBorder="1"/>
    <xf numFmtId="10" fontId="13" fillId="2" borderId="10" xfId="0" applyNumberFormat="1" applyFont="1" applyFill="1" applyBorder="1"/>
    <xf numFmtId="168" fontId="1" fillId="0" borderId="10" xfId="4" applyNumberFormat="1" applyFont="1" applyFill="1" applyBorder="1"/>
    <xf numFmtId="0" fontId="0" fillId="0" borderId="11" xfId="0" applyBorder="1"/>
    <xf numFmtId="0" fontId="0" fillId="2" borderId="10" xfId="0" applyFill="1" applyBorder="1" applyAlignment="1">
      <alignment vertical="center"/>
    </xf>
    <xf numFmtId="0" fontId="0" fillId="4" borderId="10" xfId="0" applyFill="1" applyBorder="1" applyAlignment="1">
      <alignment vertical="center"/>
    </xf>
    <xf numFmtId="167" fontId="0" fillId="2" borderId="10" xfId="0" applyNumberFormat="1" applyFill="1" applyBorder="1" applyAlignment="1">
      <alignment vertical="center"/>
    </xf>
    <xf numFmtId="0" fontId="0" fillId="2" borderId="10" xfId="0" applyFill="1" applyBorder="1" applyAlignment="1">
      <alignment horizontal="right" vertical="center"/>
    </xf>
    <xf numFmtId="168" fontId="1" fillId="2" borderId="10" xfId="4" applyNumberFormat="1" applyFont="1" applyFill="1" applyBorder="1" applyAlignment="1">
      <alignment vertical="center"/>
    </xf>
    <xf numFmtId="10" fontId="0" fillId="2" borderId="10" xfId="0" applyNumberFormat="1" applyFill="1" applyBorder="1" applyAlignment="1">
      <alignment vertical="center"/>
    </xf>
    <xf numFmtId="168" fontId="1" fillId="0" borderId="10" xfId="4" applyNumberFormat="1" applyFont="1" applyFill="1" applyBorder="1" applyAlignment="1">
      <alignment vertical="center"/>
    </xf>
    <xf numFmtId="0" fontId="0" fillId="0" borderId="11" xfId="0" applyBorder="1" applyAlignment="1">
      <alignment vertical="center" wrapText="1"/>
    </xf>
    <xf numFmtId="10" fontId="0" fillId="2" borderId="10" xfId="0" applyNumberFormat="1" applyFill="1" applyBorder="1"/>
    <xf numFmtId="169" fontId="0" fillId="2" borderId="10" xfId="0" applyNumberFormat="1" applyFill="1" applyBorder="1"/>
    <xf numFmtId="0" fontId="0" fillId="0" borderId="19" xfId="0" applyBorder="1" applyProtection="1">
      <protection locked="0"/>
    </xf>
    <xf numFmtId="0" fontId="0" fillId="2" borderId="14" xfId="0" applyFill="1" applyBorder="1" applyProtection="1">
      <protection locked="0"/>
    </xf>
    <xf numFmtId="0" fontId="0" fillId="4" borderId="14" xfId="0" applyFill="1" applyBorder="1" applyProtection="1">
      <protection locked="0"/>
    </xf>
    <xf numFmtId="167" fontId="0" fillId="2" borderId="14" xfId="0" applyNumberFormat="1" applyFill="1" applyBorder="1" applyProtection="1">
      <protection locked="0"/>
    </xf>
    <xf numFmtId="168" fontId="0" fillId="2" borderId="14" xfId="1" applyNumberFormat="1" applyFont="1" applyFill="1" applyBorder="1" applyProtection="1">
      <protection locked="0"/>
    </xf>
    <xf numFmtId="44" fontId="0" fillId="0" borderId="14" xfId="1" applyFont="1" applyFill="1" applyBorder="1" applyProtection="1">
      <protection locked="0"/>
    </xf>
    <xf numFmtId="10" fontId="1" fillId="2" borderId="10" xfId="2" applyNumberFormat="1" applyFont="1" applyFill="1" applyBorder="1"/>
    <xf numFmtId="15" fontId="0" fillId="0" borderId="0" xfId="0" applyNumberFormat="1" applyProtection="1">
      <protection locked="0"/>
    </xf>
    <xf numFmtId="44" fontId="0" fillId="0" borderId="17" xfId="1" applyNumberFormat="1" applyFont="1" applyBorder="1" applyProtection="1">
      <protection locked="0"/>
    </xf>
    <xf numFmtId="15" fontId="0" fillId="0" borderId="13" xfId="0" applyNumberFormat="1" applyBorder="1" applyProtection="1">
      <protection locked="0"/>
    </xf>
    <xf numFmtId="10" fontId="1" fillId="2" borderId="14" xfId="2" applyNumberFormat="1" applyFont="1" applyFill="1" applyBorder="1"/>
    <xf numFmtId="168" fontId="1" fillId="0" borderId="14" xfId="4" applyNumberFormat="1" applyFont="1" applyFill="1" applyBorder="1"/>
    <xf numFmtId="0" fontId="0" fillId="5" borderId="19" xfId="0" applyFill="1" applyBorder="1" applyProtection="1">
      <protection locked="0"/>
    </xf>
    <xf numFmtId="0" fontId="0" fillId="5" borderId="14" xfId="0" applyFill="1" applyBorder="1" applyProtection="1">
      <protection locked="0"/>
    </xf>
    <xf numFmtId="167" fontId="0" fillId="5" borderId="14" xfId="0" applyNumberFormat="1" applyFill="1" applyBorder="1" applyProtection="1">
      <protection locked="0"/>
    </xf>
    <xf numFmtId="168" fontId="0" fillId="5" borderId="14" xfId="1" applyNumberFormat="1" applyFont="1" applyFill="1" applyBorder="1" applyProtection="1">
      <protection locked="0"/>
    </xf>
    <xf numFmtId="10" fontId="1" fillId="5" borderId="14" xfId="2" applyNumberFormat="1" applyFont="1" applyFill="1" applyBorder="1"/>
    <xf numFmtId="168" fontId="1" fillId="5" borderId="10" xfId="4" applyNumberFormat="1" applyFont="1" applyFill="1" applyBorder="1"/>
    <xf numFmtId="0" fontId="0" fillId="5" borderId="11" xfId="0" applyFill="1" applyBorder="1" applyProtection="1">
      <protection locked="0"/>
    </xf>
    <xf numFmtId="0" fontId="5" fillId="0" borderId="0" xfId="3" applyFont="1" applyAlignment="1" applyProtection="1">
      <alignment horizontal="center"/>
      <protection locked="0"/>
    </xf>
    <xf numFmtId="0" fontId="5" fillId="0" borderId="0" xfId="3" applyFont="1" applyFill="1" applyAlignment="1" applyProtection="1">
      <alignment horizontal="center" vertical="center"/>
      <protection locked="0"/>
    </xf>
    <xf numFmtId="0" fontId="3" fillId="0" borderId="0" xfId="3" applyFont="1" applyAlignment="1" applyProtection="1">
      <alignment horizontal="center" vertical="center"/>
      <protection locked="0"/>
    </xf>
    <xf numFmtId="0" fontId="7" fillId="2" borderId="0" xfId="0" applyFont="1" applyFill="1" applyAlignment="1" applyProtection="1">
      <alignment horizontal="center"/>
      <protection locked="0"/>
    </xf>
    <xf numFmtId="0" fontId="3" fillId="0" borderId="0" xfId="3" applyFont="1" applyBorder="1" applyAlignment="1" applyProtection="1">
      <alignment horizontal="right" wrapText="1"/>
      <protection locked="0"/>
    </xf>
    <xf numFmtId="0" fontId="2" fillId="0" borderId="2" xfId="3" applyBorder="1" applyAlignment="1" applyProtection="1">
      <alignment wrapText="1"/>
      <protection locked="0"/>
    </xf>
    <xf numFmtId="0" fontId="3" fillId="0" borderId="2" xfId="3" applyFont="1" applyBorder="1" applyAlignment="1" applyProtection="1">
      <alignment horizontal="center" vertical="center"/>
      <protection locked="0"/>
    </xf>
    <xf numFmtId="0" fontId="8" fillId="0" borderId="0" xfId="3" applyFont="1" applyBorder="1" applyAlignment="1" applyProtection="1">
      <alignment horizontal="left"/>
      <protection locked="0"/>
    </xf>
    <xf numFmtId="0" fontId="2" fillId="0" borderId="0" xfId="3" applyAlignment="1" applyProtection="1">
      <protection locked="0"/>
    </xf>
    <xf numFmtId="0" fontId="2" fillId="2" borderId="0" xfId="3" applyFill="1" applyAlignment="1" applyProtection="1">
      <protection locked="0"/>
    </xf>
    <xf numFmtId="0" fontId="3" fillId="0" borderId="0" xfId="0" applyFont="1" applyAlignment="1" applyProtection="1">
      <alignment horizontal="center" vertical="center"/>
      <protection locked="0"/>
    </xf>
    <xf numFmtId="0" fontId="5" fillId="0" borderId="0" xfId="0" applyFont="1" applyAlignment="1" applyProtection="1">
      <alignment horizontal="center"/>
      <protection locked="0"/>
    </xf>
    <xf numFmtId="0" fontId="2" fillId="0" borderId="0" xfId="0" applyFont="1" applyAlignment="1" applyProtection="1">
      <alignment horizontal="left"/>
      <protection locked="0"/>
    </xf>
    <xf numFmtId="0" fontId="0" fillId="0" borderId="0" xfId="0" applyAlignment="1" applyProtection="1">
      <alignment horizontal="left" wrapText="1"/>
      <protection locked="0"/>
    </xf>
    <xf numFmtId="0" fontId="0" fillId="0" borderId="0" xfId="0" applyAlignment="1" applyProtection="1">
      <alignment horizontal="left"/>
      <protection locked="0"/>
    </xf>
  </cellXfs>
  <cellStyles count="5">
    <cellStyle name="Currency" xfId="1" builtinId="4"/>
    <cellStyle name="Currency 2" xfId="4" xr:uid="{CC4A6F09-8A4A-4449-831B-4B261008E416}"/>
    <cellStyle name="Normal" xfId="0" builtinId="0"/>
    <cellStyle name="Normal 2" xfId="3" xr:uid="{634DB1FB-8F65-43D9-8070-4DDA7D91D91E}"/>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externalLink" Target="externalLinks/externalLink11.xml"/><Relationship Id="rId18" Type="http://schemas.openxmlformats.org/officeDocument/2006/relationships/sharedStrings" Target="sharedStrings.xml"/><Relationship Id="rId3" Type="http://schemas.openxmlformats.org/officeDocument/2006/relationships/externalLink" Target="externalLinks/externalLink1.xml"/><Relationship Id="rId21" Type="http://schemas.openxmlformats.org/officeDocument/2006/relationships/customXml" Target="../customXml/item2.xml"/><Relationship Id="rId7" Type="http://schemas.openxmlformats.org/officeDocument/2006/relationships/externalLink" Target="externalLinks/externalLink5.xml"/><Relationship Id="rId12" Type="http://schemas.openxmlformats.org/officeDocument/2006/relationships/externalLink" Target="externalLinks/externalLink10.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externalLink" Target="externalLinks/externalLink9.xml"/><Relationship Id="rId5" Type="http://schemas.openxmlformats.org/officeDocument/2006/relationships/externalLink" Target="externalLinks/externalLink3.xml"/><Relationship Id="rId15" Type="http://schemas.openxmlformats.org/officeDocument/2006/relationships/externalLink" Target="externalLinks/externalLink13.xml"/><Relationship Id="rId10" Type="http://schemas.openxmlformats.org/officeDocument/2006/relationships/externalLink" Target="externalLinks/externalLink8.xml"/><Relationship Id="rId19" Type="http://schemas.openxmlformats.org/officeDocument/2006/relationships/calcChain" Target="calcChain.xml"/><Relationship Id="rId4" Type="http://schemas.openxmlformats.org/officeDocument/2006/relationships/externalLink" Target="externalLinks/externalLink2.xml"/><Relationship Id="rId9" Type="http://schemas.openxmlformats.org/officeDocument/2006/relationships/externalLink" Target="externalLinks/externalLink7.xml"/><Relationship Id="rId14" Type="http://schemas.openxmlformats.org/officeDocument/2006/relationships/externalLink" Target="externalLinks/externalLink1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iskstation\tesi\Users\Manuela\Documents\TANDEM%20ENERGY%20SERVICES%20INC\Documents\Hearst\RateMaker\Hearst_RMpils%202010EDR.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Diskstation\tesi\Users\Manuela\Documents\TESI\TESI%20UTILITIES\CHEC\CHEC%20Models\CHEC_Rate%20Design%20Model.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www.oeb.ca/Applications%20Department/Department%20Applications/Rates/2020%20Electricity%20Rates/Cost%20of%20Service%20Models/Chapter%202%20Appendices/2020_Filing_Requirements_Chapter2_Appendices_main_BK.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iskstation\tesi\Documents%20and%20Settings\martine\Local%20Settings\Temporary%20Internet%20Files\Content.IE5\4JL8EBEO\Finance\Rates\RATE%20APPLICATION%20-%202009\ERA%20Model%20Info\2009%20Model\RateMaker.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nts1\eichsteller$\My%20Documents\EXCEL\COSA\COSA_Unbundling%20(MEA)\Mea_UCA_tes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20E154AE\2014%20IRM%20Rate%20Generator_V2.3_FOR%20TESTING.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ontarioenergyboard-my.sharepoint.com/Users/Manuela/AppData/Local/Microsoft/Windows/INetCache/Content.Outlook/Q0G6ZFYC/Centre%20Wellington_2018%202018%20CoS%20Data%20Storage%202017112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phin/Downloads/2024_Filing_Requirements_Chapter2_Appendices_1.0_20230626%20(3).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ontarioenergyboard-my.sharepoint.com/Users/kimda/Downloads/Appendices_removed.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ts1\amar$\My%20Documents\EXCEL\COSA\COSA_Unbundling%20(MEA)\Mea_UCA_te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ontarioenergyboard-my.sharepoint.com/Applications%20Department/Department%20Applications/Rates/2013%20Electricity%20Rates/$Models/Final%202013%20IRM%20RG.xlsm"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ontarioenergyboard-my.sharepoint.com/Users/kwando/AppData/Local/Microsoft/Windows/Temporary%20Internet%20Files/Content.Outlook/2LI0QYVT/Recent%20Drafts/Filing_Requirements_Chapter2_Appendices%20-%20Excel%20(May%203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ontarioenergyboard-my.sharepoint.com/Home/Market%20Operations/Department%20Applications/Reports/Rates/Electricity%20Rates%20-%20Billing%20Determinants%20Database/2012%20IRM%20DEVELOPMENT/2012%20IRM%20MODEL%20(2ND%20AND%203R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P0.Admin"/>
      <sheetName val="P1.UCC"/>
      <sheetName val="P2.CEC"/>
      <sheetName val="P3.Interest"/>
      <sheetName val="P4.LCF"/>
      <sheetName val="P5.Reserves"/>
      <sheetName val="P6.TxblIncome"/>
      <sheetName val="P7.CapitalTax"/>
      <sheetName val="P8.TotalPILs"/>
      <sheetName val="Y1.TaxRates"/>
      <sheetName val="Y2.CCA"/>
      <sheetName val="Z1.ModelVariables"/>
      <sheetName val="Z0.Disclaimer"/>
    </sheetNames>
    <sheetDataSet>
      <sheetData sheetId="0"/>
      <sheetData sheetId="1">
        <row r="13">
          <cell r="C13">
            <v>2010</v>
          </cell>
        </row>
      </sheetData>
      <sheetData sheetId="2">
        <row r="35">
          <cell r="N35">
            <v>131419.23125993941</v>
          </cell>
        </row>
      </sheetData>
      <sheetData sheetId="3">
        <row r="22">
          <cell r="F22">
            <v>860.65000000000009</v>
          </cell>
        </row>
      </sheetData>
      <sheetData sheetId="4"/>
      <sheetData sheetId="5">
        <row r="12">
          <cell r="F12">
            <v>41525</v>
          </cell>
        </row>
      </sheetData>
      <sheetData sheetId="6">
        <row r="19">
          <cell r="E19">
            <v>0</v>
          </cell>
        </row>
      </sheetData>
      <sheetData sheetId="7">
        <row r="88">
          <cell r="G88">
            <v>58113.1187400606</v>
          </cell>
        </row>
      </sheetData>
      <sheetData sheetId="8">
        <row r="15">
          <cell r="C15">
            <v>0</v>
          </cell>
        </row>
      </sheetData>
      <sheetData sheetId="9"/>
      <sheetData sheetId="10">
        <row r="12">
          <cell r="B12">
            <v>1.0000000000000001E-5</v>
          </cell>
        </row>
      </sheetData>
      <sheetData sheetId="11">
        <row r="10">
          <cell r="B10">
            <v>1</v>
          </cell>
        </row>
      </sheetData>
      <sheetData sheetId="12">
        <row r="10">
          <cell r="C10" t="str">
            <v xml:space="preserve">_x000D_
</v>
          </cell>
        </row>
        <row r="12">
          <cell r="C12" t="str">
            <v>2006 EDR Approved</v>
          </cell>
        </row>
        <row r="13">
          <cell r="C13" t="str">
            <v>v1.02</v>
          </cell>
        </row>
      </sheetData>
      <sheetData sheetId="1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of Content"/>
      <sheetName val="LDC Info"/>
      <sheetName val="CurrentTariff"/>
      <sheetName val="Revenues at Curr Rates"/>
      <sheetName val="RATEBASE &amp; REV REQ -&gt;"/>
      <sheetName val="Rate Base"/>
      <sheetName val="Revenue Requirement"/>
      <sheetName val="COST ALLOC. &amp; RATE DESIGN -&gt;"/>
      <sheetName val="Cost Allocation &amp; RevAllocation"/>
      <sheetName val="RateDesign"/>
      <sheetName val="Loss Factor"/>
      <sheetName val="Rev_Reconciliation"/>
      <sheetName val="RATE RIDERS -&gt;"/>
      <sheetName val="SMRR"/>
      <sheetName val="DVA"/>
      <sheetName val="Summary of Tariffs"/>
      <sheetName val="RRWF -&gt;"/>
      <sheetName val="RRWF_Data_Input_Sheet"/>
      <sheetName val="RRWF_Rate_Base"/>
      <sheetName val="RRWF_Utility Income"/>
      <sheetName val="RRWF_Taxes_PILs"/>
      <sheetName val="RRWF_Cost_of_Capital"/>
      <sheetName val="RRWF_Rev_Def_Suff"/>
      <sheetName val=" RRWF_Rev_Reqt"/>
      <sheetName val="Update to COS Application"/>
      <sheetName val="CHEC_Rate Design Model"/>
    </sheetNames>
    <sheetDataSet>
      <sheetData sheetId="0"/>
      <sheetData sheetId="1">
        <row r="24">
          <cell r="E24">
            <v>2015</v>
          </cell>
        </row>
      </sheetData>
      <sheetData sheetId="2"/>
      <sheetData sheetId="3"/>
      <sheetData sheetId="4"/>
      <sheetData sheetId="5"/>
      <sheetData sheetId="6">
        <row r="26">
          <cell r="C26" t="e">
            <v>#VALUE!</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Hidden_REG Invest."/>
      <sheetName val="App.2-FB Calc of REG Improvemnt"/>
      <sheetName val="Hidden_REG Improvement"/>
      <sheetName val="App.2-FC Calc of REG Expansion"/>
      <sheetName val="Hidden_REG Expansion"/>
      <sheetName val="App.2-G SQI"/>
      <sheetName val="App.2-H_Other_Oper_Rev"/>
      <sheetName val="Hidden_Other Revenue"/>
      <sheetName val="App_2-I LF_CDM"/>
      <sheetName val="lists"/>
      <sheetName val="App.2-IA_Load_Forecast_Instrct"/>
      <sheetName val="App.2-IB_Load_Forecast_Analysis"/>
      <sheetName val="App.2-JA_OM&amp;A_Summary_Analys"/>
      <sheetName val="Hidden_OM&amp;A Summary"/>
      <sheetName val="App.2-JB_OM&amp;A_Cost _Drivers"/>
      <sheetName val="App.2-JC_OMA Programs"/>
      <sheetName val="App.2-K_Employee Costs"/>
      <sheetName val="Hidden_Employee Costs"/>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App.2-Z_Commodity Expense"/>
      <sheetName val="Sheet1"/>
    </sheetNames>
    <sheetDataSet>
      <sheetData sheetId="0">
        <row r="24">
          <cell r="E24">
            <v>2020</v>
          </cell>
        </row>
        <row r="26">
          <cell r="E26">
            <v>2019</v>
          </cell>
        </row>
        <row r="28">
          <cell r="E28">
            <v>2010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A1.Admin"/>
      <sheetName val="A2.HistoricalBalances"/>
      <sheetName val="A3.CustomerClasses"/>
      <sheetName val="B1.GrossCapital"/>
      <sheetName val="B2.CapitalAmortization"/>
      <sheetName val="B3.NetCapital"/>
      <sheetName val="B4.OMA"/>
      <sheetName val="B5.DeferralBalances"/>
      <sheetName val="C1.LoadForecast"/>
      <sheetName val="C2.PassthruRates"/>
      <sheetName val="C3.DistRates"/>
      <sheetName val="C4.DistRevenue"/>
      <sheetName val="C5.ApprovedRecovery"/>
      <sheetName val="C6.ProposedRecoveries"/>
      <sheetName val="C7.RateRiders"/>
      <sheetName val="C8.ServiceRevenues"/>
      <sheetName val="C9.RevenueOffsets"/>
      <sheetName val="D1.RateBase"/>
      <sheetName val="D2.Debt"/>
      <sheetName val="D3.CapitalStructure"/>
      <sheetName val="E1.BridgeYrPL"/>
      <sheetName val="E2.TestYrPL"/>
      <sheetName val="E3.CapitalInfo"/>
      <sheetName val="E4.PILsResults"/>
      <sheetName val="F1.RevRequirement"/>
      <sheetName val="F2.DirectRevenues"/>
      <sheetName val="F3.CostAllocation"/>
      <sheetName val="F4.RevenueAllocation"/>
      <sheetName val="F5.RateDesign"/>
      <sheetName val="F6.RatesCheck"/>
      <sheetName val="F7.FinalRates"/>
      <sheetName val="F8.BillImpacts"/>
      <sheetName val="G1.BridgeYrProForma"/>
      <sheetName val="G2.TestYrProForma"/>
      <sheetName val="G3.TestYrNewRates"/>
      <sheetName val="G4.VarBS"/>
      <sheetName val="G5.VarPL"/>
      <sheetName val="G6.VarRateBase"/>
      <sheetName val="G7.VarSuffDef"/>
      <sheetName val="X11.RatesSched"/>
      <sheetName val="X12.PLtrend"/>
      <sheetName val="X13.PLvariances"/>
      <sheetName val="X14.BStrend"/>
      <sheetName val="X15.BSvariances"/>
      <sheetName val="X21.CapitalCont"/>
      <sheetName val="X22.RBtrend"/>
      <sheetName val="X23.RBvariances"/>
      <sheetName val="X71.RevSuffDef"/>
      <sheetName val="X72.RevenueReq"/>
      <sheetName val="Y1.PrescribedRates"/>
      <sheetName val="Y2.ChartOfAccts"/>
      <sheetName val="Y3.AmortAccts"/>
      <sheetName val="Y4.PassthruAccts"/>
      <sheetName val="Y5.DistRateAccts"/>
      <sheetName val="Y6.ServiceRevAccts"/>
      <sheetName val="Y7.RPPrates"/>
      <sheetName val="Y8.VarianceThresholds"/>
      <sheetName val="Z1.ModelVariables"/>
      <sheetName val="Z2.ModelTables"/>
      <sheetName val="Z0.Disclaime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13">
          <cell r="C13" t="str">
            <v>v1.02</v>
          </cell>
        </row>
      </sheetData>
      <sheetData sheetId="59"/>
      <sheetData sheetId="6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sheetData>
      <sheetData sheetId="3"/>
      <sheetData sheetId="4"/>
      <sheetData sheetId="5"/>
      <sheetData sheetId="6"/>
      <sheetData sheetId="7"/>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Updates"/>
      <sheetName val="Table of Content"/>
      <sheetName val="0.1 LDC Info"/>
      <sheetName val="0.2 Customer Classes"/>
      <sheetName val="0.3 Templ Event Log"/>
      <sheetName val="Exhibit 1 -&gt;"/>
      <sheetName val="1.1 Trial Balance Summary"/>
      <sheetName val="1.2.TB Historical Balances"/>
      <sheetName val="1.3 TB Projected Balances"/>
      <sheetName val="1.4 TB Variance Analysis"/>
      <sheetName val="1.5 Organizational Structure"/>
      <sheetName val="1.6 Corporate Structure"/>
      <sheetName val="Exhibit 2 -&gt;"/>
      <sheetName val="2.1. Rate Base Trend "/>
      <sheetName val="Rate Base using Gross"/>
      <sheetName val="2.2 RateBase VarAnalysis"/>
      <sheetName val="2.3 Summary of Capital Projects"/>
      <sheetName val="2.4 Var Capital Expenditures"/>
      <sheetName val="Sheet1"/>
      <sheetName val="FIXED ASSET CONTINUITY STMT -&gt;"/>
      <sheetName val="2.5 Service Life Comp"/>
      <sheetName val="2.6 Fixed Asset Cont Stmt"/>
      <sheetName val="2.7 Overhead"/>
      <sheetName val="DEPRECIATION EXPENSES -&gt;"/>
      <sheetName val="2.9 Depreciation Expenses"/>
      <sheetName val="2.10 DeprExp Bridge NewGAAP"/>
      <sheetName val="2.11 DeprExp Test NewGAAP"/>
      <sheetName val="2.12 Proposed REG Invest."/>
      <sheetName val="HD Deprec"/>
      <sheetName val="2.13 SQI"/>
      <sheetName val="Exhibit 3 -&gt;"/>
      <sheetName val="OPERATING REVENUES -&gt;"/>
      <sheetName val="3.1 Other Oper Rev Detail"/>
      <sheetName val="3.2 Other_Oper_Rev Sum"/>
      <sheetName val="LOAD FORECAST -&gt;"/>
      <sheetName val="3.10a Load Forecast Inputs"/>
      <sheetName val="3.10c Load Forecast Analysis"/>
      <sheetName val="3.10b LoadForecast"/>
      <sheetName val="Exhibit 4 -&gt;"/>
      <sheetName val="OM&amp;A -&gt;"/>
      <sheetName val="4.1 OM&amp;A_Detailed_Analysis"/>
      <sheetName val="4.2 OM&amp;A_Summary_Analys"/>
      <sheetName val="Exh 4 Tables"/>
      <sheetName val="Trends Graph of OMA HD Added"/>
      <sheetName val="4.3 OMA Programs"/>
      <sheetName val="4.4 OM&amp;A_Cost _Drivers(bakup)"/>
      <sheetName val="4.3a OMA Programs Variances FT"/>
      <sheetName val="4.4 OM&amp;A_Cost _Drivers"/>
      <sheetName val="4.5 Monthly Staff Lvl"/>
      <sheetName val="4.6 Yearly Staff Turnover"/>
      <sheetName val="4.7 Employee Costs"/>
      <sheetName val="4.7a Employee Cost Variance-FT"/>
      <sheetName val="4.10 Regulatory_Costs"/>
      <sheetName val="4.8. Charitable Donations"/>
      <sheetName val="4.9 OM&amp;A_per_Cust_FTEE"/>
      <sheetName val="4.11 Supplier Purchases"/>
      <sheetName val="4.12 PowerSupplExp"/>
      <sheetName val="4.13 Corp_Cost_Allocation"/>
      <sheetName val="Exhibit 5 -&gt;"/>
      <sheetName val="5.1 Capital Structure"/>
      <sheetName val="5.2 Debt Instruments"/>
      <sheetName val="Exhibit 6 -&gt;"/>
      <sheetName val="6.1 Revenue Requirement"/>
      <sheetName val="6.2 Chg in RevReq"/>
      <sheetName val="6.3 Rev Deficiency Sufficiency"/>
      <sheetName val="6.4 Calc of ROE on Deemed Basis"/>
      <sheetName val="6.5 Scorecard"/>
      <sheetName val="Exhibit 8 -&gt;"/>
      <sheetName val="8.1 Loss Factors"/>
      <sheetName val="8.2 IFRS Transition Costs"/>
      <sheetName val="Rate Design-&gt;"/>
      <sheetName val="A. Cost Allocation &amp; RevAllocn"/>
      <sheetName val="B. RateDesign"/>
      <sheetName val="B.a RateDesign FV Split-FT"/>
      <sheetName val="C. Res Rate Design"/>
      <sheetName val="D. Rev_Reconciliation"/>
      <sheetName val="E. Revenues at Curr Rates"/>
      <sheetName val="F.Cost Allocation"/>
      <sheetName val="Integrity Check"/>
      <sheetName val="Bill Impacts"/>
      <sheetName val="Bill Impact Summary"/>
      <sheetName val="Bill Impact - Res 10 Pct"/>
      <sheetName val="Bill Impact-Res 10 Pct Retailer"/>
      <sheetName val="Bill Impact - Residential 750"/>
      <sheetName val="Bill Impact - Res Retailers"/>
      <sheetName val="Bill Impact - Residential 1800"/>
      <sheetName val="Bill Impact - Res Retailers1800"/>
      <sheetName val="Bill Impact - Residential 3000"/>
      <sheetName val="Bill Impact - Res Retailers3000"/>
      <sheetName val="Bill Impact - GS&lt;50"/>
      <sheetName val="Bill Impact - GS&lt;50 Retailer"/>
      <sheetName val="Bill Impact - GS&lt;50 (2)"/>
      <sheetName val="Bill Impact - GS&lt;50 Retaile (2"/>
      <sheetName val="Bill Impact - GS&lt;50 (3)"/>
      <sheetName val="Bill Impact - GS&lt;50 Retaile (3)"/>
      <sheetName val="Bill Impact - GS&gt;50"/>
      <sheetName val="Bill Impact - GS&gt;50 (2)"/>
      <sheetName val="Bill Impact - GS&gt;50 (3)"/>
      <sheetName val="Bill Impact - GS&gt;50 (4)"/>
      <sheetName val="Bill Impact - GS&gt;50 (5)"/>
      <sheetName val="Bill Impact - Intermediate"/>
      <sheetName val="Bill Impact - USL"/>
      <sheetName val="Bill Impact - USL Retailer"/>
      <sheetName val="Bill Impact - Sentinel"/>
      <sheetName val="Bill Impact - Sentinel Retailer"/>
      <sheetName val="Bill Impact - StreetLight"/>
      <sheetName val="Intervener Tool"/>
      <sheetName val="Settlement Conference Tables"/>
    </sheetNames>
    <sheetDataSet>
      <sheetData sheetId="0"/>
      <sheetData sheetId="1"/>
      <sheetData sheetId="2">
        <row r="23">
          <cell r="E23">
            <v>2017</v>
          </cell>
        </row>
        <row r="25">
          <cell r="E25">
            <v>2018</v>
          </cell>
        </row>
        <row r="27">
          <cell r="E27">
            <v>2013</v>
          </cell>
        </row>
      </sheetData>
      <sheetData sheetId="3">
        <row r="13">
          <cell r="A13" t="str">
            <v>Residential</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ow r="28">
          <cell r="F28">
            <v>44896468</v>
          </cell>
        </row>
      </sheetData>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2.1.7 - System OM (2-AB)"/>
      <sheetName val="Hidden_CAPEX"/>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Hidden_REG Invest."/>
      <sheetName val="Hidden_REG Improvement"/>
      <sheetName val="Hidden_REG Expansion"/>
      <sheetName val="App.2-FA Proposed REG Invest."/>
      <sheetName val="App.2-FB Calc of REG Improvemnt"/>
      <sheetName val="2.1.5.6"/>
      <sheetName val="App.2-FC Calc of REG Expansion"/>
      <sheetName val="App.2-G SQI"/>
      <sheetName val="2.1.4 SAIDI SAIFI"/>
      <sheetName val="2.1.4_ServiceQuality"/>
      <sheetName val="2018 Adjusted SAIDI and SAIFI"/>
      <sheetName val="2019 Adjusted SAIDI and SAIFI"/>
      <sheetName val="2020"/>
      <sheetName val="2.1.4_ServiceQuality old"/>
      <sheetName val="App.2-H_Other_Oper_Rev"/>
      <sheetName val="Hidden_Other Revenue"/>
      <sheetName val="Several_Accounts"/>
      <sheetName val="App_2-I LF_CDM"/>
      <sheetName val="lists"/>
      <sheetName val="2.1.7  All Accounts"/>
      <sheetName val="App.2-IA_Load_Forecast_Instrct"/>
      <sheetName val="App.2-IB_Load_Forecast_Analysis"/>
      <sheetName val="2.1.2"/>
      <sheetName val="2.1.5.4"/>
      <sheetName val="App.2-JA_OM&amp;A_Summary_Analys"/>
      <sheetName val="Hidden_OM&amp;A Summary"/>
      <sheetName val="OM&amp;A_Expenses"/>
      <sheetName val="App.2-JB_OM&amp;A_Cost _Drivers"/>
      <sheetName val="App.2-JC_OMA Programs"/>
      <sheetName val="App.2-JD_OMA Programs"/>
      <sheetName val="App.2-K_Employee Costs"/>
      <sheetName val="Hidden_Employee Costs"/>
      <sheetName val="FTE"/>
      <sheetName val="App.2-L_OM&amp;A_per_Cust_FTE"/>
      <sheetName val="App.2-L_OM&amp;A_per_Cust_FTEE_exp"/>
      <sheetName val="App.2-M_Regulatory_Costs"/>
      <sheetName val="Hidden_RegulatoryCosts1"/>
      <sheetName val="Hidden_RegulatoryCosts2"/>
      <sheetName val="App.2-N_Corp_Cost_Allocation"/>
      <sheetName val="App.2-OA Capital Structure"/>
      <sheetName val="App.2-OB_Debt Instruments"/>
      <sheetName val="App.2-Q_Cost of Serv. Emb. Dx"/>
      <sheetName val="App.2-R_Loss Factors"/>
      <sheetName val="App.2-ZA_Com. Exp. Forecast"/>
      <sheetName val="App.2-ZB_Cost of Power"/>
      <sheetName val="App.2-S_Stranded Meters"/>
      <sheetName val="App.2-Y_MIFRS Summary Impacts"/>
      <sheetName val="Sheet19"/>
      <sheetName val="App.2-YA_IFRS Transition Costs"/>
      <sheetName val="Sheet1"/>
    </sheetNames>
    <sheetDataSet>
      <sheetData sheetId="0">
        <row r="26">
          <cell r="E26" t="str">
            <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28">
          <cell r="B28">
            <v>0.04</v>
          </cell>
          <cell r="C28">
            <v>0.04</v>
          </cell>
        </row>
        <row r="29">
          <cell r="B29">
            <v>0.56000000000000005</v>
          </cell>
          <cell r="C29">
            <v>0.56000000000000005</v>
          </cell>
        </row>
        <row r="30">
          <cell r="B30">
            <v>0.4</v>
          </cell>
          <cell r="C30">
            <v>0.4</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OBs"/>
      <sheetName val="Financials"/>
      <sheetName val="Loads"/>
      <sheetName val="Classify"/>
      <sheetName val="Allocate"/>
      <sheetName val="F&amp;C"/>
      <sheetName val="Summary"/>
      <sheetName val="Macros"/>
      <sheetName val="Module1"/>
    </sheetNames>
    <sheetDataSet>
      <sheetData sheetId="0"/>
      <sheetData sheetId="1"/>
      <sheetData sheetId="2" refreshError="1">
        <row r="1">
          <cell r="A1" t="str">
            <v>LDC Name</v>
          </cell>
        </row>
        <row r="76">
          <cell r="E76">
            <v>36161</v>
          </cell>
        </row>
      </sheetData>
      <sheetData sheetId="3"/>
      <sheetData sheetId="4"/>
      <sheetData sheetId="5"/>
      <sheetData sheetId="6"/>
      <sheetData sheetId="7"/>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App.2-A_Capital Projects"/>
      <sheetName val="App.2-B_Fixed Asset Continuity"/>
      <sheetName val="App.2-C_Other_Oper_Rev"/>
      <sheetName val="App.2-D_Detailed_OM&amp;A_Expenses"/>
      <sheetName val="App.2-E_OM&amp;A_Detailed_Analysis"/>
      <sheetName val="App.2-F_OM&amp;A_Summary_Analysis"/>
      <sheetName val="App.2-G_OM&amp;A_Cost _Drivers"/>
      <sheetName val="App.2-H_OM&amp;A_per_Cust_FTEE"/>
      <sheetName val="App.2-I Employee Costs"/>
      <sheetName val="App.2-J_Regulatory_Costs"/>
      <sheetName val="App.2-K_Corp_Cost_Allocation"/>
      <sheetName val="App.2-L_Depreciation Expense"/>
      <sheetName val="App.2-M Capital Structure"/>
      <sheetName val="App.2-N_Cost_Allocation"/>
      <sheetName val="App.2-O_Cost of Serv. Emb. Dx"/>
      <sheetName val="App.2-P_Loss Factors"/>
      <sheetName val="App.2-Q_Stranded Meters"/>
      <sheetName val="App.2-S_1592_Defer_PILs"/>
      <sheetName val="App.2-T_Rev_Reconciliation"/>
      <sheetName val="App.2-U Bill Impacts"/>
      <sheetName val="App.2-V_CoS_Flowchart"/>
    </sheetNames>
    <sheetDataSet>
      <sheetData sheetId="0">
        <row r="3">
          <cell r="AA3" t="str">
            <v>Algoma Power Inc.</v>
          </cell>
        </row>
        <row r="4">
          <cell r="AA4" t="str">
            <v>Atikokan Hydro Inc.</v>
          </cell>
        </row>
        <row r="5">
          <cell r="AA5" t="str">
            <v>Attawapiskat Power Corporation</v>
          </cell>
        </row>
        <row r="6">
          <cell r="AA6" t="str">
            <v>Bluewater Power Distribution Corp.</v>
          </cell>
        </row>
        <row r="7">
          <cell r="AA7" t="str">
            <v>Brant County Power</v>
          </cell>
        </row>
        <row r="8">
          <cell r="AA8" t="str">
            <v>Brantford Power Inc.</v>
          </cell>
        </row>
        <row r="9">
          <cell r="AA9" t="str">
            <v>Burlington Hydro Inc.</v>
          </cell>
        </row>
        <row r="10">
          <cell r="AA10" t="str">
            <v>Cambridge and North Dumfries Hydro</v>
          </cell>
        </row>
        <row r="11">
          <cell r="AA11" t="str">
            <v>Canadian Niagara Power Inc. – Eastern Ontario Power/Fort Erie/Port Colborne</v>
          </cell>
        </row>
        <row r="12">
          <cell r="AA12" t="str">
            <v>Centre Wellington Hydro Ltd.</v>
          </cell>
        </row>
        <row r="13">
          <cell r="AA13" t="str">
            <v>Chapleau Public Utilities Corporation</v>
          </cell>
        </row>
        <row r="14">
          <cell r="AA14" t="str">
            <v>COLLUS Power Corp.</v>
          </cell>
        </row>
        <row r="15">
          <cell r="AA15" t="str">
            <v>Cooperative Hydro Embrun Inc.</v>
          </cell>
        </row>
        <row r="16">
          <cell r="AA16" t="str">
            <v>E.L.K. Energy Inc.</v>
          </cell>
        </row>
        <row r="17">
          <cell r="AA17" t="str">
            <v>Enersource Hydro Mississauga Inc.</v>
          </cell>
        </row>
        <row r="18">
          <cell r="AA18" t="str">
            <v>Entegrus Powerlines Inc.</v>
          </cell>
        </row>
        <row r="19">
          <cell r="AA19" t="str">
            <v>ENWIN Utilities Ltd.</v>
          </cell>
        </row>
        <row r="20">
          <cell r="AA20" t="str">
            <v>Erie Thames Powerlines Corp.</v>
          </cell>
        </row>
        <row r="21">
          <cell r="AA21" t="str">
            <v>Espanola Regional Hydro Distribution Corporation</v>
          </cell>
        </row>
        <row r="22">
          <cell r="AA22" t="str">
            <v>Essex Powerlines Corporation</v>
          </cell>
        </row>
        <row r="23">
          <cell r="AA23" t="str">
            <v>Festival Hydro Inc.</v>
          </cell>
        </row>
        <row r="24">
          <cell r="AA24" t="str">
            <v>Fort Albany Power Corporation</v>
          </cell>
        </row>
        <row r="25">
          <cell r="AA25" t="str">
            <v>Fort Frances Power Corporation</v>
          </cell>
        </row>
        <row r="26">
          <cell r="AA26" t="str">
            <v>Greater Sudbury Hydro Inc.</v>
          </cell>
        </row>
        <row r="27">
          <cell r="AA27" t="str">
            <v>Grimsby Power Inc.</v>
          </cell>
        </row>
        <row r="28">
          <cell r="AA28" t="str">
            <v>Guelph Hydro Electric Systems Inc.</v>
          </cell>
        </row>
        <row r="29">
          <cell r="AA29" t="str">
            <v>Haldimand County Hydro Inc.</v>
          </cell>
        </row>
        <row r="30">
          <cell r="AA30" t="str">
            <v>Halton Hills Hydro Inc.</v>
          </cell>
        </row>
        <row r="31">
          <cell r="AA31" t="str">
            <v>Hearst Power Distribution Co. Ltd.</v>
          </cell>
        </row>
        <row r="32">
          <cell r="AA32" t="str">
            <v>Horizon Utilities Corporation</v>
          </cell>
        </row>
        <row r="33">
          <cell r="AA33" t="str">
            <v>Hydro 2000 Inc.</v>
          </cell>
        </row>
        <row r="34">
          <cell r="AA34" t="str">
            <v>Hydro Hawkesbury Inc.</v>
          </cell>
        </row>
        <row r="35">
          <cell r="AA35" t="str">
            <v>Hydro One Brampton Networks Inc.</v>
          </cell>
        </row>
        <row r="36">
          <cell r="AA36" t="str">
            <v>Hydro One Networks Inc.</v>
          </cell>
        </row>
        <row r="37">
          <cell r="AA37" t="str">
            <v>Hydro One Remote Communities Inc.</v>
          </cell>
        </row>
        <row r="38">
          <cell r="AA38" t="str">
            <v>Hydro Ottawa Limited</v>
          </cell>
        </row>
        <row r="39">
          <cell r="AA39" t="str">
            <v>Innisfil Hydro Dist. Systems Limited</v>
          </cell>
        </row>
        <row r="40">
          <cell r="AA40" t="str">
            <v>Kashechewan Power Corporation</v>
          </cell>
        </row>
        <row r="41">
          <cell r="AA41" t="str">
            <v>Kenora Hydro Electric Corporation Ltd.</v>
          </cell>
        </row>
        <row r="42">
          <cell r="AA42" t="str">
            <v>Kingston Hydro Corporation</v>
          </cell>
        </row>
        <row r="43">
          <cell r="AA43" t="str">
            <v>Kitchener-Wilmot Hydro Inc.</v>
          </cell>
        </row>
        <row r="44">
          <cell r="AA44" t="str">
            <v>Lakefront Utilities Inc.</v>
          </cell>
        </row>
        <row r="45">
          <cell r="AA45" t="str">
            <v>Lakeland Power Distribution Ltd.</v>
          </cell>
        </row>
        <row r="46">
          <cell r="AA46" t="str">
            <v>London Hydro Inc.</v>
          </cell>
        </row>
        <row r="47">
          <cell r="AA47" t="str">
            <v>Midland Power Utility Corporation</v>
          </cell>
        </row>
        <row r="48">
          <cell r="AA48" t="str">
            <v>Milton Hydro Distribution Inc.</v>
          </cell>
        </row>
        <row r="49">
          <cell r="AA49" t="str">
            <v>Newmarket – Tay Power Distribution Ltd.</v>
          </cell>
        </row>
        <row r="50">
          <cell r="AA50" t="str">
            <v>Niagara Peninsula Energy Inc.</v>
          </cell>
        </row>
        <row r="51">
          <cell r="AA51" t="str">
            <v>Niagara-on-the-Lake Hydro Inc.</v>
          </cell>
        </row>
        <row r="52">
          <cell r="AA52" t="str">
            <v>Norfolk Power Distribution Ltd.</v>
          </cell>
        </row>
        <row r="53">
          <cell r="AA53" t="str">
            <v>North Bay Hydro Distribution Limited</v>
          </cell>
        </row>
        <row r="54">
          <cell r="AA54" t="str">
            <v>Northern Ontario Wires Inc.</v>
          </cell>
        </row>
        <row r="55">
          <cell r="AA55" t="str">
            <v>Oakville Hydro Distribution Inc.</v>
          </cell>
        </row>
        <row r="56">
          <cell r="AA56" t="str">
            <v>Orangeville Hydro Limited</v>
          </cell>
        </row>
        <row r="57">
          <cell r="AA57" t="str">
            <v>Orillia Power Distribution Corp.</v>
          </cell>
        </row>
        <row r="58">
          <cell r="AA58" t="str">
            <v>Oshawa PUC Networks Inc.</v>
          </cell>
        </row>
        <row r="59">
          <cell r="AA59" t="str">
            <v>Ottawa River Power Corporation</v>
          </cell>
        </row>
        <row r="60">
          <cell r="AA60" t="str">
            <v>Parry Sound Power Corporation</v>
          </cell>
        </row>
        <row r="61">
          <cell r="AA61" t="str">
            <v>Peterborough Distribution Inc.</v>
          </cell>
        </row>
        <row r="62">
          <cell r="AA62" t="str">
            <v>PowerStream Inc.</v>
          </cell>
        </row>
        <row r="63">
          <cell r="AA63" t="str">
            <v>PUC Distribution Inc.</v>
          </cell>
        </row>
        <row r="64">
          <cell r="AA64" t="str">
            <v>Renfrew Hydro Inc.</v>
          </cell>
        </row>
        <row r="65">
          <cell r="AA65" t="str">
            <v>Rideau St. Lawrence Distribution Inc.</v>
          </cell>
        </row>
        <row r="66">
          <cell r="AA66" t="str">
            <v>St. Thomas Energy Inc.</v>
          </cell>
        </row>
        <row r="67">
          <cell r="AA67" t="str">
            <v>Sioux Lookout Hydro Inc.</v>
          </cell>
        </row>
        <row r="68">
          <cell r="AA68" t="str">
            <v>Thunder Bay Hydro Electricity Distribution</v>
          </cell>
        </row>
        <row r="69">
          <cell r="AA69" t="str">
            <v>Tillsonburg Hydro Inc.</v>
          </cell>
        </row>
        <row r="70">
          <cell r="AA70" t="str">
            <v>Toronto Hydro-Electric System Limited</v>
          </cell>
        </row>
        <row r="71">
          <cell r="AA71" t="str">
            <v>Veridian Connections Inc.</v>
          </cell>
        </row>
        <row r="72">
          <cell r="AA72" t="str">
            <v>Wasaga Distribution Inc.</v>
          </cell>
        </row>
        <row r="73">
          <cell r="AA73" t="str">
            <v>Waterloo North Hydro Inc.</v>
          </cell>
        </row>
        <row r="74">
          <cell r="AA74" t="str">
            <v>Welland Hydro Electric System Corp.</v>
          </cell>
        </row>
        <row r="75">
          <cell r="AA75" t="str">
            <v>Wellington North Power Inc.</v>
          </cell>
        </row>
        <row r="76">
          <cell r="AA76" t="str">
            <v>West Coast Huron Energy Inc.</v>
          </cell>
        </row>
        <row r="77">
          <cell r="AA77" t="str">
            <v>Westario Power Inc.</v>
          </cell>
        </row>
        <row r="78">
          <cell r="AA78" t="str">
            <v>Whitby Hydro Electric Corporation</v>
          </cell>
        </row>
        <row r="79">
          <cell r="AA79" t="str">
            <v>Woodstock Hydro Services Inc.</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12E229-44A1-411A-A972-817329F3E1B3}">
  <sheetPr codeName="Sheet37">
    <tabColor theme="5" tint="0.39997558519241921"/>
    <pageSetUpPr autoPageBreaks="0" fitToPage="1"/>
  </sheetPr>
  <dimension ref="A1:P72"/>
  <sheetViews>
    <sheetView showGridLines="0" zoomScaleNormal="100" workbookViewId="0">
      <selection activeCell="O8" sqref="O8"/>
    </sheetView>
  </sheetViews>
  <sheetFormatPr defaultRowHeight="12.5" x14ac:dyDescent="0.25"/>
  <cols>
    <col min="1" max="1" width="6.453125" style="1" customWidth="1"/>
    <col min="2" max="2" width="5.54296875" style="1" customWidth="1"/>
    <col min="3" max="3" width="16.54296875" style="1" customWidth="1"/>
    <col min="4" max="4" width="3" style="1" customWidth="1"/>
    <col min="5" max="5" width="11.453125" style="1" customWidth="1"/>
    <col min="6" max="6" width="1.453125" style="1" customWidth="1"/>
    <col min="7" max="7" width="3.453125" style="1" customWidth="1"/>
    <col min="8" max="8" width="1.453125" style="1" customWidth="1"/>
    <col min="9" max="9" width="14.26953125" style="1" customWidth="1"/>
    <col min="10" max="10" width="3.453125" style="1" customWidth="1"/>
    <col min="11" max="11" width="12.54296875" style="1" customWidth="1"/>
    <col min="12" max="12" width="1.453125" style="1" customWidth="1"/>
    <col min="13" max="13" width="3.54296875" style="1" customWidth="1"/>
    <col min="14" max="14" width="1.54296875" style="1" customWidth="1"/>
    <col min="15" max="15" width="14" style="1" customWidth="1"/>
    <col min="16" max="16" width="2.453125" style="1" customWidth="1"/>
    <col min="17" max="255" width="8.7265625" style="1"/>
    <col min="256" max="256" width="2.54296875" style="1" customWidth="1"/>
    <col min="257" max="257" width="6.453125" style="1" customWidth="1"/>
    <col min="258" max="258" width="3.54296875" style="1" customWidth="1"/>
    <col min="259" max="259" width="16.54296875" style="1" customWidth="1"/>
    <col min="260" max="260" width="3" style="1" customWidth="1"/>
    <col min="261" max="261" width="11.453125" style="1" customWidth="1"/>
    <col min="262" max="262" width="1.453125" style="1" customWidth="1"/>
    <col min="263" max="263" width="3.453125" style="1" customWidth="1"/>
    <col min="264" max="264" width="1.453125" style="1" customWidth="1"/>
    <col min="265" max="265" width="12.54296875" style="1" customWidth="1"/>
    <col min="266" max="266" width="3.453125" style="1" customWidth="1"/>
    <col min="267" max="267" width="12.54296875" style="1" customWidth="1"/>
    <col min="268" max="268" width="1.453125" style="1" customWidth="1"/>
    <col min="269" max="269" width="3.54296875" style="1" customWidth="1"/>
    <col min="270" max="270" width="1.54296875" style="1" customWidth="1"/>
    <col min="271" max="271" width="14" style="1" customWidth="1"/>
    <col min="272" max="272" width="2.453125" style="1" customWidth="1"/>
    <col min="273" max="511" width="8.7265625" style="1"/>
    <col min="512" max="512" width="2.54296875" style="1" customWidth="1"/>
    <col min="513" max="513" width="6.453125" style="1" customWidth="1"/>
    <col min="514" max="514" width="3.54296875" style="1" customWidth="1"/>
    <col min="515" max="515" width="16.54296875" style="1" customWidth="1"/>
    <col min="516" max="516" width="3" style="1" customWidth="1"/>
    <col min="517" max="517" width="11.453125" style="1" customWidth="1"/>
    <col min="518" max="518" width="1.453125" style="1" customWidth="1"/>
    <col min="519" max="519" width="3.453125" style="1" customWidth="1"/>
    <col min="520" max="520" width="1.453125" style="1" customWidth="1"/>
    <col min="521" max="521" width="12.54296875" style="1" customWidth="1"/>
    <col min="522" max="522" width="3.453125" style="1" customWidth="1"/>
    <col min="523" max="523" width="12.54296875" style="1" customWidth="1"/>
    <col min="524" max="524" width="1.453125" style="1" customWidth="1"/>
    <col min="525" max="525" width="3.54296875" style="1" customWidth="1"/>
    <col min="526" max="526" width="1.54296875" style="1" customWidth="1"/>
    <col min="527" max="527" width="14" style="1" customWidth="1"/>
    <col min="528" max="528" width="2.453125" style="1" customWidth="1"/>
    <col min="529" max="767" width="8.7265625" style="1"/>
    <col min="768" max="768" width="2.54296875" style="1" customWidth="1"/>
    <col min="769" max="769" width="6.453125" style="1" customWidth="1"/>
    <col min="770" max="770" width="3.54296875" style="1" customWidth="1"/>
    <col min="771" max="771" width="16.54296875" style="1" customWidth="1"/>
    <col min="772" max="772" width="3" style="1" customWidth="1"/>
    <col min="773" max="773" width="11.453125" style="1" customWidth="1"/>
    <col min="774" max="774" width="1.453125" style="1" customWidth="1"/>
    <col min="775" max="775" width="3.453125" style="1" customWidth="1"/>
    <col min="776" max="776" width="1.453125" style="1" customWidth="1"/>
    <col min="777" max="777" width="12.54296875" style="1" customWidth="1"/>
    <col min="778" max="778" width="3.453125" style="1" customWidth="1"/>
    <col min="779" max="779" width="12.54296875" style="1" customWidth="1"/>
    <col min="780" max="780" width="1.453125" style="1" customWidth="1"/>
    <col min="781" max="781" width="3.54296875" style="1" customWidth="1"/>
    <col min="782" max="782" width="1.54296875" style="1" customWidth="1"/>
    <col min="783" max="783" width="14" style="1" customWidth="1"/>
    <col min="784" max="784" width="2.453125" style="1" customWidth="1"/>
    <col min="785" max="1023" width="8.7265625" style="1"/>
    <col min="1024" max="1024" width="2.54296875" style="1" customWidth="1"/>
    <col min="1025" max="1025" width="6.453125" style="1" customWidth="1"/>
    <col min="1026" max="1026" width="3.54296875" style="1" customWidth="1"/>
    <col min="1027" max="1027" width="16.54296875" style="1" customWidth="1"/>
    <col min="1028" max="1028" width="3" style="1" customWidth="1"/>
    <col min="1029" max="1029" width="11.453125" style="1" customWidth="1"/>
    <col min="1030" max="1030" width="1.453125" style="1" customWidth="1"/>
    <col min="1031" max="1031" width="3.453125" style="1" customWidth="1"/>
    <col min="1032" max="1032" width="1.453125" style="1" customWidth="1"/>
    <col min="1033" max="1033" width="12.54296875" style="1" customWidth="1"/>
    <col min="1034" max="1034" width="3.453125" style="1" customWidth="1"/>
    <col min="1035" max="1035" width="12.54296875" style="1" customWidth="1"/>
    <col min="1036" max="1036" width="1.453125" style="1" customWidth="1"/>
    <col min="1037" max="1037" width="3.54296875" style="1" customWidth="1"/>
    <col min="1038" max="1038" width="1.54296875" style="1" customWidth="1"/>
    <col min="1039" max="1039" width="14" style="1" customWidth="1"/>
    <col min="1040" max="1040" width="2.453125" style="1" customWidth="1"/>
    <col min="1041" max="1279" width="8.7265625" style="1"/>
    <col min="1280" max="1280" width="2.54296875" style="1" customWidth="1"/>
    <col min="1281" max="1281" width="6.453125" style="1" customWidth="1"/>
    <col min="1282" max="1282" width="3.54296875" style="1" customWidth="1"/>
    <col min="1283" max="1283" width="16.54296875" style="1" customWidth="1"/>
    <col min="1284" max="1284" width="3" style="1" customWidth="1"/>
    <col min="1285" max="1285" width="11.453125" style="1" customWidth="1"/>
    <col min="1286" max="1286" width="1.453125" style="1" customWidth="1"/>
    <col min="1287" max="1287" width="3.453125" style="1" customWidth="1"/>
    <col min="1288" max="1288" width="1.453125" style="1" customWidth="1"/>
    <col min="1289" max="1289" width="12.54296875" style="1" customWidth="1"/>
    <col min="1290" max="1290" width="3.453125" style="1" customWidth="1"/>
    <col min="1291" max="1291" width="12.54296875" style="1" customWidth="1"/>
    <col min="1292" max="1292" width="1.453125" style="1" customWidth="1"/>
    <col min="1293" max="1293" width="3.54296875" style="1" customWidth="1"/>
    <col min="1294" max="1294" width="1.54296875" style="1" customWidth="1"/>
    <col min="1295" max="1295" width="14" style="1" customWidth="1"/>
    <col min="1296" max="1296" width="2.453125" style="1" customWidth="1"/>
    <col min="1297" max="1535" width="8.7265625" style="1"/>
    <col min="1536" max="1536" width="2.54296875" style="1" customWidth="1"/>
    <col min="1537" max="1537" width="6.453125" style="1" customWidth="1"/>
    <col min="1538" max="1538" width="3.54296875" style="1" customWidth="1"/>
    <col min="1539" max="1539" width="16.54296875" style="1" customWidth="1"/>
    <col min="1540" max="1540" width="3" style="1" customWidth="1"/>
    <col min="1541" max="1541" width="11.453125" style="1" customWidth="1"/>
    <col min="1542" max="1542" width="1.453125" style="1" customWidth="1"/>
    <col min="1543" max="1543" width="3.453125" style="1" customWidth="1"/>
    <col min="1544" max="1544" width="1.453125" style="1" customWidth="1"/>
    <col min="1545" max="1545" width="12.54296875" style="1" customWidth="1"/>
    <col min="1546" max="1546" width="3.453125" style="1" customWidth="1"/>
    <col min="1547" max="1547" width="12.54296875" style="1" customWidth="1"/>
    <col min="1548" max="1548" width="1.453125" style="1" customWidth="1"/>
    <col min="1549" max="1549" width="3.54296875" style="1" customWidth="1"/>
    <col min="1550" max="1550" width="1.54296875" style="1" customWidth="1"/>
    <col min="1551" max="1551" width="14" style="1" customWidth="1"/>
    <col min="1552" max="1552" width="2.453125" style="1" customWidth="1"/>
    <col min="1553" max="1791" width="8.7265625" style="1"/>
    <col min="1792" max="1792" width="2.54296875" style="1" customWidth="1"/>
    <col min="1793" max="1793" width="6.453125" style="1" customWidth="1"/>
    <col min="1794" max="1794" width="3.54296875" style="1" customWidth="1"/>
    <col min="1795" max="1795" width="16.54296875" style="1" customWidth="1"/>
    <col min="1796" max="1796" width="3" style="1" customWidth="1"/>
    <col min="1797" max="1797" width="11.453125" style="1" customWidth="1"/>
    <col min="1798" max="1798" width="1.453125" style="1" customWidth="1"/>
    <col min="1799" max="1799" width="3.453125" style="1" customWidth="1"/>
    <col min="1800" max="1800" width="1.453125" style="1" customWidth="1"/>
    <col min="1801" max="1801" width="12.54296875" style="1" customWidth="1"/>
    <col min="1802" max="1802" width="3.453125" style="1" customWidth="1"/>
    <col min="1803" max="1803" width="12.54296875" style="1" customWidth="1"/>
    <col min="1804" max="1804" width="1.453125" style="1" customWidth="1"/>
    <col min="1805" max="1805" width="3.54296875" style="1" customWidth="1"/>
    <col min="1806" max="1806" width="1.54296875" style="1" customWidth="1"/>
    <col min="1807" max="1807" width="14" style="1" customWidth="1"/>
    <col min="1808" max="1808" width="2.453125" style="1" customWidth="1"/>
    <col min="1809" max="2047" width="8.7265625" style="1"/>
    <col min="2048" max="2048" width="2.54296875" style="1" customWidth="1"/>
    <col min="2049" max="2049" width="6.453125" style="1" customWidth="1"/>
    <col min="2050" max="2050" width="3.54296875" style="1" customWidth="1"/>
    <col min="2051" max="2051" width="16.54296875" style="1" customWidth="1"/>
    <col min="2052" max="2052" width="3" style="1" customWidth="1"/>
    <col min="2053" max="2053" width="11.453125" style="1" customWidth="1"/>
    <col min="2054" max="2054" width="1.453125" style="1" customWidth="1"/>
    <col min="2055" max="2055" width="3.453125" style="1" customWidth="1"/>
    <col min="2056" max="2056" width="1.453125" style="1" customWidth="1"/>
    <col min="2057" max="2057" width="12.54296875" style="1" customWidth="1"/>
    <col min="2058" max="2058" width="3.453125" style="1" customWidth="1"/>
    <col min="2059" max="2059" width="12.54296875" style="1" customWidth="1"/>
    <col min="2060" max="2060" width="1.453125" style="1" customWidth="1"/>
    <col min="2061" max="2061" width="3.54296875" style="1" customWidth="1"/>
    <col min="2062" max="2062" width="1.54296875" style="1" customWidth="1"/>
    <col min="2063" max="2063" width="14" style="1" customWidth="1"/>
    <col min="2064" max="2064" width="2.453125" style="1" customWidth="1"/>
    <col min="2065" max="2303" width="8.7265625" style="1"/>
    <col min="2304" max="2304" width="2.54296875" style="1" customWidth="1"/>
    <col min="2305" max="2305" width="6.453125" style="1" customWidth="1"/>
    <col min="2306" max="2306" width="3.54296875" style="1" customWidth="1"/>
    <col min="2307" max="2307" width="16.54296875" style="1" customWidth="1"/>
    <col min="2308" max="2308" width="3" style="1" customWidth="1"/>
    <col min="2309" max="2309" width="11.453125" style="1" customWidth="1"/>
    <col min="2310" max="2310" width="1.453125" style="1" customWidth="1"/>
    <col min="2311" max="2311" width="3.453125" style="1" customWidth="1"/>
    <col min="2312" max="2312" width="1.453125" style="1" customWidth="1"/>
    <col min="2313" max="2313" width="12.54296875" style="1" customWidth="1"/>
    <col min="2314" max="2314" width="3.453125" style="1" customWidth="1"/>
    <col min="2315" max="2315" width="12.54296875" style="1" customWidth="1"/>
    <col min="2316" max="2316" width="1.453125" style="1" customWidth="1"/>
    <col min="2317" max="2317" width="3.54296875" style="1" customWidth="1"/>
    <col min="2318" max="2318" width="1.54296875" style="1" customWidth="1"/>
    <col min="2319" max="2319" width="14" style="1" customWidth="1"/>
    <col min="2320" max="2320" width="2.453125" style="1" customWidth="1"/>
    <col min="2321" max="2559" width="8.7265625" style="1"/>
    <col min="2560" max="2560" width="2.54296875" style="1" customWidth="1"/>
    <col min="2561" max="2561" width="6.453125" style="1" customWidth="1"/>
    <col min="2562" max="2562" width="3.54296875" style="1" customWidth="1"/>
    <col min="2563" max="2563" width="16.54296875" style="1" customWidth="1"/>
    <col min="2564" max="2564" width="3" style="1" customWidth="1"/>
    <col min="2565" max="2565" width="11.453125" style="1" customWidth="1"/>
    <col min="2566" max="2566" width="1.453125" style="1" customWidth="1"/>
    <col min="2567" max="2567" width="3.453125" style="1" customWidth="1"/>
    <col min="2568" max="2568" width="1.453125" style="1" customWidth="1"/>
    <col min="2569" max="2569" width="12.54296875" style="1" customWidth="1"/>
    <col min="2570" max="2570" width="3.453125" style="1" customWidth="1"/>
    <col min="2571" max="2571" width="12.54296875" style="1" customWidth="1"/>
    <col min="2572" max="2572" width="1.453125" style="1" customWidth="1"/>
    <col min="2573" max="2573" width="3.54296875" style="1" customWidth="1"/>
    <col min="2574" max="2574" width="1.54296875" style="1" customWidth="1"/>
    <col min="2575" max="2575" width="14" style="1" customWidth="1"/>
    <col min="2576" max="2576" width="2.453125" style="1" customWidth="1"/>
    <col min="2577" max="2815" width="8.7265625" style="1"/>
    <col min="2816" max="2816" width="2.54296875" style="1" customWidth="1"/>
    <col min="2817" max="2817" width="6.453125" style="1" customWidth="1"/>
    <col min="2818" max="2818" width="3.54296875" style="1" customWidth="1"/>
    <col min="2819" max="2819" width="16.54296875" style="1" customWidth="1"/>
    <col min="2820" max="2820" width="3" style="1" customWidth="1"/>
    <col min="2821" max="2821" width="11.453125" style="1" customWidth="1"/>
    <col min="2822" max="2822" width="1.453125" style="1" customWidth="1"/>
    <col min="2823" max="2823" width="3.453125" style="1" customWidth="1"/>
    <col min="2824" max="2824" width="1.453125" style="1" customWidth="1"/>
    <col min="2825" max="2825" width="12.54296875" style="1" customWidth="1"/>
    <col min="2826" max="2826" width="3.453125" style="1" customWidth="1"/>
    <col min="2827" max="2827" width="12.54296875" style="1" customWidth="1"/>
    <col min="2828" max="2828" width="1.453125" style="1" customWidth="1"/>
    <col min="2829" max="2829" width="3.54296875" style="1" customWidth="1"/>
    <col min="2830" max="2830" width="1.54296875" style="1" customWidth="1"/>
    <col min="2831" max="2831" width="14" style="1" customWidth="1"/>
    <col min="2832" max="2832" width="2.453125" style="1" customWidth="1"/>
    <col min="2833" max="3071" width="8.7265625" style="1"/>
    <col min="3072" max="3072" width="2.54296875" style="1" customWidth="1"/>
    <col min="3073" max="3073" width="6.453125" style="1" customWidth="1"/>
    <col min="3074" max="3074" width="3.54296875" style="1" customWidth="1"/>
    <col min="3075" max="3075" width="16.54296875" style="1" customWidth="1"/>
    <col min="3076" max="3076" width="3" style="1" customWidth="1"/>
    <col min="3077" max="3077" width="11.453125" style="1" customWidth="1"/>
    <col min="3078" max="3078" width="1.453125" style="1" customWidth="1"/>
    <col min="3079" max="3079" width="3.453125" style="1" customWidth="1"/>
    <col min="3080" max="3080" width="1.453125" style="1" customWidth="1"/>
    <col min="3081" max="3081" width="12.54296875" style="1" customWidth="1"/>
    <col min="3082" max="3082" width="3.453125" style="1" customWidth="1"/>
    <col min="3083" max="3083" width="12.54296875" style="1" customWidth="1"/>
    <col min="3084" max="3084" width="1.453125" style="1" customWidth="1"/>
    <col min="3085" max="3085" width="3.54296875" style="1" customWidth="1"/>
    <col min="3086" max="3086" width="1.54296875" style="1" customWidth="1"/>
    <col min="3087" max="3087" width="14" style="1" customWidth="1"/>
    <col min="3088" max="3088" width="2.453125" style="1" customWidth="1"/>
    <col min="3089" max="3327" width="8.7265625" style="1"/>
    <col min="3328" max="3328" width="2.54296875" style="1" customWidth="1"/>
    <col min="3329" max="3329" width="6.453125" style="1" customWidth="1"/>
    <col min="3330" max="3330" width="3.54296875" style="1" customWidth="1"/>
    <col min="3331" max="3331" width="16.54296875" style="1" customWidth="1"/>
    <col min="3332" max="3332" width="3" style="1" customWidth="1"/>
    <col min="3333" max="3333" width="11.453125" style="1" customWidth="1"/>
    <col min="3334" max="3334" width="1.453125" style="1" customWidth="1"/>
    <col min="3335" max="3335" width="3.453125" style="1" customWidth="1"/>
    <col min="3336" max="3336" width="1.453125" style="1" customWidth="1"/>
    <col min="3337" max="3337" width="12.54296875" style="1" customWidth="1"/>
    <col min="3338" max="3338" width="3.453125" style="1" customWidth="1"/>
    <col min="3339" max="3339" width="12.54296875" style="1" customWidth="1"/>
    <col min="3340" max="3340" width="1.453125" style="1" customWidth="1"/>
    <col min="3341" max="3341" width="3.54296875" style="1" customWidth="1"/>
    <col min="3342" max="3342" width="1.54296875" style="1" customWidth="1"/>
    <col min="3343" max="3343" width="14" style="1" customWidth="1"/>
    <col min="3344" max="3344" width="2.453125" style="1" customWidth="1"/>
    <col min="3345" max="3583" width="8.7265625" style="1"/>
    <col min="3584" max="3584" width="2.54296875" style="1" customWidth="1"/>
    <col min="3585" max="3585" width="6.453125" style="1" customWidth="1"/>
    <col min="3586" max="3586" width="3.54296875" style="1" customWidth="1"/>
    <col min="3587" max="3587" width="16.54296875" style="1" customWidth="1"/>
    <col min="3588" max="3588" width="3" style="1" customWidth="1"/>
    <col min="3589" max="3589" width="11.453125" style="1" customWidth="1"/>
    <col min="3590" max="3590" width="1.453125" style="1" customWidth="1"/>
    <col min="3591" max="3591" width="3.453125" style="1" customWidth="1"/>
    <col min="3592" max="3592" width="1.453125" style="1" customWidth="1"/>
    <col min="3593" max="3593" width="12.54296875" style="1" customWidth="1"/>
    <col min="3594" max="3594" width="3.453125" style="1" customWidth="1"/>
    <col min="3595" max="3595" width="12.54296875" style="1" customWidth="1"/>
    <col min="3596" max="3596" width="1.453125" style="1" customWidth="1"/>
    <col min="3597" max="3597" width="3.54296875" style="1" customWidth="1"/>
    <col min="3598" max="3598" width="1.54296875" style="1" customWidth="1"/>
    <col min="3599" max="3599" width="14" style="1" customWidth="1"/>
    <col min="3600" max="3600" width="2.453125" style="1" customWidth="1"/>
    <col min="3601" max="3839" width="8.7265625" style="1"/>
    <col min="3840" max="3840" width="2.54296875" style="1" customWidth="1"/>
    <col min="3841" max="3841" width="6.453125" style="1" customWidth="1"/>
    <col min="3842" max="3842" width="3.54296875" style="1" customWidth="1"/>
    <col min="3843" max="3843" width="16.54296875" style="1" customWidth="1"/>
    <col min="3844" max="3844" width="3" style="1" customWidth="1"/>
    <col min="3845" max="3845" width="11.453125" style="1" customWidth="1"/>
    <col min="3846" max="3846" width="1.453125" style="1" customWidth="1"/>
    <col min="3847" max="3847" width="3.453125" style="1" customWidth="1"/>
    <col min="3848" max="3848" width="1.453125" style="1" customWidth="1"/>
    <col min="3849" max="3849" width="12.54296875" style="1" customWidth="1"/>
    <col min="3850" max="3850" width="3.453125" style="1" customWidth="1"/>
    <col min="3851" max="3851" width="12.54296875" style="1" customWidth="1"/>
    <col min="3852" max="3852" width="1.453125" style="1" customWidth="1"/>
    <col min="3853" max="3853" width="3.54296875" style="1" customWidth="1"/>
    <col min="3854" max="3854" width="1.54296875" style="1" customWidth="1"/>
    <col min="3855" max="3855" width="14" style="1" customWidth="1"/>
    <col min="3856" max="3856" width="2.453125" style="1" customWidth="1"/>
    <col min="3857" max="4095" width="8.7265625" style="1"/>
    <col min="4096" max="4096" width="2.54296875" style="1" customWidth="1"/>
    <col min="4097" max="4097" width="6.453125" style="1" customWidth="1"/>
    <col min="4098" max="4098" width="3.54296875" style="1" customWidth="1"/>
    <col min="4099" max="4099" width="16.54296875" style="1" customWidth="1"/>
    <col min="4100" max="4100" width="3" style="1" customWidth="1"/>
    <col min="4101" max="4101" width="11.453125" style="1" customWidth="1"/>
    <col min="4102" max="4102" width="1.453125" style="1" customWidth="1"/>
    <col min="4103" max="4103" width="3.453125" style="1" customWidth="1"/>
    <col min="4104" max="4104" width="1.453125" style="1" customWidth="1"/>
    <col min="4105" max="4105" width="12.54296875" style="1" customWidth="1"/>
    <col min="4106" max="4106" width="3.453125" style="1" customWidth="1"/>
    <col min="4107" max="4107" width="12.54296875" style="1" customWidth="1"/>
    <col min="4108" max="4108" width="1.453125" style="1" customWidth="1"/>
    <col min="4109" max="4109" width="3.54296875" style="1" customWidth="1"/>
    <col min="4110" max="4110" width="1.54296875" style="1" customWidth="1"/>
    <col min="4111" max="4111" width="14" style="1" customWidth="1"/>
    <col min="4112" max="4112" width="2.453125" style="1" customWidth="1"/>
    <col min="4113" max="4351" width="8.7265625" style="1"/>
    <col min="4352" max="4352" width="2.54296875" style="1" customWidth="1"/>
    <col min="4353" max="4353" width="6.453125" style="1" customWidth="1"/>
    <col min="4354" max="4354" width="3.54296875" style="1" customWidth="1"/>
    <col min="4355" max="4355" width="16.54296875" style="1" customWidth="1"/>
    <col min="4356" max="4356" width="3" style="1" customWidth="1"/>
    <col min="4357" max="4357" width="11.453125" style="1" customWidth="1"/>
    <col min="4358" max="4358" width="1.453125" style="1" customWidth="1"/>
    <col min="4359" max="4359" width="3.453125" style="1" customWidth="1"/>
    <col min="4360" max="4360" width="1.453125" style="1" customWidth="1"/>
    <col min="4361" max="4361" width="12.54296875" style="1" customWidth="1"/>
    <col min="4362" max="4362" width="3.453125" style="1" customWidth="1"/>
    <col min="4363" max="4363" width="12.54296875" style="1" customWidth="1"/>
    <col min="4364" max="4364" width="1.453125" style="1" customWidth="1"/>
    <col min="4365" max="4365" width="3.54296875" style="1" customWidth="1"/>
    <col min="4366" max="4366" width="1.54296875" style="1" customWidth="1"/>
    <col min="4367" max="4367" width="14" style="1" customWidth="1"/>
    <col min="4368" max="4368" width="2.453125" style="1" customWidth="1"/>
    <col min="4369" max="4607" width="8.7265625" style="1"/>
    <col min="4608" max="4608" width="2.54296875" style="1" customWidth="1"/>
    <col min="4609" max="4609" width="6.453125" style="1" customWidth="1"/>
    <col min="4610" max="4610" width="3.54296875" style="1" customWidth="1"/>
    <col min="4611" max="4611" width="16.54296875" style="1" customWidth="1"/>
    <col min="4612" max="4612" width="3" style="1" customWidth="1"/>
    <col min="4613" max="4613" width="11.453125" style="1" customWidth="1"/>
    <col min="4614" max="4614" width="1.453125" style="1" customWidth="1"/>
    <col min="4615" max="4615" width="3.453125" style="1" customWidth="1"/>
    <col min="4616" max="4616" width="1.453125" style="1" customWidth="1"/>
    <col min="4617" max="4617" width="12.54296875" style="1" customWidth="1"/>
    <col min="4618" max="4618" width="3.453125" style="1" customWidth="1"/>
    <col min="4619" max="4619" width="12.54296875" style="1" customWidth="1"/>
    <col min="4620" max="4620" width="1.453125" style="1" customWidth="1"/>
    <col min="4621" max="4621" width="3.54296875" style="1" customWidth="1"/>
    <col min="4622" max="4622" width="1.54296875" style="1" customWidth="1"/>
    <col min="4623" max="4623" width="14" style="1" customWidth="1"/>
    <col min="4624" max="4624" width="2.453125" style="1" customWidth="1"/>
    <col min="4625" max="4863" width="8.7265625" style="1"/>
    <col min="4864" max="4864" width="2.54296875" style="1" customWidth="1"/>
    <col min="4865" max="4865" width="6.453125" style="1" customWidth="1"/>
    <col min="4866" max="4866" width="3.54296875" style="1" customWidth="1"/>
    <col min="4867" max="4867" width="16.54296875" style="1" customWidth="1"/>
    <col min="4868" max="4868" width="3" style="1" customWidth="1"/>
    <col min="4869" max="4869" width="11.453125" style="1" customWidth="1"/>
    <col min="4870" max="4870" width="1.453125" style="1" customWidth="1"/>
    <col min="4871" max="4871" width="3.453125" style="1" customWidth="1"/>
    <col min="4872" max="4872" width="1.453125" style="1" customWidth="1"/>
    <col min="4873" max="4873" width="12.54296875" style="1" customWidth="1"/>
    <col min="4874" max="4874" width="3.453125" style="1" customWidth="1"/>
    <col min="4875" max="4875" width="12.54296875" style="1" customWidth="1"/>
    <col min="4876" max="4876" width="1.453125" style="1" customWidth="1"/>
    <col min="4877" max="4877" width="3.54296875" style="1" customWidth="1"/>
    <col min="4878" max="4878" width="1.54296875" style="1" customWidth="1"/>
    <col min="4879" max="4879" width="14" style="1" customWidth="1"/>
    <col min="4880" max="4880" width="2.453125" style="1" customWidth="1"/>
    <col min="4881" max="5119" width="8.7265625" style="1"/>
    <col min="5120" max="5120" width="2.54296875" style="1" customWidth="1"/>
    <col min="5121" max="5121" width="6.453125" style="1" customWidth="1"/>
    <col min="5122" max="5122" width="3.54296875" style="1" customWidth="1"/>
    <col min="5123" max="5123" width="16.54296875" style="1" customWidth="1"/>
    <col min="5124" max="5124" width="3" style="1" customWidth="1"/>
    <col min="5125" max="5125" width="11.453125" style="1" customWidth="1"/>
    <col min="5126" max="5126" width="1.453125" style="1" customWidth="1"/>
    <col min="5127" max="5127" width="3.453125" style="1" customWidth="1"/>
    <col min="5128" max="5128" width="1.453125" style="1" customWidth="1"/>
    <col min="5129" max="5129" width="12.54296875" style="1" customWidth="1"/>
    <col min="5130" max="5130" width="3.453125" style="1" customWidth="1"/>
    <col min="5131" max="5131" width="12.54296875" style="1" customWidth="1"/>
    <col min="5132" max="5132" width="1.453125" style="1" customWidth="1"/>
    <col min="5133" max="5133" width="3.54296875" style="1" customWidth="1"/>
    <col min="5134" max="5134" width="1.54296875" style="1" customWidth="1"/>
    <col min="5135" max="5135" width="14" style="1" customWidth="1"/>
    <col min="5136" max="5136" width="2.453125" style="1" customWidth="1"/>
    <col min="5137" max="5375" width="8.7265625" style="1"/>
    <col min="5376" max="5376" width="2.54296875" style="1" customWidth="1"/>
    <col min="5377" max="5377" width="6.453125" style="1" customWidth="1"/>
    <col min="5378" max="5378" width="3.54296875" style="1" customWidth="1"/>
    <col min="5379" max="5379" width="16.54296875" style="1" customWidth="1"/>
    <col min="5380" max="5380" width="3" style="1" customWidth="1"/>
    <col min="5381" max="5381" width="11.453125" style="1" customWidth="1"/>
    <col min="5382" max="5382" width="1.453125" style="1" customWidth="1"/>
    <col min="5383" max="5383" width="3.453125" style="1" customWidth="1"/>
    <col min="5384" max="5384" width="1.453125" style="1" customWidth="1"/>
    <col min="5385" max="5385" width="12.54296875" style="1" customWidth="1"/>
    <col min="5386" max="5386" width="3.453125" style="1" customWidth="1"/>
    <col min="5387" max="5387" width="12.54296875" style="1" customWidth="1"/>
    <col min="5388" max="5388" width="1.453125" style="1" customWidth="1"/>
    <col min="5389" max="5389" width="3.54296875" style="1" customWidth="1"/>
    <col min="5390" max="5390" width="1.54296875" style="1" customWidth="1"/>
    <col min="5391" max="5391" width="14" style="1" customWidth="1"/>
    <col min="5392" max="5392" width="2.453125" style="1" customWidth="1"/>
    <col min="5393" max="5631" width="8.7265625" style="1"/>
    <col min="5632" max="5632" width="2.54296875" style="1" customWidth="1"/>
    <col min="5633" max="5633" width="6.453125" style="1" customWidth="1"/>
    <col min="5634" max="5634" width="3.54296875" style="1" customWidth="1"/>
    <col min="5635" max="5635" width="16.54296875" style="1" customWidth="1"/>
    <col min="5636" max="5636" width="3" style="1" customWidth="1"/>
    <col min="5637" max="5637" width="11.453125" style="1" customWidth="1"/>
    <col min="5638" max="5638" width="1.453125" style="1" customWidth="1"/>
    <col min="5639" max="5639" width="3.453125" style="1" customWidth="1"/>
    <col min="5640" max="5640" width="1.453125" style="1" customWidth="1"/>
    <col min="5641" max="5641" width="12.54296875" style="1" customWidth="1"/>
    <col min="5642" max="5642" width="3.453125" style="1" customWidth="1"/>
    <col min="5643" max="5643" width="12.54296875" style="1" customWidth="1"/>
    <col min="5644" max="5644" width="1.453125" style="1" customWidth="1"/>
    <col min="5645" max="5645" width="3.54296875" style="1" customWidth="1"/>
    <col min="5646" max="5646" width="1.54296875" style="1" customWidth="1"/>
    <col min="5647" max="5647" width="14" style="1" customWidth="1"/>
    <col min="5648" max="5648" width="2.453125" style="1" customWidth="1"/>
    <col min="5649" max="5887" width="8.7265625" style="1"/>
    <col min="5888" max="5888" width="2.54296875" style="1" customWidth="1"/>
    <col min="5889" max="5889" width="6.453125" style="1" customWidth="1"/>
    <col min="5890" max="5890" width="3.54296875" style="1" customWidth="1"/>
    <col min="5891" max="5891" width="16.54296875" style="1" customWidth="1"/>
    <col min="5892" max="5892" width="3" style="1" customWidth="1"/>
    <col min="5893" max="5893" width="11.453125" style="1" customWidth="1"/>
    <col min="5894" max="5894" width="1.453125" style="1" customWidth="1"/>
    <col min="5895" max="5895" width="3.453125" style="1" customWidth="1"/>
    <col min="5896" max="5896" width="1.453125" style="1" customWidth="1"/>
    <col min="5897" max="5897" width="12.54296875" style="1" customWidth="1"/>
    <col min="5898" max="5898" width="3.453125" style="1" customWidth="1"/>
    <col min="5899" max="5899" width="12.54296875" style="1" customWidth="1"/>
    <col min="5900" max="5900" width="1.453125" style="1" customWidth="1"/>
    <col min="5901" max="5901" width="3.54296875" style="1" customWidth="1"/>
    <col min="5902" max="5902" width="1.54296875" style="1" customWidth="1"/>
    <col min="5903" max="5903" width="14" style="1" customWidth="1"/>
    <col min="5904" max="5904" width="2.453125" style="1" customWidth="1"/>
    <col min="5905" max="6143" width="8.7265625" style="1"/>
    <col min="6144" max="6144" width="2.54296875" style="1" customWidth="1"/>
    <col min="6145" max="6145" width="6.453125" style="1" customWidth="1"/>
    <col min="6146" max="6146" width="3.54296875" style="1" customWidth="1"/>
    <col min="6147" max="6147" width="16.54296875" style="1" customWidth="1"/>
    <col min="6148" max="6148" width="3" style="1" customWidth="1"/>
    <col min="6149" max="6149" width="11.453125" style="1" customWidth="1"/>
    <col min="6150" max="6150" width="1.453125" style="1" customWidth="1"/>
    <col min="6151" max="6151" width="3.453125" style="1" customWidth="1"/>
    <col min="6152" max="6152" width="1.453125" style="1" customWidth="1"/>
    <col min="6153" max="6153" width="12.54296875" style="1" customWidth="1"/>
    <col min="6154" max="6154" width="3.453125" style="1" customWidth="1"/>
    <col min="6155" max="6155" width="12.54296875" style="1" customWidth="1"/>
    <col min="6156" max="6156" width="1.453125" style="1" customWidth="1"/>
    <col min="6157" max="6157" width="3.54296875" style="1" customWidth="1"/>
    <col min="6158" max="6158" width="1.54296875" style="1" customWidth="1"/>
    <col min="6159" max="6159" width="14" style="1" customWidth="1"/>
    <col min="6160" max="6160" width="2.453125" style="1" customWidth="1"/>
    <col min="6161" max="6399" width="8.7265625" style="1"/>
    <col min="6400" max="6400" width="2.54296875" style="1" customWidth="1"/>
    <col min="6401" max="6401" width="6.453125" style="1" customWidth="1"/>
    <col min="6402" max="6402" width="3.54296875" style="1" customWidth="1"/>
    <col min="6403" max="6403" width="16.54296875" style="1" customWidth="1"/>
    <col min="6404" max="6404" width="3" style="1" customWidth="1"/>
    <col min="6405" max="6405" width="11.453125" style="1" customWidth="1"/>
    <col min="6406" max="6406" width="1.453125" style="1" customWidth="1"/>
    <col min="6407" max="6407" width="3.453125" style="1" customWidth="1"/>
    <col min="6408" max="6408" width="1.453125" style="1" customWidth="1"/>
    <col min="6409" max="6409" width="12.54296875" style="1" customWidth="1"/>
    <col min="6410" max="6410" width="3.453125" style="1" customWidth="1"/>
    <col min="6411" max="6411" width="12.54296875" style="1" customWidth="1"/>
    <col min="6412" max="6412" width="1.453125" style="1" customWidth="1"/>
    <col min="6413" max="6413" width="3.54296875" style="1" customWidth="1"/>
    <col min="6414" max="6414" width="1.54296875" style="1" customWidth="1"/>
    <col min="6415" max="6415" width="14" style="1" customWidth="1"/>
    <col min="6416" max="6416" width="2.453125" style="1" customWidth="1"/>
    <col min="6417" max="6655" width="8.7265625" style="1"/>
    <col min="6656" max="6656" width="2.54296875" style="1" customWidth="1"/>
    <col min="6657" max="6657" width="6.453125" style="1" customWidth="1"/>
    <col min="6658" max="6658" width="3.54296875" style="1" customWidth="1"/>
    <col min="6659" max="6659" width="16.54296875" style="1" customWidth="1"/>
    <col min="6660" max="6660" width="3" style="1" customWidth="1"/>
    <col min="6661" max="6661" width="11.453125" style="1" customWidth="1"/>
    <col min="6662" max="6662" width="1.453125" style="1" customWidth="1"/>
    <col min="6663" max="6663" width="3.453125" style="1" customWidth="1"/>
    <col min="6664" max="6664" width="1.453125" style="1" customWidth="1"/>
    <col min="6665" max="6665" width="12.54296875" style="1" customWidth="1"/>
    <col min="6666" max="6666" width="3.453125" style="1" customWidth="1"/>
    <col min="6667" max="6667" width="12.54296875" style="1" customWidth="1"/>
    <col min="6668" max="6668" width="1.453125" style="1" customWidth="1"/>
    <col min="6669" max="6669" width="3.54296875" style="1" customWidth="1"/>
    <col min="6670" max="6670" width="1.54296875" style="1" customWidth="1"/>
    <col min="6671" max="6671" width="14" style="1" customWidth="1"/>
    <col min="6672" max="6672" width="2.453125" style="1" customWidth="1"/>
    <col min="6673" max="6911" width="8.7265625" style="1"/>
    <col min="6912" max="6912" width="2.54296875" style="1" customWidth="1"/>
    <col min="6913" max="6913" width="6.453125" style="1" customWidth="1"/>
    <col min="6914" max="6914" width="3.54296875" style="1" customWidth="1"/>
    <col min="6915" max="6915" width="16.54296875" style="1" customWidth="1"/>
    <col min="6916" max="6916" width="3" style="1" customWidth="1"/>
    <col min="6917" max="6917" width="11.453125" style="1" customWidth="1"/>
    <col min="6918" max="6918" width="1.453125" style="1" customWidth="1"/>
    <col min="6919" max="6919" width="3.453125" style="1" customWidth="1"/>
    <col min="6920" max="6920" width="1.453125" style="1" customWidth="1"/>
    <col min="6921" max="6921" width="12.54296875" style="1" customWidth="1"/>
    <col min="6922" max="6922" width="3.453125" style="1" customWidth="1"/>
    <col min="6923" max="6923" width="12.54296875" style="1" customWidth="1"/>
    <col min="6924" max="6924" width="1.453125" style="1" customWidth="1"/>
    <col min="6925" max="6925" width="3.54296875" style="1" customWidth="1"/>
    <col min="6926" max="6926" width="1.54296875" style="1" customWidth="1"/>
    <col min="6927" max="6927" width="14" style="1" customWidth="1"/>
    <col min="6928" max="6928" width="2.453125" style="1" customWidth="1"/>
    <col min="6929" max="7167" width="8.7265625" style="1"/>
    <col min="7168" max="7168" width="2.54296875" style="1" customWidth="1"/>
    <col min="7169" max="7169" width="6.453125" style="1" customWidth="1"/>
    <col min="7170" max="7170" width="3.54296875" style="1" customWidth="1"/>
    <col min="7171" max="7171" width="16.54296875" style="1" customWidth="1"/>
    <col min="7172" max="7172" width="3" style="1" customWidth="1"/>
    <col min="7173" max="7173" width="11.453125" style="1" customWidth="1"/>
    <col min="7174" max="7174" width="1.453125" style="1" customWidth="1"/>
    <col min="7175" max="7175" width="3.453125" style="1" customWidth="1"/>
    <col min="7176" max="7176" width="1.453125" style="1" customWidth="1"/>
    <col min="7177" max="7177" width="12.54296875" style="1" customWidth="1"/>
    <col min="7178" max="7178" width="3.453125" style="1" customWidth="1"/>
    <col min="7179" max="7179" width="12.54296875" style="1" customWidth="1"/>
    <col min="7180" max="7180" width="1.453125" style="1" customWidth="1"/>
    <col min="7181" max="7181" width="3.54296875" style="1" customWidth="1"/>
    <col min="7182" max="7182" width="1.54296875" style="1" customWidth="1"/>
    <col min="7183" max="7183" width="14" style="1" customWidth="1"/>
    <col min="7184" max="7184" width="2.453125" style="1" customWidth="1"/>
    <col min="7185" max="7423" width="8.7265625" style="1"/>
    <col min="7424" max="7424" width="2.54296875" style="1" customWidth="1"/>
    <col min="7425" max="7425" width="6.453125" style="1" customWidth="1"/>
    <col min="7426" max="7426" width="3.54296875" style="1" customWidth="1"/>
    <col min="7427" max="7427" width="16.54296875" style="1" customWidth="1"/>
    <col min="7428" max="7428" width="3" style="1" customWidth="1"/>
    <col min="7429" max="7429" width="11.453125" style="1" customWidth="1"/>
    <col min="7430" max="7430" width="1.453125" style="1" customWidth="1"/>
    <col min="7431" max="7431" width="3.453125" style="1" customWidth="1"/>
    <col min="7432" max="7432" width="1.453125" style="1" customWidth="1"/>
    <col min="7433" max="7433" width="12.54296875" style="1" customWidth="1"/>
    <col min="7434" max="7434" width="3.453125" style="1" customWidth="1"/>
    <col min="7435" max="7435" width="12.54296875" style="1" customWidth="1"/>
    <col min="7436" max="7436" width="1.453125" style="1" customWidth="1"/>
    <col min="7437" max="7437" width="3.54296875" style="1" customWidth="1"/>
    <col min="7438" max="7438" width="1.54296875" style="1" customWidth="1"/>
    <col min="7439" max="7439" width="14" style="1" customWidth="1"/>
    <col min="7440" max="7440" width="2.453125" style="1" customWidth="1"/>
    <col min="7441" max="7679" width="8.7265625" style="1"/>
    <col min="7680" max="7680" width="2.54296875" style="1" customWidth="1"/>
    <col min="7681" max="7681" width="6.453125" style="1" customWidth="1"/>
    <col min="7682" max="7682" width="3.54296875" style="1" customWidth="1"/>
    <col min="7683" max="7683" width="16.54296875" style="1" customWidth="1"/>
    <col min="7684" max="7684" width="3" style="1" customWidth="1"/>
    <col min="7685" max="7685" width="11.453125" style="1" customWidth="1"/>
    <col min="7686" max="7686" width="1.453125" style="1" customWidth="1"/>
    <col min="7687" max="7687" width="3.453125" style="1" customWidth="1"/>
    <col min="7688" max="7688" width="1.453125" style="1" customWidth="1"/>
    <col min="7689" max="7689" width="12.54296875" style="1" customWidth="1"/>
    <col min="7690" max="7690" width="3.453125" style="1" customWidth="1"/>
    <col min="7691" max="7691" width="12.54296875" style="1" customWidth="1"/>
    <col min="7692" max="7692" width="1.453125" style="1" customWidth="1"/>
    <col min="7693" max="7693" width="3.54296875" style="1" customWidth="1"/>
    <col min="7694" max="7694" width="1.54296875" style="1" customWidth="1"/>
    <col min="7695" max="7695" width="14" style="1" customWidth="1"/>
    <col min="7696" max="7696" width="2.453125" style="1" customWidth="1"/>
    <col min="7697" max="7935" width="8.7265625" style="1"/>
    <col min="7936" max="7936" width="2.54296875" style="1" customWidth="1"/>
    <col min="7937" max="7937" width="6.453125" style="1" customWidth="1"/>
    <col min="7938" max="7938" width="3.54296875" style="1" customWidth="1"/>
    <col min="7939" max="7939" width="16.54296875" style="1" customWidth="1"/>
    <col min="7940" max="7940" width="3" style="1" customWidth="1"/>
    <col min="7941" max="7941" width="11.453125" style="1" customWidth="1"/>
    <col min="7942" max="7942" width="1.453125" style="1" customWidth="1"/>
    <col min="7943" max="7943" width="3.453125" style="1" customWidth="1"/>
    <col min="7944" max="7944" width="1.453125" style="1" customWidth="1"/>
    <col min="7945" max="7945" width="12.54296875" style="1" customWidth="1"/>
    <col min="7946" max="7946" width="3.453125" style="1" customWidth="1"/>
    <col min="7947" max="7947" width="12.54296875" style="1" customWidth="1"/>
    <col min="7948" max="7948" width="1.453125" style="1" customWidth="1"/>
    <col min="7949" max="7949" width="3.54296875" style="1" customWidth="1"/>
    <col min="7950" max="7950" width="1.54296875" style="1" customWidth="1"/>
    <col min="7951" max="7951" width="14" style="1" customWidth="1"/>
    <col min="7952" max="7952" width="2.453125" style="1" customWidth="1"/>
    <col min="7953" max="8191" width="8.7265625" style="1"/>
    <col min="8192" max="8192" width="2.54296875" style="1" customWidth="1"/>
    <col min="8193" max="8193" width="6.453125" style="1" customWidth="1"/>
    <col min="8194" max="8194" width="3.54296875" style="1" customWidth="1"/>
    <col min="8195" max="8195" width="16.54296875" style="1" customWidth="1"/>
    <col min="8196" max="8196" width="3" style="1" customWidth="1"/>
    <col min="8197" max="8197" width="11.453125" style="1" customWidth="1"/>
    <col min="8198" max="8198" width="1.453125" style="1" customWidth="1"/>
    <col min="8199" max="8199" width="3.453125" style="1" customWidth="1"/>
    <col min="8200" max="8200" width="1.453125" style="1" customWidth="1"/>
    <col min="8201" max="8201" width="12.54296875" style="1" customWidth="1"/>
    <col min="8202" max="8202" width="3.453125" style="1" customWidth="1"/>
    <col min="8203" max="8203" width="12.54296875" style="1" customWidth="1"/>
    <col min="8204" max="8204" width="1.453125" style="1" customWidth="1"/>
    <col min="8205" max="8205" width="3.54296875" style="1" customWidth="1"/>
    <col min="8206" max="8206" width="1.54296875" style="1" customWidth="1"/>
    <col min="8207" max="8207" width="14" style="1" customWidth="1"/>
    <col min="8208" max="8208" width="2.453125" style="1" customWidth="1"/>
    <col min="8209" max="8447" width="8.7265625" style="1"/>
    <col min="8448" max="8448" width="2.54296875" style="1" customWidth="1"/>
    <col min="8449" max="8449" width="6.453125" style="1" customWidth="1"/>
    <col min="8450" max="8450" width="3.54296875" style="1" customWidth="1"/>
    <col min="8451" max="8451" width="16.54296875" style="1" customWidth="1"/>
    <col min="8452" max="8452" width="3" style="1" customWidth="1"/>
    <col min="8453" max="8453" width="11.453125" style="1" customWidth="1"/>
    <col min="8454" max="8454" width="1.453125" style="1" customWidth="1"/>
    <col min="8455" max="8455" width="3.453125" style="1" customWidth="1"/>
    <col min="8456" max="8456" width="1.453125" style="1" customWidth="1"/>
    <col min="8457" max="8457" width="12.54296875" style="1" customWidth="1"/>
    <col min="8458" max="8458" width="3.453125" style="1" customWidth="1"/>
    <col min="8459" max="8459" width="12.54296875" style="1" customWidth="1"/>
    <col min="8460" max="8460" width="1.453125" style="1" customWidth="1"/>
    <col min="8461" max="8461" width="3.54296875" style="1" customWidth="1"/>
    <col min="8462" max="8462" width="1.54296875" style="1" customWidth="1"/>
    <col min="8463" max="8463" width="14" style="1" customWidth="1"/>
    <col min="8464" max="8464" width="2.453125" style="1" customWidth="1"/>
    <col min="8465" max="8703" width="8.7265625" style="1"/>
    <col min="8704" max="8704" width="2.54296875" style="1" customWidth="1"/>
    <col min="8705" max="8705" width="6.453125" style="1" customWidth="1"/>
    <col min="8706" max="8706" width="3.54296875" style="1" customWidth="1"/>
    <col min="8707" max="8707" width="16.54296875" style="1" customWidth="1"/>
    <col min="8708" max="8708" width="3" style="1" customWidth="1"/>
    <col min="8709" max="8709" width="11.453125" style="1" customWidth="1"/>
    <col min="8710" max="8710" width="1.453125" style="1" customWidth="1"/>
    <col min="8711" max="8711" width="3.453125" style="1" customWidth="1"/>
    <col min="8712" max="8712" width="1.453125" style="1" customWidth="1"/>
    <col min="8713" max="8713" width="12.54296875" style="1" customWidth="1"/>
    <col min="8714" max="8714" width="3.453125" style="1" customWidth="1"/>
    <col min="8715" max="8715" width="12.54296875" style="1" customWidth="1"/>
    <col min="8716" max="8716" width="1.453125" style="1" customWidth="1"/>
    <col min="8717" max="8717" width="3.54296875" style="1" customWidth="1"/>
    <col min="8718" max="8718" width="1.54296875" style="1" customWidth="1"/>
    <col min="8719" max="8719" width="14" style="1" customWidth="1"/>
    <col min="8720" max="8720" width="2.453125" style="1" customWidth="1"/>
    <col min="8721" max="8959" width="8.7265625" style="1"/>
    <col min="8960" max="8960" width="2.54296875" style="1" customWidth="1"/>
    <col min="8961" max="8961" width="6.453125" style="1" customWidth="1"/>
    <col min="8962" max="8962" width="3.54296875" style="1" customWidth="1"/>
    <col min="8963" max="8963" width="16.54296875" style="1" customWidth="1"/>
    <col min="8964" max="8964" width="3" style="1" customWidth="1"/>
    <col min="8965" max="8965" width="11.453125" style="1" customWidth="1"/>
    <col min="8966" max="8966" width="1.453125" style="1" customWidth="1"/>
    <col min="8967" max="8967" width="3.453125" style="1" customWidth="1"/>
    <col min="8968" max="8968" width="1.453125" style="1" customWidth="1"/>
    <col min="8969" max="8969" width="12.54296875" style="1" customWidth="1"/>
    <col min="8970" max="8970" width="3.453125" style="1" customWidth="1"/>
    <col min="8971" max="8971" width="12.54296875" style="1" customWidth="1"/>
    <col min="8972" max="8972" width="1.453125" style="1" customWidth="1"/>
    <col min="8973" max="8973" width="3.54296875" style="1" customWidth="1"/>
    <col min="8974" max="8974" width="1.54296875" style="1" customWidth="1"/>
    <col min="8975" max="8975" width="14" style="1" customWidth="1"/>
    <col min="8976" max="8976" width="2.453125" style="1" customWidth="1"/>
    <col min="8977" max="9215" width="8.7265625" style="1"/>
    <col min="9216" max="9216" width="2.54296875" style="1" customWidth="1"/>
    <col min="9217" max="9217" width="6.453125" style="1" customWidth="1"/>
    <col min="9218" max="9218" width="3.54296875" style="1" customWidth="1"/>
    <col min="9219" max="9219" width="16.54296875" style="1" customWidth="1"/>
    <col min="9220" max="9220" width="3" style="1" customWidth="1"/>
    <col min="9221" max="9221" width="11.453125" style="1" customWidth="1"/>
    <col min="9222" max="9222" width="1.453125" style="1" customWidth="1"/>
    <col min="9223" max="9223" width="3.453125" style="1" customWidth="1"/>
    <col min="9224" max="9224" width="1.453125" style="1" customWidth="1"/>
    <col min="9225" max="9225" width="12.54296875" style="1" customWidth="1"/>
    <col min="9226" max="9226" width="3.453125" style="1" customWidth="1"/>
    <col min="9227" max="9227" width="12.54296875" style="1" customWidth="1"/>
    <col min="9228" max="9228" width="1.453125" style="1" customWidth="1"/>
    <col min="9229" max="9229" width="3.54296875" style="1" customWidth="1"/>
    <col min="9230" max="9230" width="1.54296875" style="1" customWidth="1"/>
    <col min="9231" max="9231" width="14" style="1" customWidth="1"/>
    <col min="9232" max="9232" width="2.453125" style="1" customWidth="1"/>
    <col min="9233" max="9471" width="8.7265625" style="1"/>
    <col min="9472" max="9472" width="2.54296875" style="1" customWidth="1"/>
    <col min="9473" max="9473" width="6.453125" style="1" customWidth="1"/>
    <col min="9474" max="9474" width="3.54296875" style="1" customWidth="1"/>
    <col min="9475" max="9475" width="16.54296875" style="1" customWidth="1"/>
    <col min="9476" max="9476" width="3" style="1" customWidth="1"/>
    <col min="9477" max="9477" width="11.453125" style="1" customWidth="1"/>
    <col min="9478" max="9478" width="1.453125" style="1" customWidth="1"/>
    <col min="9479" max="9479" width="3.453125" style="1" customWidth="1"/>
    <col min="9480" max="9480" width="1.453125" style="1" customWidth="1"/>
    <col min="9481" max="9481" width="12.54296875" style="1" customWidth="1"/>
    <col min="9482" max="9482" width="3.453125" style="1" customWidth="1"/>
    <col min="9483" max="9483" width="12.54296875" style="1" customWidth="1"/>
    <col min="9484" max="9484" width="1.453125" style="1" customWidth="1"/>
    <col min="9485" max="9485" width="3.54296875" style="1" customWidth="1"/>
    <col min="9486" max="9486" width="1.54296875" style="1" customWidth="1"/>
    <col min="9487" max="9487" width="14" style="1" customWidth="1"/>
    <col min="9488" max="9488" width="2.453125" style="1" customWidth="1"/>
    <col min="9489" max="9727" width="8.7265625" style="1"/>
    <col min="9728" max="9728" width="2.54296875" style="1" customWidth="1"/>
    <col min="9729" max="9729" width="6.453125" style="1" customWidth="1"/>
    <col min="9730" max="9730" width="3.54296875" style="1" customWidth="1"/>
    <col min="9731" max="9731" width="16.54296875" style="1" customWidth="1"/>
    <col min="9732" max="9732" width="3" style="1" customWidth="1"/>
    <col min="9733" max="9733" width="11.453125" style="1" customWidth="1"/>
    <col min="9734" max="9734" width="1.453125" style="1" customWidth="1"/>
    <col min="9735" max="9735" width="3.453125" style="1" customWidth="1"/>
    <col min="9736" max="9736" width="1.453125" style="1" customWidth="1"/>
    <col min="9737" max="9737" width="12.54296875" style="1" customWidth="1"/>
    <col min="9738" max="9738" width="3.453125" style="1" customWidth="1"/>
    <col min="9739" max="9739" width="12.54296875" style="1" customWidth="1"/>
    <col min="9740" max="9740" width="1.453125" style="1" customWidth="1"/>
    <col min="9741" max="9741" width="3.54296875" style="1" customWidth="1"/>
    <col min="9742" max="9742" width="1.54296875" style="1" customWidth="1"/>
    <col min="9743" max="9743" width="14" style="1" customWidth="1"/>
    <col min="9744" max="9744" width="2.453125" style="1" customWidth="1"/>
    <col min="9745" max="9983" width="8.7265625" style="1"/>
    <col min="9984" max="9984" width="2.54296875" style="1" customWidth="1"/>
    <col min="9985" max="9985" width="6.453125" style="1" customWidth="1"/>
    <col min="9986" max="9986" width="3.54296875" style="1" customWidth="1"/>
    <col min="9987" max="9987" width="16.54296875" style="1" customWidth="1"/>
    <col min="9988" max="9988" width="3" style="1" customWidth="1"/>
    <col min="9989" max="9989" width="11.453125" style="1" customWidth="1"/>
    <col min="9990" max="9990" width="1.453125" style="1" customWidth="1"/>
    <col min="9991" max="9991" width="3.453125" style="1" customWidth="1"/>
    <col min="9992" max="9992" width="1.453125" style="1" customWidth="1"/>
    <col min="9993" max="9993" width="12.54296875" style="1" customWidth="1"/>
    <col min="9994" max="9994" width="3.453125" style="1" customWidth="1"/>
    <col min="9995" max="9995" width="12.54296875" style="1" customWidth="1"/>
    <col min="9996" max="9996" width="1.453125" style="1" customWidth="1"/>
    <col min="9997" max="9997" width="3.54296875" style="1" customWidth="1"/>
    <col min="9998" max="9998" width="1.54296875" style="1" customWidth="1"/>
    <col min="9999" max="9999" width="14" style="1" customWidth="1"/>
    <col min="10000" max="10000" width="2.453125" style="1" customWidth="1"/>
    <col min="10001" max="10239" width="8.7265625" style="1"/>
    <col min="10240" max="10240" width="2.54296875" style="1" customWidth="1"/>
    <col min="10241" max="10241" width="6.453125" style="1" customWidth="1"/>
    <col min="10242" max="10242" width="3.54296875" style="1" customWidth="1"/>
    <col min="10243" max="10243" width="16.54296875" style="1" customWidth="1"/>
    <col min="10244" max="10244" width="3" style="1" customWidth="1"/>
    <col min="10245" max="10245" width="11.453125" style="1" customWidth="1"/>
    <col min="10246" max="10246" width="1.453125" style="1" customWidth="1"/>
    <col min="10247" max="10247" width="3.453125" style="1" customWidth="1"/>
    <col min="10248" max="10248" width="1.453125" style="1" customWidth="1"/>
    <col min="10249" max="10249" width="12.54296875" style="1" customWidth="1"/>
    <col min="10250" max="10250" width="3.453125" style="1" customWidth="1"/>
    <col min="10251" max="10251" width="12.54296875" style="1" customWidth="1"/>
    <col min="10252" max="10252" width="1.453125" style="1" customWidth="1"/>
    <col min="10253" max="10253" width="3.54296875" style="1" customWidth="1"/>
    <col min="10254" max="10254" width="1.54296875" style="1" customWidth="1"/>
    <col min="10255" max="10255" width="14" style="1" customWidth="1"/>
    <col min="10256" max="10256" width="2.453125" style="1" customWidth="1"/>
    <col min="10257" max="10495" width="8.7265625" style="1"/>
    <col min="10496" max="10496" width="2.54296875" style="1" customWidth="1"/>
    <col min="10497" max="10497" width="6.453125" style="1" customWidth="1"/>
    <col min="10498" max="10498" width="3.54296875" style="1" customWidth="1"/>
    <col min="10499" max="10499" width="16.54296875" style="1" customWidth="1"/>
    <col min="10500" max="10500" width="3" style="1" customWidth="1"/>
    <col min="10501" max="10501" width="11.453125" style="1" customWidth="1"/>
    <col min="10502" max="10502" width="1.453125" style="1" customWidth="1"/>
    <col min="10503" max="10503" width="3.453125" style="1" customWidth="1"/>
    <col min="10504" max="10504" width="1.453125" style="1" customWidth="1"/>
    <col min="10505" max="10505" width="12.54296875" style="1" customWidth="1"/>
    <col min="10506" max="10506" width="3.453125" style="1" customWidth="1"/>
    <col min="10507" max="10507" width="12.54296875" style="1" customWidth="1"/>
    <col min="10508" max="10508" width="1.453125" style="1" customWidth="1"/>
    <col min="10509" max="10509" width="3.54296875" style="1" customWidth="1"/>
    <col min="10510" max="10510" width="1.54296875" style="1" customWidth="1"/>
    <col min="10511" max="10511" width="14" style="1" customWidth="1"/>
    <col min="10512" max="10512" width="2.453125" style="1" customWidth="1"/>
    <col min="10513" max="10751" width="8.7265625" style="1"/>
    <col min="10752" max="10752" width="2.54296875" style="1" customWidth="1"/>
    <col min="10753" max="10753" width="6.453125" style="1" customWidth="1"/>
    <col min="10754" max="10754" width="3.54296875" style="1" customWidth="1"/>
    <col min="10755" max="10755" width="16.54296875" style="1" customWidth="1"/>
    <col min="10756" max="10756" width="3" style="1" customWidth="1"/>
    <col min="10757" max="10757" width="11.453125" style="1" customWidth="1"/>
    <col min="10758" max="10758" width="1.453125" style="1" customWidth="1"/>
    <col min="10759" max="10759" width="3.453125" style="1" customWidth="1"/>
    <col min="10760" max="10760" width="1.453125" style="1" customWidth="1"/>
    <col min="10761" max="10761" width="12.54296875" style="1" customWidth="1"/>
    <col min="10762" max="10762" width="3.453125" style="1" customWidth="1"/>
    <col min="10763" max="10763" width="12.54296875" style="1" customWidth="1"/>
    <col min="10764" max="10764" width="1.453125" style="1" customWidth="1"/>
    <col min="10765" max="10765" width="3.54296875" style="1" customWidth="1"/>
    <col min="10766" max="10766" width="1.54296875" style="1" customWidth="1"/>
    <col min="10767" max="10767" width="14" style="1" customWidth="1"/>
    <col min="10768" max="10768" width="2.453125" style="1" customWidth="1"/>
    <col min="10769" max="11007" width="8.7265625" style="1"/>
    <col min="11008" max="11008" width="2.54296875" style="1" customWidth="1"/>
    <col min="11009" max="11009" width="6.453125" style="1" customWidth="1"/>
    <col min="11010" max="11010" width="3.54296875" style="1" customWidth="1"/>
    <col min="11011" max="11011" width="16.54296875" style="1" customWidth="1"/>
    <col min="11012" max="11012" width="3" style="1" customWidth="1"/>
    <col min="11013" max="11013" width="11.453125" style="1" customWidth="1"/>
    <col min="11014" max="11014" width="1.453125" style="1" customWidth="1"/>
    <col min="11015" max="11015" width="3.453125" style="1" customWidth="1"/>
    <col min="11016" max="11016" width="1.453125" style="1" customWidth="1"/>
    <col min="11017" max="11017" width="12.54296875" style="1" customWidth="1"/>
    <col min="11018" max="11018" width="3.453125" style="1" customWidth="1"/>
    <col min="11019" max="11019" width="12.54296875" style="1" customWidth="1"/>
    <col min="11020" max="11020" width="1.453125" style="1" customWidth="1"/>
    <col min="11021" max="11021" width="3.54296875" style="1" customWidth="1"/>
    <col min="11022" max="11022" width="1.54296875" style="1" customWidth="1"/>
    <col min="11023" max="11023" width="14" style="1" customWidth="1"/>
    <col min="11024" max="11024" width="2.453125" style="1" customWidth="1"/>
    <col min="11025" max="11263" width="8.7265625" style="1"/>
    <col min="11264" max="11264" width="2.54296875" style="1" customWidth="1"/>
    <col min="11265" max="11265" width="6.453125" style="1" customWidth="1"/>
    <col min="11266" max="11266" width="3.54296875" style="1" customWidth="1"/>
    <col min="11267" max="11267" width="16.54296875" style="1" customWidth="1"/>
    <col min="11268" max="11268" width="3" style="1" customWidth="1"/>
    <col min="11269" max="11269" width="11.453125" style="1" customWidth="1"/>
    <col min="11270" max="11270" width="1.453125" style="1" customWidth="1"/>
    <col min="11271" max="11271" width="3.453125" style="1" customWidth="1"/>
    <col min="11272" max="11272" width="1.453125" style="1" customWidth="1"/>
    <col min="11273" max="11273" width="12.54296875" style="1" customWidth="1"/>
    <col min="11274" max="11274" width="3.453125" style="1" customWidth="1"/>
    <col min="11275" max="11275" width="12.54296875" style="1" customWidth="1"/>
    <col min="11276" max="11276" width="1.453125" style="1" customWidth="1"/>
    <col min="11277" max="11277" width="3.54296875" style="1" customWidth="1"/>
    <col min="11278" max="11278" width="1.54296875" style="1" customWidth="1"/>
    <col min="11279" max="11279" width="14" style="1" customWidth="1"/>
    <col min="11280" max="11280" width="2.453125" style="1" customWidth="1"/>
    <col min="11281" max="11519" width="8.7265625" style="1"/>
    <col min="11520" max="11520" width="2.54296875" style="1" customWidth="1"/>
    <col min="11521" max="11521" width="6.453125" style="1" customWidth="1"/>
    <col min="11522" max="11522" width="3.54296875" style="1" customWidth="1"/>
    <col min="11523" max="11523" width="16.54296875" style="1" customWidth="1"/>
    <col min="11524" max="11524" width="3" style="1" customWidth="1"/>
    <col min="11525" max="11525" width="11.453125" style="1" customWidth="1"/>
    <col min="11526" max="11526" width="1.453125" style="1" customWidth="1"/>
    <col min="11527" max="11527" width="3.453125" style="1" customWidth="1"/>
    <col min="11528" max="11528" width="1.453125" style="1" customWidth="1"/>
    <col min="11529" max="11529" width="12.54296875" style="1" customWidth="1"/>
    <col min="11530" max="11530" width="3.453125" style="1" customWidth="1"/>
    <col min="11531" max="11531" width="12.54296875" style="1" customWidth="1"/>
    <col min="11532" max="11532" width="1.453125" style="1" customWidth="1"/>
    <col min="11533" max="11533" width="3.54296875" style="1" customWidth="1"/>
    <col min="11534" max="11534" width="1.54296875" style="1" customWidth="1"/>
    <col min="11535" max="11535" width="14" style="1" customWidth="1"/>
    <col min="11536" max="11536" width="2.453125" style="1" customWidth="1"/>
    <col min="11537" max="11775" width="8.7265625" style="1"/>
    <col min="11776" max="11776" width="2.54296875" style="1" customWidth="1"/>
    <col min="11777" max="11777" width="6.453125" style="1" customWidth="1"/>
    <col min="11778" max="11778" width="3.54296875" style="1" customWidth="1"/>
    <col min="11779" max="11779" width="16.54296875" style="1" customWidth="1"/>
    <col min="11780" max="11780" width="3" style="1" customWidth="1"/>
    <col min="11781" max="11781" width="11.453125" style="1" customWidth="1"/>
    <col min="11782" max="11782" width="1.453125" style="1" customWidth="1"/>
    <col min="11783" max="11783" width="3.453125" style="1" customWidth="1"/>
    <col min="11784" max="11784" width="1.453125" style="1" customWidth="1"/>
    <col min="11785" max="11785" width="12.54296875" style="1" customWidth="1"/>
    <col min="11786" max="11786" width="3.453125" style="1" customWidth="1"/>
    <col min="11787" max="11787" width="12.54296875" style="1" customWidth="1"/>
    <col min="11788" max="11788" width="1.453125" style="1" customWidth="1"/>
    <col min="11789" max="11789" width="3.54296875" style="1" customWidth="1"/>
    <col min="11790" max="11790" width="1.54296875" style="1" customWidth="1"/>
    <col min="11791" max="11791" width="14" style="1" customWidth="1"/>
    <col min="11792" max="11792" width="2.453125" style="1" customWidth="1"/>
    <col min="11793" max="12031" width="8.7265625" style="1"/>
    <col min="12032" max="12032" width="2.54296875" style="1" customWidth="1"/>
    <col min="12033" max="12033" width="6.453125" style="1" customWidth="1"/>
    <col min="12034" max="12034" width="3.54296875" style="1" customWidth="1"/>
    <col min="12035" max="12035" width="16.54296875" style="1" customWidth="1"/>
    <col min="12036" max="12036" width="3" style="1" customWidth="1"/>
    <col min="12037" max="12037" width="11.453125" style="1" customWidth="1"/>
    <col min="12038" max="12038" width="1.453125" style="1" customWidth="1"/>
    <col min="12039" max="12039" width="3.453125" style="1" customWidth="1"/>
    <col min="12040" max="12040" width="1.453125" style="1" customWidth="1"/>
    <col min="12041" max="12041" width="12.54296875" style="1" customWidth="1"/>
    <col min="12042" max="12042" width="3.453125" style="1" customWidth="1"/>
    <col min="12043" max="12043" width="12.54296875" style="1" customWidth="1"/>
    <col min="12044" max="12044" width="1.453125" style="1" customWidth="1"/>
    <col min="12045" max="12045" width="3.54296875" style="1" customWidth="1"/>
    <col min="12046" max="12046" width="1.54296875" style="1" customWidth="1"/>
    <col min="12047" max="12047" width="14" style="1" customWidth="1"/>
    <col min="12048" max="12048" width="2.453125" style="1" customWidth="1"/>
    <col min="12049" max="12287" width="8.7265625" style="1"/>
    <col min="12288" max="12288" width="2.54296875" style="1" customWidth="1"/>
    <col min="12289" max="12289" width="6.453125" style="1" customWidth="1"/>
    <col min="12290" max="12290" width="3.54296875" style="1" customWidth="1"/>
    <col min="12291" max="12291" width="16.54296875" style="1" customWidth="1"/>
    <col min="12292" max="12292" width="3" style="1" customWidth="1"/>
    <col min="12293" max="12293" width="11.453125" style="1" customWidth="1"/>
    <col min="12294" max="12294" width="1.453125" style="1" customWidth="1"/>
    <col min="12295" max="12295" width="3.453125" style="1" customWidth="1"/>
    <col min="12296" max="12296" width="1.453125" style="1" customWidth="1"/>
    <col min="12297" max="12297" width="12.54296875" style="1" customWidth="1"/>
    <col min="12298" max="12298" width="3.453125" style="1" customWidth="1"/>
    <col min="12299" max="12299" width="12.54296875" style="1" customWidth="1"/>
    <col min="12300" max="12300" width="1.453125" style="1" customWidth="1"/>
    <col min="12301" max="12301" width="3.54296875" style="1" customWidth="1"/>
    <col min="12302" max="12302" width="1.54296875" style="1" customWidth="1"/>
    <col min="12303" max="12303" width="14" style="1" customWidth="1"/>
    <col min="12304" max="12304" width="2.453125" style="1" customWidth="1"/>
    <col min="12305" max="12543" width="8.7265625" style="1"/>
    <col min="12544" max="12544" width="2.54296875" style="1" customWidth="1"/>
    <col min="12545" max="12545" width="6.453125" style="1" customWidth="1"/>
    <col min="12546" max="12546" width="3.54296875" style="1" customWidth="1"/>
    <col min="12547" max="12547" width="16.54296875" style="1" customWidth="1"/>
    <col min="12548" max="12548" width="3" style="1" customWidth="1"/>
    <col min="12549" max="12549" width="11.453125" style="1" customWidth="1"/>
    <col min="12550" max="12550" width="1.453125" style="1" customWidth="1"/>
    <col min="12551" max="12551" width="3.453125" style="1" customWidth="1"/>
    <col min="12552" max="12552" width="1.453125" style="1" customWidth="1"/>
    <col min="12553" max="12553" width="12.54296875" style="1" customWidth="1"/>
    <col min="12554" max="12554" width="3.453125" style="1" customWidth="1"/>
    <col min="12555" max="12555" width="12.54296875" style="1" customWidth="1"/>
    <col min="12556" max="12556" width="1.453125" style="1" customWidth="1"/>
    <col min="12557" max="12557" width="3.54296875" style="1" customWidth="1"/>
    <col min="12558" max="12558" width="1.54296875" style="1" customWidth="1"/>
    <col min="12559" max="12559" width="14" style="1" customWidth="1"/>
    <col min="12560" max="12560" width="2.453125" style="1" customWidth="1"/>
    <col min="12561" max="12799" width="8.7265625" style="1"/>
    <col min="12800" max="12800" width="2.54296875" style="1" customWidth="1"/>
    <col min="12801" max="12801" width="6.453125" style="1" customWidth="1"/>
    <col min="12802" max="12802" width="3.54296875" style="1" customWidth="1"/>
    <col min="12803" max="12803" width="16.54296875" style="1" customWidth="1"/>
    <col min="12804" max="12804" width="3" style="1" customWidth="1"/>
    <col min="12805" max="12805" width="11.453125" style="1" customWidth="1"/>
    <col min="12806" max="12806" width="1.453125" style="1" customWidth="1"/>
    <col min="12807" max="12807" width="3.453125" style="1" customWidth="1"/>
    <col min="12808" max="12808" width="1.453125" style="1" customWidth="1"/>
    <col min="12809" max="12809" width="12.54296875" style="1" customWidth="1"/>
    <col min="12810" max="12810" width="3.453125" style="1" customWidth="1"/>
    <col min="12811" max="12811" width="12.54296875" style="1" customWidth="1"/>
    <col min="12812" max="12812" width="1.453125" style="1" customWidth="1"/>
    <col min="12813" max="12813" width="3.54296875" style="1" customWidth="1"/>
    <col min="12814" max="12814" width="1.54296875" style="1" customWidth="1"/>
    <col min="12815" max="12815" width="14" style="1" customWidth="1"/>
    <col min="12816" max="12816" width="2.453125" style="1" customWidth="1"/>
    <col min="12817" max="13055" width="8.7265625" style="1"/>
    <col min="13056" max="13056" width="2.54296875" style="1" customWidth="1"/>
    <col min="13057" max="13057" width="6.453125" style="1" customWidth="1"/>
    <col min="13058" max="13058" width="3.54296875" style="1" customWidth="1"/>
    <col min="13059" max="13059" width="16.54296875" style="1" customWidth="1"/>
    <col min="13060" max="13060" width="3" style="1" customWidth="1"/>
    <col min="13061" max="13061" width="11.453125" style="1" customWidth="1"/>
    <col min="13062" max="13062" width="1.453125" style="1" customWidth="1"/>
    <col min="13063" max="13063" width="3.453125" style="1" customWidth="1"/>
    <col min="13064" max="13064" width="1.453125" style="1" customWidth="1"/>
    <col min="13065" max="13065" width="12.54296875" style="1" customWidth="1"/>
    <col min="13066" max="13066" width="3.453125" style="1" customWidth="1"/>
    <col min="13067" max="13067" width="12.54296875" style="1" customWidth="1"/>
    <col min="13068" max="13068" width="1.453125" style="1" customWidth="1"/>
    <col min="13069" max="13069" width="3.54296875" style="1" customWidth="1"/>
    <col min="13070" max="13070" width="1.54296875" style="1" customWidth="1"/>
    <col min="13071" max="13071" width="14" style="1" customWidth="1"/>
    <col min="13072" max="13072" width="2.453125" style="1" customWidth="1"/>
    <col min="13073" max="13311" width="8.7265625" style="1"/>
    <col min="13312" max="13312" width="2.54296875" style="1" customWidth="1"/>
    <col min="13313" max="13313" width="6.453125" style="1" customWidth="1"/>
    <col min="13314" max="13314" width="3.54296875" style="1" customWidth="1"/>
    <col min="13315" max="13315" width="16.54296875" style="1" customWidth="1"/>
    <col min="13316" max="13316" width="3" style="1" customWidth="1"/>
    <col min="13317" max="13317" width="11.453125" style="1" customWidth="1"/>
    <col min="13318" max="13318" width="1.453125" style="1" customWidth="1"/>
    <col min="13319" max="13319" width="3.453125" style="1" customWidth="1"/>
    <col min="13320" max="13320" width="1.453125" style="1" customWidth="1"/>
    <col min="13321" max="13321" width="12.54296875" style="1" customWidth="1"/>
    <col min="13322" max="13322" width="3.453125" style="1" customWidth="1"/>
    <col min="13323" max="13323" width="12.54296875" style="1" customWidth="1"/>
    <col min="13324" max="13324" width="1.453125" style="1" customWidth="1"/>
    <col min="13325" max="13325" width="3.54296875" style="1" customWidth="1"/>
    <col min="13326" max="13326" width="1.54296875" style="1" customWidth="1"/>
    <col min="13327" max="13327" width="14" style="1" customWidth="1"/>
    <col min="13328" max="13328" width="2.453125" style="1" customWidth="1"/>
    <col min="13329" max="13567" width="8.7265625" style="1"/>
    <col min="13568" max="13568" width="2.54296875" style="1" customWidth="1"/>
    <col min="13569" max="13569" width="6.453125" style="1" customWidth="1"/>
    <col min="13570" max="13570" width="3.54296875" style="1" customWidth="1"/>
    <col min="13571" max="13571" width="16.54296875" style="1" customWidth="1"/>
    <col min="13572" max="13572" width="3" style="1" customWidth="1"/>
    <col min="13573" max="13573" width="11.453125" style="1" customWidth="1"/>
    <col min="13574" max="13574" width="1.453125" style="1" customWidth="1"/>
    <col min="13575" max="13575" width="3.453125" style="1" customWidth="1"/>
    <col min="13576" max="13576" width="1.453125" style="1" customWidth="1"/>
    <col min="13577" max="13577" width="12.54296875" style="1" customWidth="1"/>
    <col min="13578" max="13578" width="3.453125" style="1" customWidth="1"/>
    <col min="13579" max="13579" width="12.54296875" style="1" customWidth="1"/>
    <col min="13580" max="13580" width="1.453125" style="1" customWidth="1"/>
    <col min="13581" max="13581" width="3.54296875" style="1" customWidth="1"/>
    <col min="13582" max="13582" width="1.54296875" style="1" customWidth="1"/>
    <col min="13583" max="13583" width="14" style="1" customWidth="1"/>
    <col min="13584" max="13584" width="2.453125" style="1" customWidth="1"/>
    <col min="13585" max="13823" width="8.7265625" style="1"/>
    <col min="13824" max="13824" width="2.54296875" style="1" customWidth="1"/>
    <col min="13825" max="13825" width="6.453125" style="1" customWidth="1"/>
    <col min="13826" max="13826" width="3.54296875" style="1" customWidth="1"/>
    <col min="13827" max="13827" width="16.54296875" style="1" customWidth="1"/>
    <col min="13828" max="13828" width="3" style="1" customWidth="1"/>
    <col min="13829" max="13829" width="11.453125" style="1" customWidth="1"/>
    <col min="13830" max="13830" width="1.453125" style="1" customWidth="1"/>
    <col min="13831" max="13831" width="3.453125" style="1" customWidth="1"/>
    <col min="13832" max="13832" width="1.453125" style="1" customWidth="1"/>
    <col min="13833" max="13833" width="12.54296875" style="1" customWidth="1"/>
    <col min="13834" max="13834" width="3.453125" style="1" customWidth="1"/>
    <col min="13835" max="13835" width="12.54296875" style="1" customWidth="1"/>
    <col min="13836" max="13836" width="1.453125" style="1" customWidth="1"/>
    <col min="13837" max="13837" width="3.54296875" style="1" customWidth="1"/>
    <col min="13838" max="13838" width="1.54296875" style="1" customWidth="1"/>
    <col min="13839" max="13839" width="14" style="1" customWidth="1"/>
    <col min="13840" max="13840" width="2.453125" style="1" customWidth="1"/>
    <col min="13841" max="14079" width="8.7265625" style="1"/>
    <col min="14080" max="14080" width="2.54296875" style="1" customWidth="1"/>
    <col min="14081" max="14081" width="6.453125" style="1" customWidth="1"/>
    <col min="14082" max="14082" width="3.54296875" style="1" customWidth="1"/>
    <col min="14083" max="14083" width="16.54296875" style="1" customWidth="1"/>
    <col min="14084" max="14084" width="3" style="1" customWidth="1"/>
    <col min="14085" max="14085" width="11.453125" style="1" customWidth="1"/>
    <col min="14086" max="14086" width="1.453125" style="1" customWidth="1"/>
    <col min="14087" max="14087" width="3.453125" style="1" customWidth="1"/>
    <col min="14088" max="14088" width="1.453125" style="1" customWidth="1"/>
    <col min="14089" max="14089" width="12.54296875" style="1" customWidth="1"/>
    <col min="14090" max="14090" width="3.453125" style="1" customWidth="1"/>
    <col min="14091" max="14091" width="12.54296875" style="1" customWidth="1"/>
    <col min="14092" max="14092" width="1.453125" style="1" customWidth="1"/>
    <col min="14093" max="14093" width="3.54296875" style="1" customWidth="1"/>
    <col min="14094" max="14094" width="1.54296875" style="1" customWidth="1"/>
    <col min="14095" max="14095" width="14" style="1" customWidth="1"/>
    <col min="14096" max="14096" width="2.453125" style="1" customWidth="1"/>
    <col min="14097" max="14335" width="8.7265625" style="1"/>
    <col min="14336" max="14336" width="2.54296875" style="1" customWidth="1"/>
    <col min="14337" max="14337" width="6.453125" style="1" customWidth="1"/>
    <col min="14338" max="14338" width="3.54296875" style="1" customWidth="1"/>
    <col min="14339" max="14339" width="16.54296875" style="1" customWidth="1"/>
    <col min="14340" max="14340" width="3" style="1" customWidth="1"/>
    <col min="14341" max="14341" width="11.453125" style="1" customWidth="1"/>
    <col min="14342" max="14342" width="1.453125" style="1" customWidth="1"/>
    <col min="14343" max="14343" width="3.453125" style="1" customWidth="1"/>
    <col min="14344" max="14344" width="1.453125" style="1" customWidth="1"/>
    <col min="14345" max="14345" width="12.54296875" style="1" customWidth="1"/>
    <col min="14346" max="14346" width="3.453125" style="1" customWidth="1"/>
    <col min="14347" max="14347" width="12.54296875" style="1" customWidth="1"/>
    <col min="14348" max="14348" width="1.453125" style="1" customWidth="1"/>
    <col min="14349" max="14349" width="3.54296875" style="1" customWidth="1"/>
    <col min="14350" max="14350" width="1.54296875" style="1" customWidth="1"/>
    <col min="14351" max="14351" width="14" style="1" customWidth="1"/>
    <col min="14352" max="14352" width="2.453125" style="1" customWidth="1"/>
    <col min="14353" max="14591" width="8.7265625" style="1"/>
    <col min="14592" max="14592" width="2.54296875" style="1" customWidth="1"/>
    <col min="14593" max="14593" width="6.453125" style="1" customWidth="1"/>
    <col min="14594" max="14594" width="3.54296875" style="1" customWidth="1"/>
    <col min="14595" max="14595" width="16.54296875" style="1" customWidth="1"/>
    <col min="14596" max="14596" width="3" style="1" customWidth="1"/>
    <col min="14597" max="14597" width="11.453125" style="1" customWidth="1"/>
    <col min="14598" max="14598" width="1.453125" style="1" customWidth="1"/>
    <col min="14599" max="14599" width="3.453125" style="1" customWidth="1"/>
    <col min="14600" max="14600" width="1.453125" style="1" customWidth="1"/>
    <col min="14601" max="14601" width="12.54296875" style="1" customWidth="1"/>
    <col min="14602" max="14602" width="3.453125" style="1" customWidth="1"/>
    <col min="14603" max="14603" width="12.54296875" style="1" customWidth="1"/>
    <col min="14604" max="14604" width="1.453125" style="1" customWidth="1"/>
    <col min="14605" max="14605" width="3.54296875" style="1" customWidth="1"/>
    <col min="14606" max="14606" width="1.54296875" style="1" customWidth="1"/>
    <col min="14607" max="14607" width="14" style="1" customWidth="1"/>
    <col min="14608" max="14608" width="2.453125" style="1" customWidth="1"/>
    <col min="14609" max="14847" width="8.7265625" style="1"/>
    <col min="14848" max="14848" width="2.54296875" style="1" customWidth="1"/>
    <col min="14849" max="14849" width="6.453125" style="1" customWidth="1"/>
    <col min="14850" max="14850" width="3.54296875" style="1" customWidth="1"/>
    <col min="14851" max="14851" width="16.54296875" style="1" customWidth="1"/>
    <col min="14852" max="14852" width="3" style="1" customWidth="1"/>
    <col min="14853" max="14853" width="11.453125" style="1" customWidth="1"/>
    <col min="14854" max="14854" width="1.453125" style="1" customWidth="1"/>
    <col min="14855" max="14855" width="3.453125" style="1" customWidth="1"/>
    <col min="14856" max="14856" width="1.453125" style="1" customWidth="1"/>
    <col min="14857" max="14857" width="12.54296875" style="1" customWidth="1"/>
    <col min="14858" max="14858" width="3.453125" style="1" customWidth="1"/>
    <col min="14859" max="14859" width="12.54296875" style="1" customWidth="1"/>
    <col min="14860" max="14860" width="1.453125" style="1" customWidth="1"/>
    <col min="14861" max="14861" width="3.54296875" style="1" customWidth="1"/>
    <col min="14862" max="14862" width="1.54296875" style="1" customWidth="1"/>
    <col min="14863" max="14863" width="14" style="1" customWidth="1"/>
    <col min="14864" max="14864" width="2.453125" style="1" customWidth="1"/>
    <col min="14865" max="15103" width="8.7265625" style="1"/>
    <col min="15104" max="15104" width="2.54296875" style="1" customWidth="1"/>
    <col min="15105" max="15105" width="6.453125" style="1" customWidth="1"/>
    <col min="15106" max="15106" width="3.54296875" style="1" customWidth="1"/>
    <col min="15107" max="15107" width="16.54296875" style="1" customWidth="1"/>
    <col min="15108" max="15108" width="3" style="1" customWidth="1"/>
    <col min="15109" max="15109" width="11.453125" style="1" customWidth="1"/>
    <col min="15110" max="15110" width="1.453125" style="1" customWidth="1"/>
    <col min="15111" max="15111" width="3.453125" style="1" customWidth="1"/>
    <col min="15112" max="15112" width="1.453125" style="1" customWidth="1"/>
    <col min="15113" max="15113" width="12.54296875" style="1" customWidth="1"/>
    <col min="15114" max="15114" width="3.453125" style="1" customWidth="1"/>
    <col min="15115" max="15115" width="12.54296875" style="1" customWidth="1"/>
    <col min="15116" max="15116" width="1.453125" style="1" customWidth="1"/>
    <col min="15117" max="15117" width="3.54296875" style="1" customWidth="1"/>
    <col min="15118" max="15118" width="1.54296875" style="1" customWidth="1"/>
    <col min="15119" max="15119" width="14" style="1" customWidth="1"/>
    <col min="15120" max="15120" width="2.453125" style="1" customWidth="1"/>
    <col min="15121" max="15359" width="8.7265625" style="1"/>
    <col min="15360" max="15360" width="2.54296875" style="1" customWidth="1"/>
    <col min="15361" max="15361" width="6.453125" style="1" customWidth="1"/>
    <col min="15362" max="15362" width="3.54296875" style="1" customWidth="1"/>
    <col min="15363" max="15363" width="16.54296875" style="1" customWidth="1"/>
    <col min="15364" max="15364" width="3" style="1" customWidth="1"/>
    <col min="15365" max="15365" width="11.453125" style="1" customWidth="1"/>
    <col min="15366" max="15366" width="1.453125" style="1" customWidth="1"/>
    <col min="15367" max="15367" width="3.453125" style="1" customWidth="1"/>
    <col min="15368" max="15368" width="1.453125" style="1" customWidth="1"/>
    <col min="15369" max="15369" width="12.54296875" style="1" customWidth="1"/>
    <col min="15370" max="15370" width="3.453125" style="1" customWidth="1"/>
    <col min="15371" max="15371" width="12.54296875" style="1" customWidth="1"/>
    <col min="15372" max="15372" width="1.453125" style="1" customWidth="1"/>
    <col min="15373" max="15373" width="3.54296875" style="1" customWidth="1"/>
    <col min="15374" max="15374" width="1.54296875" style="1" customWidth="1"/>
    <col min="15375" max="15375" width="14" style="1" customWidth="1"/>
    <col min="15376" max="15376" width="2.453125" style="1" customWidth="1"/>
    <col min="15377" max="15615" width="8.7265625" style="1"/>
    <col min="15616" max="15616" width="2.54296875" style="1" customWidth="1"/>
    <col min="15617" max="15617" width="6.453125" style="1" customWidth="1"/>
    <col min="15618" max="15618" width="3.54296875" style="1" customWidth="1"/>
    <col min="15619" max="15619" width="16.54296875" style="1" customWidth="1"/>
    <col min="15620" max="15620" width="3" style="1" customWidth="1"/>
    <col min="15621" max="15621" width="11.453125" style="1" customWidth="1"/>
    <col min="15622" max="15622" width="1.453125" style="1" customWidth="1"/>
    <col min="15623" max="15623" width="3.453125" style="1" customWidth="1"/>
    <col min="15624" max="15624" width="1.453125" style="1" customWidth="1"/>
    <col min="15625" max="15625" width="12.54296875" style="1" customWidth="1"/>
    <col min="15626" max="15626" width="3.453125" style="1" customWidth="1"/>
    <col min="15627" max="15627" width="12.54296875" style="1" customWidth="1"/>
    <col min="15628" max="15628" width="1.453125" style="1" customWidth="1"/>
    <col min="15629" max="15629" width="3.54296875" style="1" customWidth="1"/>
    <col min="15630" max="15630" width="1.54296875" style="1" customWidth="1"/>
    <col min="15631" max="15631" width="14" style="1" customWidth="1"/>
    <col min="15632" max="15632" width="2.453125" style="1" customWidth="1"/>
    <col min="15633" max="15871" width="8.7265625" style="1"/>
    <col min="15872" max="15872" width="2.54296875" style="1" customWidth="1"/>
    <col min="15873" max="15873" width="6.453125" style="1" customWidth="1"/>
    <col min="15874" max="15874" width="3.54296875" style="1" customWidth="1"/>
    <col min="15875" max="15875" width="16.54296875" style="1" customWidth="1"/>
    <col min="15876" max="15876" width="3" style="1" customWidth="1"/>
    <col min="15877" max="15877" width="11.453125" style="1" customWidth="1"/>
    <col min="15878" max="15878" width="1.453125" style="1" customWidth="1"/>
    <col min="15879" max="15879" width="3.453125" style="1" customWidth="1"/>
    <col min="15880" max="15880" width="1.453125" style="1" customWidth="1"/>
    <col min="15881" max="15881" width="12.54296875" style="1" customWidth="1"/>
    <col min="15882" max="15882" width="3.453125" style="1" customWidth="1"/>
    <col min="15883" max="15883" width="12.54296875" style="1" customWidth="1"/>
    <col min="15884" max="15884" width="1.453125" style="1" customWidth="1"/>
    <col min="15885" max="15885" width="3.54296875" style="1" customWidth="1"/>
    <col min="15886" max="15886" width="1.54296875" style="1" customWidth="1"/>
    <col min="15887" max="15887" width="14" style="1" customWidth="1"/>
    <col min="15888" max="15888" width="2.453125" style="1" customWidth="1"/>
    <col min="15889" max="16127" width="8.7265625" style="1"/>
    <col min="16128" max="16128" width="2.54296875" style="1" customWidth="1"/>
    <col min="16129" max="16129" width="6.453125" style="1" customWidth="1"/>
    <col min="16130" max="16130" width="3.54296875" style="1" customWidth="1"/>
    <col min="16131" max="16131" width="16.54296875" style="1" customWidth="1"/>
    <col min="16132" max="16132" width="3" style="1" customWidth="1"/>
    <col min="16133" max="16133" width="11.453125" style="1" customWidth="1"/>
    <col min="16134" max="16134" width="1.453125" style="1" customWidth="1"/>
    <col min="16135" max="16135" width="3.453125" style="1" customWidth="1"/>
    <col min="16136" max="16136" width="1.453125" style="1" customWidth="1"/>
    <col min="16137" max="16137" width="12.54296875" style="1" customWidth="1"/>
    <col min="16138" max="16138" width="3.453125" style="1" customWidth="1"/>
    <col min="16139" max="16139" width="12.54296875" style="1" customWidth="1"/>
    <col min="16140" max="16140" width="1.453125" style="1" customWidth="1"/>
    <col min="16141" max="16141" width="3.54296875" style="1" customWidth="1"/>
    <col min="16142" max="16142" width="1.54296875" style="1" customWidth="1"/>
    <col min="16143" max="16143" width="14" style="1" customWidth="1"/>
    <col min="16144" max="16144" width="2.453125" style="1" customWidth="1"/>
    <col min="16145" max="16384" width="8.7265625" style="1"/>
  </cols>
  <sheetData>
    <row r="1" spans="1:15" ht="13" x14ac:dyDescent="0.3">
      <c r="K1" s="2" t="s">
        <v>0</v>
      </c>
      <c r="O1" s="3" t="s">
        <v>75</v>
      </c>
    </row>
    <row r="2" spans="1:15" ht="13" x14ac:dyDescent="0.3">
      <c r="K2" s="2" t="s">
        <v>1</v>
      </c>
      <c r="O2" s="4">
        <v>5</v>
      </c>
    </row>
    <row r="3" spans="1:15" ht="13" x14ac:dyDescent="0.3">
      <c r="K3" s="2" t="s">
        <v>2</v>
      </c>
      <c r="O3" s="4">
        <v>1</v>
      </c>
    </row>
    <row r="4" spans="1:15" ht="13" x14ac:dyDescent="0.3">
      <c r="K4" s="2" t="s">
        <v>3</v>
      </c>
      <c r="O4" s="4">
        <v>2</v>
      </c>
    </row>
    <row r="5" spans="1:15" ht="13" x14ac:dyDescent="0.3">
      <c r="K5" s="2" t="s">
        <v>4</v>
      </c>
      <c r="O5" s="5"/>
    </row>
    <row r="6" spans="1:15" ht="13" x14ac:dyDescent="0.3">
      <c r="K6" s="2"/>
      <c r="O6" s="3"/>
    </row>
    <row r="7" spans="1:15" ht="13" x14ac:dyDescent="0.3">
      <c r="K7" s="2" t="s">
        <v>5</v>
      </c>
      <c r="O7" s="5" t="s">
        <v>77</v>
      </c>
    </row>
    <row r="10" spans="1:15" ht="18" x14ac:dyDescent="0.4">
      <c r="C10" s="123" t="s">
        <v>6</v>
      </c>
      <c r="D10" s="123"/>
      <c r="E10" s="123"/>
      <c r="F10" s="123"/>
      <c r="G10" s="123"/>
      <c r="H10" s="123"/>
      <c r="I10" s="123"/>
      <c r="J10" s="123"/>
      <c r="K10" s="123"/>
      <c r="L10" s="123"/>
      <c r="M10" s="123"/>
      <c r="N10" s="123"/>
      <c r="O10" s="123"/>
    </row>
    <row r="11" spans="1:15" ht="18" x14ac:dyDescent="0.25">
      <c r="C11" s="124" t="s">
        <v>7</v>
      </c>
      <c r="D11" s="124"/>
      <c r="E11" s="124"/>
      <c r="F11" s="124"/>
      <c r="G11" s="124"/>
      <c r="H11" s="124"/>
      <c r="I11" s="124"/>
      <c r="J11" s="124"/>
      <c r="K11" s="124"/>
      <c r="L11" s="124"/>
      <c r="M11" s="124"/>
      <c r="N11" s="124"/>
      <c r="O11" s="124"/>
    </row>
    <row r="13" spans="1:15" ht="13" x14ac:dyDescent="0.25">
      <c r="A13" s="125" t="s">
        <v>8</v>
      </c>
      <c r="B13" s="125"/>
      <c r="C13" s="125"/>
      <c r="D13" s="125"/>
      <c r="E13" s="125"/>
      <c r="F13" s="125"/>
      <c r="G13" s="125"/>
      <c r="H13" s="125"/>
      <c r="I13" s="125"/>
      <c r="J13" s="125"/>
      <c r="K13" s="125"/>
      <c r="L13" s="125"/>
      <c r="M13" s="125"/>
      <c r="N13" s="125"/>
      <c r="O13" s="125"/>
    </row>
    <row r="14" spans="1:15" ht="13" x14ac:dyDescent="0.25">
      <c r="A14" s="6"/>
      <c r="B14" s="6"/>
      <c r="C14" s="6"/>
      <c r="D14" s="6"/>
      <c r="E14" s="6"/>
      <c r="F14" s="6"/>
      <c r="G14" s="6"/>
      <c r="H14" s="6"/>
      <c r="I14" s="6"/>
      <c r="J14" s="6"/>
      <c r="K14" s="6"/>
      <c r="L14" s="6"/>
      <c r="M14" s="6"/>
      <c r="N14" s="6"/>
      <c r="O14" s="6"/>
    </row>
    <row r="15" spans="1:15" s="7" customFormat="1" ht="13" x14ac:dyDescent="0.3">
      <c r="B15" s="1"/>
      <c r="C15" s="1"/>
      <c r="G15" s="8" t="s">
        <v>9</v>
      </c>
      <c r="H15" s="126">
        <v>2025</v>
      </c>
      <c r="I15" s="126"/>
      <c r="J15" s="126"/>
    </row>
    <row r="17" spans="1:16" x14ac:dyDescent="0.25">
      <c r="A17" s="127" t="s">
        <v>10</v>
      </c>
      <c r="B17" s="9"/>
      <c r="C17" s="9"/>
      <c r="D17" s="9"/>
      <c r="E17" s="9"/>
      <c r="F17" s="9"/>
      <c r="G17" s="9"/>
      <c r="H17" s="9"/>
      <c r="I17" s="9"/>
      <c r="J17" s="9"/>
      <c r="K17" s="9"/>
      <c r="L17" s="9"/>
      <c r="M17" s="9"/>
      <c r="N17" s="9"/>
      <c r="O17" s="9"/>
    </row>
    <row r="18" spans="1:16" ht="13" x14ac:dyDescent="0.25">
      <c r="A18" s="128"/>
      <c r="B18" s="9"/>
      <c r="C18" s="10" t="s">
        <v>11</v>
      </c>
      <c r="D18" s="9"/>
      <c r="E18" s="129" t="s">
        <v>12</v>
      </c>
      <c r="F18" s="129"/>
      <c r="G18" s="129"/>
      <c r="H18" s="129"/>
      <c r="I18" s="129"/>
      <c r="J18" s="11"/>
      <c r="K18" s="10" t="s">
        <v>13</v>
      </c>
      <c r="L18" s="12"/>
      <c r="M18" s="9"/>
      <c r="N18" s="9"/>
      <c r="O18" s="10" t="s">
        <v>14</v>
      </c>
    </row>
    <row r="19" spans="1:16" ht="13" x14ac:dyDescent="0.3">
      <c r="A19" s="13"/>
      <c r="B19" s="9"/>
      <c r="C19" s="9"/>
      <c r="D19" s="9"/>
      <c r="E19" s="9"/>
      <c r="F19" s="9"/>
      <c r="G19" s="9"/>
      <c r="H19" s="9"/>
      <c r="I19" s="14"/>
      <c r="J19" s="14"/>
      <c r="K19" s="9"/>
      <c r="L19" s="9"/>
      <c r="M19" s="9"/>
      <c r="N19" s="9"/>
      <c r="O19" s="9"/>
    </row>
    <row r="20" spans="1:16" ht="13" x14ac:dyDescent="0.3">
      <c r="A20" s="15"/>
      <c r="B20" s="9"/>
      <c r="C20" s="9"/>
      <c r="D20" s="9"/>
      <c r="E20" s="16" t="s">
        <v>15</v>
      </c>
      <c r="F20" s="17"/>
      <c r="G20" s="17"/>
      <c r="H20" s="17"/>
      <c r="I20" s="16" t="s">
        <v>16</v>
      </c>
      <c r="J20" s="9"/>
      <c r="K20" s="16" t="s">
        <v>15</v>
      </c>
      <c r="L20" s="17"/>
      <c r="M20" s="9"/>
      <c r="N20" s="9"/>
      <c r="O20" s="14" t="s">
        <v>16</v>
      </c>
      <c r="P20" s="9"/>
    </row>
    <row r="21" spans="1:16" ht="13" x14ac:dyDescent="0.3">
      <c r="A21" s="15"/>
      <c r="B21" s="9"/>
      <c r="C21" s="18" t="s">
        <v>17</v>
      </c>
      <c r="D21" s="9"/>
      <c r="E21" s="9"/>
      <c r="F21" s="9"/>
      <c r="G21" s="9"/>
      <c r="H21" s="9"/>
      <c r="I21" s="9"/>
      <c r="J21" s="9"/>
      <c r="K21" s="9"/>
      <c r="L21" s="9"/>
      <c r="M21" s="9"/>
      <c r="N21" s="9"/>
      <c r="O21" s="9"/>
      <c r="P21" s="9"/>
    </row>
    <row r="22" spans="1:16" ht="13" x14ac:dyDescent="0.3">
      <c r="A22" s="15">
        <v>1</v>
      </c>
      <c r="B22" s="9"/>
      <c r="C22" s="19" t="s">
        <v>18</v>
      </c>
      <c r="D22" s="9"/>
      <c r="E22" s="20">
        <f>'[4]App.2-FB Calc of REG Improvemnt'!C29</f>
        <v>0.56000000000000005</v>
      </c>
      <c r="F22" s="21"/>
      <c r="G22" s="22"/>
      <c r="H22" s="23"/>
      <c r="I22" s="24">
        <f>$I$31*E22</f>
        <v>3304672000.0000005</v>
      </c>
      <c r="J22" s="9"/>
      <c r="K22" s="25">
        <f>'App.2-OB_Debt Instruments'!I162</f>
        <v>3.9547993430507078E-2</v>
      </c>
      <c r="L22" s="21"/>
      <c r="M22" s="22"/>
      <c r="N22" s="23"/>
      <c r="O22" s="24">
        <f>K22*I22</f>
        <v>130693146.54598071</v>
      </c>
      <c r="P22" s="9"/>
    </row>
    <row r="23" spans="1:16" ht="13" x14ac:dyDescent="0.3">
      <c r="A23" s="15">
        <v>2</v>
      </c>
      <c r="B23" s="9"/>
      <c r="C23" s="19" t="s">
        <v>19</v>
      </c>
      <c r="D23" s="9"/>
      <c r="E23" s="20">
        <f>'[4]App.2-FB Calc of REG Improvemnt'!C28</f>
        <v>0.04</v>
      </c>
      <c r="F23" s="21"/>
      <c r="G23" s="26" t="s">
        <v>20</v>
      </c>
      <c r="H23" s="26"/>
      <c r="I23" s="27">
        <f>$I$31*E23</f>
        <v>236048000</v>
      </c>
      <c r="J23" s="9"/>
      <c r="K23" s="28">
        <v>5.2499999999999998E-2</v>
      </c>
      <c r="L23" s="21"/>
      <c r="M23" s="22"/>
      <c r="N23" s="23"/>
      <c r="O23" s="27">
        <f>K23*I23</f>
        <v>12392520</v>
      </c>
      <c r="P23" s="9"/>
    </row>
    <row r="24" spans="1:16" ht="13.5" thickBot="1" x14ac:dyDescent="0.35">
      <c r="A24" s="15">
        <v>3</v>
      </c>
      <c r="B24" s="9"/>
      <c r="C24" s="15" t="s">
        <v>21</v>
      </c>
      <c r="D24" s="9"/>
      <c r="E24" s="29">
        <f>SUM(E22:E23)</f>
        <v>0.60000000000000009</v>
      </c>
      <c r="F24" s="30"/>
      <c r="G24" s="29"/>
      <c r="H24" s="30"/>
      <c r="I24" s="31">
        <f>SUM(I22:I23)</f>
        <v>3540720000.0000005</v>
      </c>
      <c r="J24" s="9"/>
      <c r="K24" s="32">
        <f>IF(E24=0,0,SUMPRODUCT(E22:E23,K22:K23)/E24)</f>
        <v>4.0411460535139936E-2</v>
      </c>
      <c r="L24" s="21"/>
      <c r="M24" s="33"/>
      <c r="N24" s="34"/>
      <c r="O24" s="31">
        <f>SUM(O22:O23)</f>
        <v>143085666.54598069</v>
      </c>
      <c r="P24" s="9"/>
    </row>
    <row r="25" spans="1:16" ht="13.5" thickTop="1" x14ac:dyDescent="0.3">
      <c r="A25" s="15"/>
      <c r="B25" s="9"/>
      <c r="C25" s="9"/>
      <c r="D25" s="9"/>
      <c r="E25" s="35"/>
      <c r="F25" s="36"/>
      <c r="G25" s="35"/>
      <c r="H25" s="36"/>
      <c r="I25" s="37"/>
      <c r="J25" s="9"/>
      <c r="K25" s="38"/>
      <c r="L25" s="21"/>
      <c r="M25" s="34"/>
      <c r="N25" s="34"/>
      <c r="O25" s="37"/>
      <c r="P25" s="9"/>
    </row>
    <row r="26" spans="1:16" ht="13" x14ac:dyDescent="0.3">
      <c r="A26" s="15"/>
      <c r="B26" s="9"/>
      <c r="C26" s="18" t="s">
        <v>22</v>
      </c>
      <c r="D26" s="9"/>
      <c r="E26" s="35"/>
      <c r="F26" s="36"/>
      <c r="G26" s="35"/>
      <c r="H26" s="36"/>
      <c r="I26" s="37"/>
      <c r="J26" s="9"/>
      <c r="K26" s="38"/>
      <c r="L26" s="21"/>
      <c r="M26" s="34"/>
      <c r="N26" s="34"/>
      <c r="O26" s="37"/>
      <c r="P26" s="9"/>
    </row>
    <row r="27" spans="1:16" ht="13" x14ac:dyDescent="0.3">
      <c r="A27" s="39">
        <v>4</v>
      </c>
      <c r="B27" s="40"/>
      <c r="C27" s="41" t="s">
        <v>23</v>
      </c>
      <c r="D27" s="40"/>
      <c r="E27" s="20">
        <f>'[4]App.2-FB Calc of REG Improvemnt'!C30</f>
        <v>0.4</v>
      </c>
      <c r="F27" s="42"/>
      <c r="G27" s="22"/>
      <c r="H27" s="23"/>
      <c r="I27" s="43">
        <f>$I$31*E27</f>
        <v>2360480000</v>
      </c>
      <c r="J27" s="40"/>
      <c r="K27" s="25">
        <v>9.3600000000000003E-2</v>
      </c>
      <c r="L27" s="42"/>
      <c r="M27" s="22"/>
      <c r="N27" s="23"/>
      <c r="O27" s="43">
        <f>K27*I27</f>
        <v>220940928</v>
      </c>
      <c r="P27" s="9"/>
    </row>
    <row r="28" spans="1:16" ht="13" x14ac:dyDescent="0.3">
      <c r="A28" s="39">
        <v>5</v>
      </c>
      <c r="B28" s="40"/>
      <c r="C28" s="41" t="s">
        <v>24</v>
      </c>
      <c r="D28" s="40"/>
      <c r="E28" s="44"/>
      <c r="F28" s="42"/>
      <c r="G28" s="22"/>
      <c r="H28" s="23"/>
      <c r="I28" s="45">
        <f>$I$31*E28</f>
        <v>0</v>
      </c>
      <c r="J28" s="40"/>
      <c r="K28" s="44"/>
      <c r="L28" s="42"/>
      <c r="M28" s="22"/>
      <c r="N28" s="23"/>
      <c r="O28" s="45">
        <f>K28*I28</f>
        <v>0</v>
      </c>
      <c r="P28" s="9"/>
    </row>
    <row r="29" spans="1:16" ht="13.5" thickBot="1" x14ac:dyDescent="0.35">
      <c r="A29" s="15">
        <v>6</v>
      </c>
      <c r="B29" s="9"/>
      <c r="C29" s="15" t="s">
        <v>25</v>
      </c>
      <c r="D29" s="9"/>
      <c r="E29" s="29">
        <f>SUM(E27:E28)</f>
        <v>0.4</v>
      </c>
      <c r="F29" s="29"/>
      <c r="G29" s="29"/>
      <c r="H29" s="30"/>
      <c r="I29" s="31">
        <f>SUM(I27:I28)</f>
        <v>2360480000</v>
      </c>
      <c r="J29" s="9"/>
      <c r="K29" s="32">
        <f>IF(E29=0,0,SUMPRODUCT(E27:E28,K27:K28)/E29)</f>
        <v>9.3600000000000003E-2</v>
      </c>
      <c r="L29" s="21"/>
      <c r="M29" s="34"/>
      <c r="N29" s="34"/>
      <c r="O29" s="31">
        <f>SUM(O27:O28)</f>
        <v>220940928</v>
      </c>
      <c r="P29" s="9"/>
    </row>
    <row r="30" spans="1:16" ht="13.5" thickTop="1" x14ac:dyDescent="0.3">
      <c r="A30" s="15"/>
      <c r="B30" s="9"/>
      <c r="C30" s="9"/>
      <c r="D30" s="9"/>
      <c r="E30" s="9"/>
      <c r="F30" s="9"/>
      <c r="G30" s="9"/>
      <c r="H30" s="9"/>
      <c r="I30" s="37"/>
      <c r="J30" s="9"/>
      <c r="K30" s="38"/>
      <c r="L30" s="38"/>
      <c r="M30" s="34"/>
      <c r="N30" s="34"/>
      <c r="O30" s="37"/>
      <c r="P30" s="9"/>
    </row>
    <row r="31" spans="1:16" ht="13.5" thickBot="1" x14ac:dyDescent="0.35">
      <c r="A31" s="15">
        <v>7</v>
      </c>
      <c r="B31" s="9"/>
      <c r="C31" s="18" t="s">
        <v>26</v>
      </c>
      <c r="D31" s="9"/>
      <c r="E31" s="46">
        <v>1</v>
      </c>
      <c r="F31" s="46"/>
      <c r="G31" s="47"/>
      <c r="H31" s="47"/>
      <c r="I31" s="48">
        <v>5901200000</v>
      </c>
      <c r="J31" s="9"/>
      <c r="K31" s="49">
        <f>(K24*E24)+(K29*E29)</f>
        <v>6.1686876321083967E-2</v>
      </c>
      <c r="L31" s="38"/>
      <c r="M31" s="9"/>
      <c r="N31" s="9"/>
      <c r="O31" s="50">
        <f>O24+O29</f>
        <v>364026594.54598069</v>
      </c>
      <c r="P31" s="9"/>
    </row>
    <row r="32" spans="1:16" ht="13.5" thickTop="1" x14ac:dyDescent="0.3">
      <c r="A32" s="15"/>
      <c r="B32" s="9"/>
      <c r="C32" s="9"/>
      <c r="D32" s="9"/>
      <c r="E32" s="9"/>
      <c r="F32" s="9"/>
      <c r="G32" s="9"/>
      <c r="H32" s="9"/>
      <c r="I32" s="9"/>
      <c r="J32" s="9"/>
      <c r="K32" s="9"/>
      <c r="L32" s="9"/>
      <c r="M32" s="9"/>
      <c r="N32" s="9"/>
      <c r="O32" s="9"/>
      <c r="P32" s="9"/>
    </row>
    <row r="33" spans="1:16" ht="13" x14ac:dyDescent="0.3">
      <c r="A33" s="15"/>
      <c r="B33" s="9"/>
      <c r="C33" s="9"/>
      <c r="D33" s="9"/>
      <c r="E33" s="9"/>
      <c r="F33" s="9"/>
      <c r="G33" s="9"/>
      <c r="H33" s="9"/>
      <c r="I33" s="9"/>
      <c r="J33" s="9"/>
      <c r="K33" s="9"/>
      <c r="L33" s="9"/>
      <c r="M33" s="9"/>
      <c r="N33" s="9"/>
      <c r="O33" s="9"/>
      <c r="P33" s="9"/>
    </row>
    <row r="34" spans="1:16" ht="13" x14ac:dyDescent="0.3">
      <c r="A34" s="130" t="s">
        <v>27</v>
      </c>
      <c r="B34" s="130"/>
      <c r="C34" s="130"/>
      <c r="D34" s="130"/>
      <c r="E34" s="130"/>
      <c r="F34" s="130"/>
      <c r="G34" s="130"/>
      <c r="H34" s="130"/>
      <c r="I34" s="130"/>
      <c r="J34" s="130"/>
      <c r="K34" s="130"/>
      <c r="L34" s="130"/>
      <c r="M34" s="130"/>
      <c r="N34" s="130"/>
      <c r="O34" s="130"/>
    </row>
    <row r="35" spans="1:16" ht="13" x14ac:dyDescent="0.25">
      <c r="A35" s="51" t="s">
        <v>20</v>
      </c>
      <c r="C35" s="131" t="s">
        <v>28</v>
      </c>
      <c r="D35" s="131"/>
      <c r="E35" s="131"/>
      <c r="F35" s="131"/>
      <c r="G35" s="131"/>
      <c r="H35" s="131"/>
      <c r="I35" s="131"/>
      <c r="J35" s="131"/>
      <c r="K35" s="131"/>
      <c r="L35" s="131"/>
      <c r="M35" s="131"/>
      <c r="N35" s="131"/>
      <c r="O35" s="131"/>
    </row>
    <row r="36" spans="1:16" x14ac:dyDescent="0.25">
      <c r="A36" s="52"/>
      <c r="C36" s="132"/>
      <c r="D36" s="132"/>
      <c r="E36" s="132"/>
      <c r="F36" s="132"/>
      <c r="G36" s="132"/>
      <c r="H36" s="132"/>
      <c r="I36" s="132"/>
      <c r="J36" s="132"/>
      <c r="K36" s="132"/>
      <c r="L36" s="132"/>
      <c r="M36" s="132"/>
      <c r="N36" s="132"/>
      <c r="O36" s="132"/>
    </row>
    <row r="37" spans="1:16" x14ac:dyDescent="0.25">
      <c r="A37" s="52"/>
      <c r="C37" s="132"/>
      <c r="D37" s="132"/>
      <c r="E37" s="132"/>
      <c r="F37" s="132"/>
      <c r="G37" s="132"/>
      <c r="H37" s="132"/>
      <c r="I37" s="132"/>
      <c r="J37" s="132"/>
      <c r="K37" s="132"/>
      <c r="L37" s="132"/>
      <c r="M37" s="132"/>
      <c r="N37" s="132"/>
      <c r="O37" s="132"/>
    </row>
    <row r="38" spans="1:16" x14ac:dyDescent="0.25">
      <c r="A38" s="52"/>
      <c r="C38" s="132"/>
      <c r="D38" s="132"/>
      <c r="E38" s="132"/>
      <c r="F38" s="132"/>
      <c r="G38" s="132"/>
      <c r="H38" s="132"/>
      <c r="I38" s="132"/>
      <c r="J38" s="132"/>
      <c r="K38" s="132"/>
      <c r="L38" s="132"/>
      <c r="M38" s="132"/>
      <c r="N38" s="132"/>
      <c r="O38" s="132"/>
    </row>
    <row r="39" spans="1:16" x14ac:dyDescent="0.25">
      <c r="A39" s="52"/>
      <c r="C39" s="132"/>
      <c r="D39" s="132"/>
      <c r="E39" s="132"/>
      <c r="F39" s="132"/>
      <c r="G39" s="132"/>
      <c r="H39" s="132"/>
      <c r="I39" s="132"/>
      <c r="J39" s="132"/>
      <c r="K39" s="132"/>
      <c r="L39" s="132"/>
      <c r="M39" s="132"/>
      <c r="N39" s="132"/>
      <c r="O39" s="132"/>
    </row>
    <row r="40" spans="1:16" x14ac:dyDescent="0.25">
      <c r="A40" s="52"/>
      <c r="C40" s="132"/>
      <c r="D40" s="132"/>
      <c r="E40" s="132"/>
      <c r="F40" s="132"/>
      <c r="G40" s="132"/>
      <c r="H40" s="132"/>
      <c r="I40" s="132"/>
      <c r="J40" s="132"/>
      <c r="K40" s="132"/>
      <c r="L40" s="132"/>
      <c r="M40" s="132"/>
      <c r="N40" s="132"/>
      <c r="O40" s="132"/>
    </row>
    <row r="41" spans="1:16" x14ac:dyDescent="0.25">
      <c r="A41" s="52"/>
      <c r="C41" s="132"/>
      <c r="D41" s="132"/>
      <c r="E41" s="132"/>
      <c r="F41" s="132"/>
      <c r="G41" s="132"/>
      <c r="H41" s="132"/>
      <c r="I41" s="132"/>
      <c r="J41" s="132"/>
      <c r="K41" s="132"/>
      <c r="L41" s="132"/>
      <c r="M41" s="132"/>
      <c r="N41" s="132"/>
      <c r="O41" s="132"/>
    </row>
    <row r="45" spans="1:16" s="7" customFormat="1" ht="13" x14ac:dyDescent="0.3">
      <c r="B45" s="1"/>
      <c r="C45" s="1"/>
      <c r="G45" s="8" t="s">
        <v>29</v>
      </c>
      <c r="H45" s="126">
        <v>2020</v>
      </c>
      <c r="I45" s="126"/>
      <c r="J45" s="126"/>
    </row>
    <row r="47" spans="1:16" x14ac:dyDescent="0.25">
      <c r="A47" s="127" t="s">
        <v>10</v>
      </c>
      <c r="B47" s="9"/>
      <c r="C47" s="9"/>
      <c r="D47" s="9"/>
      <c r="E47" s="9"/>
      <c r="F47" s="9"/>
      <c r="G47" s="9"/>
      <c r="H47" s="9"/>
      <c r="I47" s="9"/>
      <c r="J47" s="9"/>
      <c r="K47" s="9"/>
      <c r="L47" s="9"/>
      <c r="M47" s="9"/>
      <c r="N47" s="9"/>
      <c r="O47" s="9"/>
    </row>
    <row r="48" spans="1:16" ht="13" x14ac:dyDescent="0.25">
      <c r="A48" s="128"/>
      <c r="B48" s="9"/>
      <c r="C48" s="10" t="s">
        <v>11</v>
      </c>
      <c r="D48" s="9"/>
      <c r="E48" s="129" t="s">
        <v>12</v>
      </c>
      <c r="F48" s="129"/>
      <c r="G48" s="129"/>
      <c r="H48" s="129"/>
      <c r="I48" s="129"/>
      <c r="J48" s="11"/>
      <c r="K48" s="10" t="s">
        <v>13</v>
      </c>
      <c r="L48" s="12"/>
      <c r="M48" s="9"/>
      <c r="N48" s="9"/>
      <c r="O48" s="10" t="s">
        <v>14</v>
      </c>
    </row>
    <row r="49" spans="1:16" ht="13" x14ac:dyDescent="0.3">
      <c r="A49" s="13"/>
      <c r="B49" s="9"/>
      <c r="C49" s="9"/>
      <c r="D49" s="9"/>
      <c r="E49" s="9"/>
      <c r="F49" s="9"/>
      <c r="G49" s="9"/>
      <c r="H49" s="9"/>
      <c r="I49" s="14"/>
      <c r="J49" s="14"/>
      <c r="K49" s="9"/>
      <c r="L49" s="9"/>
      <c r="M49" s="9"/>
      <c r="N49" s="9"/>
      <c r="O49" s="9"/>
    </row>
    <row r="50" spans="1:16" ht="13" x14ac:dyDescent="0.3">
      <c r="A50" s="15"/>
      <c r="B50" s="9"/>
      <c r="C50" s="9"/>
      <c r="D50" s="9"/>
      <c r="E50" s="16" t="s">
        <v>15</v>
      </c>
      <c r="F50" s="17"/>
      <c r="G50" s="17"/>
      <c r="H50" s="17"/>
      <c r="I50" s="16" t="s">
        <v>16</v>
      </c>
      <c r="J50" s="9"/>
      <c r="K50" s="16" t="s">
        <v>15</v>
      </c>
      <c r="L50" s="17"/>
      <c r="M50" s="9"/>
      <c r="N50" s="9"/>
      <c r="O50" s="14" t="s">
        <v>16</v>
      </c>
      <c r="P50" s="9"/>
    </row>
    <row r="51" spans="1:16" ht="13" x14ac:dyDescent="0.3">
      <c r="A51" s="15"/>
      <c r="B51" s="9"/>
      <c r="C51" s="18" t="s">
        <v>17</v>
      </c>
      <c r="D51" s="9"/>
      <c r="E51" s="9"/>
      <c r="F51" s="9"/>
      <c r="G51" s="9"/>
      <c r="H51" s="9"/>
      <c r="I51" s="9"/>
      <c r="J51" s="9"/>
      <c r="K51" s="9"/>
      <c r="L51" s="9"/>
      <c r="M51" s="9"/>
      <c r="N51" s="9"/>
      <c r="O51" s="9"/>
      <c r="P51" s="9"/>
    </row>
    <row r="52" spans="1:16" ht="13" x14ac:dyDescent="0.3">
      <c r="A52" s="15">
        <v>1</v>
      </c>
      <c r="B52" s="9"/>
      <c r="C52" s="19" t="s">
        <v>18</v>
      </c>
      <c r="D52" s="9"/>
      <c r="E52" s="20">
        <f>'[4]App.2-FB Calc of REG Improvemnt'!B29</f>
        <v>0.56000000000000005</v>
      </c>
      <c r="F52" s="21"/>
      <c r="G52" s="22"/>
      <c r="H52" s="23"/>
      <c r="I52" s="24">
        <f>$I$61*E52</f>
        <v>2584564841.6000004</v>
      </c>
      <c r="J52" s="9"/>
      <c r="K52" s="25">
        <v>3.7100000000000001E-2</v>
      </c>
      <c r="L52" s="21"/>
      <c r="M52" s="22"/>
      <c r="N52" s="23"/>
      <c r="O52" s="24">
        <f>K52*I52</f>
        <v>95887355.623360023</v>
      </c>
      <c r="P52" s="9"/>
    </row>
    <row r="53" spans="1:16" ht="13" x14ac:dyDescent="0.3">
      <c r="A53" s="15">
        <v>2</v>
      </c>
      <c r="B53" s="9"/>
      <c r="C53" s="19" t="s">
        <v>19</v>
      </c>
      <c r="D53" s="9"/>
      <c r="E53" s="20">
        <f>'[4]App.2-FB Calc of REG Improvemnt'!B28</f>
        <v>0.04</v>
      </c>
      <c r="F53" s="21"/>
      <c r="G53" s="26" t="s">
        <v>20</v>
      </c>
      <c r="H53" s="26"/>
      <c r="I53" s="27">
        <f>$I$61*E53</f>
        <v>184611774.40000001</v>
      </c>
      <c r="J53" s="9"/>
      <c r="K53" s="28">
        <v>2.6100000000000002E-2</v>
      </c>
      <c r="L53" s="21"/>
      <c r="M53" s="22"/>
      <c r="N53" s="23"/>
      <c r="O53" s="27">
        <f>K53*I53</f>
        <v>4818367.3118400006</v>
      </c>
      <c r="P53" s="9"/>
    </row>
    <row r="54" spans="1:16" ht="13.5" thickBot="1" x14ac:dyDescent="0.35">
      <c r="A54" s="15">
        <v>3</v>
      </c>
      <c r="B54" s="9"/>
      <c r="C54" s="15" t="s">
        <v>21</v>
      </c>
      <c r="D54" s="9"/>
      <c r="E54" s="29">
        <f>SUM(E52:E53)</f>
        <v>0.60000000000000009</v>
      </c>
      <c r="F54" s="30"/>
      <c r="G54" s="29"/>
      <c r="H54" s="30"/>
      <c r="I54" s="31">
        <f>SUM(I52:I53)</f>
        <v>2769176616.0000005</v>
      </c>
      <c r="J54" s="9"/>
      <c r="K54" s="32">
        <f>IF(E54=0,0,SUMPRODUCT(E52:E53,K52:K53)/E54)</f>
        <v>3.6366666666666665E-2</v>
      </c>
      <c r="L54" s="21"/>
      <c r="M54" s="33"/>
      <c r="N54" s="34"/>
      <c r="O54" s="31">
        <f>SUM(O52:O53)</f>
        <v>100705722.93520002</v>
      </c>
      <c r="P54" s="9"/>
    </row>
    <row r="55" spans="1:16" ht="13.5" thickTop="1" x14ac:dyDescent="0.3">
      <c r="A55" s="15"/>
      <c r="B55" s="9"/>
      <c r="C55" s="9"/>
      <c r="D55" s="9"/>
      <c r="E55" s="35"/>
      <c r="F55" s="36"/>
      <c r="G55" s="35"/>
      <c r="H55" s="36"/>
      <c r="I55" s="37"/>
      <c r="J55" s="9"/>
      <c r="K55" s="38"/>
      <c r="L55" s="21"/>
      <c r="M55" s="34"/>
      <c r="N55" s="34"/>
      <c r="O55" s="37"/>
      <c r="P55" s="9"/>
    </row>
    <row r="56" spans="1:16" ht="13" x14ac:dyDescent="0.3">
      <c r="A56" s="15"/>
      <c r="B56" s="9"/>
      <c r="C56" s="18" t="s">
        <v>22</v>
      </c>
      <c r="D56" s="9"/>
      <c r="E56" s="35"/>
      <c r="F56" s="36"/>
      <c r="G56" s="35"/>
      <c r="H56" s="36"/>
      <c r="I56" s="37"/>
      <c r="J56" s="9"/>
      <c r="K56" s="38"/>
      <c r="L56" s="21"/>
      <c r="M56" s="34"/>
      <c r="N56" s="34"/>
      <c r="O56" s="37"/>
      <c r="P56" s="9"/>
    </row>
    <row r="57" spans="1:16" ht="13" x14ac:dyDescent="0.3">
      <c r="A57" s="39">
        <v>4</v>
      </c>
      <c r="B57" s="40"/>
      <c r="C57" s="41" t="s">
        <v>23</v>
      </c>
      <c r="D57" s="40"/>
      <c r="E57" s="20">
        <f>'[4]App.2-FB Calc of REG Improvemnt'!B30</f>
        <v>0.4</v>
      </c>
      <c r="F57" s="42"/>
      <c r="G57" s="22"/>
      <c r="H57" s="23"/>
      <c r="I57" s="43">
        <f>$I$61*E57</f>
        <v>1846117744</v>
      </c>
      <c r="J57" s="40"/>
      <c r="K57" s="25">
        <v>8.5199999999999998E-2</v>
      </c>
      <c r="L57" s="42"/>
      <c r="M57" s="22"/>
      <c r="N57" s="23"/>
      <c r="O57" s="43">
        <f>K57*I57</f>
        <v>157289231.7888</v>
      </c>
      <c r="P57" s="9"/>
    </row>
    <row r="58" spans="1:16" ht="13" x14ac:dyDescent="0.3">
      <c r="A58" s="39">
        <v>5</v>
      </c>
      <c r="B58" s="40"/>
      <c r="C58" s="41" t="s">
        <v>24</v>
      </c>
      <c r="D58" s="40"/>
      <c r="E58" s="44"/>
      <c r="F58" s="42"/>
      <c r="G58" s="22"/>
      <c r="H58" s="23"/>
      <c r="I58" s="45">
        <f>$I$61*E58</f>
        <v>0</v>
      </c>
      <c r="J58" s="40"/>
      <c r="K58" s="44"/>
      <c r="L58" s="42"/>
      <c r="M58" s="22"/>
      <c r="N58" s="23"/>
      <c r="O58" s="45">
        <f>K58*I58</f>
        <v>0</v>
      </c>
      <c r="P58" s="9"/>
    </row>
    <row r="59" spans="1:16" ht="13.5" thickBot="1" x14ac:dyDescent="0.35">
      <c r="A59" s="15">
        <v>6</v>
      </c>
      <c r="B59" s="9"/>
      <c r="C59" s="15" t="s">
        <v>25</v>
      </c>
      <c r="D59" s="9"/>
      <c r="E59" s="29">
        <f>SUM(E57:E58)</f>
        <v>0.4</v>
      </c>
      <c r="F59" s="29"/>
      <c r="G59" s="29"/>
      <c r="H59" s="30"/>
      <c r="I59" s="31">
        <f>SUM(I57:I58)</f>
        <v>1846117744</v>
      </c>
      <c r="J59" s="9"/>
      <c r="K59" s="32">
        <f>IF(E59=0,0,SUMPRODUCT(E57:E58,K57:K58)/E59)</f>
        <v>8.5199999999999998E-2</v>
      </c>
      <c r="L59" s="21"/>
      <c r="M59" s="34"/>
      <c r="N59" s="34"/>
      <c r="O59" s="31">
        <f>SUM(O57:O58)</f>
        <v>157289231.7888</v>
      </c>
      <c r="P59" s="9"/>
    </row>
    <row r="60" spans="1:16" ht="13.5" thickTop="1" x14ac:dyDescent="0.3">
      <c r="A60" s="15"/>
      <c r="B60" s="9"/>
      <c r="C60" s="9"/>
      <c r="D60" s="9"/>
      <c r="E60" s="9"/>
      <c r="F60" s="9"/>
      <c r="G60" s="9"/>
      <c r="H60" s="9"/>
      <c r="I60" s="37"/>
      <c r="J60" s="9"/>
      <c r="K60" s="38"/>
      <c r="L60" s="38"/>
      <c r="M60" s="34"/>
      <c r="N60" s="34"/>
      <c r="O60" s="37"/>
      <c r="P60" s="9"/>
    </row>
    <row r="61" spans="1:16" ht="13.5" thickBot="1" x14ac:dyDescent="0.35">
      <c r="A61" s="15">
        <v>7</v>
      </c>
      <c r="B61" s="9"/>
      <c r="C61" s="18" t="s">
        <v>26</v>
      </c>
      <c r="D61" s="9"/>
      <c r="E61" s="46">
        <v>1</v>
      </c>
      <c r="F61" s="46"/>
      <c r="G61" s="47"/>
      <c r="H61" s="47"/>
      <c r="I61" s="48">
        <v>4615294360</v>
      </c>
      <c r="J61" s="9"/>
      <c r="K61" s="49">
        <f>(K54*E54)+(K59*E59)</f>
        <v>5.5900000000000005E-2</v>
      </c>
      <c r="L61" s="38"/>
      <c r="M61" s="9"/>
      <c r="N61" s="9"/>
      <c r="O61" s="50">
        <f>O54+O59</f>
        <v>257994954.72400004</v>
      </c>
      <c r="P61" s="9"/>
    </row>
    <row r="62" spans="1:16" ht="13.5" thickTop="1" x14ac:dyDescent="0.3">
      <c r="A62" s="15"/>
      <c r="B62" s="9"/>
      <c r="C62" s="9"/>
      <c r="D62" s="9"/>
      <c r="E62" s="9"/>
      <c r="F62" s="9"/>
      <c r="G62" s="9"/>
      <c r="H62" s="9"/>
      <c r="I62" s="9"/>
      <c r="J62" s="9"/>
      <c r="K62" s="9"/>
      <c r="L62" s="9"/>
      <c r="M62" s="9"/>
      <c r="N62" s="9"/>
      <c r="O62" s="9"/>
      <c r="P62" s="9"/>
    </row>
    <row r="63" spans="1:16" ht="13" x14ac:dyDescent="0.3">
      <c r="A63" s="15"/>
      <c r="B63" s="9"/>
      <c r="C63" s="9"/>
      <c r="D63" s="9"/>
      <c r="E63" s="9"/>
      <c r="F63" s="9"/>
      <c r="G63" s="9"/>
      <c r="H63" s="9"/>
      <c r="I63" s="9"/>
      <c r="J63" s="9"/>
      <c r="K63" s="9"/>
      <c r="L63" s="9"/>
      <c r="M63" s="9"/>
      <c r="N63" s="9"/>
      <c r="O63" s="9"/>
      <c r="P63" s="9"/>
    </row>
    <row r="64" spans="1:16" ht="13" x14ac:dyDescent="0.3">
      <c r="A64" s="130" t="s">
        <v>27</v>
      </c>
      <c r="B64" s="130"/>
      <c r="C64" s="130"/>
      <c r="D64" s="130"/>
      <c r="E64" s="130"/>
      <c r="F64" s="130"/>
      <c r="G64" s="130"/>
      <c r="H64" s="130"/>
      <c r="I64" s="130"/>
      <c r="J64" s="130"/>
      <c r="K64" s="130"/>
      <c r="L64" s="130"/>
      <c r="M64" s="130"/>
      <c r="N64" s="130"/>
      <c r="O64" s="130"/>
    </row>
    <row r="65" spans="1:15" ht="13" x14ac:dyDescent="0.25">
      <c r="A65" s="51" t="s">
        <v>20</v>
      </c>
      <c r="C65" s="131" t="s">
        <v>28</v>
      </c>
      <c r="D65" s="131"/>
      <c r="E65" s="131"/>
      <c r="F65" s="131"/>
      <c r="G65" s="131"/>
      <c r="H65" s="131"/>
      <c r="I65" s="131"/>
      <c r="J65" s="131"/>
      <c r="K65" s="131"/>
      <c r="L65" s="131"/>
      <c r="M65" s="131"/>
      <c r="N65" s="131"/>
      <c r="O65" s="131"/>
    </row>
    <row r="66" spans="1:15" x14ac:dyDescent="0.25">
      <c r="A66" s="52"/>
      <c r="C66" s="132"/>
      <c r="D66" s="132"/>
      <c r="E66" s="132"/>
      <c r="F66" s="132"/>
      <c r="G66" s="132"/>
      <c r="H66" s="132"/>
      <c r="I66" s="132"/>
      <c r="J66" s="132"/>
      <c r="K66" s="132"/>
      <c r="L66" s="132"/>
      <c r="M66" s="132"/>
      <c r="N66" s="132"/>
      <c r="O66" s="132"/>
    </row>
    <row r="67" spans="1:15" x14ac:dyDescent="0.25">
      <c r="A67" s="52"/>
      <c r="C67" s="132"/>
      <c r="D67" s="132"/>
      <c r="E67" s="132"/>
      <c r="F67" s="132"/>
      <c r="G67" s="132"/>
      <c r="H67" s="132"/>
      <c r="I67" s="132"/>
      <c r="J67" s="132"/>
      <c r="K67" s="132"/>
      <c r="L67" s="132"/>
      <c r="M67" s="132"/>
      <c r="N67" s="132"/>
      <c r="O67" s="132"/>
    </row>
    <row r="68" spans="1:15" x14ac:dyDescent="0.25">
      <c r="A68" s="52"/>
      <c r="C68" s="132"/>
      <c r="D68" s="132"/>
      <c r="E68" s="132"/>
      <c r="F68" s="132"/>
      <c r="G68" s="132"/>
      <c r="H68" s="132"/>
      <c r="I68" s="132"/>
      <c r="J68" s="132"/>
      <c r="K68" s="132"/>
      <c r="L68" s="132"/>
      <c r="M68" s="132"/>
      <c r="N68" s="132"/>
      <c r="O68" s="132"/>
    </row>
    <row r="69" spans="1:15" x14ac:dyDescent="0.25">
      <c r="A69" s="52"/>
      <c r="C69" s="132"/>
      <c r="D69" s="132"/>
      <c r="E69" s="132"/>
      <c r="F69" s="132"/>
      <c r="G69" s="132"/>
      <c r="H69" s="132"/>
      <c r="I69" s="132"/>
      <c r="J69" s="132"/>
      <c r="K69" s="132"/>
      <c r="L69" s="132"/>
      <c r="M69" s="132"/>
      <c r="N69" s="132"/>
      <c r="O69" s="132"/>
    </row>
    <row r="70" spans="1:15" x14ac:dyDescent="0.25">
      <c r="A70" s="52"/>
      <c r="C70" s="132"/>
      <c r="D70" s="132"/>
      <c r="E70" s="132"/>
      <c r="F70" s="132"/>
      <c r="G70" s="132"/>
      <c r="H70" s="132"/>
      <c r="I70" s="132"/>
      <c r="J70" s="132"/>
      <c r="K70" s="132"/>
      <c r="L70" s="132"/>
      <c r="M70" s="132"/>
      <c r="N70" s="132"/>
      <c r="O70" s="132"/>
    </row>
    <row r="71" spans="1:15" x14ac:dyDescent="0.25">
      <c r="A71" s="52"/>
      <c r="C71" s="132"/>
      <c r="D71" s="132"/>
      <c r="E71" s="132"/>
      <c r="F71" s="132"/>
      <c r="G71" s="132"/>
      <c r="H71" s="132"/>
      <c r="I71" s="132"/>
      <c r="J71" s="132"/>
      <c r="K71" s="132"/>
      <c r="L71" s="132"/>
      <c r="M71" s="132"/>
      <c r="N71" s="132"/>
      <c r="O71" s="132"/>
    </row>
    <row r="72" spans="1:15" ht="17.5" x14ac:dyDescent="0.35">
      <c r="C72" s="53"/>
    </row>
  </sheetData>
  <mergeCells count="25">
    <mergeCell ref="C71:O71"/>
    <mergeCell ref="C65:O65"/>
    <mergeCell ref="C66:O66"/>
    <mergeCell ref="C67:O67"/>
    <mergeCell ref="C68:O68"/>
    <mergeCell ref="C69:O69"/>
    <mergeCell ref="C70:O70"/>
    <mergeCell ref="A64:O64"/>
    <mergeCell ref="A34:O34"/>
    <mergeCell ref="C35:O35"/>
    <mergeCell ref="C36:O36"/>
    <mergeCell ref="C37:O37"/>
    <mergeCell ref="C38:O38"/>
    <mergeCell ref="C39:O39"/>
    <mergeCell ref="C40:O40"/>
    <mergeCell ref="C41:O41"/>
    <mergeCell ref="H45:J45"/>
    <mergeCell ref="A47:A48"/>
    <mergeCell ref="E48:I48"/>
    <mergeCell ref="C10:O10"/>
    <mergeCell ref="C11:O11"/>
    <mergeCell ref="A13:O13"/>
    <mergeCell ref="H15:J15"/>
    <mergeCell ref="A17:A18"/>
    <mergeCell ref="E18:I18"/>
  </mergeCells>
  <dataValidations count="1">
    <dataValidation allowBlank="1" showInputMessage="1" showErrorMessage="1" promptTitle="Date Format" prompt="E.g:  &quot;August 1, 2011&quot;" sqref="O7 JK7 TG7 ADC7 AMY7 AWU7 BGQ7 BQM7 CAI7 CKE7 CUA7 DDW7 DNS7 DXO7 EHK7 ERG7 FBC7 FKY7 FUU7 GEQ7 GOM7 GYI7 HIE7 HSA7 IBW7 ILS7 IVO7 JFK7 JPG7 JZC7 KIY7 KSU7 LCQ7 LMM7 LWI7 MGE7 MQA7 MZW7 NJS7 NTO7 ODK7 ONG7 OXC7 PGY7 PQU7 QAQ7 QKM7 QUI7 REE7 ROA7 RXW7 SHS7 SRO7 TBK7 TLG7 TVC7 UEY7 UOU7 UYQ7 VIM7 VSI7 WCE7 WMA7 WVW7 O65573 JK65573 TG65573 ADC65573 AMY65573 AWU65573 BGQ65573 BQM65573 CAI65573 CKE65573 CUA65573 DDW65573 DNS65573 DXO65573 EHK65573 ERG65573 FBC65573 FKY65573 FUU65573 GEQ65573 GOM65573 GYI65573 HIE65573 HSA65573 IBW65573 ILS65573 IVO65573 JFK65573 JPG65573 JZC65573 KIY65573 KSU65573 LCQ65573 LMM65573 LWI65573 MGE65573 MQA65573 MZW65573 NJS65573 NTO65573 ODK65573 ONG65573 OXC65573 PGY65573 PQU65573 QAQ65573 QKM65573 QUI65573 REE65573 ROA65573 RXW65573 SHS65573 SRO65573 TBK65573 TLG65573 TVC65573 UEY65573 UOU65573 UYQ65573 VIM65573 VSI65573 WCE65573 WMA65573 WVW65573 O131109 JK131109 TG131109 ADC131109 AMY131109 AWU131109 BGQ131109 BQM131109 CAI131109 CKE131109 CUA131109 DDW131109 DNS131109 DXO131109 EHK131109 ERG131109 FBC131109 FKY131109 FUU131109 GEQ131109 GOM131109 GYI131109 HIE131109 HSA131109 IBW131109 ILS131109 IVO131109 JFK131109 JPG131109 JZC131109 KIY131109 KSU131109 LCQ131109 LMM131109 LWI131109 MGE131109 MQA131109 MZW131109 NJS131109 NTO131109 ODK131109 ONG131109 OXC131109 PGY131109 PQU131109 QAQ131109 QKM131109 QUI131109 REE131109 ROA131109 RXW131109 SHS131109 SRO131109 TBK131109 TLG131109 TVC131109 UEY131109 UOU131109 UYQ131109 VIM131109 VSI131109 WCE131109 WMA131109 WVW131109 O196645 JK196645 TG196645 ADC196645 AMY196645 AWU196645 BGQ196645 BQM196645 CAI196645 CKE196645 CUA196645 DDW196645 DNS196645 DXO196645 EHK196645 ERG196645 FBC196645 FKY196645 FUU196645 GEQ196645 GOM196645 GYI196645 HIE196645 HSA196645 IBW196645 ILS196645 IVO196645 JFK196645 JPG196645 JZC196645 KIY196645 KSU196645 LCQ196645 LMM196645 LWI196645 MGE196645 MQA196645 MZW196645 NJS196645 NTO196645 ODK196645 ONG196645 OXC196645 PGY196645 PQU196645 QAQ196645 QKM196645 QUI196645 REE196645 ROA196645 RXW196645 SHS196645 SRO196645 TBK196645 TLG196645 TVC196645 UEY196645 UOU196645 UYQ196645 VIM196645 VSI196645 WCE196645 WMA196645 WVW196645 O262181 JK262181 TG262181 ADC262181 AMY262181 AWU262181 BGQ262181 BQM262181 CAI262181 CKE262181 CUA262181 DDW262181 DNS262181 DXO262181 EHK262181 ERG262181 FBC262181 FKY262181 FUU262181 GEQ262181 GOM262181 GYI262181 HIE262181 HSA262181 IBW262181 ILS262181 IVO262181 JFK262181 JPG262181 JZC262181 KIY262181 KSU262181 LCQ262181 LMM262181 LWI262181 MGE262181 MQA262181 MZW262181 NJS262181 NTO262181 ODK262181 ONG262181 OXC262181 PGY262181 PQU262181 QAQ262181 QKM262181 QUI262181 REE262181 ROA262181 RXW262181 SHS262181 SRO262181 TBK262181 TLG262181 TVC262181 UEY262181 UOU262181 UYQ262181 VIM262181 VSI262181 WCE262181 WMA262181 WVW262181 O327717 JK327717 TG327717 ADC327717 AMY327717 AWU327717 BGQ327717 BQM327717 CAI327717 CKE327717 CUA327717 DDW327717 DNS327717 DXO327717 EHK327717 ERG327717 FBC327717 FKY327717 FUU327717 GEQ327717 GOM327717 GYI327717 HIE327717 HSA327717 IBW327717 ILS327717 IVO327717 JFK327717 JPG327717 JZC327717 KIY327717 KSU327717 LCQ327717 LMM327717 LWI327717 MGE327717 MQA327717 MZW327717 NJS327717 NTO327717 ODK327717 ONG327717 OXC327717 PGY327717 PQU327717 QAQ327717 QKM327717 QUI327717 REE327717 ROA327717 RXW327717 SHS327717 SRO327717 TBK327717 TLG327717 TVC327717 UEY327717 UOU327717 UYQ327717 VIM327717 VSI327717 WCE327717 WMA327717 WVW327717 O393253 JK393253 TG393253 ADC393253 AMY393253 AWU393253 BGQ393253 BQM393253 CAI393253 CKE393253 CUA393253 DDW393253 DNS393253 DXO393253 EHK393253 ERG393253 FBC393253 FKY393253 FUU393253 GEQ393253 GOM393253 GYI393253 HIE393253 HSA393253 IBW393253 ILS393253 IVO393253 JFK393253 JPG393253 JZC393253 KIY393253 KSU393253 LCQ393253 LMM393253 LWI393253 MGE393253 MQA393253 MZW393253 NJS393253 NTO393253 ODK393253 ONG393253 OXC393253 PGY393253 PQU393253 QAQ393253 QKM393253 QUI393253 REE393253 ROA393253 RXW393253 SHS393253 SRO393253 TBK393253 TLG393253 TVC393253 UEY393253 UOU393253 UYQ393253 VIM393253 VSI393253 WCE393253 WMA393253 WVW393253 O458789 JK458789 TG458789 ADC458789 AMY458789 AWU458789 BGQ458789 BQM458789 CAI458789 CKE458789 CUA458789 DDW458789 DNS458789 DXO458789 EHK458789 ERG458789 FBC458789 FKY458789 FUU458789 GEQ458789 GOM458789 GYI458789 HIE458789 HSA458789 IBW458789 ILS458789 IVO458789 JFK458789 JPG458789 JZC458789 KIY458789 KSU458789 LCQ458789 LMM458789 LWI458789 MGE458789 MQA458789 MZW458789 NJS458789 NTO458789 ODK458789 ONG458789 OXC458789 PGY458789 PQU458789 QAQ458789 QKM458789 QUI458789 REE458789 ROA458789 RXW458789 SHS458789 SRO458789 TBK458789 TLG458789 TVC458789 UEY458789 UOU458789 UYQ458789 VIM458789 VSI458789 WCE458789 WMA458789 WVW458789 O524325 JK524325 TG524325 ADC524325 AMY524325 AWU524325 BGQ524325 BQM524325 CAI524325 CKE524325 CUA524325 DDW524325 DNS524325 DXO524325 EHK524325 ERG524325 FBC524325 FKY524325 FUU524325 GEQ524325 GOM524325 GYI524325 HIE524325 HSA524325 IBW524325 ILS524325 IVO524325 JFK524325 JPG524325 JZC524325 KIY524325 KSU524325 LCQ524325 LMM524325 LWI524325 MGE524325 MQA524325 MZW524325 NJS524325 NTO524325 ODK524325 ONG524325 OXC524325 PGY524325 PQU524325 QAQ524325 QKM524325 QUI524325 REE524325 ROA524325 RXW524325 SHS524325 SRO524325 TBK524325 TLG524325 TVC524325 UEY524325 UOU524325 UYQ524325 VIM524325 VSI524325 WCE524325 WMA524325 WVW524325 O589861 JK589861 TG589861 ADC589861 AMY589861 AWU589861 BGQ589861 BQM589861 CAI589861 CKE589861 CUA589861 DDW589861 DNS589861 DXO589861 EHK589861 ERG589861 FBC589861 FKY589861 FUU589861 GEQ589861 GOM589861 GYI589861 HIE589861 HSA589861 IBW589861 ILS589861 IVO589861 JFK589861 JPG589861 JZC589861 KIY589861 KSU589861 LCQ589861 LMM589861 LWI589861 MGE589861 MQA589861 MZW589861 NJS589861 NTO589861 ODK589861 ONG589861 OXC589861 PGY589861 PQU589861 QAQ589861 QKM589861 QUI589861 REE589861 ROA589861 RXW589861 SHS589861 SRO589861 TBK589861 TLG589861 TVC589861 UEY589861 UOU589861 UYQ589861 VIM589861 VSI589861 WCE589861 WMA589861 WVW589861 O655397 JK655397 TG655397 ADC655397 AMY655397 AWU655397 BGQ655397 BQM655397 CAI655397 CKE655397 CUA655397 DDW655397 DNS655397 DXO655397 EHK655397 ERG655397 FBC655397 FKY655397 FUU655397 GEQ655397 GOM655397 GYI655397 HIE655397 HSA655397 IBW655397 ILS655397 IVO655397 JFK655397 JPG655397 JZC655397 KIY655397 KSU655397 LCQ655397 LMM655397 LWI655397 MGE655397 MQA655397 MZW655397 NJS655397 NTO655397 ODK655397 ONG655397 OXC655397 PGY655397 PQU655397 QAQ655397 QKM655397 QUI655397 REE655397 ROA655397 RXW655397 SHS655397 SRO655397 TBK655397 TLG655397 TVC655397 UEY655397 UOU655397 UYQ655397 VIM655397 VSI655397 WCE655397 WMA655397 WVW655397 O720933 JK720933 TG720933 ADC720933 AMY720933 AWU720933 BGQ720933 BQM720933 CAI720933 CKE720933 CUA720933 DDW720933 DNS720933 DXO720933 EHK720933 ERG720933 FBC720933 FKY720933 FUU720933 GEQ720933 GOM720933 GYI720933 HIE720933 HSA720933 IBW720933 ILS720933 IVO720933 JFK720933 JPG720933 JZC720933 KIY720933 KSU720933 LCQ720933 LMM720933 LWI720933 MGE720933 MQA720933 MZW720933 NJS720933 NTO720933 ODK720933 ONG720933 OXC720933 PGY720933 PQU720933 QAQ720933 QKM720933 QUI720933 REE720933 ROA720933 RXW720933 SHS720933 SRO720933 TBK720933 TLG720933 TVC720933 UEY720933 UOU720933 UYQ720933 VIM720933 VSI720933 WCE720933 WMA720933 WVW720933 O786469 JK786469 TG786469 ADC786469 AMY786469 AWU786469 BGQ786469 BQM786469 CAI786469 CKE786469 CUA786469 DDW786469 DNS786469 DXO786469 EHK786469 ERG786469 FBC786469 FKY786469 FUU786469 GEQ786469 GOM786469 GYI786469 HIE786469 HSA786469 IBW786469 ILS786469 IVO786469 JFK786469 JPG786469 JZC786469 KIY786469 KSU786469 LCQ786469 LMM786469 LWI786469 MGE786469 MQA786469 MZW786469 NJS786469 NTO786469 ODK786469 ONG786469 OXC786469 PGY786469 PQU786469 QAQ786469 QKM786469 QUI786469 REE786469 ROA786469 RXW786469 SHS786469 SRO786469 TBK786469 TLG786469 TVC786469 UEY786469 UOU786469 UYQ786469 VIM786469 VSI786469 WCE786469 WMA786469 WVW786469 O852005 JK852005 TG852005 ADC852005 AMY852005 AWU852005 BGQ852005 BQM852005 CAI852005 CKE852005 CUA852005 DDW852005 DNS852005 DXO852005 EHK852005 ERG852005 FBC852005 FKY852005 FUU852005 GEQ852005 GOM852005 GYI852005 HIE852005 HSA852005 IBW852005 ILS852005 IVO852005 JFK852005 JPG852005 JZC852005 KIY852005 KSU852005 LCQ852005 LMM852005 LWI852005 MGE852005 MQA852005 MZW852005 NJS852005 NTO852005 ODK852005 ONG852005 OXC852005 PGY852005 PQU852005 QAQ852005 QKM852005 QUI852005 REE852005 ROA852005 RXW852005 SHS852005 SRO852005 TBK852005 TLG852005 TVC852005 UEY852005 UOU852005 UYQ852005 VIM852005 VSI852005 WCE852005 WMA852005 WVW852005 O917541 JK917541 TG917541 ADC917541 AMY917541 AWU917541 BGQ917541 BQM917541 CAI917541 CKE917541 CUA917541 DDW917541 DNS917541 DXO917541 EHK917541 ERG917541 FBC917541 FKY917541 FUU917541 GEQ917541 GOM917541 GYI917541 HIE917541 HSA917541 IBW917541 ILS917541 IVO917541 JFK917541 JPG917541 JZC917541 KIY917541 KSU917541 LCQ917541 LMM917541 LWI917541 MGE917541 MQA917541 MZW917541 NJS917541 NTO917541 ODK917541 ONG917541 OXC917541 PGY917541 PQU917541 QAQ917541 QKM917541 QUI917541 REE917541 ROA917541 RXW917541 SHS917541 SRO917541 TBK917541 TLG917541 TVC917541 UEY917541 UOU917541 UYQ917541 VIM917541 VSI917541 WCE917541 WMA917541 WVW917541 O983077 JK983077 TG983077 ADC983077 AMY983077 AWU983077 BGQ983077 BQM983077 CAI983077 CKE983077 CUA983077 DDW983077 DNS983077 DXO983077 EHK983077 ERG983077 FBC983077 FKY983077 FUU983077 GEQ983077 GOM983077 GYI983077 HIE983077 HSA983077 IBW983077 ILS983077 IVO983077 JFK983077 JPG983077 JZC983077 KIY983077 KSU983077 LCQ983077 LMM983077 LWI983077 MGE983077 MQA983077 MZW983077 NJS983077 NTO983077 ODK983077 ONG983077 OXC983077 PGY983077 PQU983077 QAQ983077 QKM983077 QUI983077 REE983077 ROA983077 RXW983077 SHS983077 SRO983077 TBK983077 TLG983077 TVC983077 UEY983077 UOU983077 UYQ983077 VIM983077 VSI983077 WCE983077 WMA983077 WVW983077" xr:uid="{7D562C3F-94CE-4D90-ACF8-D2D64BA710E5}"/>
  </dataValidations>
  <pageMargins left="0.75" right="0.75" top="1" bottom="1" header="0.5" footer="0.5"/>
  <pageSetup scale="7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4469C-8C43-45C1-917E-BE8345528134}">
  <sheetPr codeName="Sheet16">
    <tabColor theme="5" tint="0.39997558519241921"/>
    <pageSetUpPr autoPageBreaks="0" fitToPage="1"/>
  </sheetPr>
  <dimension ref="A1:S238"/>
  <sheetViews>
    <sheetView showGridLines="0" tabSelected="1" topLeftCell="K1" zoomScaleNormal="100" workbookViewId="0">
      <selection activeCell="K5" sqref="K5"/>
    </sheetView>
  </sheetViews>
  <sheetFormatPr defaultColWidth="9.453125" defaultRowHeight="12.5" x14ac:dyDescent="0.25"/>
  <cols>
    <col min="1" max="1" width="5.54296875" style="7" bestFit="1" customWidth="1"/>
    <col min="2" max="2" width="35.453125" style="7" customWidth="1"/>
    <col min="3" max="3" width="17.453125" style="7" customWidth="1"/>
    <col min="4" max="4" width="15.453125" style="7" bestFit="1" customWidth="1"/>
    <col min="5" max="5" width="14" style="7" customWidth="1"/>
    <col min="6" max="6" width="12.453125" style="7" customWidth="1"/>
    <col min="7" max="7" width="8.453125" style="7" customWidth="1"/>
    <col min="8" max="8" width="17.453125" style="7" bestFit="1" customWidth="1"/>
    <col min="9" max="9" width="9.54296875" style="7" customWidth="1"/>
    <col min="10" max="10" width="15.81640625" style="7" bestFit="1" customWidth="1"/>
    <col min="11" max="11" width="18.453125" style="7" customWidth="1"/>
    <col min="12" max="12" width="1.453125" style="7" customWidth="1"/>
    <col min="13" max="13" width="3.54296875" style="7" customWidth="1"/>
    <col min="14" max="14" width="1.54296875" style="7" customWidth="1"/>
    <col min="15" max="15" width="14" style="7" customWidth="1"/>
    <col min="16" max="16" width="2.453125" style="7" customWidth="1"/>
    <col min="17" max="16384" width="9.453125" style="7"/>
  </cols>
  <sheetData>
    <row r="1" spans="1:15" ht="13" x14ac:dyDescent="0.3">
      <c r="J1" s="54" t="s">
        <v>0</v>
      </c>
      <c r="K1" s="55" t="s">
        <v>75</v>
      </c>
    </row>
    <row r="2" spans="1:15" ht="13" x14ac:dyDescent="0.3">
      <c r="J2" s="54" t="s">
        <v>1</v>
      </c>
      <c r="K2" s="4">
        <v>5</v>
      </c>
    </row>
    <row r="3" spans="1:15" ht="13" x14ac:dyDescent="0.3">
      <c r="J3" s="54" t="s">
        <v>2</v>
      </c>
      <c r="K3" s="4">
        <v>1</v>
      </c>
    </row>
    <row r="4" spans="1:15" ht="13" x14ac:dyDescent="0.3">
      <c r="J4" s="54" t="s">
        <v>3</v>
      </c>
      <c r="K4" s="4">
        <v>3</v>
      </c>
    </row>
    <row r="5" spans="1:15" ht="13" x14ac:dyDescent="0.3">
      <c r="J5" s="54" t="s">
        <v>4</v>
      </c>
      <c r="K5" s="5"/>
    </row>
    <row r="6" spans="1:15" ht="13" x14ac:dyDescent="0.3">
      <c r="J6" s="56"/>
      <c r="K6" s="3"/>
    </row>
    <row r="7" spans="1:15" ht="13" x14ac:dyDescent="0.3">
      <c r="J7" s="54" t="s">
        <v>5</v>
      </c>
      <c r="K7" s="5" t="s">
        <v>76</v>
      </c>
    </row>
    <row r="10" spans="1:15" ht="18" x14ac:dyDescent="0.4">
      <c r="A10" s="134" t="s">
        <v>30</v>
      </c>
      <c r="B10" s="134"/>
      <c r="C10" s="134"/>
      <c r="D10" s="134"/>
      <c r="E10" s="134"/>
      <c r="F10" s="134"/>
      <c r="G10" s="134"/>
      <c r="H10" s="134"/>
      <c r="I10" s="134"/>
      <c r="J10" s="134"/>
      <c r="K10" s="134"/>
      <c r="L10" s="57"/>
      <c r="M10" s="57"/>
      <c r="N10" s="57"/>
      <c r="O10" s="57"/>
    </row>
    <row r="11" spans="1:15" ht="18" x14ac:dyDescent="0.4">
      <c r="A11" s="134" t="s">
        <v>31</v>
      </c>
      <c r="B11" s="134"/>
      <c r="C11" s="134"/>
      <c r="D11" s="134"/>
      <c r="E11" s="134"/>
      <c r="F11" s="134"/>
      <c r="G11" s="134"/>
      <c r="H11" s="134"/>
      <c r="I11" s="134"/>
      <c r="J11" s="134"/>
      <c r="K11" s="134"/>
      <c r="L11" s="134"/>
      <c r="M11" s="134"/>
      <c r="N11" s="134"/>
      <c r="O11" s="134"/>
    </row>
    <row r="12" spans="1:15" ht="9" customHeight="1" x14ac:dyDescent="0.4">
      <c r="L12" s="58"/>
      <c r="M12" s="58"/>
      <c r="N12" s="58"/>
      <c r="O12" s="58"/>
    </row>
    <row r="13" spans="1:15" ht="12.75" customHeight="1" x14ac:dyDescent="0.4">
      <c r="A13" s="59" t="s">
        <v>27</v>
      </c>
      <c r="L13" s="58"/>
      <c r="M13" s="58"/>
      <c r="N13" s="58"/>
      <c r="O13" s="58"/>
    </row>
    <row r="14" spans="1:15" ht="9" customHeight="1" x14ac:dyDescent="0.4">
      <c r="L14" s="58"/>
      <c r="M14" s="58"/>
      <c r="N14" s="58"/>
      <c r="O14" s="58"/>
    </row>
    <row r="15" spans="1:15" ht="14.25" customHeight="1" x14ac:dyDescent="0.4">
      <c r="A15" s="60">
        <v>1</v>
      </c>
      <c r="B15" s="135" t="s">
        <v>32</v>
      </c>
      <c r="C15" s="135"/>
      <c r="D15" s="135"/>
      <c r="E15" s="135"/>
      <c r="F15" s="135"/>
      <c r="G15" s="135"/>
      <c r="H15" s="135"/>
      <c r="I15" s="135"/>
      <c r="J15" s="135"/>
      <c r="K15" s="135"/>
      <c r="L15" s="58"/>
      <c r="M15" s="58"/>
      <c r="N15" s="58"/>
      <c r="O15" s="58"/>
    </row>
    <row r="16" spans="1:15" ht="13.65" customHeight="1" x14ac:dyDescent="0.4">
      <c r="A16" s="60">
        <v>2</v>
      </c>
      <c r="B16" s="136" t="s">
        <v>33</v>
      </c>
      <c r="C16" s="136"/>
      <c r="D16" s="136"/>
      <c r="E16" s="136"/>
      <c r="F16" s="136"/>
      <c r="G16" s="136"/>
      <c r="H16" s="136"/>
      <c r="I16" s="136"/>
      <c r="J16" s="136"/>
      <c r="K16" s="136"/>
      <c r="L16" s="58"/>
      <c r="M16" s="58"/>
      <c r="N16" s="58"/>
      <c r="O16" s="58"/>
    </row>
    <row r="17" spans="1:19" ht="15" customHeight="1" x14ac:dyDescent="0.4">
      <c r="A17" s="61">
        <v>3</v>
      </c>
      <c r="B17" s="137" t="s">
        <v>34</v>
      </c>
      <c r="C17" s="137"/>
      <c r="D17" s="137"/>
      <c r="E17" s="137"/>
      <c r="F17" s="137"/>
      <c r="G17" s="137"/>
      <c r="H17" s="137"/>
      <c r="I17" s="137"/>
      <c r="J17" s="137"/>
      <c r="K17" s="137"/>
      <c r="L17" s="58"/>
      <c r="M17" s="58"/>
      <c r="N17" s="58"/>
      <c r="O17" s="58"/>
    </row>
    <row r="18" spans="1:19" ht="9" customHeight="1" x14ac:dyDescent="0.4">
      <c r="L18" s="58"/>
      <c r="M18" s="58"/>
      <c r="N18" s="58"/>
      <c r="O18" s="58"/>
    </row>
    <row r="19" spans="1:19" ht="28.5" customHeight="1" thickBot="1" x14ac:dyDescent="0.45">
      <c r="A19" s="133"/>
      <c r="B19" s="133"/>
      <c r="C19" s="133"/>
      <c r="D19" s="133"/>
      <c r="E19" s="133"/>
      <c r="F19" s="133"/>
      <c r="G19" s="133"/>
      <c r="H19" s="133"/>
      <c r="I19" s="133"/>
      <c r="J19" s="133"/>
      <c r="K19" s="133"/>
      <c r="L19" s="58"/>
      <c r="M19" s="58"/>
      <c r="N19" s="58"/>
      <c r="O19" s="58"/>
    </row>
    <row r="20" spans="1:19" ht="16" thickBot="1" x14ac:dyDescent="0.3">
      <c r="D20" s="62" t="s">
        <v>35</v>
      </c>
      <c r="E20" s="63">
        <v>2020</v>
      </c>
    </row>
    <row r="21" spans="1:19" ht="16.5" customHeight="1" thickBot="1" x14ac:dyDescent="0.3"/>
    <row r="22" spans="1:19" ht="25" x14ac:dyDescent="0.25">
      <c r="A22" s="64" t="s">
        <v>36</v>
      </c>
      <c r="B22" s="65" t="s">
        <v>37</v>
      </c>
      <c r="C22" s="65" t="s">
        <v>38</v>
      </c>
      <c r="D22" s="66" t="s">
        <v>39</v>
      </c>
      <c r="E22" s="66" t="s">
        <v>40</v>
      </c>
      <c r="F22" s="65" t="s">
        <v>41</v>
      </c>
      <c r="G22" s="67" t="s">
        <v>42</v>
      </c>
      <c r="H22" s="67" t="s">
        <v>43</v>
      </c>
      <c r="I22" s="67" t="s">
        <v>44</v>
      </c>
      <c r="J22" s="67" t="s">
        <v>45</v>
      </c>
      <c r="K22" s="68" t="s">
        <v>46</v>
      </c>
    </row>
    <row r="23" spans="1:19" ht="14.5" x14ac:dyDescent="0.35">
      <c r="A23" s="69">
        <v>1</v>
      </c>
      <c r="B23" s="87" t="s">
        <v>47</v>
      </c>
      <c r="C23" s="87" t="s">
        <v>48</v>
      </c>
      <c r="D23" s="88" t="s">
        <v>49</v>
      </c>
      <c r="E23" s="88" t="s">
        <v>50</v>
      </c>
      <c r="F23" s="89">
        <v>40318</v>
      </c>
      <c r="G23" s="87">
        <v>30</v>
      </c>
      <c r="H23" s="90">
        <v>200000000</v>
      </c>
      <c r="I23" s="91">
        <v>5.5899999999999998E-2</v>
      </c>
      <c r="J23" s="92">
        <f t="shared" ref="J23:J35" si="0">H23*I23</f>
        <v>11180000</v>
      </c>
      <c r="K23" s="93" t="s">
        <v>74</v>
      </c>
    </row>
    <row r="24" spans="1:19" ht="14.5" x14ac:dyDescent="0.35">
      <c r="A24" s="69">
        <v>2</v>
      </c>
      <c r="B24" s="87" t="s">
        <v>51</v>
      </c>
      <c r="C24" s="87" t="s">
        <v>48</v>
      </c>
      <c r="D24" s="88" t="s">
        <v>49</v>
      </c>
      <c r="E24" s="88" t="s">
        <v>50</v>
      </c>
      <c r="F24" s="89">
        <v>40865</v>
      </c>
      <c r="G24" s="87">
        <v>10</v>
      </c>
      <c r="H24" s="90">
        <v>300000000</v>
      </c>
      <c r="I24" s="91">
        <v>3.5900000000000001E-2</v>
      </c>
      <c r="J24" s="92">
        <f t="shared" si="0"/>
        <v>10770000</v>
      </c>
      <c r="K24" s="93" t="s">
        <v>74</v>
      </c>
    </row>
    <row r="25" spans="1:19" ht="14.5" x14ac:dyDescent="0.35">
      <c r="A25" s="69">
        <v>3</v>
      </c>
      <c r="B25" s="87" t="s">
        <v>52</v>
      </c>
      <c r="C25" s="87" t="s">
        <v>48</v>
      </c>
      <c r="D25" s="88" t="s">
        <v>49</v>
      </c>
      <c r="E25" s="88" t="s">
        <v>50</v>
      </c>
      <c r="F25" s="89">
        <v>40909</v>
      </c>
      <c r="G25" s="87">
        <v>10</v>
      </c>
      <c r="H25" s="90">
        <v>15000000</v>
      </c>
      <c r="I25" s="91">
        <v>3.32E-2</v>
      </c>
      <c r="J25" s="92">
        <f t="shared" si="0"/>
        <v>498000</v>
      </c>
      <c r="K25" s="93" t="s">
        <v>74</v>
      </c>
    </row>
    <row r="26" spans="1:19" ht="37.5" x14ac:dyDescent="0.25">
      <c r="A26" s="69">
        <v>4</v>
      </c>
      <c r="B26" s="94" t="s">
        <v>53</v>
      </c>
      <c r="C26" s="94" t="s">
        <v>48</v>
      </c>
      <c r="D26" s="95" t="s">
        <v>49</v>
      </c>
      <c r="E26" s="95" t="s">
        <v>50</v>
      </c>
      <c r="F26" s="96">
        <v>40909</v>
      </c>
      <c r="G26" s="97" t="s">
        <v>54</v>
      </c>
      <c r="H26" s="98">
        <v>45000000</v>
      </c>
      <c r="I26" s="99">
        <v>4.1599999999999998E-2</v>
      </c>
      <c r="J26" s="100">
        <f t="shared" si="0"/>
        <v>1872000</v>
      </c>
      <c r="K26" s="101" t="s">
        <v>55</v>
      </c>
    </row>
    <row r="27" spans="1:19" ht="14.5" x14ac:dyDescent="0.35">
      <c r="A27" s="69">
        <v>5</v>
      </c>
      <c r="B27" s="87" t="s">
        <v>56</v>
      </c>
      <c r="C27" s="87" t="s">
        <v>48</v>
      </c>
      <c r="D27" s="88" t="s">
        <v>49</v>
      </c>
      <c r="E27" s="88" t="s">
        <v>50</v>
      </c>
      <c r="F27" s="89">
        <v>41373</v>
      </c>
      <c r="G27" s="87">
        <v>10</v>
      </c>
      <c r="H27" s="90">
        <v>250000000</v>
      </c>
      <c r="I27" s="102">
        <v>2.9600000000000001E-2</v>
      </c>
      <c r="J27" s="92">
        <f t="shared" si="0"/>
        <v>7400000</v>
      </c>
      <c r="K27" s="93" t="s">
        <v>74</v>
      </c>
      <c r="Q27" s="54"/>
      <c r="R27" s="54"/>
      <c r="S27" s="54"/>
    </row>
    <row r="28" spans="1:19" ht="14.5" x14ac:dyDescent="0.35">
      <c r="A28" s="69">
        <v>6</v>
      </c>
      <c r="B28" s="87" t="s">
        <v>57</v>
      </c>
      <c r="C28" s="87" t="s">
        <v>48</v>
      </c>
      <c r="D28" s="88" t="s">
        <v>49</v>
      </c>
      <c r="E28" s="88" t="s">
        <v>50</v>
      </c>
      <c r="F28" s="89">
        <v>41373</v>
      </c>
      <c r="G28" s="87">
        <v>50</v>
      </c>
      <c r="H28" s="90">
        <v>200000000</v>
      </c>
      <c r="I28" s="102">
        <v>4.0099999999999997E-2</v>
      </c>
      <c r="J28" s="92">
        <f t="shared" si="0"/>
        <v>8019999.9999999991</v>
      </c>
      <c r="K28" s="93" t="s">
        <v>74</v>
      </c>
      <c r="Q28" s="54"/>
      <c r="R28" s="54"/>
      <c r="S28" s="54"/>
    </row>
    <row r="29" spans="1:19" ht="14.5" x14ac:dyDescent="0.35">
      <c r="A29" s="69">
        <v>7</v>
      </c>
      <c r="B29" s="87" t="s">
        <v>58</v>
      </c>
      <c r="C29" s="87" t="s">
        <v>48</v>
      </c>
      <c r="D29" s="88" t="s">
        <v>49</v>
      </c>
      <c r="E29" s="88" t="s">
        <v>50</v>
      </c>
      <c r="F29" s="89">
        <v>41898</v>
      </c>
      <c r="G29" s="87">
        <v>30</v>
      </c>
      <c r="H29" s="90">
        <v>200000000</v>
      </c>
      <c r="I29" s="102">
        <v>4.1300000000000003E-2</v>
      </c>
      <c r="J29" s="92">
        <f t="shared" si="0"/>
        <v>8260000.0000000009</v>
      </c>
      <c r="K29" s="93" t="s">
        <v>74</v>
      </c>
      <c r="Q29" s="54"/>
      <c r="R29" s="54"/>
      <c r="S29" s="54"/>
    </row>
    <row r="30" spans="1:19" ht="14.5" x14ac:dyDescent="0.35">
      <c r="A30" s="69">
        <v>8</v>
      </c>
      <c r="B30" s="87" t="s">
        <v>59</v>
      </c>
      <c r="C30" s="87" t="s">
        <v>48</v>
      </c>
      <c r="D30" s="88" t="s">
        <v>49</v>
      </c>
      <c r="E30" s="88" t="s">
        <v>50</v>
      </c>
      <c r="F30" s="89">
        <v>42079</v>
      </c>
      <c r="G30" s="87">
        <v>30</v>
      </c>
      <c r="H30" s="90">
        <v>200000000</v>
      </c>
      <c r="I30" s="102">
        <v>3.5999999999999997E-2</v>
      </c>
      <c r="J30" s="92">
        <f t="shared" si="0"/>
        <v>7199999.9999999991</v>
      </c>
      <c r="K30" s="93" t="s">
        <v>74</v>
      </c>
      <c r="Q30" s="54"/>
      <c r="R30" s="54"/>
      <c r="S30" s="54"/>
    </row>
    <row r="31" spans="1:19" ht="14.5" x14ac:dyDescent="0.35">
      <c r="A31" s="69">
        <v>9</v>
      </c>
      <c r="B31" s="87" t="s">
        <v>60</v>
      </c>
      <c r="C31" s="87" t="s">
        <v>48</v>
      </c>
      <c r="D31" s="88" t="s">
        <v>49</v>
      </c>
      <c r="E31" s="88" t="s">
        <v>50</v>
      </c>
      <c r="F31" s="89">
        <v>42249</v>
      </c>
      <c r="G31" s="87">
        <v>50</v>
      </c>
      <c r="H31" s="90">
        <v>45000000</v>
      </c>
      <c r="I31" s="103">
        <v>3.9879999999999999E-2</v>
      </c>
      <c r="J31" s="92">
        <f t="shared" si="0"/>
        <v>1794600</v>
      </c>
      <c r="K31" s="93" t="s">
        <v>74</v>
      </c>
      <c r="Q31" s="54"/>
      <c r="R31" s="54"/>
      <c r="S31" s="54"/>
    </row>
    <row r="32" spans="1:19" ht="14.5" x14ac:dyDescent="0.35">
      <c r="A32" s="69">
        <v>10</v>
      </c>
      <c r="B32" s="87" t="s">
        <v>61</v>
      </c>
      <c r="C32" s="87" t="s">
        <v>48</v>
      </c>
      <c r="D32" s="88" t="s">
        <v>49</v>
      </c>
      <c r="E32" s="88" t="s">
        <v>50</v>
      </c>
      <c r="F32" s="89">
        <v>42535</v>
      </c>
      <c r="G32" s="87">
        <v>10</v>
      </c>
      <c r="H32" s="90">
        <v>200000000</v>
      </c>
      <c r="I32" s="103">
        <v>2.572E-2</v>
      </c>
      <c r="J32" s="92">
        <f t="shared" si="0"/>
        <v>5144000</v>
      </c>
      <c r="K32" s="93" t="s">
        <v>74</v>
      </c>
      <c r="Q32" s="76"/>
      <c r="R32" s="76"/>
      <c r="S32" s="76"/>
    </row>
    <row r="33" spans="1:19" ht="14.5" x14ac:dyDescent="0.35">
      <c r="A33" s="69">
        <v>11</v>
      </c>
      <c r="B33" s="87" t="s">
        <v>62</v>
      </c>
      <c r="C33" s="87" t="s">
        <v>48</v>
      </c>
      <c r="D33" s="88" t="s">
        <v>49</v>
      </c>
      <c r="E33" s="88" t="s">
        <v>50</v>
      </c>
      <c r="F33" s="89">
        <v>43053</v>
      </c>
      <c r="G33" s="87">
        <v>30</v>
      </c>
      <c r="H33" s="90">
        <v>200000000</v>
      </c>
      <c r="I33" s="103">
        <v>3.5349999999999999E-2</v>
      </c>
      <c r="J33" s="92">
        <f t="shared" si="0"/>
        <v>7070000</v>
      </c>
      <c r="K33" s="93" t="s">
        <v>74</v>
      </c>
      <c r="Q33" s="54"/>
      <c r="R33" s="54"/>
      <c r="S33" s="54"/>
    </row>
    <row r="34" spans="1:19" ht="14.5" x14ac:dyDescent="0.35">
      <c r="A34" s="69">
        <v>12</v>
      </c>
      <c r="B34" s="87" t="s">
        <v>63</v>
      </c>
      <c r="C34" s="87" t="s">
        <v>48</v>
      </c>
      <c r="D34" s="88" t="s">
        <v>49</v>
      </c>
      <c r="E34" s="88" t="s">
        <v>50</v>
      </c>
      <c r="F34" s="89">
        <v>43781</v>
      </c>
      <c r="G34" s="87">
        <v>10</v>
      </c>
      <c r="H34" s="90">
        <v>200000000</v>
      </c>
      <c r="I34" s="102">
        <v>2.4879999999999999E-2</v>
      </c>
      <c r="J34" s="92">
        <f t="shared" si="0"/>
        <v>4976000</v>
      </c>
      <c r="K34" s="93" t="s">
        <v>74</v>
      </c>
    </row>
    <row r="35" spans="1:19" ht="14.5" x14ac:dyDescent="0.35">
      <c r="A35" s="104">
        <v>13</v>
      </c>
      <c r="B35" s="87" t="s">
        <v>64</v>
      </c>
      <c r="C35" s="87" t="s">
        <v>48</v>
      </c>
      <c r="D35" s="88" t="s">
        <v>49</v>
      </c>
      <c r="E35" s="88" t="s">
        <v>50</v>
      </c>
      <c r="F35" s="89">
        <v>43781</v>
      </c>
      <c r="G35" s="87">
        <v>30</v>
      </c>
      <c r="H35" s="90">
        <v>200000000</v>
      </c>
      <c r="I35" s="102">
        <v>3.0419999999999999E-2</v>
      </c>
      <c r="J35" s="92">
        <f t="shared" si="0"/>
        <v>6084000</v>
      </c>
      <c r="K35" s="93" t="s">
        <v>74</v>
      </c>
    </row>
    <row r="36" spans="1:19" ht="14.5" x14ac:dyDescent="0.35">
      <c r="A36" s="104">
        <v>14</v>
      </c>
      <c r="B36" s="87" t="s">
        <v>65</v>
      </c>
      <c r="C36" s="87" t="s">
        <v>48</v>
      </c>
      <c r="D36" s="88" t="s">
        <v>49</v>
      </c>
      <c r="E36" s="88" t="s">
        <v>50</v>
      </c>
      <c r="F36" s="89">
        <v>44119</v>
      </c>
      <c r="G36" s="87">
        <v>10</v>
      </c>
      <c r="H36" s="90">
        <v>200000000</v>
      </c>
      <c r="I36" s="110">
        <v>1.55E-2</v>
      </c>
      <c r="J36" s="92">
        <f>(O36-F36+1)/365*H36*I36</f>
        <v>662465.75342465751</v>
      </c>
      <c r="K36" s="93" t="s">
        <v>74</v>
      </c>
      <c r="O36" s="111">
        <v>44196</v>
      </c>
    </row>
    <row r="37" spans="1:19" x14ac:dyDescent="0.25">
      <c r="A37" s="104"/>
      <c r="B37" s="105"/>
      <c r="C37" s="105"/>
      <c r="D37" s="106"/>
      <c r="E37" s="106"/>
      <c r="F37" s="107"/>
      <c r="G37" s="105"/>
      <c r="H37" s="108"/>
      <c r="I37" s="105"/>
      <c r="J37" s="109"/>
      <c r="K37" s="75"/>
    </row>
    <row r="38" spans="1:19" x14ac:dyDescent="0.25">
      <c r="A38" s="104"/>
      <c r="B38" s="105"/>
      <c r="C38" s="105"/>
      <c r="D38" s="106"/>
      <c r="E38" s="106"/>
      <c r="F38" s="107"/>
      <c r="G38" s="105"/>
      <c r="H38" s="108"/>
      <c r="I38" s="105"/>
      <c r="J38" s="109"/>
      <c r="K38" s="75"/>
    </row>
    <row r="39" spans="1:19" ht="13" thickBot="1" x14ac:dyDescent="0.3">
      <c r="A39" s="77"/>
      <c r="B39" s="78"/>
      <c r="C39" s="79"/>
      <c r="D39" s="79"/>
      <c r="E39" s="79"/>
      <c r="F39" s="78"/>
      <c r="G39" s="79"/>
      <c r="H39" s="79"/>
      <c r="I39" s="79"/>
      <c r="J39" s="78"/>
      <c r="K39" s="75"/>
    </row>
    <row r="40" spans="1:19" ht="13.5" thickTop="1" thickBot="1" x14ac:dyDescent="0.3">
      <c r="A40" s="80" t="s">
        <v>26</v>
      </c>
      <c r="B40" s="81"/>
      <c r="C40" s="82"/>
      <c r="D40" s="82"/>
      <c r="E40" s="82"/>
      <c r="F40" s="81"/>
      <c r="G40" s="82"/>
      <c r="H40" s="112">
        <f>SUM(H23:H35)+(O36-F36+1)/365*H36</f>
        <v>2297739726.0273972</v>
      </c>
      <c r="I40" s="84">
        <f>IF(H40=0,"",J40/H40)</f>
        <v>3.522203356484932E-2</v>
      </c>
      <c r="J40" s="85">
        <f>SUM(J23:J36)</f>
        <v>80931065.753424659</v>
      </c>
      <c r="K40" s="86"/>
    </row>
    <row r="42" spans="1:19" ht="13" thickBot="1" x14ac:dyDescent="0.3"/>
    <row r="43" spans="1:19" ht="16" thickBot="1" x14ac:dyDescent="0.3">
      <c r="D43" s="62" t="s">
        <v>35</v>
      </c>
      <c r="E43" s="63">
        <v>2021</v>
      </c>
    </row>
    <row r="44" spans="1:19" ht="16.5" customHeight="1" thickBot="1" x14ac:dyDescent="0.3"/>
    <row r="45" spans="1:19" ht="25" x14ac:dyDescent="0.25">
      <c r="A45" s="64" t="s">
        <v>36</v>
      </c>
      <c r="B45" s="65" t="s">
        <v>37</v>
      </c>
      <c r="C45" s="65" t="s">
        <v>38</v>
      </c>
      <c r="D45" s="66" t="s">
        <v>39</v>
      </c>
      <c r="E45" s="66" t="s">
        <v>40</v>
      </c>
      <c r="F45" s="65" t="s">
        <v>41</v>
      </c>
      <c r="G45" s="67" t="s">
        <v>42</v>
      </c>
      <c r="H45" s="67" t="s">
        <v>43</v>
      </c>
      <c r="I45" s="67" t="s">
        <v>44</v>
      </c>
      <c r="J45" s="67" t="s">
        <v>45</v>
      </c>
      <c r="K45" s="68" t="s">
        <v>46</v>
      </c>
    </row>
    <row r="46" spans="1:19" ht="14.5" x14ac:dyDescent="0.35">
      <c r="A46" s="69">
        <v>1</v>
      </c>
      <c r="B46" s="87" t="s">
        <v>47</v>
      </c>
      <c r="C46" s="87" t="s">
        <v>48</v>
      </c>
      <c r="D46" s="88" t="s">
        <v>49</v>
      </c>
      <c r="E46" s="88" t="s">
        <v>50</v>
      </c>
      <c r="F46" s="89">
        <v>40318</v>
      </c>
      <c r="G46" s="87">
        <v>30</v>
      </c>
      <c r="H46" s="90">
        <v>200000000</v>
      </c>
      <c r="I46" s="91">
        <v>5.5899999999999998E-2</v>
      </c>
      <c r="J46" s="92">
        <f t="shared" ref="J46:J58" si="1">H46*I46</f>
        <v>11180000</v>
      </c>
      <c r="K46" s="93" t="s">
        <v>74</v>
      </c>
    </row>
    <row r="47" spans="1:19" ht="14.5" x14ac:dyDescent="0.35">
      <c r="A47" s="69">
        <v>2</v>
      </c>
      <c r="B47" s="87" t="s">
        <v>52</v>
      </c>
      <c r="C47" s="87" t="s">
        <v>48</v>
      </c>
      <c r="D47" s="88" t="s">
        <v>49</v>
      </c>
      <c r="E47" s="88" t="s">
        <v>50</v>
      </c>
      <c r="F47" s="89">
        <v>40909</v>
      </c>
      <c r="G47" s="87">
        <v>10</v>
      </c>
      <c r="H47" s="90">
        <v>15000000</v>
      </c>
      <c r="I47" s="91">
        <v>3.32E-2</v>
      </c>
      <c r="J47" s="92">
        <f t="shared" si="1"/>
        <v>498000</v>
      </c>
      <c r="K47" s="93" t="s">
        <v>74</v>
      </c>
    </row>
    <row r="48" spans="1:19" ht="37.5" x14ac:dyDescent="0.25">
      <c r="A48" s="69">
        <v>3</v>
      </c>
      <c r="B48" s="94" t="s">
        <v>53</v>
      </c>
      <c r="C48" s="94" t="s">
        <v>48</v>
      </c>
      <c r="D48" s="95" t="s">
        <v>49</v>
      </c>
      <c r="E48" s="95" t="s">
        <v>50</v>
      </c>
      <c r="F48" s="96">
        <v>40909</v>
      </c>
      <c r="G48" s="97" t="s">
        <v>54</v>
      </c>
      <c r="H48" s="98">
        <v>45000000</v>
      </c>
      <c r="I48" s="99">
        <v>4.1599999999999998E-2</v>
      </c>
      <c r="J48" s="100">
        <f t="shared" si="1"/>
        <v>1872000</v>
      </c>
      <c r="K48" s="101" t="s">
        <v>55</v>
      </c>
    </row>
    <row r="49" spans="1:19" ht="14.5" x14ac:dyDescent="0.35">
      <c r="A49" s="69">
        <v>4</v>
      </c>
      <c r="B49" s="87" t="s">
        <v>56</v>
      </c>
      <c r="C49" s="87" t="s">
        <v>48</v>
      </c>
      <c r="D49" s="88" t="s">
        <v>49</v>
      </c>
      <c r="E49" s="88" t="s">
        <v>50</v>
      </c>
      <c r="F49" s="89">
        <v>41373</v>
      </c>
      <c r="G49" s="87">
        <v>10</v>
      </c>
      <c r="H49" s="90">
        <v>250000000</v>
      </c>
      <c r="I49" s="102">
        <v>2.9600000000000001E-2</v>
      </c>
      <c r="J49" s="92">
        <f t="shared" si="1"/>
        <v>7400000</v>
      </c>
      <c r="K49" s="93" t="s">
        <v>74</v>
      </c>
      <c r="Q49" s="54"/>
      <c r="R49" s="54"/>
      <c r="S49" s="54"/>
    </row>
    <row r="50" spans="1:19" ht="14.5" x14ac:dyDescent="0.35">
      <c r="A50" s="69">
        <v>5</v>
      </c>
      <c r="B50" s="87" t="s">
        <v>57</v>
      </c>
      <c r="C50" s="87" t="s">
        <v>48</v>
      </c>
      <c r="D50" s="88" t="s">
        <v>49</v>
      </c>
      <c r="E50" s="88" t="s">
        <v>50</v>
      </c>
      <c r="F50" s="89">
        <v>41373</v>
      </c>
      <c r="G50" s="87">
        <v>50</v>
      </c>
      <c r="H50" s="90">
        <v>200000000</v>
      </c>
      <c r="I50" s="102">
        <v>4.0099999999999997E-2</v>
      </c>
      <c r="J50" s="92">
        <f t="shared" si="1"/>
        <v>8019999.9999999991</v>
      </c>
      <c r="K50" s="93" t="s">
        <v>74</v>
      </c>
      <c r="Q50" s="54"/>
      <c r="R50" s="54"/>
      <c r="S50" s="54"/>
    </row>
    <row r="51" spans="1:19" ht="14.5" x14ac:dyDescent="0.35">
      <c r="A51" s="69">
        <v>6</v>
      </c>
      <c r="B51" s="87" t="s">
        <v>58</v>
      </c>
      <c r="C51" s="87" t="s">
        <v>48</v>
      </c>
      <c r="D51" s="88" t="s">
        <v>49</v>
      </c>
      <c r="E51" s="88" t="s">
        <v>50</v>
      </c>
      <c r="F51" s="89">
        <v>41898</v>
      </c>
      <c r="G51" s="87">
        <v>30</v>
      </c>
      <c r="H51" s="90">
        <v>200000000</v>
      </c>
      <c r="I51" s="102">
        <v>4.1300000000000003E-2</v>
      </c>
      <c r="J51" s="92">
        <f t="shared" si="1"/>
        <v>8260000.0000000009</v>
      </c>
      <c r="K51" s="93" t="s">
        <v>74</v>
      </c>
      <c r="Q51" s="54"/>
      <c r="R51" s="54"/>
      <c r="S51" s="54"/>
    </row>
    <row r="52" spans="1:19" ht="14.5" x14ac:dyDescent="0.35">
      <c r="A52" s="69">
        <v>7</v>
      </c>
      <c r="B52" s="87" t="s">
        <v>59</v>
      </c>
      <c r="C52" s="87" t="s">
        <v>48</v>
      </c>
      <c r="D52" s="88" t="s">
        <v>49</v>
      </c>
      <c r="E52" s="88" t="s">
        <v>50</v>
      </c>
      <c r="F52" s="89">
        <v>42079</v>
      </c>
      <c r="G52" s="87">
        <v>30</v>
      </c>
      <c r="H52" s="90">
        <v>200000000</v>
      </c>
      <c r="I52" s="102">
        <v>3.5999999999999997E-2</v>
      </c>
      <c r="J52" s="92">
        <f t="shared" si="1"/>
        <v>7199999.9999999991</v>
      </c>
      <c r="K52" s="93" t="s">
        <v>74</v>
      </c>
      <c r="Q52" s="54"/>
      <c r="R52" s="54"/>
      <c r="S52" s="54"/>
    </row>
    <row r="53" spans="1:19" ht="14.5" x14ac:dyDescent="0.35">
      <c r="A53" s="69">
        <v>8</v>
      </c>
      <c r="B53" s="87" t="s">
        <v>60</v>
      </c>
      <c r="C53" s="87" t="s">
        <v>48</v>
      </c>
      <c r="D53" s="88" t="s">
        <v>49</v>
      </c>
      <c r="E53" s="88" t="s">
        <v>50</v>
      </c>
      <c r="F53" s="89">
        <v>42249</v>
      </c>
      <c r="G53" s="87">
        <v>50</v>
      </c>
      <c r="H53" s="90">
        <v>45000000</v>
      </c>
      <c r="I53" s="103">
        <v>3.9879999999999999E-2</v>
      </c>
      <c r="J53" s="92">
        <f t="shared" si="1"/>
        <v>1794600</v>
      </c>
      <c r="K53" s="93" t="s">
        <v>74</v>
      </c>
      <c r="Q53" s="54"/>
      <c r="R53" s="54"/>
      <c r="S53" s="54"/>
    </row>
    <row r="54" spans="1:19" ht="14.5" x14ac:dyDescent="0.35">
      <c r="A54" s="69">
        <v>9</v>
      </c>
      <c r="B54" s="87" t="s">
        <v>61</v>
      </c>
      <c r="C54" s="87" t="s">
        <v>48</v>
      </c>
      <c r="D54" s="88" t="s">
        <v>49</v>
      </c>
      <c r="E54" s="88" t="s">
        <v>50</v>
      </c>
      <c r="F54" s="89">
        <v>42535</v>
      </c>
      <c r="G54" s="87">
        <v>10</v>
      </c>
      <c r="H54" s="90">
        <v>200000000</v>
      </c>
      <c r="I54" s="103">
        <v>2.572E-2</v>
      </c>
      <c r="J54" s="92">
        <f t="shared" si="1"/>
        <v>5144000</v>
      </c>
      <c r="K54" s="93" t="s">
        <v>74</v>
      </c>
      <c r="Q54" s="76"/>
      <c r="R54" s="76"/>
      <c r="S54" s="76"/>
    </row>
    <row r="55" spans="1:19" ht="14.5" x14ac:dyDescent="0.35">
      <c r="A55" s="69">
        <v>10</v>
      </c>
      <c r="B55" s="87" t="s">
        <v>62</v>
      </c>
      <c r="C55" s="87" t="s">
        <v>48</v>
      </c>
      <c r="D55" s="88" t="s">
        <v>49</v>
      </c>
      <c r="E55" s="88" t="s">
        <v>50</v>
      </c>
      <c r="F55" s="89">
        <v>43053</v>
      </c>
      <c r="G55" s="87">
        <v>30</v>
      </c>
      <c r="H55" s="90">
        <v>200000000</v>
      </c>
      <c r="I55" s="103">
        <v>3.5349999999999999E-2</v>
      </c>
      <c r="J55" s="92">
        <f t="shared" si="1"/>
        <v>7070000</v>
      </c>
      <c r="K55" s="93" t="s">
        <v>74</v>
      </c>
      <c r="Q55" s="54"/>
      <c r="R55" s="54"/>
      <c r="S55" s="54"/>
    </row>
    <row r="56" spans="1:19" ht="14.5" x14ac:dyDescent="0.35">
      <c r="A56" s="69">
        <v>11</v>
      </c>
      <c r="B56" s="87" t="s">
        <v>63</v>
      </c>
      <c r="C56" s="87" t="s">
        <v>48</v>
      </c>
      <c r="D56" s="88" t="s">
        <v>49</v>
      </c>
      <c r="E56" s="88" t="s">
        <v>50</v>
      </c>
      <c r="F56" s="89">
        <v>43781</v>
      </c>
      <c r="G56" s="87">
        <v>10</v>
      </c>
      <c r="H56" s="90">
        <v>200000000</v>
      </c>
      <c r="I56" s="102">
        <v>2.4879999999999999E-2</v>
      </c>
      <c r="J56" s="92">
        <f t="shared" si="1"/>
        <v>4976000</v>
      </c>
      <c r="K56" s="93" t="s">
        <v>74</v>
      </c>
    </row>
    <row r="57" spans="1:19" ht="14.5" x14ac:dyDescent="0.35">
      <c r="A57" s="69">
        <v>12</v>
      </c>
      <c r="B57" s="87" t="s">
        <v>64</v>
      </c>
      <c r="C57" s="87" t="s">
        <v>48</v>
      </c>
      <c r="D57" s="88" t="s">
        <v>49</v>
      </c>
      <c r="E57" s="88" t="s">
        <v>50</v>
      </c>
      <c r="F57" s="89">
        <v>43781</v>
      </c>
      <c r="G57" s="87">
        <v>30</v>
      </c>
      <c r="H57" s="90">
        <v>200000000</v>
      </c>
      <c r="I57" s="102">
        <v>3.0419999999999999E-2</v>
      </c>
      <c r="J57" s="92">
        <f t="shared" si="1"/>
        <v>6084000</v>
      </c>
      <c r="K57" s="93" t="s">
        <v>74</v>
      </c>
    </row>
    <row r="58" spans="1:19" ht="14.5" x14ac:dyDescent="0.35">
      <c r="A58" s="69">
        <v>13</v>
      </c>
      <c r="B58" s="87" t="s">
        <v>65</v>
      </c>
      <c r="C58" s="87" t="s">
        <v>48</v>
      </c>
      <c r="D58" s="88" t="s">
        <v>49</v>
      </c>
      <c r="E58" s="88" t="s">
        <v>50</v>
      </c>
      <c r="F58" s="89">
        <v>44119</v>
      </c>
      <c r="G58" s="87">
        <v>10</v>
      </c>
      <c r="H58" s="90">
        <v>200000000</v>
      </c>
      <c r="I58" s="110">
        <v>1.55E-2</v>
      </c>
      <c r="J58" s="92">
        <f t="shared" si="1"/>
        <v>3100000</v>
      </c>
      <c r="K58" s="93" t="s">
        <v>74</v>
      </c>
    </row>
    <row r="59" spans="1:19" ht="14.5" x14ac:dyDescent="0.35">
      <c r="A59" s="104">
        <v>14</v>
      </c>
      <c r="B59" s="105" t="s">
        <v>66</v>
      </c>
      <c r="C59" s="105" t="s">
        <v>48</v>
      </c>
      <c r="D59" s="106" t="s">
        <v>49</v>
      </c>
      <c r="E59" s="106" t="s">
        <v>50</v>
      </c>
      <c r="F59" s="107">
        <v>44487</v>
      </c>
      <c r="G59" s="105">
        <v>10</v>
      </c>
      <c r="H59" s="108">
        <v>150000000</v>
      </c>
      <c r="I59" s="110">
        <v>2.52E-2</v>
      </c>
      <c r="J59" s="92">
        <f>(O59-F59+1)/365*H59*I59</f>
        <v>776712.32876712328</v>
      </c>
      <c r="K59" s="93" t="s">
        <v>74</v>
      </c>
      <c r="O59" s="111">
        <v>44561</v>
      </c>
    </row>
    <row r="60" spans="1:19" ht="14.5" x14ac:dyDescent="0.35">
      <c r="A60" s="104">
        <v>15</v>
      </c>
      <c r="B60" s="105" t="s">
        <v>67</v>
      </c>
      <c r="C60" s="105" t="s">
        <v>48</v>
      </c>
      <c r="D60" s="106" t="s">
        <v>49</v>
      </c>
      <c r="E60" s="106" t="s">
        <v>50</v>
      </c>
      <c r="F60" s="107">
        <v>44487</v>
      </c>
      <c r="G60" s="105">
        <v>30</v>
      </c>
      <c r="H60" s="108">
        <v>200000000</v>
      </c>
      <c r="I60" s="110">
        <v>3.32E-2</v>
      </c>
      <c r="J60" s="92">
        <f>(O60-F60+1)/365*H60*I60</f>
        <v>1364383.5616438356</v>
      </c>
      <c r="K60" s="93" t="s">
        <v>74</v>
      </c>
      <c r="O60" s="111">
        <v>44561</v>
      </c>
    </row>
    <row r="61" spans="1:19" ht="13" thickBot="1" x14ac:dyDescent="0.3">
      <c r="A61" s="77"/>
      <c r="B61" s="78"/>
      <c r="C61" s="79"/>
      <c r="D61" s="79"/>
      <c r="E61" s="79"/>
      <c r="F61" s="78"/>
      <c r="G61" s="79"/>
      <c r="H61" s="79"/>
      <c r="I61" s="79"/>
      <c r="J61" s="78"/>
      <c r="K61" s="75"/>
    </row>
    <row r="62" spans="1:19" ht="13.5" thickTop="1" thickBot="1" x14ac:dyDescent="0.3">
      <c r="A62" s="80" t="s">
        <v>26</v>
      </c>
      <c r="B62" s="81"/>
      <c r="C62" s="82"/>
      <c r="D62" s="82"/>
      <c r="E62" s="82"/>
      <c r="F62" s="81"/>
      <c r="G62" s="82"/>
      <c r="H62" s="112">
        <f>SUM(H46:H58)+(O60-F60+1)/365*(H59+H60)</f>
        <v>2226917808.2191782</v>
      </c>
      <c r="I62" s="84">
        <f>IF(H62=0,"",J62/H62)</f>
        <v>3.3561946298403714E-2</v>
      </c>
      <c r="J62" s="85">
        <f>SUM(J46:J60)</f>
        <v>74739695.89041096</v>
      </c>
      <c r="K62" s="86"/>
    </row>
    <row r="64" spans="1:19" ht="13" thickBot="1" x14ac:dyDescent="0.3"/>
    <row r="65" spans="1:19" ht="16" thickBot="1" x14ac:dyDescent="0.3">
      <c r="D65" s="62" t="s">
        <v>35</v>
      </c>
      <c r="E65" s="63">
        <v>2022</v>
      </c>
    </row>
    <row r="66" spans="1:19" ht="16.5" customHeight="1" thickBot="1" x14ac:dyDescent="0.3"/>
    <row r="67" spans="1:19" ht="25" x14ac:dyDescent="0.25">
      <c r="A67" s="64" t="s">
        <v>36</v>
      </c>
      <c r="B67" s="65" t="s">
        <v>37</v>
      </c>
      <c r="C67" s="65" t="s">
        <v>38</v>
      </c>
      <c r="D67" s="66" t="s">
        <v>39</v>
      </c>
      <c r="E67" s="66" t="s">
        <v>40</v>
      </c>
      <c r="F67" s="65" t="s">
        <v>41</v>
      </c>
      <c r="G67" s="67" t="s">
        <v>42</v>
      </c>
      <c r="H67" s="67" t="s">
        <v>43</v>
      </c>
      <c r="I67" s="67" t="s">
        <v>44</v>
      </c>
      <c r="J67" s="67" t="s">
        <v>45</v>
      </c>
      <c r="K67" s="68" t="s">
        <v>46</v>
      </c>
    </row>
    <row r="68" spans="1:19" ht="14.5" x14ac:dyDescent="0.35">
      <c r="A68" s="69">
        <v>1</v>
      </c>
      <c r="B68" s="87" t="s">
        <v>47</v>
      </c>
      <c r="C68" s="87" t="s">
        <v>48</v>
      </c>
      <c r="D68" s="88" t="s">
        <v>49</v>
      </c>
      <c r="E68" s="88" t="s">
        <v>50</v>
      </c>
      <c r="F68" s="89">
        <v>40318</v>
      </c>
      <c r="G68" s="87">
        <v>30</v>
      </c>
      <c r="H68" s="90">
        <v>200000000</v>
      </c>
      <c r="I68" s="91">
        <v>5.5899999999999998E-2</v>
      </c>
      <c r="J68" s="92">
        <f t="shared" ref="J68:J81" si="2">H68*I68</f>
        <v>11180000</v>
      </c>
      <c r="K68" s="93" t="s">
        <v>74</v>
      </c>
    </row>
    <row r="69" spans="1:19" ht="37.5" x14ac:dyDescent="0.25">
      <c r="A69" s="69">
        <v>2</v>
      </c>
      <c r="B69" s="94" t="s">
        <v>53</v>
      </c>
      <c r="C69" s="94" t="s">
        <v>48</v>
      </c>
      <c r="D69" s="95" t="s">
        <v>49</v>
      </c>
      <c r="E69" s="95" t="s">
        <v>50</v>
      </c>
      <c r="F69" s="96">
        <v>40909</v>
      </c>
      <c r="G69" s="97" t="s">
        <v>54</v>
      </c>
      <c r="H69" s="98">
        <v>45000000</v>
      </c>
      <c r="I69" s="99">
        <v>4.1599999999999998E-2</v>
      </c>
      <c r="J69" s="100">
        <f t="shared" si="2"/>
        <v>1872000</v>
      </c>
      <c r="K69" s="101" t="s">
        <v>55</v>
      </c>
    </row>
    <row r="70" spans="1:19" ht="14.5" x14ac:dyDescent="0.35">
      <c r="A70" s="69">
        <v>3</v>
      </c>
      <c r="B70" s="87" t="s">
        <v>56</v>
      </c>
      <c r="C70" s="87" t="s">
        <v>48</v>
      </c>
      <c r="D70" s="88" t="s">
        <v>49</v>
      </c>
      <c r="E70" s="88" t="s">
        <v>50</v>
      </c>
      <c r="F70" s="89">
        <v>41373</v>
      </c>
      <c r="G70" s="87">
        <v>10</v>
      </c>
      <c r="H70" s="90">
        <v>250000000</v>
      </c>
      <c r="I70" s="102">
        <v>2.9600000000000001E-2</v>
      </c>
      <c r="J70" s="92">
        <f t="shared" si="2"/>
        <v>7400000</v>
      </c>
      <c r="K70" s="93" t="s">
        <v>74</v>
      </c>
    </row>
    <row r="71" spans="1:19" ht="14.5" x14ac:dyDescent="0.35">
      <c r="A71" s="69">
        <v>4</v>
      </c>
      <c r="B71" s="87" t="s">
        <v>57</v>
      </c>
      <c r="C71" s="87" t="s">
        <v>48</v>
      </c>
      <c r="D71" s="88" t="s">
        <v>49</v>
      </c>
      <c r="E71" s="88" t="s">
        <v>50</v>
      </c>
      <c r="F71" s="89">
        <v>41373</v>
      </c>
      <c r="G71" s="87">
        <v>50</v>
      </c>
      <c r="H71" s="90">
        <v>200000000</v>
      </c>
      <c r="I71" s="102">
        <v>4.0099999999999997E-2</v>
      </c>
      <c r="J71" s="92">
        <f t="shared" si="2"/>
        <v>8019999.9999999991</v>
      </c>
      <c r="K71" s="93" t="s">
        <v>74</v>
      </c>
      <c r="Q71" s="54"/>
      <c r="R71" s="54"/>
      <c r="S71" s="54"/>
    </row>
    <row r="72" spans="1:19" ht="14.5" x14ac:dyDescent="0.35">
      <c r="A72" s="69">
        <v>5</v>
      </c>
      <c r="B72" s="87" t="s">
        <v>58</v>
      </c>
      <c r="C72" s="87" t="s">
        <v>48</v>
      </c>
      <c r="D72" s="88" t="s">
        <v>49</v>
      </c>
      <c r="E72" s="88" t="s">
        <v>50</v>
      </c>
      <c r="F72" s="89">
        <v>41898</v>
      </c>
      <c r="G72" s="87">
        <v>30</v>
      </c>
      <c r="H72" s="90">
        <v>200000000</v>
      </c>
      <c r="I72" s="102">
        <v>4.1300000000000003E-2</v>
      </c>
      <c r="J72" s="92">
        <f t="shared" si="2"/>
        <v>8260000.0000000009</v>
      </c>
      <c r="K72" s="93" t="s">
        <v>74</v>
      </c>
      <c r="Q72" s="54"/>
      <c r="R72" s="54"/>
      <c r="S72" s="54"/>
    </row>
    <row r="73" spans="1:19" ht="14.5" x14ac:dyDescent="0.35">
      <c r="A73" s="69">
        <v>6</v>
      </c>
      <c r="B73" s="87" t="s">
        <v>59</v>
      </c>
      <c r="C73" s="87" t="s">
        <v>48</v>
      </c>
      <c r="D73" s="88" t="s">
        <v>49</v>
      </c>
      <c r="E73" s="88" t="s">
        <v>50</v>
      </c>
      <c r="F73" s="89">
        <v>42079</v>
      </c>
      <c r="G73" s="87">
        <v>30</v>
      </c>
      <c r="H73" s="90">
        <v>200000000</v>
      </c>
      <c r="I73" s="102">
        <v>3.5999999999999997E-2</v>
      </c>
      <c r="J73" s="92">
        <f t="shared" si="2"/>
        <v>7199999.9999999991</v>
      </c>
      <c r="K73" s="93" t="s">
        <v>74</v>
      </c>
      <c r="Q73" s="54"/>
      <c r="R73" s="54"/>
      <c r="S73" s="54"/>
    </row>
    <row r="74" spans="1:19" ht="14.5" x14ac:dyDescent="0.35">
      <c r="A74" s="69">
        <v>7</v>
      </c>
      <c r="B74" s="87" t="s">
        <v>60</v>
      </c>
      <c r="C74" s="87" t="s">
        <v>48</v>
      </c>
      <c r="D74" s="88" t="s">
        <v>49</v>
      </c>
      <c r="E74" s="88" t="s">
        <v>50</v>
      </c>
      <c r="F74" s="89">
        <v>42249</v>
      </c>
      <c r="G74" s="87">
        <v>50</v>
      </c>
      <c r="H74" s="90">
        <v>45000000</v>
      </c>
      <c r="I74" s="103">
        <v>3.9879999999999999E-2</v>
      </c>
      <c r="J74" s="92">
        <f t="shared" si="2"/>
        <v>1794600</v>
      </c>
      <c r="K74" s="93" t="s">
        <v>74</v>
      </c>
      <c r="Q74" s="54"/>
      <c r="R74" s="54"/>
      <c r="S74" s="54"/>
    </row>
    <row r="75" spans="1:19" ht="14.5" x14ac:dyDescent="0.35">
      <c r="A75" s="69">
        <v>8</v>
      </c>
      <c r="B75" s="87" t="s">
        <v>61</v>
      </c>
      <c r="C75" s="87" t="s">
        <v>48</v>
      </c>
      <c r="D75" s="88" t="s">
        <v>49</v>
      </c>
      <c r="E75" s="88" t="s">
        <v>50</v>
      </c>
      <c r="F75" s="89">
        <v>42535</v>
      </c>
      <c r="G75" s="87">
        <v>10</v>
      </c>
      <c r="H75" s="90">
        <v>200000000</v>
      </c>
      <c r="I75" s="103">
        <v>2.572E-2</v>
      </c>
      <c r="J75" s="92">
        <f t="shared" si="2"/>
        <v>5144000</v>
      </c>
      <c r="K75" s="93" t="s">
        <v>74</v>
      </c>
      <c r="Q75" s="54"/>
      <c r="R75" s="54"/>
      <c r="S75" s="54"/>
    </row>
    <row r="76" spans="1:19" ht="14.5" x14ac:dyDescent="0.35">
      <c r="A76" s="69">
        <v>9</v>
      </c>
      <c r="B76" s="87" t="s">
        <v>62</v>
      </c>
      <c r="C76" s="87" t="s">
        <v>48</v>
      </c>
      <c r="D76" s="88" t="s">
        <v>49</v>
      </c>
      <c r="E76" s="88" t="s">
        <v>50</v>
      </c>
      <c r="F76" s="89">
        <v>43053</v>
      </c>
      <c r="G76" s="87">
        <v>30</v>
      </c>
      <c r="H76" s="90">
        <v>200000000</v>
      </c>
      <c r="I76" s="103">
        <v>3.5349999999999999E-2</v>
      </c>
      <c r="J76" s="92">
        <f t="shared" si="2"/>
        <v>7070000</v>
      </c>
      <c r="K76" s="93" t="s">
        <v>74</v>
      </c>
      <c r="Q76" s="76"/>
      <c r="R76" s="76"/>
      <c r="S76" s="76"/>
    </row>
    <row r="77" spans="1:19" ht="14.5" x14ac:dyDescent="0.35">
      <c r="A77" s="69">
        <v>10</v>
      </c>
      <c r="B77" s="87" t="s">
        <v>63</v>
      </c>
      <c r="C77" s="87" t="s">
        <v>48</v>
      </c>
      <c r="D77" s="88" t="s">
        <v>49</v>
      </c>
      <c r="E77" s="88" t="s">
        <v>50</v>
      </c>
      <c r="F77" s="89">
        <v>43781</v>
      </c>
      <c r="G77" s="87">
        <v>10</v>
      </c>
      <c r="H77" s="90">
        <v>200000000</v>
      </c>
      <c r="I77" s="102">
        <v>2.4879999999999999E-2</v>
      </c>
      <c r="J77" s="92">
        <f t="shared" si="2"/>
        <v>4976000</v>
      </c>
      <c r="K77" s="93" t="s">
        <v>74</v>
      </c>
      <c r="Q77" s="54"/>
      <c r="R77" s="54"/>
      <c r="S77" s="54"/>
    </row>
    <row r="78" spans="1:19" ht="14.5" x14ac:dyDescent="0.35">
      <c r="A78" s="69">
        <v>11</v>
      </c>
      <c r="B78" s="87" t="s">
        <v>64</v>
      </c>
      <c r="C78" s="87" t="s">
        <v>48</v>
      </c>
      <c r="D78" s="88" t="s">
        <v>49</v>
      </c>
      <c r="E78" s="88" t="s">
        <v>50</v>
      </c>
      <c r="F78" s="89">
        <v>43781</v>
      </c>
      <c r="G78" s="87">
        <v>30</v>
      </c>
      <c r="H78" s="90">
        <v>200000000</v>
      </c>
      <c r="I78" s="102">
        <v>3.0419999999999999E-2</v>
      </c>
      <c r="J78" s="92">
        <f t="shared" si="2"/>
        <v>6084000</v>
      </c>
      <c r="K78" s="93" t="s">
        <v>74</v>
      </c>
    </row>
    <row r="79" spans="1:19" ht="14.5" x14ac:dyDescent="0.35">
      <c r="A79" s="69">
        <v>12</v>
      </c>
      <c r="B79" s="87" t="s">
        <v>65</v>
      </c>
      <c r="C79" s="87" t="s">
        <v>48</v>
      </c>
      <c r="D79" s="88" t="s">
        <v>49</v>
      </c>
      <c r="E79" s="88" t="s">
        <v>50</v>
      </c>
      <c r="F79" s="89">
        <v>44119</v>
      </c>
      <c r="G79" s="87">
        <v>10</v>
      </c>
      <c r="H79" s="90">
        <v>200000000</v>
      </c>
      <c r="I79" s="110">
        <v>1.55E-2</v>
      </c>
      <c r="J79" s="92">
        <f t="shared" si="2"/>
        <v>3100000</v>
      </c>
      <c r="K79" s="93" t="s">
        <v>74</v>
      </c>
    </row>
    <row r="80" spans="1:19" ht="14.5" x14ac:dyDescent="0.35">
      <c r="A80" s="69">
        <v>13</v>
      </c>
      <c r="B80" s="105" t="s">
        <v>66</v>
      </c>
      <c r="C80" s="105" t="s">
        <v>48</v>
      </c>
      <c r="D80" s="106" t="s">
        <v>49</v>
      </c>
      <c r="E80" s="106" t="s">
        <v>50</v>
      </c>
      <c r="F80" s="107">
        <v>44487</v>
      </c>
      <c r="G80" s="105">
        <v>10</v>
      </c>
      <c r="H80" s="108">
        <v>150000000</v>
      </c>
      <c r="I80" s="110">
        <v>2.52E-2</v>
      </c>
      <c r="J80" s="92">
        <f t="shared" si="2"/>
        <v>3780000</v>
      </c>
      <c r="K80" s="93" t="s">
        <v>74</v>
      </c>
    </row>
    <row r="81" spans="1:19" ht="14.5" x14ac:dyDescent="0.35">
      <c r="A81" s="69">
        <v>14</v>
      </c>
      <c r="B81" s="105" t="s">
        <v>67</v>
      </c>
      <c r="C81" s="105" t="s">
        <v>48</v>
      </c>
      <c r="D81" s="106" t="s">
        <v>49</v>
      </c>
      <c r="E81" s="106" t="s">
        <v>50</v>
      </c>
      <c r="F81" s="107">
        <v>44487</v>
      </c>
      <c r="G81" s="105">
        <v>30</v>
      </c>
      <c r="H81" s="108">
        <v>200000000</v>
      </c>
      <c r="I81" s="110">
        <v>3.32E-2</v>
      </c>
      <c r="J81" s="92">
        <f t="shared" si="2"/>
        <v>6640000</v>
      </c>
      <c r="K81" s="93" t="s">
        <v>74</v>
      </c>
    </row>
    <row r="82" spans="1:19" ht="14.5" x14ac:dyDescent="0.35">
      <c r="A82" s="104">
        <v>15</v>
      </c>
      <c r="B82" s="105" t="s">
        <v>68</v>
      </c>
      <c r="C82" s="105" t="s">
        <v>48</v>
      </c>
      <c r="D82" s="106" t="s">
        <v>49</v>
      </c>
      <c r="E82" s="106" t="s">
        <v>50</v>
      </c>
      <c r="F82" s="107">
        <v>44847</v>
      </c>
      <c r="G82" s="105">
        <v>30</v>
      </c>
      <c r="H82" s="108">
        <v>300000000</v>
      </c>
      <c r="I82" s="110">
        <v>0.05</v>
      </c>
      <c r="J82" s="92">
        <f>(O82-F82+1)/365*H82*I82</f>
        <v>3287671.2328767125</v>
      </c>
      <c r="K82" s="93" t="s">
        <v>74</v>
      </c>
      <c r="O82" s="111">
        <v>44926</v>
      </c>
    </row>
    <row r="83" spans="1:19" ht="13" thickBot="1" x14ac:dyDescent="0.3">
      <c r="A83" s="77"/>
      <c r="B83" s="78"/>
      <c r="C83" s="79"/>
      <c r="D83" s="79"/>
      <c r="E83" s="79"/>
      <c r="F83" s="78"/>
      <c r="G83" s="79"/>
      <c r="H83" s="79"/>
      <c r="I83" s="79"/>
      <c r="J83" s="78"/>
      <c r="K83" s="75"/>
    </row>
    <row r="84" spans="1:19" ht="13.5" thickTop="1" thickBot="1" x14ac:dyDescent="0.3">
      <c r="A84" s="80" t="s">
        <v>26</v>
      </c>
      <c r="B84" s="81"/>
      <c r="C84" s="82"/>
      <c r="D84" s="82"/>
      <c r="E84" s="82"/>
      <c r="F84" s="81"/>
      <c r="G84" s="82"/>
      <c r="H84" s="112">
        <f>SUM(H68:H81)+(O82-F82+1)/365*H82</f>
        <v>2555753424.6575341</v>
      </c>
      <c r="I84" s="84">
        <f>IF(H84=0,"",J84/H84)</f>
        <v>3.3574550034839473E-2</v>
      </c>
      <c r="J84" s="85">
        <f>SUM(J68:J82)</f>
        <v>85808271.232876718</v>
      </c>
      <c r="K84" s="86"/>
    </row>
    <row r="86" spans="1:19" ht="13" thickBot="1" x14ac:dyDescent="0.3"/>
    <row r="87" spans="1:19" ht="16" thickBot="1" x14ac:dyDescent="0.3">
      <c r="D87" s="62" t="s">
        <v>35</v>
      </c>
      <c r="E87" s="63">
        <v>2023</v>
      </c>
    </row>
    <row r="88" spans="1:19" ht="16.5" customHeight="1" thickBot="1" x14ac:dyDescent="0.3"/>
    <row r="89" spans="1:19" ht="25" x14ac:dyDescent="0.25">
      <c r="A89" s="64" t="s">
        <v>36</v>
      </c>
      <c r="B89" s="65" t="s">
        <v>37</v>
      </c>
      <c r="C89" s="65" t="s">
        <v>38</v>
      </c>
      <c r="D89" s="66" t="s">
        <v>39</v>
      </c>
      <c r="E89" s="66" t="s">
        <v>40</v>
      </c>
      <c r="F89" s="65" t="s">
        <v>41</v>
      </c>
      <c r="G89" s="67" t="s">
        <v>42</v>
      </c>
      <c r="H89" s="67" t="s">
        <v>43</v>
      </c>
      <c r="I89" s="67" t="s">
        <v>44</v>
      </c>
      <c r="J89" s="67" t="s">
        <v>45</v>
      </c>
      <c r="K89" s="68" t="s">
        <v>46</v>
      </c>
    </row>
    <row r="90" spans="1:19" ht="14.5" x14ac:dyDescent="0.35">
      <c r="A90" s="69">
        <v>1</v>
      </c>
      <c r="B90" s="87" t="s">
        <v>47</v>
      </c>
      <c r="C90" s="87" t="s">
        <v>48</v>
      </c>
      <c r="D90" s="88" t="s">
        <v>49</v>
      </c>
      <c r="E90" s="88" t="s">
        <v>50</v>
      </c>
      <c r="F90" s="89">
        <v>40318</v>
      </c>
      <c r="G90" s="87">
        <v>30</v>
      </c>
      <c r="H90" s="90">
        <v>200000000</v>
      </c>
      <c r="I90" s="91">
        <v>5.5899999999999998E-2</v>
      </c>
      <c r="J90" s="92">
        <f t="shared" ref="J90:J103" si="3">H90*I90</f>
        <v>11180000</v>
      </c>
      <c r="K90" s="93" t="s">
        <v>74</v>
      </c>
    </row>
    <row r="91" spans="1:19" ht="37.5" x14ac:dyDescent="0.25">
      <c r="A91" s="69">
        <v>2</v>
      </c>
      <c r="B91" s="94" t="s">
        <v>53</v>
      </c>
      <c r="C91" s="94" t="s">
        <v>48</v>
      </c>
      <c r="D91" s="95" t="s">
        <v>49</v>
      </c>
      <c r="E91" s="95" t="s">
        <v>50</v>
      </c>
      <c r="F91" s="96">
        <v>40909</v>
      </c>
      <c r="G91" s="97" t="s">
        <v>54</v>
      </c>
      <c r="H91" s="98">
        <v>45000000</v>
      </c>
      <c r="I91" s="99">
        <v>4.1599999999999998E-2</v>
      </c>
      <c r="J91" s="100">
        <f t="shared" si="3"/>
        <v>1872000</v>
      </c>
      <c r="K91" s="101" t="s">
        <v>55</v>
      </c>
    </row>
    <row r="92" spans="1:19" ht="14.5" x14ac:dyDescent="0.35">
      <c r="A92" s="69">
        <v>3</v>
      </c>
      <c r="B92" s="87" t="s">
        <v>57</v>
      </c>
      <c r="C92" s="87" t="s">
        <v>48</v>
      </c>
      <c r="D92" s="88" t="s">
        <v>49</v>
      </c>
      <c r="E92" s="88" t="s">
        <v>50</v>
      </c>
      <c r="F92" s="89">
        <v>41373</v>
      </c>
      <c r="G92" s="87">
        <v>50</v>
      </c>
      <c r="H92" s="90">
        <v>200000000</v>
      </c>
      <c r="I92" s="102">
        <v>4.0099999999999997E-2</v>
      </c>
      <c r="J92" s="92">
        <f t="shared" si="3"/>
        <v>8019999.9999999991</v>
      </c>
      <c r="K92" s="93" t="s">
        <v>74</v>
      </c>
    </row>
    <row r="93" spans="1:19" ht="14.5" x14ac:dyDescent="0.35">
      <c r="A93" s="69">
        <v>4</v>
      </c>
      <c r="B93" s="87" t="s">
        <v>58</v>
      </c>
      <c r="C93" s="87" t="s">
        <v>48</v>
      </c>
      <c r="D93" s="88" t="s">
        <v>49</v>
      </c>
      <c r="E93" s="88" t="s">
        <v>50</v>
      </c>
      <c r="F93" s="89">
        <v>41898</v>
      </c>
      <c r="G93" s="87">
        <v>30</v>
      </c>
      <c r="H93" s="90">
        <v>200000000</v>
      </c>
      <c r="I93" s="102">
        <v>4.1300000000000003E-2</v>
      </c>
      <c r="J93" s="92">
        <f t="shared" si="3"/>
        <v>8260000.0000000009</v>
      </c>
      <c r="K93" s="93" t="s">
        <v>74</v>
      </c>
      <c r="Q93" s="54"/>
      <c r="R93" s="54"/>
      <c r="S93" s="54"/>
    </row>
    <row r="94" spans="1:19" ht="14.5" x14ac:dyDescent="0.35">
      <c r="A94" s="69">
        <v>5</v>
      </c>
      <c r="B94" s="87" t="s">
        <v>59</v>
      </c>
      <c r="C94" s="87" t="s">
        <v>48</v>
      </c>
      <c r="D94" s="88" t="s">
        <v>49</v>
      </c>
      <c r="E94" s="88" t="s">
        <v>50</v>
      </c>
      <c r="F94" s="89">
        <v>42079</v>
      </c>
      <c r="G94" s="87">
        <v>30</v>
      </c>
      <c r="H94" s="90">
        <v>200000000</v>
      </c>
      <c r="I94" s="102">
        <v>3.5999999999999997E-2</v>
      </c>
      <c r="J94" s="92">
        <f t="shared" si="3"/>
        <v>7199999.9999999991</v>
      </c>
      <c r="K94" s="93" t="s">
        <v>74</v>
      </c>
      <c r="Q94" s="54"/>
      <c r="R94" s="54"/>
      <c r="S94" s="54"/>
    </row>
    <row r="95" spans="1:19" ht="14.5" x14ac:dyDescent="0.35">
      <c r="A95" s="69">
        <v>6</v>
      </c>
      <c r="B95" s="87" t="s">
        <v>60</v>
      </c>
      <c r="C95" s="87" t="s">
        <v>48</v>
      </c>
      <c r="D95" s="88" t="s">
        <v>49</v>
      </c>
      <c r="E95" s="88" t="s">
        <v>50</v>
      </c>
      <c r="F95" s="89">
        <v>42249</v>
      </c>
      <c r="G95" s="87">
        <v>50</v>
      </c>
      <c r="H95" s="90">
        <v>45000000</v>
      </c>
      <c r="I95" s="103">
        <v>3.9879999999999999E-2</v>
      </c>
      <c r="J95" s="92">
        <f t="shared" si="3"/>
        <v>1794600</v>
      </c>
      <c r="K95" s="93" t="s">
        <v>74</v>
      </c>
      <c r="Q95" s="54"/>
      <c r="R95" s="54"/>
      <c r="S95" s="54"/>
    </row>
    <row r="96" spans="1:19" ht="14.5" x14ac:dyDescent="0.35">
      <c r="A96" s="69">
        <v>7</v>
      </c>
      <c r="B96" s="87" t="s">
        <v>61</v>
      </c>
      <c r="C96" s="87" t="s">
        <v>48</v>
      </c>
      <c r="D96" s="88" t="s">
        <v>49</v>
      </c>
      <c r="E96" s="88" t="s">
        <v>50</v>
      </c>
      <c r="F96" s="89">
        <v>42535</v>
      </c>
      <c r="G96" s="87">
        <v>10</v>
      </c>
      <c r="H96" s="90">
        <v>200000000</v>
      </c>
      <c r="I96" s="103">
        <v>2.572E-2</v>
      </c>
      <c r="J96" s="92">
        <f t="shared" si="3"/>
        <v>5144000</v>
      </c>
      <c r="K96" s="93" t="s">
        <v>74</v>
      </c>
      <c r="Q96" s="54"/>
      <c r="R96" s="54"/>
      <c r="S96" s="54"/>
    </row>
    <row r="97" spans="1:19" ht="14.5" x14ac:dyDescent="0.35">
      <c r="A97" s="69">
        <v>8</v>
      </c>
      <c r="B97" s="87" t="s">
        <v>62</v>
      </c>
      <c r="C97" s="87" t="s">
        <v>48</v>
      </c>
      <c r="D97" s="88" t="s">
        <v>49</v>
      </c>
      <c r="E97" s="88" t="s">
        <v>50</v>
      </c>
      <c r="F97" s="89">
        <v>43053</v>
      </c>
      <c r="G97" s="87">
        <v>30</v>
      </c>
      <c r="H97" s="90">
        <v>200000000</v>
      </c>
      <c r="I97" s="103">
        <v>3.5349999999999999E-2</v>
      </c>
      <c r="J97" s="92">
        <f t="shared" si="3"/>
        <v>7070000</v>
      </c>
      <c r="K97" s="93" t="s">
        <v>74</v>
      </c>
      <c r="Q97" s="54"/>
      <c r="R97" s="54"/>
      <c r="S97" s="54"/>
    </row>
    <row r="98" spans="1:19" ht="14.5" x14ac:dyDescent="0.35">
      <c r="A98" s="69">
        <v>9</v>
      </c>
      <c r="B98" s="87" t="s">
        <v>63</v>
      </c>
      <c r="C98" s="87" t="s">
        <v>48</v>
      </c>
      <c r="D98" s="88" t="s">
        <v>49</v>
      </c>
      <c r="E98" s="88" t="s">
        <v>50</v>
      </c>
      <c r="F98" s="89">
        <v>43781</v>
      </c>
      <c r="G98" s="87">
        <v>10</v>
      </c>
      <c r="H98" s="90">
        <v>200000000</v>
      </c>
      <c r="I98" s="102">
        <v>2.4879999999999999E-2</v>
      </c>
      <c r="J98" s="92">
        <f t="shared" si="3"/>
        <v>4976000</v>
      </c>
      <c r="K98" s="93" t="s">
        <v>74</v>
      </c>
      <c r="Q98" s="76"/>
      <c r="R98" s="76"/>
      <c r="S98" s="76"/>
    </row>
    <row r="99" spans="1:19" ht="14.5" x14ac:dyDescent="0.35">
      <c r="A99" s="69">
        <v>10</v>
      </c>
      <c r="B99" s="87" t="s">
        <v>64</v>
      </c>
      <c r="C99" s="87" t="s">
        <v>48</v>
      </c>
      <c r="D99" s="88" t="s">
        <v>49</v>
      </c>
      <c r="E99" s="88" t="s">
        <v>50</v>
      </c>
      <c r="F99" s="89">
        <v>43781</v>
      </c>
      <c r="G99" s="87">
        <v>30</v>
      </c>
      <c r="H99" s="90">
        <v>200000000</v>
      </c>
      <c r="I99" s="102">
        <v>3.0419999999999999E-2</v>
      </c>
      <c r="J99" s="92">
        <f t="shared" si="3"/>
        <v>6084000</v>
      </c>
      <c r="K99" s="93" t="s">
        <v>74</v>
      </c>
      <c r="Q99" s="54"/>
      <c r="R99" s="54"/>
      <c r="S99" s="54"/>
    </row>
    <row r="100" spans="1:19" ht="14.5" x14ac:dyDescent="0.35">
      <c r="A100" s="69">
        <v>11</v>
      </c>
      <c r="B100" s="87" t="s">
        <v>65</v>
      </c>
      <c r="C100" s="87" t="s">
        <v>48</v>
      </c>
      <c r="D100" s="88" t="s">
        <v>49</v>
      </c>
      <c r="E100" s="88" t="s">
        <v>50</v>
      </c>
      <c r="F100" s="89">
        <v>44119</v>
      </c>
      <c r="G100" s="87">
        <v>10</v>
      </c>
      <c r="H100" s="90">
        <v>200000000</v>
      </c>
      <c r="I100" s="110">
        <v>1.55E-2</v>
      </c>
      <c r="J100" s="92">
        <f t="shared" si="3"/>
        <v>3100000</v>
      </c>
      <c r="K100" s="93" t="s">
        <v>74</v>
      </c>
    </row>
    <row r="101" spans="1:19" ht="14.5" x14ac:dyDescent="0.35">
      <c r="A101" s="69">
        <v>12</v>
      </c>
      <c r="B101" s="105" t="s">
        <v>66</v>
      </c>
      <c r="C101" s="105" t="s">
        <v>48</v>
      </c>
      <c r="D101" s="106" t="s">
        <v>49</v>
      </c>
      <c r="E101" s="106" t="s">
        <v>50</v>
      </c>
      <c r="F101" s="107">
        <v>44487</v>
      </c>
      <c r="G101" s="105">
        <v>10</v>
      </c>
      <c r="H101" s="108">
        <v>150000000</v>
      </c>
      <c r="I101" s="110">
        <v>2.52E-2</v>
      </c>
      <c r="J101" s="92">
        <f t="shared" si="3"/>
        <v>3780000</v>
      </c>
      <c r="K101" s="93" t="s">
        <v>74</v>
      </c>
    </row>
    <row r="102" spans="1:19" ht="14.5" x14ac:dyDescent="0.35">
      <c r="A102" s="69">
        <v>13</v>
      </c>
      <c r="B102" s="105" t="s">
        <v>67</v>
      </c>
      <c r="C102" s="105" t="s">
        <v>48</v>
      </c>
      <c r="D102" s="106" t="s">
        <v>49</v>
      </c>
      <c r="E102" s="106" t="s">
        <v>50</v>
      </c>
      <c r="F102" s="107">
        <v>44487</v>
      </c>
      <c r="G102" s="105">
        <v>30</v>
      </c>
      <c r="H102" s="108">
        <v>200000000</v>
      </c>
      <c r="I102" s="110">
        <v>3.32E-2</v>
      </c>
      <c r="J102" s="92">
        <f t="shared" si="3"/>
        <v>6640000</v>
      </c>
      <c r="K102" s="93" t="s">
        <v>74</v>
      </c>
    </row>
    <row r="103" spans="1:19" ht="14.5" x14ac:dyDescent="0.35">
      <c r="A103" s="69">
        <v>14</v>
      </c>
      <c r="B103" s="105" t="s">
        <v>68</v>
      </c>
      <c r="C103" s="105" t="s">
        <v>48</v>
      </c>
      <c r="D103" s="106" t="s">
        <v>49</v>
      </c>
      <c r="E103" s="106" t="s">
        <v>50</v>
      </c>
      <c r="F103" s="107">
        <v>44847</v>
      </c>
      <c r="G103" s="105">
        <v>30</v>
      </c>
      <c r="H103" s="108">
        <v>300000000</v>
      </c>
      <c r="I103" s="110">
        <v>0.05</v>
      </c>
      <c r="J103" s="92">
        <f t="shared" si="3"/>
        <v>15000000</v>
      </c>
      <c r="K103" s="93" t="s">
        <v>74</v>
      </c>
    </row>
    <row r="104" spans="1:19" ht="14.5" x14ac:dyDescent="0.35">
      <c r="A104" s="104">
        <v>15</v>
      </c>
      <c r="B104" s="105" t="s">
        <v>69</v>
      </c>
      <c r="C104" s="105" t="s">
        <v>48</v>
      </c>
      <c r="D104" s="106" t="s">
        <v>49</v>
      </c>
      <c r="E104" s="106" t="s">
        <v>50</v>
      </c>
      <c r="F104" s="107">
        <v>45091</v>
      </c>
      <c r="G104" s="105">
        <v>10</v>
      </c>
      <c r="H104" s="108">
        <v>250000000</v>
      </c>
      <c r="I104" s="110">
        <v>4.6600000000000003E-2</v>
      </c>
      <c r="J104" s="92">
        <f>(O104-F104+1)/365*H104*I104</f>
        <v>6415479.4520547949</v>
      </c>
      <c r="K104" s="93" t="s">
        <v>74</v>
      </c>
      <c r="O104" s="111">
        <v>45291</v>
      </c>
    </row>
    <row r="105" spans="1:19" ht="14.5" x14ac:dyDescent="0.35">
      <c r="A105" s="116">
        <v>16</v>
      </c>
      <c r="B105" s="117" t="s">
        <v>70</v>
      </c>
      <c r="C105" s="117" t="s">
        <v>48</v>
      </c>
      <c r="D105" s="117" t="s">
        <v>49</v>
      </c>
      <c r="E105" s="117" t="s">
        <v>50</v>
      </c>
      <c r="F105" s="118">
        <v>45201</v>
      </c>
      <c r="G105" s="117">
        <v>10</v>
      </c>
      <c r="H105" s="119">
        <v>200000000</v>
      </c>
      <c r="I105" s="120">
        <v>5.2499999999999998E-2</v>
      </c>
      <c r="J105" s="121">
        <f>(O105-F105+1)/365*H105*I105</f>
        <v>2617808.2191780824</v>
      </c>
      <c r="K105" s="122" t="s">
        <v>73</v>
      </c>
      <c r="O105" s="111">
        <v>45291</v>
      </c>
    </row>
    <row r="106" spans="1:19" ht="14.5" x14ac:dyDescent="0.35">
      <c r="A106" s="104"/>
      <c r="B106" s="105"/>
      <c r="C106" s="105"/>
      <c r="D106" s="106"/>
      <c r="E106" s="106"/>
      <c r="F106" s="107"/>
      <c r="G106" s="105"/>
      <c r="H106" s="108"/>
      <c r="I106" s="114"/>
      <c r="J106" s="115"/>
      <c r="K106" s="75"/>
      <c r="O106" s="111"/>
    </row>
    <row r="107" spans="1:19" ht="14.5" x14ac:dyDescent="0.35">
      <c r="A107" s="104"/>
      <c r="B107" s="105"/>
      <c r="C107" s="105"/>
      <c r="D107" s="106"/>
      <c r="E107" s="106"/>
      <c r="F107" s="107"/>
      <c r="G107" s="105"/>
      <c r="H107" s="108"/>
      <c r="I107" s="114"/>
      <c r="J107" s="115"/>
      <c r="K107" s="75"/>
      <c r="O107" s="111"/>
    </row>
    <row r="108" spans="1:19" ht="14.5" x14ac:dyDescent="0.35">
      <c r="A108" s="104"/>
      <c r="B108" s="105"/>
      <c r="C108" s="105"/>
      <c r="D108" s="106"/>
      <c r="E108" s="106"/>
      <c r="F108" s="107"/>
      <c r="G108" s="105"/>
      <c r="H108" s="108"/>
      <c r="I108" s="114"/>
      <c r="J108" s="115"/>
      <c r="K108" s="75"/>
      <c r="O108" s="111"/>
    </row>
    <row r="109" spans="1:19" ht="13" thickBot="1" x14ac:dyDescent="0.3">
      <c r="A109" s="77"/>
      <c r="B109" s="78"/>
      <c r="C109" s="79"/>
      <c r="D109" s="79"/>
      <c r="E109" s="79"/>
      <c r="F109" s="113"/>
      <c r="G109" s="79"/>
      <c r="H109" s="79"/>
      <c r="I109" s="79"/>
      <c r="J109" s="78"/>
      <c r="K109" s="75"/>
    </row>
    <row r="110" spans="1:19" ht="13.5" thickTop="1" thickBot="1" x14ac:dyDescent="0.3">
      <c r="A110" s="80" t="s">
        <v>26</v>
      </c>
      <c r="B110" s="81"/>
      <c r="C110" s="82"/>
      <c r="D110" s="82"/>
      <c r="E110" s="82"/>
      <c r="F110" s="81"/>
      <c r="G110" s="82"/>
      <c r="H110" s="112">
        <f>SUM(H90:H103)+((O104-F104+1)/365*H104)+(O105-F105+1)/365*H105</f>
        <v>2727534246.5753427</v>
      </c>
      <c r="I110" s="84">
        <f>IF(H110=0,"",J110/H110)</f>
        <v>3.6352939581136057E-2</v>
      </c>
      <c r="J110" s="85">
        <f>SUM(J90:J105)</f>
        <v>99153887.671232879</v>
      </c>
      <c r="K110" s="86"/>
    </row>
    <row r="112" spans="1:19" ht="13" thickBot="1" x14ac:dyDescent="0.3"/>
    <row r="113" spans="1:19" ht="16" thickBot="1" x14ac:dyDescent="0.3">
      <c r="D113" s="62" t="s">
        <v>35</v>
      </c>
      <c r="E113" s="63">
        <v>2024</v>
      </c>
    </row>
    <row r="114" spans="1:19" ht="16.5" customHeight="1" thickBot="1" x14ac:dyDescent="0.3"/>
    <row r="115" spans="1:19" ht="25" x14ac:dyDescent="0.25">
      <c r="A115" s="64" t="s">
        <v>36</v>
      </c>
      <c r="B115" s="65" t="s">
        <v>37</v>
      </c>
      <c r="C115" s="65" t="s">
        <v>38</v>
      </c>
      <c r="D115" s="66" t="s">
        <v>39</v>
      </c>
      <c r="E115" s="66" t="s">
        <v>40</v>
      </c>
      <c r="F115" s="65" t="s">
        <v>41</v>
      </c>
      <c r="G115" s="67" t="s">
        <v>42</v>
      </c>
      <c r="H115" s="67" t="s">
        <v>43</v>
      </c>
      <c r="I115" s="67" t="s">
        <v>44</v>
      </c>
      <c r="J115" s="67" t="s">
        <v>45</v>
      </c>
      <c r="K115" s="68" t="s">
        <v>46</v>
      </c>
    </row>
    <row r="116" spans="1:19" ht="14.5" x14ac:dyDescent="0.35">
      <c r="A116" s="69">
        <v>1</v>
      </c>
      <c r="B116" s="87" t="s">
        <v>47</v>
      </c>
      <c r="C116" s="87" t="s">
        <v>48</v>
      </c>
      <c r="D116" s="88" t="s">
        <v>49</v>
      </c>
      <c r="E116" s="88" t="s">
        <v>50</v>
      </c>
      <c r="F116" s="89">
        <v>40318</v>
      </c>
      <c r="G116" s="87">
        <v>30</v>
      </c>
      <c r="H116" s="90">
        <v>200000000</v>
      </c>
      <c r="I116" s="91">
        <v>5.5899999999999998E-2</v>
      </c>
      <c r="J116" s="92">
        <f t="shared" ref="J116:J131" si="4">H116*I116</f>
        <v>11180000</v>
      </c>
      <c r="K116" s="93" t="s">
        <v>74</v>
      </c>
    </row>
    <row r="117" spans="1:19" ht="37.5" x14ac:dyDescent="0.25">
      <c r="A117" s="69">
        <v>2</v>
      </c>
      <c r="B117" s="94" t="s">
        <v>53</v>
      </c>
      <c r="C117" s="94" t="s">
        <v>48</v>
      </c>
      <c r="D117" s="95" t="s">
        <v>49</v>
      </c>
      <c r="E117" s="95" t="s">
        <v>50</v>
      </c>
      <c r="F117" s="96">
        <v>40909</v>
      </c>
      <c r="G117" s="97" t="s">
        <v>54</v>
      </c>
      <c r="H117" s="98">
        <v>45000000</v>
      </c>
      <c r="I117" s="99">
        <v>4.1599999999999998E-2</v>
      </c>
      <c r="J117" s="100">
        <f t="shared" si="4"/>
        <v>1872000</v>
      </c>
      <c r="K117" s="101" t="s">
        <v>55</v>
      </c>
    </row>
    <row r="118" spans="1:19" ht="14.5" x14ac:dyDescent="0.35">
      <c r="A118" s="69">
        <v>3</v>
      </c>
      <c r="B118" s="87" t="s">
        <v>57</v>
      </c>
      <c r="C118" s="87" t="s">
        <v>48</v>
      </c>
      <c r="D118" s="88" t="s">
        <v>49</v>
      </c>
      <c r="E118" s="88" t="s">
        <v>50</v>
      </c>
      <c r="F118" s="89">
        <v>41373</v>
      </c>
      <c r="G118" s="87">
        <v>50</v>
      </c>
      <c r="H118" s="90">
        <v>200000000</v>
      </c>
      <c r="I118" s="102">
        <v>4.0099999999999997E-2</v>
      </c>
      <c r="J118" s="92">
        <f t="shared" si="4"/>
        <v>8019999.9999999991</v>
      </c>
      <c r="K118" s="93" t="s">
        <v>74</v>
      </c>
    </row>
    <row r="119" spans="1:19" ht="14.5" x14ac:dyDescent="0.35">
      <c r="A119" s="69">
        <v>4</v>
      </c>
      <c r="B119" s="87" t="s">
        <v>58</v>
      </c>
      <c r="C119" s="87" t="s">
        <v>48</v>
      </c>
      <c r="D119" s="88" t="s">
        <v>49</v>
      </c>
      <c r="E119" s="88" t="s">
        <v>50</v>
      </c>
      <c r="F119" s="89">
        <v>41898</v>
      </c>
      <c r="G119" s="87">
        <v>30</v>
      </c>
      <c r="H119" s="90">
        <v>200000000</v>
      </c>
      <c r="I119" s="102">
        <v>4.1300000000000003E-2</v>
      </c>
      <c r="J119" s="92">
        <f t="shared" si="4"/>
        <v>8260000.0000000009</v>
      </c>
      <c r="K119" s="93" t="s">
        <v>74</v>
      </c>
    </row>
    <row r="120" spans="1:19" ht="14.5" x14ac:dyDescent="0.35">
      <c r="A120" s="69">
        <v>5</v>
      </c>
      <c r="B120" s="87" t="s">
        <v>59</v>
      </c>
      <c r="C120" s="87" t="s">
        <v>48</v>
      </c>
      <c r="D120" s="88" t="s">
        <v>49</v>
      </c>
      <c r="E120" s="88" t="s">
        <v>50</v>
      </c>
      <c r="F120" s="89">
        <v>42079</v>
      </c>
      <c r="G120" s="87">
        <v>30</v>
      </c>
      <c r="H120" s="90">
        <v>200000000</v>
      </c>
      <c r="I120" s="102">
        <v>3.5999999999999997E-2</v>
      </c>
      <c r="J120" s="92">
        <f t="shared" si="4"/>
        <v>7199999.9999999991</v>
      </c>
      <c r="K120" s="93" t="s">
        <v>74</v>
      </c>
      <c r="Q120" s="54"/>
      <c r="R120" s="54"/>
      <c r="S120" s="54"/>
    </row>
    <row r="121" spans="1:19" ht="14.5" x14ac:dyDescent="0.35">
      <c r="A121" s="69">
        <v>6</v>
      </c>
      <c r="B121" s="87" t="s">
        <v>60</v>
      </c>
      <c r="C121" s="87" t="s">
        <v>48</v>
      </c>
      <c r="D121" s="88" t="s">
        <v>49</v>
      </c>
      <c r="E121" s="88" t="s">
        <v>50</v>
      </c>
      <c r="F121" s="89">
        <v>42249</v>
      </c>
      <c r="G121" s="87">
        <v>50</v>
      </c>
      <c r="H121" s="90">
        <v>45000000</v>
      </c>
      <c r="I121" s="103">
        <v>3.9879999999999999E-2</v>
      </c>
      <c r="J121" s="92">
        <f t="shared" si="4"/>
        <v>1794600</v>
      </c>
      <c r="K121" s="93" t="s">
        <v>74</v>
      </c>
      <c r="Q121" s="54"/>
      <c r="R121" s="54"/>
      <c r="S121" s="54"/>
    </row>
    <row r="122" spans="1:19" ht="14.5" x14ac:dyDescent="0.35">
      <c r="A122" s="69">
        <v>7</v>
      </c>
      <c r="B122" s="87" t="s">
        <v>61</v>
      </c>
      <c r="C122" s="87" t="s">
        <v>48</v>
      </c>
      <c r="D122" s="88" t="s">
        <v>49</v>
      </c>
      <c r="E122" s="88" t="s">
        <v>50</v>
      </c>
      <c r="F122" s="89">
        <v>42535</v>
      </c>
      <c r="G122" s="87">
        <v>10</v>
      </c>
      <c r="H122" s="90">
        <v>200000000</v>
      </c>
      <c r="I122" s="103">
        <v>2.572E-2</v>
      </c>
      <c r="J122" s="92">
        <f t="shared" si="4"/>
        <v>5144000</v>
      </c>
      <c r="K122" s="93" t="s">
        <v>74</v>
      </c>
      <c r="Q122" s="54"/>
      <c r="R122" s="54"/>
      <c r="S122" s="54"/>
    </row>
    <row r="123" spans="1:19" ht="14.5" x14ac:dyDescent="0.35">
      <c r="A123" s="69">
        <v>8</v>
      </c>
      <c r="B123" s="87" t="s">
        <v>62</v>
      </c>
      <c r="C123" s="87" t="s">
        <v>48</v>
      </c>
      <c r="D123" s="88" t="s">
        <v>49</v>
      </c>
      <c r="E123" s="88" t="s">
        <v>50</v>
      </c>
      <c r="F123" s="89">
        <v>43053</v>
      </c>
      <c r="G123" s="87">
        <v>30</v>
      </c>
      <c r="H123" s="90">
        <v>200000000</v>
      </c>
      <c r="I123" s="103">
        <v>3.5349999999999999E-2</v>
      </c>
      <c r="J123" s="92">
        <f t="shared" si="4"/>
        <v>7070000</v>
      </c>
      <c r="K123" s="93" t="s">
        <v>74</v>
      </c>
      <c r="Q123" s="54"/>
      <c r="R123" s="54"/>
      <c r="S123" s="54"/>
    </row>
    <row r="124" spans="1:19" ht="14.5" x14ac:dyDescent="0.35">
      <c r="A124" s="69">
        <v>9</v>
      </c>
      <c r="B124" s="87" t="s">
        <v>63</v>
      </c>
      <c r="C124" s="87" t="s">
        <v>48</v>
      </c>
      <c r="D124" s="88" t="s">
        <v>49</v>
      </c>
      <c r="E124" s="88" t="s">
        <v>50</v>
      </c>
      <c r="F124" s="89">
        <v>43781</v>
      </c>
      <c r="G124" s="87">
        <v>10</v>
      </c>
      <c r="H124" s="90">
        <v>200000000</v>
      </c>
      <c r="I124" s="102">
        <v>2.4879999999999999E-2</v>
      </c>
      <c r="J124" s="92">
        <f t="shared" si="4"/>
        <v>4976000</v>
      </c>
      <c r="K124" s="93" t="s">
        <v>74</v>
      </c>
      <c r="Q124" s="54"/>
      <c r="R124" s="54"/>
      <c r="S124" s="54"/>
    </row>
    <row r="125" spans="1:19" ht="14.5" x14ac:dyDescent="0.35">
      <c r="A125" s="69">
        <v>10</v>
      </c>
      <c r="B125" s="87" t="s">
        <v>64</v>
      </c>
      <c r="C125" s="87" t="s">
        <v>48</v>
      </c>
      <c r="D125" s="88" t="s">
        <v>49</v>
      </c>
      <c r="E125" s="88" t="s">
        <v>50</v>
      </c>
      <c r="F125" s="89">
        <v>43781</v>
      </c>
      <c r="G125" s="87">
        <v>30</v>
      </c>
      <c r="H125" s="90">
        <v>200000000</v>
      </c>
      <c r="I125" s="102">
        <v>3.0419999999999999E-2</v>
      </c>
      <c r="J125" s="92">
        <f t="shared" si="4"/>
        <v>6084000</v>
      </c>
      <c r="K125" s="93" t="s">
        <v>74</v>
      </c>
      <c r="Q125" s="76"/>
      <c r="R125" s="76"/>
      <c r="S125" s="76"/>
    </row>
    <row r="126" spans="1:19" ht="14.5" x14ac:dyDescent="0.35">
      <c r="A126" s="69">
        <v>11</v>
      </c>
      <c r="B126" s="87" t="s">
        <v>65</v>
      </c>
      <c r="C126" s="87" t="s">
        <v>48</v>
      </c>
      <c r="D126" s="88" t="s">
        <v>49</v>
      </c>
      <c r="E126" s="88" t="s">
        <v>50</v>
      </c>
      <c r="F126" s="89">
        <v>44119</v>
      </c>
      <c r="G126" s="87">
        <v>10</v>
      </c>
      <c r="H126" s="90">
        <v>200000000</v>
      </c>
      <c r="I126" s="110">
        <v>1.55E-2</v>
      </c>
      <c r="J126" s="92">
        <f t="shared" si="4"/>
        <v>3100000</v>
      </c>
      <c r="K126" s="93" t="s">
        <v>74</v>
      </c>
      <c r="Q126" s="54"/>
      <c r="R126" s="54"/>
      <c r="S126" s="54"/>
    </row>
    <row r="127" spans="1:19" ht="14.5" x14ac:dyDescent="0.35">
      <c r="A127" s="69">
        <v>12</v>
      </c>
      <c r="B127" s="105" t="s">
        <v>66</v>
      </c>
      <c r="C127" s="105" t="s">
        <v>48</v>
      </c>
      <c r="D127" s="106" t="s">
        <v>49</v>
      </c>
      <c r="E127" s="106" t="s">
        <v>50</v>
      </c>
      <c r="F127" s="107">
        <v>44487</v>
      </c>
      <c r="G127" s="105">
        <v>10</v>
      </c>
      <c r="H127" s="108">
        <v>150000000</v>
      </c>
      <c r="I127" s="110">
        <v>2.52E-2</v>
      </c>
      <c r="J127" s="92">
        <f t="shared" si="4"/>
        <v>3780000</v>
      </c>
      <c r="K127" s="93" t="s">
        <v>74</v>
      </c>
    </row>
    <row r="128" spans="1:19" ht="14.5" x14ac:dyDescent="0.35">
      <c r="A128" s="69">
        <v>13</v>
      </c>
      <c r="B128" s="105" t="s">
        <v>67</v>
      </c>
      <c r="C128" s="105" t="s">
        <v>48</v>
      </c>
      <c r="D128" s="106" t="s">
        <v>49</v>
      </c>
      <c r="E128" s="106" t="s">
        <v>50</v>
      </c>
      <c r="F128" s="107">
        <v>44487</v>
      </c>
      <c r="G128" s="105">
        <v>30</v>
      </c>
      <c r="H128" s="108">
        <v>200000000</v>
      </c>
      <c r="I128" s="110">
        <v>3.32E-2</v>
      </c>
      <c r="J128" s="92">
        <f t="shared" si="4"/>
        <v>6640000</v>
      </c>
      <c r="K128" s="93" t="s">
        <v>74</v>
      </c>
    </row>
    <row r="129" spans="1:15" ht="14.5" x14ac:dyDescent="0.35">
      <c r="A129" s="69">
        <v>14</v>
      </c>
      <c r="B129" s="105" t="s">
        <v>68</v>
      </c>
      <c r="C129" s="105" t="s">
        <v>48</v>
      </c>
      <c r="D129" s="106" t="s">
        <v>49</v>
      </c>
      <c r="E129" s="106" t="s">
        <v>50</v>
      </c>
      <c r="F129" s="107">
        <v>44847</v>
      </c>
      <c r="G129" s="105">
        <v>30</v>
      </c>
      <c r="H129" s="108">
        <v>300000000</v>
      </c>
      <c r="I129" s="110">
        <v>0.05</v>
      </c>
      <c r="J129" s="92">
        <f t="shared" si="4"/>
        <v>15000000</v>
      </c>
      <c r="K129" s="93" t="s">
        <v>74</v>
      </c>
    </row>
    <row r="130" spans="1:15" ht="14.5" x14ac:dyDescent="0.35">
      <c r="A130" s="104">
        <v>15</v>
      </c>
      <c r="B130" s="105" t="s">
        <v>69</v>
      </c>
      <c r="C130" s="105" t="s">
        <v>48</v>
      </c>
      <c r="D130" s="106" t="s">
        <v>49</v>
      </c>
      <c r="E130" s="106" t="s">
        <v>50</v>
      </c>
      <c r="F130" s="107">
        <v>45091</v>
      </c>
      <c r="G130" s="105">
        <v>10</v>
      </c>
      <c r="H130" s="108">
        <v>250000000</v>
      </c>
      <c r="I130" s="110">
        <v>4.6600000000000003E-2</v>
      </c>
      <c r="J130" s="92">
        <f t="shared" si="4"/>
        <v>11650000</v>
      </c>
      <c r="K130" s="93" t="s">
        <v>74</v>
      </c>
    </row>
    <row r="131" spans="1:15" ht="14.5" x14ac:dyDescent="0.35">
      <c r="A131" s="116">
        <v>16</v>
      </c>
      <c r="B131" s="117" t="s">
        <v>70</v>
      </c>
      <c r="C131" s="117" t="s">
        <v>48</v>
      </c>
      <c r="D131" s="117" t="s">
        <v>49</v>
      </c>
      <c r="E131" s="117" t="s">
        <v>50</v>
      </c>
      <c r="F131" s="118">
        <v>45201</v>
      </c>
      <c r="G131" s="117">
        <v>10</v>
      </c>
      <c r="H131" s="119">
        <v>200000000</v>
      </c>
      <c r="I131" s="120">
        <v>5.2499999999999998E-2</v>
      </c>
      <c r="J131" s="121">
        <f t="shared" si="4"/>
        <v>10500000</v>
      </c>
      <c r="K131" s="122" t="s">
        <v>73</v>
      </c>
    </row>
    <row r="132" spans="1:15" ht="14.5" x14ac:dyDescent="0.35">
      <c r="A132" s="116">
        <v>17</v>
      </c>
      <c r="B132" s="117" t="s">
        <v>71</v>
      </c>
      <c r="C132" s="117" t="s">
        <v>48</v>
      </c>
      <c r="D132" s="117" t="s">
        <v>49</v>
      </c>
      <c r="E132" s="117" t="s">
        <v>50</v>
      </c>
      <c r="F132" s="118">
        <v>45597</v>
      </c>
      <c r="G132" s="117">
        <v>30</v>
      </c>
      <c r="H132" s="119">
        <v>200000000</v>
      </c>
      <c r="I132" s="120">
        <v>5.8500000000000003E-2</v>
      </c>
      <c r="J132" s="121">
        <f>(O132-F132+1)/365*H132*I132</f>
        <v>1955342.4657534247</v>
      </c>
      <c r="K132" s="122" t="s">
        <v>73</v>
      </c>
      <c r="O132" s="111">
        <v>45657</v>
      </c>
    </row>
    <row r="133" spans="1:15" ht="14.5" x14ac:dyDescent="0.35">
      <c r="A133" s="104"/>
      <c r="B133" s="105"/>
      <c r="C133" s="105"/>
      <c r="D133" s="106"/>
      <c r="E133" s="106"/>
      <c r="F133" s="107"/>
      <c r="G133" s="105"/>
      <c r="H133" s="108"/>
      <c r="I133" s="114"/>
      <c r="J133" s="115"/>
      <c r="K133" s="75"/>
    </row>
    <row r="134" spans="1:15" ht="14.5" x14ac:dyDescent="0.35">
      <c r="A134" s="104"/>
      <c r="B134" s="105"/>
      <c r="C134" s="105"/>
      <c r="D134" s="106"/>
      <c r="E134" s="106"/>
      <c r="F134" s="107"/>
      <c r="G134" s="105"/>
      <c r="H134" s="108"/>
      <c r="I134" s="114"/>
      <c r="J134" s="115"/>
      <c r="K134" s="75"/>
    </row>
    <row r="135" spans="1:15" ht="13" thickBot="1" x14ac:dyDescent="0.3">
      <c r="A135" s="77"/>
      <c r="B135" s="78"/>
      <c r="C135" s="79"/>
      <c r="D135" s="79"/>
      <c r="E135" s="79"/>
      <c r="F135" s="78"/>
      <c r="G135" s="79"/>
      <c r="H135" s="79"/>
      <c r="I135" s="79"/>
      <c r="J135" s="78"/>
      <c r="K135" s="75"/>
    </row>
    <row r="136" spans="1:15" ht="13.5" thickTop="1" thickBot="1" x14ac:dyDescent="0.3">
      <c r="A136" s="80" t="s">
        <v>26</v>
      </c>
      <c r="B136" s="81"/>
      <c r="C136" s="82"/>
      <c r="D136" s="82"/>
      <c r="E136" s="82"/>
      <c r="F136" s="81"/>
      <c r="G136" s="82"/>
      <c r="H136" s="112">
        <f>SUM(H116:H131)+(O132-F132+1)/365*H132</f>
        <v>3023424657.5342464</v>
      </c>
      <c r="I136" s="84">
        <f>IF(H136=0,"",J136/H136)</f>
        <v>3.7780317158261974E-2</v>
      </c>
      <c r="J136" s="85">
        <f>SUM(J116:J132)</f>
        <v>114225942.46575342</v>
      </c>
      <c r="K136" s="86"/>
    </row>
    <row r="138" spans="1:15" ht="13" thickBot="1" x14ac:dyDescent="0.3"/>
    <row r="139" spans="1:15" ht="16" thickBot="1" x14ac:dyDescent="0.3">
      <c r="D139" s="62" t="s">
        <v>35</v>
      </c>
      <c r="E139" s="63">
        <v>2025</v>
      </c>
    </row>
    <row r="140" spans="1:15" ht="16.5" customHeight="1" thickBot="1" x14ac:dyDescent="0.3"/>
    <row r="141" spans="1:15" ht="25" x14ac:dyDescent="0.25">
      <c r="A141" s="64" t="s">
        <v>36</v>
      </c>
      <c r="B141" s="65" t="s">
        <v>37</v>
      </c>
      <c r="C141" s="65" t="s">
        <v>38</v>
      </c>
      <c r="D141" s="66" t="s">
        <v>39</v>
      </c>
      <c r="E141" s="66" t="s">
        <v>40</v>
      </c>
      <c r="F141" s="65" t="s">
        <v>41</v>
      </c>
      <c r="G141" s="67" t="s">
        <v>42</v>
      </c>
      <c r="H141" s="67" t="s">
        <v>43</v>
      </c>
      <c r="I141" s="67" t="s">
        <v>44</v>
      </c>
      <c r="J141" s="67" t="s">
        <v>45</v>
      </c>
      <c r="K141" s="68" t="s">
        <v>46</v>
      </c>
    </row>
    <row r="142" spans="1:15" ht="14.5" x14ac:dyDescent="0.35">
      <c r="A142" s="69">
        <v>1</v>
      </c>
      <c r="B142" s="87" t="s">
        <v>47</v>
      </c>
      <c r="C142" s="87" t="s">
        <v>48</v>
      </c>
      <c r="D142" s="88" t="s">
        <v>49</v>
      </c>
      <c r="E142" s="88" t="s">
        <v>50</v>
      </c>
      <c r="F142" s="89">
        <v>40318</v>
      </c>
      <c r="G142" s="87">
        <v>30</v>
      </c>
      <c r="H142" s="90">
        <v>200000000</v>
      </c>
      <c r="I142" s="91">
        <v>5.5899999999999998E-2</v>
      </c>
      <c r="J142" s="92">
        <f t="shared" ref="J142:J158" si="5">H142*I142</f>
        <v>11180000</v>
      </c>
      <c r="K142" s="93" t="s">
        <v>74</v>
      </c>
    </row>
    <row r="143" spans="1:15" ht="37.5" x14ac:dyDescent="0.25">
      <c r="A143" s="69">
        <v>2</v>
      </c>
      <c r="B143" s="94" t="s">
        <v>53</v>
      </c>
      <c r="C143" s="94" t="s">
        <v>48</v>
      </c>
      <c r="D143" s="95" t="s">
        <v>49</v>
      </c>
      <c r="E143" s="95" t="s">
        <v>50</v>
      </c>
      <c r="F143" s="96">
        <v>40909</v>
      </c>
      <c r="G143" s="97" t="s">
        <v>54</v>
      </c>
      <c r="H143" s="98">
        <v>45000000</v>
      </c>
      <c r="I143" s="99">
        <v>4.1599999999999998E-2</v>
      </c>
      <c r="J143" s="100">
        <f t="shared" si="5"/>
        <v>1872000</v>
      </c>
      <c r="K143" s="101" t="s">
        <v>55</v>
      </c>
    </row>
    <row r="144" spans="1:15" ht="14.5" x14ac:dyDescent="0.35">
      <c r="A144" s="69">
        <v>3</v>
      </c>
      <c r="B144" s="87" t="s">
        <v>57</v>
      </c>
      <c r="C144" s="87" t="s">
        <v>48</v>
      </c>
      <c r="D144" s="88" t="s">
        <v>49</v>
      </c>
      <c r="E144" s="88" t="s">
        <v>50</v>
      </c>
      <c r="F144" s="89">
        <v>41373</v>
      </c>
      <c r="G144" s="87">
        <v>50</v>
      </c>
      <c r="H144" s="90">
        <v>200000000</v>
      </c>
      <c r="I144" s="102">
        <v>4.0099999999999997E-2</v>
      </c>
      <c r="J144" s="92">
        <f t="shared" si="5"/>
        <v>8019999.9999999991</v>
      </c>
      <c r="K144" s="93" t="s">
        <v>74</v>
      </c>
    </row>
    <row r="145" spans="1:19" ht="14.5" x14ac:dyDescent="0.35">
      <c r="A145" s="69">
        <v>4</v>
      </c>
      <c r="B145" s="87" t="s">
        <v>58</v>
      </c>
      <c r="C145" s="87" t="s">
        <v>48</v>
      </c>
      <c r="D145" s="88" t="s">
        <v>49</v>
      </c>
      <c r="E145" s="88" t="s">
        <v>50</v>
      </c>
      <c r="F145" s="89">
        <v>41898</v>
      </c>
      <c r="G145" s="87">
        <v>30</v>
      </c>
      <c r="H145" s="90">
        <v>200000000</v>
      </c>
      <c r="I145" s="102">
        <v>4.1300000000000003E-2</v>
      </c>
      <c r="J145" s="92">
        <f t="shared" si="5"/>
        <v>8260000.0000000009</v>
      </c>
      <c r="K145" s="93" t="s">
        <v>74</v>
      </c>
    </row>
    <row r="146" spans="1:19" ht="14.5" x14ac:dyDescent="0.35">
      <c r="A146" s="69">
        <v>5</v>
      </c>
      <c r="B146" s="87" t="s">
        <v>59</v>
      </c>
      <c r="C146" s="87" t="s">
        <v>48</v>
      </c>
      <c r="D146" s="88" t="s">
        <v>49</v>
      </c>
      <c r="E146" s="88" t="s">
        <v>50</v>
      </c>
      <c r="F146" s="89">
        <v>42079</v>
      </c>
      <c r="G146" s="87">
        <v>30</v>
      </c>
      <c r="H146" s="90">
        <v>200000000</v>
      </c>
      <c r="I146" s="102">
        <v>3.5999999999999997E-2</v>
      </c>
      <c r="J146" s="92">
        <f t="shared" si="5"/>
        <v>7199999.9999999991</v>
      </c>
      <c r="K146" s="93" t="s">
        <v>74</v>
      </c>
      <c r="Q146" s="54"/>
      <c r="R146" s="54"/>
      <c r="S146" s="54"/>
    </row>
    <row r="147" spans="1:19" ht="14.5" x14ac:dyDescent="0.35">
      <c r="A147" s="69">
        <v>6</v>
      </c>
      <c r="B147" s="87" t="s">
        <v>60</v>
      </c>
      <c r="C147" s="87" t="s">
        <v>48</v>
      </c>
      <c r="D147" s="88" t="s">
        <v>49</v>
      </c>
      <c r="E147" s="88" t="s">
        <v>50</v>
      </c>
      <c r="F147" s="89">
        <v>42249</v>
      </c>
      <c r="G147" s="87">
        <v>50</v>
      </c>
      <c r="H147" s="90">
        <v>45000000</v>
      </c>
      <c r="I147" s="103">
        <v>3.9879999999999999E-2</v>
      </c>
      <c r="J147" s="92">
        <f t="shared" si="5"/>
        <v>1794600</v>
      </c>
      <c r="K147" s="93" t="s">
        <v>74</v>
      </c>
      <c r="Q147" s="54"/>
      <c r="R147" s="54"/>
      <c r="S147" s="54"/>
    </row>
    <row r="148" spans="1:19" ht="14.5" x14ac:dyDescent="0.35">
      <c r="A148" s="69">
        <v>7</v>
      </c>
      <c r="B148" s="87" t="s">
        <v>61</v>
      </c>
      <c r="C148" s="87" t="s">
        <v>48</v>
      </c>
      <c r="D148" s="88" t="s">
        <v>49</v>
      </c>
      <c r="E148" s="88" t="s">
        <v>50</v>
      </c>
      <c r="F148" s="89">
        <v>42535</v>
      </c>
      <c r="G148" s="87">
        <v>10</v>
      </c>
      <c r="H148" s="90">
        <v>200000000</v>
      </c>
      <c r="I148" s="103">
        <v>2.572E-2</v>
      </c>
      <c r="J148" s="92">
        <f t="shared" si="5"/>
        <v>5144000</v>
      </c>
      <c r="K148" s="93" t="s">
        <v>74</v>
      </c>
      <c r="Q148" s="54"/>
      <c r="R148" s="54"/>
      <c r="S148" s="54"/>
    </row>
    <row r="149" spans="1:19" ht="14.5" x14ac:dyDescent="0.35">
      <c r="A149" s="69">
        <v>8</v>
      </c>
      <c r="B149" s="87" t="s">
        <v>62</v>
      </c>
      <c r="C149" s="87" t="s">
        <v>48</v>
      </c>
      <c r="D149" s="88" t="s">
        <v>49</v>
      </c>
      <c r="E149" s="88" t="s">
        <v>50</v>
      </c>
      <c r="F149" s="89">
        <v>43053</v>
      </c>
      <c r="G149" s="87">
        <v>30</v>
      </c>
      <c r="H149" s="90">
        <v>200000000</v>
      </c>
      <c r="I149" s="103">
        <v>3.5349999999999999E-2</v>
      </c>
      <c r="J149" s="92">
        <f t="shared" si="5"/>
        <v>7070000</v>
      </c>
      <c r="K149" s="93" t="s">
        <v>74</v>
      </c>
      <c r="Q149" s="54"/>
      <c r="R149" s="54"/>
      <c r="S149" s="54"/>
    </row>
    <row r="150" spans="1:19" ht="14.5" x14ac:dyDescent="0.35">
      <c r="A150" s="69">
        <v>9</v>
      </c>
      <c r="B150" s="87" t="s">
        <v>63</v>
      </c>
      <c r="C150" s="87" t="s">
        <v>48</v>
      </c>
      <c r="D150" s="88" t="s">
        <v>49</v>
      </c>
      <c r="E150" s="88" t="s">
        <v>50</v>
      </c>
      <c r="F150" s="89">
        <v>43781</v>
      </c>
      <c r="G150" s="87">
        <v>10</v>
      </c>
      <c r="H150" s="90">
        <v>200000000</v>
      </c>
      <c r="I150" s="102">
        <v>2.4879999999999999E-2</v>
      </c>
      <c r="J150" s="92">
        <f t="shared" si="5"/>
        <v>4976000</v>
      </c>
      <c r="K150" s="93" t="s">
        <v>74</v>
      </c>
      <c r="Q150" s="54"/>
      <c r="R150" s="54"/>
      <c r="S150" s="54"/>
    </row>
    <row r="151" spans="1:19" ht="14.5" x14ac:dyDescent="0.35">
      <c r="A151" s="69">
        <v>10</v>
      </c>
      <c r="B151" s="87" t="s">
        <v>64</v>
      </c>
      <c r="C151" s="87" t="s">
        <v>48</v>
      </c>
      <c r="D151" s="88" t="s">
        <v>49</v>
      </c>
      <c r="E151" s="88" t="s">
        <v>50</v>
      </c>
      <c r="F151" s="89">
        <v>43781</v>
      </c>
      <c r="G151" s="87">
        <v>30</v>
      </c>
      <c r="H151" s="90">
        <v>200000000</v>
      </c>
      <c r="I151" s="102">
        <v>3.0419999999999999E-2</v>
      </c>
      <c r="J151" s="92">
        <f t="shared" si="5"/>
        <v>6084000</v>
      </c>
      <c r="K151" s="93" t="s">
        <v>74</v>
      </c>
      <c r="Q151" s="76"/>
      <c r="R151" s="76"/>
      <c r="S151" s="76"/>
    </row>
    <row r="152" spans="1:19" ht="14.5" x14ac:dyDescent="0.35">
      <c r="A152" s="69">
        <v>11</v>
      </c>
      <c r="B152" s="87" t="s">
        <v>65</v>
      </c>
      <c r="C152" s="87" t="s">
        <v>48</v>
      </c>
      <c r="D152" s="88" t="s">
        <v>49</v>
      </c>
      <c r="E152" s="88" t="s">
        <v>50</v>
      </c>
      <c r="F152" s="89">
        <v>44119</v>
      </c>
      <c r="G152" s="87">
        <v>10</v>
      </c>
      <c r="H152" s="90">
        <v>200000000</v>
      </c>
      <c r="I152" s="110">
        <v>1.55E-2</v>
      </c>
      <c r="J152" s="92">
        <f t="shared" si="5"/>
        <v>3100000</v>
      </c>
      <c r="K152" s="93" t="s">
        <v>74</v>
      </c>
      <c r="Q152" s="54"/>
      <c r="R152" s="54"/>
      <c r="S152" s="54"/>
    </row>
    <row r="153" spans="1:19" ht="14.5" x14ac:dyDescent="0.35">
      <c r="A153" s="69">
        <v>12</v>
      </c>
      <c r="B153" s="105" t="s">
        <v>66</v>
      </c>
      <c r="C153" s="105" t="s">
        <v>48</v>
      </c>
      <c r="D153" s="106" t="s">
        <v>49</v>
      </c>
      <c r="E153" s="106" t="s">
        <v>50</v>
      </c>
      <c r="F153" s="107">
        <v>44487</v>
      </c>
      <c r="G153" s="105">
        <v>10</v>
      </c>
      <c r="H153" s="108">
        <v>150000000</v>
      </c>
      <c r="I153" s="110">
        <v>2.52E-2</v>
      </c>
      <c r="J153" s="92">
        <f t="shared" si="5"/>
        <v>3780000</v>
      </c>
      <c r="K153" s="93" t="s">
        <v>74</v>
      </c>
    </row>
    <row r="154" spans="1:19" ht="14.5" x14ac:dyDescent="0.35">
      <c r="A154" s="69">
        <v>13</v>
      </c>
      <c r="B154" s="105" t="s">
        <v>67</v>
      </c>
      <c r="C154" s="105" t="s">
        <v>48</v>
      </c>
      <c r="D154" s="106" t="s">
        <v>49</v>
      </c>
      <c r="E154" s="106" t="s">
        <v>50</v>
      </c>
      <c r="F154" s="107">
        <v>44487</v>
      </c>
      <c r="G154" s="105">
        <v>30</v>
      </c>
      <c r="H154" s="108">
        <v>200000000</v>
      </c>
      <c r="I154" s="110">
        <v>3.32E-2</v>
      </c>
      <c r="J154" s="92">
        <f t="shared" si="5"/>
        <v>6640000</v>
      </c>
      <c r="K154" s="93" t="s">
        <v>74</v>
      </c>
    </row>
    <row r="155" spans="1:19" ht="14.5" x14ac:dyDescent="0.35">
      <c r="A155" s="69">
        <v>14</v>
      </c>
      <c r="B155" s="105" t="s">
        <v>68</v>
      </c>
      <c r="C155" s="105" t="s">
        <v>48</v>
      </c>
      <c r="D155" s="106" t="s">
        <v>49</v>
      </c>
      <c r="E155" s="106" t="s">
        <v>50</v>
      </c>
      <c r="F155" s="107">
        <v>44847</v>
      </c>
      <c r="G155" s="105">
        <v>30</v>
      </c>
      <c r="H155" s="108">
        <v>300000000</v>
      </c>
      <c r="I155" s="110">
        <v>0.05</v>
      </c>
      <c r="J155" s="92">
        <f t="shared" si="5"/>
        <v>15000000</v>
      </c>
      <c r="K155" s="93" t="s">
        <v>74</v>
      </c>
    </row>
    <row r="156" spans="1:19" ht="14.5" x14ac:dyDescent="0.35">
      <c r="A156" s="104">
        <v>15</v>
      </c>
      <c r="B156" s="105" t="s">
        <v>69</v>
      </c>
      <c r="C156" s="105" t="s">
        <v>48</v>
      </c>
      <c r="D156" s="106" t="s">
        <v>49</v>
      </c>
      <c r="E156" s="106" t="s">
        <v>50</v>
      </c>
      <c r="F156" s="107">
        <v>45091</v>
      </c>
      <c r="G156" s="105">
        <v>10</v>
      </c>
      <c r="H156" s="108">
        <v>250000000</v>
      </c>
      <c r="I156" s="110">
        <v>4.6600000000000003E-2</v>
      </c>
      <c r="J156" s="92">
        <f t="shared" si="5"/>
        <v>11650000</v>
      </c>
      <c r="K156" s="93" t="s">
        <v>74</v>
      </c>
    </row>
    <row r="157" spans="1:19" ht="14.5" x14ac:dyDescent="0.35">
      <c r="A157" s="116">
        <v>16</v>
      </c>
      <c r="B157" s="117" t="s">
        <v>70</v>
      </c>
      <c r="C157" s="117" t="s">
        <v>48</v>
      </c>
      <c r="D157" s="117" t="s">
        <v>49</v>
      </c>
      <c r="E157" s="117" t="s">
        <v>50</v>
      </c>
      <c r="F157" s="118">
        <v>45201</v>
      </c>
      <c r="G157" s="117">
        <v>10</v>
      </c>
      <c r="H157" s="119">
        <v>200000000</v>
      </c>
      <c r="I157" s="120">
        <v>5.2499999999999998E-2</v>
      </c>
      <c r="J157" s="121">
        <f t="shared" si="5"/>
        <v>10500000</v>
      </c>
      <c r="K157" s="122" t="s">
        <v>73</v>
      </c>
    </row>
    <row r="158" spans="1:19" ht="14.5" x14ac:dyDescent="0.35">
      <c r="A158" s="116">
        <v>17</v>
      </c>
      <c r="B158" s="117" t="s">
        <v>71</v>
      </c>
      <c r="C158" s="117" t="s">
        <v>48</v>
      </c>
      <c r="D158" s="117" t="s">
        <v>49</v>
      </c>
      <c r="E158" s="117" t="s">
        <v>50</v>
      </c>
      <c r="F158" s="118">
        <v>45597</v>
      </c>
      <c r="G158" s="117">
        <v>30</v>
      </c>
      <c r="H158" s="119">
        <v>200000000</v>
      </c>
      <c r="I158" s="120">
        <v>5.8500000000000003E-2</v>
      </c>
      <c r="J158" s="121">
        <f t="shared" si="5"/>
        <v>11700000</v>
      </c>
      <c r="K158" s="122" t="s">
        <v>73</v>
      </c>
    </row>
    <row r="159" spans="1:19" ht="14.5" x14ac:dyDescent="0.35">
      <c r="A159" s="116">
        <v>18</v>
      </c>
      <c r="B159" s="117" t="s">
        <v>72</v>
      </c>
      <c r="C159" s="117" t="s">
        <v>48</v>
      </c>
      <c r="D159" s="117" t="s">
        <v>49</v>
      </c>
      <c r="E159" s="117" t="s">
        <v>50</v>
      </c>
      <c r="F159" s="118">
        <v>45845</v>
      </c>
      <c r="G159" s="117">
        <v>10</v>
      </c>
      <c r="H159" s="119">
        <v>300000000</v>
      </c>
      <c r="I159" s="120">
        <v>5.45E-2</v>
      </c>
      <c r="J159" s="121">
        <f>(O159-F159+1)/365*H159*I159</f>
        <v>7973424.6575342454</v>
      </c>
      <c r="K159" s="122" t="s">
        <v>73</v>
      </c>
      <c r="O159" s="111">
        <v>46022</v>
      </c>
    </row>
    <row r="160" spans="1:19" x14ac:dyDescent="0.25">
      <c r="A160" s="104"/>
      <c r="B160" s="105"/>
      <c r="C160" s="105"/>
      <c r="D160" s="106"/>
      <c r="E160" s="106"/>
      <c r="F160" s="107"/>
      <c r="G160" s="105"/>
      <c r="H160" s="108"/>
      <c r="I160" s="105"/>
      <c r="J160" s="109"/>
      <c r="K160" s="75"/>
    </row>
    <row r="161" spans="1:19" ht="13" thickBot="1" x14ac:dyDescent="0.3">
      <c r="A161" s="77"/>
      <c r="B161" s="78"/>
      <c r="C161" s="79"/>
      <c r="D161" s="79"/>
      <c r="E161" s="79"/>
      <c r="F161" s="78"/>
      <c r="G161" s="79"/>
      <c r="H161" s="79"/>
      <c r="I161" s="79"/>
      <c r="J161" s="78"/>
      <c r="K161" s="75"/>
    </row>
    <row r="162" spans="1:19" ht="13.5" thickTop="1" thickBot="1" x14ac:dyDescent="0.3">
      <c r="A162" s="80" t="s">
        <v>26</v>
      </c>
      <c r="B162" s="81"/>
      <c r="C162" s="82"/>
      <c r="D162" s="82"/>
      <c r="E162" s="82"/>
      <c r="F162" s="81"/>
      <c r="G162" s="82"/>
      <c r="H162" s="112">
        <f>SUM(H142:H158)+(O159-F159+1)/365*H159</f>
        <v>3336301369.8630137</v>
      </c>
      <c r="I162" s="84">
        <f>IF(H162=0,"",J162/H162)</f>
        <v>3.9547993430507078E-2</v>
      </c>
      <c r="J162" s="85">
        <f>SUM(J142:J159)</f>
        <v>131944024.65753424</v>
      </c>
      <c r="K162" s="86"/>
    </row>
    <row r="165" spans="1:19" ht="16" thickBot="1" x14ac:dyDescent="0.3">
      <c r="D165" s="62" t="s">
        <v>35</v>
      </c>
      <c r="E165" s="63">
        <f>RebaseYear+6</f>
        <v>6</v>
      </c>
    </row>
    <row r="166" spans="1:19" ht="16.5" customHeight="1" thickBot="1" x14ac:dyDescent="0.3"/>
    <row r="167" spans="1:19" ht="25" x14ac:dyDescent="0.25">
      <c r="A167" s="64" t="s">
        <v>36</v>
      </c>
      <c r="B167" s="65" t="s">
        <v>37</v>
      </c>
      <c r="C167" s="65" t="s">
        <v>38</v>
      </c>
      <c r="D167" s="66" t="s">
        <v>39</v>
      </c>
      <c r="E167" s="66" t="s">
        <v>40</v>
      </c>
      <c r="F167" s="65" t="s">
        <v>41</v>
      </c>
      <c r="G167" s="67" t="s">
        <v>42</v>
      </c>
      <c r="H167" s="67" t="s">
        <v>43</v>
      </c>
      <c r="I167" s="67" t="s">
        <v>44</v>
      </c>
      <c r="J167" s="67" t="s">
        <v>45</v>
      </c>
      <c r="K167" s="68" t="s">
        <v>46</v>
      </c>
    </row>
    <row r="168" spans="1:19" x14ac:dyDescent="0.25">
      <c r="A168" s="69">
        <v>1</v>
      </c>
      <c r="B168" s="70"/>
      <c r="C168" s="70"/>
      <c r="D168" s="71"/>
      <c r="E168" s="71"/>
      <c r="F168" s="72"/>
      <c r="G168" s="70"/>
      <c r="H168" s="73"/>
      <c r="I168" s="70"/>
      <c r="J168" s="74">
        <f>H168*I168</f>
        <v>0</v>
      </c>
      <c r="K168" s="75"/>
    </row>
    <row r="169" spans="1:19" x14ac:dyDescent="0.25">
      <c r="A169" s="69">
        <v>2</v>
      </c>
      <c r="B169" s="70"/>
      <c r="C169" s="70"/>
      <c r="D169" s="71"/>
      <c r="E169" s="71"/>
      <c r="F169" s="72"/>
      <c r="G169" s="70"/>
      <c r="H169" s="73"/>
      <c r="I169" s="70"/>
      <c r="J169" s="74">
        <f t="shared" ref="J169:J172" si="6">H169*I169</f>
        <v>0</v>
      </c>
      <c r="K169" s="75"/>
    </row>
    <row r="170" spans="1:19" x14ac:dyDescent="0.25">
      <c r="A170" s="69">
        <v>3</v>
      </c>
      <c r="B170" s="70"/>
      <c r="C170" s="70"/>
      <c r="D170" s="71"/>
      <c r="E170" s="71"/>
      <c r="F170" s="72"/>
      <c r="G170" s="70"/>
      <c r="H170" s="73"/>
      <c r="I170" s="70"/>
      <c r="J170" s="74">
        <f t="shared" si="6"/>
        <v>0</v>
      </c>
      <c r="K170" s="75"/>
    </row>
    <row r="171" spans="1:19" x14ac:dyDescent="0.25">
      <c r="A171" s="69">
        <v>4</v>
      </c>
      <c r="B171" s="70"/>
      <c r="C171" s="70"/>
      <c r="D171" s="71"/>
      <c r="E171" s="71"/>
      <c r="F171" s="72"/>
      <c r="G171" s="70"/>
      <c r="H171" s="73"/>
      <c r="I171" s="70"/>
      <c r="J171" s="74">
        <f t="shared" si="6"/>
        <v>0</v>
      </c>
      <c r="K171" s="75"/>
    </row>
    <row r="172" spans="1:19" ht="13" x14ac:dyDescent="0.3">
      <c r="A172" s="69">
        <v>5</v>
      </c>
      <c r="B172" s="70"/>
      <c r="C172" s="70"/>
      <c r="D172" s="71"/>
      <c r="E172" s="71"/>
      <c r="F172" s="72"/>
      <c r="G172" s="70"/>
      <c r="H172" s="73"/>
      <c r="I172" s="70"/>
      <c r="J172" s="74">
        <f t="shared" si="6"/>
        <v>0</v>
      </c>
      <c r="K172" s="75"/>
      <c r="Q172" s="54"/>
      <c r="R172" s="54"/>
      <c r="S172" s="54"/>
    </row>
    <row r="173" spans="1:19" ht="13" x14ac:dyDescent="0.3">
      <c r="A173" s="69">
        <v>6</v>
      </c>
      <c r="B173" s="70"/>
      <c r="C173" s="70"/>
      <c r="D173" s="71"/>
      <c r="E173" s="71"/>
      <c r="F173" s="72"/>
      <c r="G173" s="70"/>
      <c r="H173" s="73"/>
      <c r="I173" s="70"/>
      <c r="J173" s="74">
        <f>H173*I173</f>
        <v>0</v>
      </c>
      <c r="K173" s="75"/>
      <c r="Q173" s="54"/>
      <c r="R173" s="54"/>
      <c r="S173" s="54"/>
    </row>
    <row r="174" spans="1:19" ht="13" x14ac:dyDescent="0.3">
      <c r="A174" s="69">
        <v>7</v>
      </c>
      <c r="B174" s="70"/>
      <c r="C174" s="70"/>
      <c r="D174" s="71"/>
      <c r="E174" s="71"/>
      <c r="F174" s="72"/>
      <c r="G174" s="70"/>
      <c r="H174" s="73"/>
      <c r="I174" s="70"/>
      <c r="J174" s="74">
        <f t="shared" ref="J174:J179" si="7">H174*I174</f>
        <v>0</v>
      </c>
      <c r="K174" s="75"/>
      <c r="Q174" s="54"/>
      <c r="R174" s="54"/>
      <c r="S174" s="54"/>
    </row>
    <row r="175" spans="1:19" ht="13" x14ac:dyDescent="0.3">
      <c r="A175" s="69">
        <v>8</v>
      </c>
      <c r="B175" s="70"/>
      <c r="C175" s="70"/>
      <c r="D175" s="71"/>
      <c r="E175" s="71"/>
      <c r="F175" s="72"/>
      <c r="G175" s="70"/>
      <c r="H175" s="73"/>
      <c r="I175" s="70"/>
      <c r="J175" s="74">
        <f t="shared" si="7"/>
        <v>0</v>
      </c>
      <c r="K175" s="75"/>
      <c r="Q175" s="54"/>
      <c r="R175" s="54"/>
      <c r="S175" s="54"/>
    </row>
    <row r="176" spans="1:19" ht="13" x14ac:dyDescent="0.3">
      <c r="A176" s="69">
        <v>9</v>
      </c>
      <c r="B176" s="70"/>
      <c r="C176" s="70"/>
      <c r="D176" s="71"/>
      <c r="E176" s="71"/>
      <c r="F176" s="72"/>
      <c r="G176" s="70"/>
      <c r="H176" s="73"/>
      <c r="I176" s="70"/>
      <c r="J176" s="74">
        <f t="shared" si="7"/>
        <v>0</v>
      </c>
      <c r="K176" s="75"/>
      <c r="Q176" s="54"/>
      <c r="R176" s="54"/>
      <c r="S176" s="54"/>
    </row>
    <row r="177" spans="1:19" x14ac:dyDescent="0.25">
      <c r="A177" s="69">
        <v>10</v>
      </c>
      <c r="B177" s="70"/>
      <c r="C177" s="70"/>
      <c r="D177" s="71"/>
      <c r="E177" s="71"/>
      <c r="F177" s="72"/>
      <c r="G177" s="70"/>
      <c r="H177" s="73"/>
      <c r="I177" s="70"/>
      <c r="J177" s="74">
        <f t="shared" si="7"/>
        <v>0</v>
      </c>
      <c r="K177" s="75"/>
      <c r="Q177" s="76"/>
      <c r="R177" s="76"/>
      <c r="S177" s="76"/>
    </row>
    <row r="178" spans="1:19" ht="13" x14ac:dyDescent="0.3">
      <c r="A178" s="69">
        <v>11</v>
      </c>
      <c r="B178" s="70"/>
      <c r="C178" s="70"/>
      <c r="D178" s="71"/>
      <c r="E178" s="71"/>
      <c r="F178" s="72"/>
      <c r="G178" s="70"/>
      <c r="H178" s="73"/>
      <c r="I178" s="70"/>
      <c r="J178" s="74">
        <f t="shared" si="7"/>
        <v>0</v>
      </c>
      <c r="K178" s="75"/>
      <c r="Q178" s="54"/>
      <c r="R178" s="54"/>
      <c r="S178" s="54"/>
    </row>
    <row r="179" spans="1:19" x14ac:dyDescent="0.25">
      <c r="A179" s="69">
        <v>12</v>
      </c>
      <c r="B179" s="70"/>
      <c r="C179" s="70"/>
      <c r="D179" s="71"/>
      <c r="E179" s="71"/>
      <c r="F179" s="72"/>
      <c r="G179" s="70"/>
      <c r="H179" s="73"/>
      <c r="I179" s="70"/>
      <c r="J179" s="74">
        <f t="shared" si="7"/>
        <v>0</v>
      </c>
      <c r="K179" s="75"/>
    </row>
    <row r="180" spans="1:19" ht="13" thickBot="1" x14ac:dyDescent="0.3">
      <c r="A180" s="77"/>
      <c r="B180" s="78"/>
      <c r="C180" s="79"/>
      <c r="D180" s="79"/>
      <c r="E180" s="79"/>
      <c r="F180" s="78"/>
      <c r="G180" s="79"/>
      <c r="H180" s="79"/>
      <c r="I180" s="79"/>
      <c r="J180" s="78"/>
      <c r="K180" s="75"/>
    </row>
    <row r="181" spans="1:19" ht="13.5" thickTop="1" thickBot="1" x14ac:dyDescent="0.3">
      <c r="A181" s="80" t="s">
        <v>26</v>
      </c>
      <c r="B181" s="81"/>
      <c r="C181" s="82"/>
      <c r="D181" s="82"/>
      <c r="E181" s="82"/>
      <c r="F181" s="81"/>
      <c r="G181" s="82"/>
      <c r="H181" s="83">
        <f>SUM(H168:H179)</f>
        <v>0</v>
      </c>
      <c r="I181" s="84" t="str">
        <f>IF(H181=0,"",J181/H181)</f>
        <v/>
      </c>
      <c r="J181" s="85">
        <f>SUM(J168:J179)</f>
        <v>0</v>
      </c>
      <c r="K181" s="86"/>
    </row>
    <row r="183" spans="1:19" ht="13" thickBot="1" x14ac:dyDescent="0.3"/>
    <row r="184" spans="1:19" ht="16" thickBot="1" x14ac:dyDescent="0.3">
      <c r="D184" s="62" t="s">
        <v>35</v>
      </c>
      <c r="E184" s="63">
        <f>RebaseYear+7</f>
        <v>7</v>
      </c>
    </row>
    <row r="185" spans="1:19" ht="16.5" customHeight="1" thickBot="1" x14ac:dyDescent="0.3"/>
    <row r="186" spans="1:19" ht="25" x14ac:dyDescent="0.25">
      <c r="A186" s="64" t="s">
        <v>36</v>
      </c>
      <c r="B186" s="65" t="s">
        <v>37</v>
      </c>
      <c r="C186" s="65" t="s">
        <v>38</v>
      </c>
      <c r="D186" s="66" t="s">
        <v>39</v>
      </c>
      <c r="E186" s="66" t="s">
        <v>40</v>
      </c>
      <c r="F186" s="65" t="s">
        <v>41</v>
      </c>
      <c r="G186" s="67" t="s">
        <v>42</v>
      </c>
      <c r="H186" s="67" t="s">
        <v>43</v>
      </c>
      <c r="I186" s="67" t="s">
        <v>44</v>
      </c>
      <c r="J186" s="67" t="s">
        <v>45</v>
      </c>
      <c r="K186" s="68" t="s">
        <v>46</v>
      </c>
    </row>
    <row r="187" spans="1:19" x14ac:dyDescent="0.25">
      <c r="A187" s="69">
        <v>1</v>
      </c>
      <c r="B187" s="70"/>
      <c r="C187" s="70"/>
      <c r="D187" s="71"/>
      <c r="E187" s="71"/>
      <c r="F187" s="72"/>
      <c r="G187" s="70"/>
      <c r="H187" s="73"/>
      <c r="I187" s="70"/>
      <c r="J187" s="74">
        <f>H187*I187</f>
        <v>0</v>
      </c>
      <c r="K187" s="75"/>
    </row>
    <row r="188" spans="1:19" x14ac:dyDescent="0.25">
      <c r="A188" s="69">
        <v>2</v>
      </c>
      <c r="B188" s="70"/>
      <c r="C188" s="70"/>
      <c r="D188" s="71"/>
      <c r="E188" s="71"/>
      <c r="F188" s="72"/>
      <c r="G188" s="70"/>
      <c r="H188" s="73"/>
      <c r="I188" s="70"/>
      <c r="J188" s="74">
        <f t="shared" ref="J188:J191" si="8">H188*I188</f>
        <v>0</v>
      </c>
      <c r="K188" s="75"/>
    </row>
    <row r="189" spans="1:19" x14ac:dyDescent="0.25">
      <c r="A189" s="69">
        <v>3</v>
      </c>
      <c r="B189" s="70"/>
      <c r="C189" s="70"/>
      <c r="D189" s="71"/>
      <c r="E189" s="71"/>
      <c r="F189" s="72"/>
      <c r="G189" s="70"/>
      <c r="H189" s="73"/>
      <c r="I189" s="70"/>
      <c r="J189" s="74">
        <f t="shared" si="8"/>
        <v>0</v>
      </c>
      <c r="K189" s="75"/>
    </row>
    <row r="190" spans="1:19" x14ac:dyDescent="0.25">
      <c r="A190" s="69">
        <v>4</v>
      </c>
      <c r="B190" s="70"/>
      <c r="C190" s="70"/>
      <c r="D190" s="71"/>
      <c r="E190" s="71"/>
      <c r="F190" s="72"/>
      <c r="G190" s="70"/>
      <c r="H190" s="73"/>
      <c r="I190" s="70"/>
      <c r="J190" s="74">
        <f t="shared" si="8"/>
        <v>0</v>
      </c>
      <c r="K190" s="75"/>
    </row>
    <row r="191" spans="1:19" ht="13" x14ac:dyDescent="0.3">
      <c r="A191" s="69">
        <v>5</v>
      </c>
      <c r="B191" s="70"/>
      <c r="C191" s="70"/>
      <c r="D191" s="71"/>
      <c r="E191" s="71"/>
      <c r="F191" s="72"/>
      <c r="G191" s="70"/>
      <c r="H191" s="73"/>
      <c r="I191" s="70"/>
      <c r="J191" s="74">
        <f t="shared" si="8"/>
        <v>0</v>
      </c>
      <c r="K191" s="75"/>
      <c r="Q191" s="54"/>
      <c r="R191" s="54"/>
      <c r="S191" s="54"/>
    </row>
    <row r="192" spans="1:19" ht="13" x14ac:dyDescent="0.3">
      <c r="A192" s="69">
        <v>6</v>
      </c>
      <c r="B192" s="70"/>
      <c r="C192" s="70"/>
      <c r="D192" s="71"/>
      <c r="E192" s="71"/>
      <c r="F192" s="72"/>
      <c r="G192" s="70"/>
      <c r="H192" s="73"/>
      <c r="I192" s="70"/>
      <c r="J192" s="74">
        <f>H192*I192</f>
        <v>0</v>
      </c>
      <c r="K192" s="75"/>
      <c r="Q192" s="54"/>
      <c r="R192" s="54"/>
      <c r="S192" s="54"/>
    </row>
    <row r="193" spans="1:19" ht="13" x14ac:dyDescent="0.3">
      <c r="A193" s="69">
        <v>7</v>
      </c>
      <c r="B193" s="70"/>
      <c r="C193" s="70"/>
      <c r="D193" s="71"/>
      <c r="E193" s="71"/>
      <c r="F193" s="72"/>
      <c r="G193" s="70"/>
      <c r="H193" s="73"/>
      <c r="I193" s="70"/>
      <c r="J193" s="74">
        <f t="shared" ref="J193:J198" si="9">H193*I193</f>
        <v>0</v>
      </c>
      <c r="K193" s="75"/>
      <c r="Q193" s="54"/>
      <c r="R193" s="54"/>
      <c r="S193" s="54"/>
    </row>
    <row r="194" spans="1:19" ht="13" x14ac:dyDescent="0.3">
      <c r="A194" s="69">
        <v>8</v>
      </c>
      <c r="B194" s="70"/>
      <c r="C194" s="70"/>
      <c r="D194" s="71"/>
      <c r="E194" s="71"/>
      <c r="F194" s="72"/>
      <c r="G194" s="70"/>
      <c r="H194" s="73"/>
      <c r="I194" s="70"/>
      <c r="J194" s="74">
        <f t="shared" si="9"/>
        <v>0</v>
      </c>
      <c r="K194" s="75"/>
      <c r="Q194" s="54"/>
      <c r="R194" s="54"/>
      <c r="S194" s="54"/>
    </row>
    <row r="195" spans="1:19" ht="13" x14ac:dyDescent="0.3">
      <c r="A195" s="69">
        <v>9</v>
      </c>
      <c r="B195" s="70"/>
      <c r="C195" s="70"/>
      <c r="D195" s="71"/>
      <c r="E195" s="71"/>
      <c r="F195" s="72"/>
      <c r="G195" s="70"/>
      <c r="H195" s="73"/>
      <c r="I195" s="70"/>
      <c r="J195" s="74">
        <f t="shared" si="9"/>
        <v>0</v>
      </c>
      <c r="K195" s="75"/>
      <c r="Q195" s="54"/>
      <c r="R195" s="54"/>
      <c r="S195" s="54"/>
    </row>
    <row r="196" spans="1:19" x14ac:dyDescent="0.25">
      <c r="A196" s="69">
        <v>10</v>
      </c>
      <c r="B196" s="70"/>
      <c r="C196" s="70"/>
      <c r="D196" s="71"/>
      <c r="E196" s="71"/>
      <c r="F196" s="72"/>
      <c r="G196" s="70"/>
      <c r="H196" s="73"/>
      <c r="I196" s="70"/>
      <c r="J196" s="74">
        <f t="shared" si="9"/>
        <v>0</v>
      </c>
      <c r="K196" s="75"/>
      <c r="Q196" s="76"/>
      <c r="R196" s="76"/>
      <c r="S196" s="76"/>
    </row>
    <row r="197" spans="1:19" ht="13" x14ac:dyDescent="0.3">
      <c r="A197" s="69">
        <v>11</v>
      </c>
      <c r="B197" s="70"/>
      <c r="C197" s="70"/>
      <c r="D197" s="71"/>
      <c r="E197" s="71"/>
      <c r="F197" s="72"/>
      <c r="G197" s="70"/>
      <c r="H197" s="73"/>
      <c r="I197" s="70"/>
      <c r="J197" s="74">
        <f t="shared" si="9"/>
        <v>0</v>
      </c>
      <c r="K197" s="75"/>
      <c r="Q197" s="54"/>
      <c r="R197" s="54"/>
      <c r="S197" s="54"/>
    </row>
    <row r="198" spans="1:19" x14ac:dyDescent="0.25">
      <c r="A198" s="69">
        <v>12</v>
      </c>
      <c r="B198" s="70"/>
      <c r="C198" s="70"/>
      <c r="D198" s="71"/>
      <c r="E198" s="71"/>
      <c r="F198" s="72"/>
      <c r="G198" s="70"/>
      <c r="H198" s="73"/>
      <c r="I198" s="70"/>
      <c r="J198" s="74">
        <f t="shared" si="9"/>
        <v>0</v>
      </c>
      <c r="K198" s="75"/>
    </row>
    <row r="199" spans="1:19" ht="13" thickBot="1" x14ac:dyDescent="0.3">
      <c r="A199" s="77"/>
      <c r="B199" s="78"/>
      <c r="C199" s="79"/>
      <c r="D199" s="79"/>
      <c r="E199" s="79"/>
      <c r="F199" s="78"/>
      <c r="G199" s="79"/>
      <c r="H199" s="79"/>
      <c r="I199" s="79"/>
      <c r="J199" s="78"/>
      <c r="K199" s="75"/>
    </row>
    <row r="200" spans="1:19" ht="13.5" thickTop="1" thickBot="1" x14ac:dyDescent="0.3">
      <c r="A200" s="80" t="s">
        <v>26</v>
      </c>
      <c r="B200" s="81"/>
      <c r="C200" s="82"/>
      <c r="D200" s="82"/>
      <c r="E200" s="82"/>
      <c r="F200" s="81"/>
      <c r="G200" s="82"/>
      <c r="H200" s="83">
        <f>SUM(H187:H198)</f>
        <v>0</v>
      </c>
      <c r="I200" s="84" t="str">
        <f>IF(H200=0,"",J200/H200)</f>
        <v/>
      </c>
      <c r="J200" s="85">
        <f>SUM(J187:J198)</f>
        <v>0</v>
      </c>
      <c r="K200" s="86"/>
    </row>
    <row r="203" spans="1:19" ht="16" thickBot="1" x14ac:dyDescent="0.3">
      <c r="D203" s="62" t="s">
        <v>35</v>
      </c>
      <c r="E203" s="63">
        <f>RebaseYear+8</f>
        <v>8</v>
      </c>
    </row>
    <row r="204" spans="1:19" ht="16.5" customHeight="1" thickBot="1" x14ac:dyDescent="0.3"/>
    <row r="205" spans="1:19" ht="25" x14ac:dyDescent="0.25">
      <c r="A205" s="64" t="s">
        <v>36</v>
      </c>
      <c r="B205" s="65" t="s">
        <v>37</v>
      </c>
      <c r="C205" s="65" t="s">
        <v>38</v>
      </c>
      <c r="D205" s="66" t="s">
        <v>39</v>
      </c>
      <c r="E205" s="66" t="s">
        <v>40</v>
      </c>
      <c r="F205" s="65" t="s">
        <v>41</v>
      </c>
      <c r="G205" s="67" t="s">
        <v>42</v>
      </c>
      <c r="H205" s="67" t="s">
        <v>43</v>
      </c>
      <c r="I205" s="67" t="s">
        <v>44</v>
      </c>
      <c r="J205" s="67" t="s">
        <v>45</v>
      </c>
      <c r="K205" s="68" t="s">
        <v>46</v>
      </c>
    </row>
    <row r="206" spans="1:19" x14ac:dyDescent="0.25">
      <c r="A206" s="69">
        <v>1</v>
      </c>
      <c r="B206" s="70"/>
      <c r="C206" s="70"/>
      <c r="D206" s="71"/>
      <c r="E206" s="71"/>
      <c r="F206" s="72"/>
      <c r="G206" s="70"/>
      <c r="H206" s="73"/>
      <c r="I206" s="70"/>
      <c r="J206" s="74">
        <f>H206*I206</f>
        <v>0</v>
      </c>
      <c r="K206" s="75"/>
    </row>
    <row r="207" spans="1:19" x14ac:dyDescent="0.25">
      <c r="A207" s="69">
        <v>2</v>
      </c>
      <c r="B207" s="70"/>
      <c r="C207" s="70"/>
      <c r="D207" s="71"/>
      <c r="E207" s="71"/>
      <c r="F207" s="72"/>
      <c r="G207" s="70"/>
      <c r="H207" s="73"/>
      <c r="I207" s="70"/>
      <c r="J207" s="74">
        <f t="shared" ref="J207:J210" si="10">H207*I207</f>
        <v>0</v>
      </c>
      <c r="K207" s="75"/>
    </row>
    <row r="208" spans="1:19" x14ac:dyDescent="0.25">
      <c r="A208" s="69">
        <v>3</v>
      </c>
      <c r="B208" s="70"/>
      <c r="C208" s="70"/>
      <c r="D208" s="71"/>
      <c r="E208" s="71"/>
      <c r="F208" s="72"/>
      <c r="G208" s="70"/>
      <c r="H208" s="73"/>
      <c r="I208" s="70"/>
      <c r="J208" s="74">
        <f t="shared" si="10"/>
        <v>0</v>
      </c>
      <c r="K208" s="75"/>
    </row>
    <row r="209" spans="1:19" x14ac:dyDescent="0.25">
      <c r="A209" s="69">
        <v>4</v>
      </c>
      <c r="B209" s="70"/>
      <c r="C209" s="70"/>
      <c r="D209" s="71"/>
      <c r="E209" s="71"/>
      <c r="F209" s="72"/>
      <c r="G209" s="70"/>
      <c r="H209" s="73"/>
      <c r="I209" s="70"/>
      <c r="J209" s="74">
        <f t="shared" si="10"/>
        <v>0</v>
      </c>
      <c r="K209" s="75"/>
    </row>
    <row r="210" spans="1:19" ht="13" x14ac:dyDescent="0.3">
      <c r="A210" s="69">
        <v>5</v>
      </c>
      <c r="B210" s="70"/>
      <c r="C210" s="70"/>
      <c r="D210" s="71"/>
      <c r="E210" s="71"/>
      <c r="F210" s="72"/>
      <c r="G210" s="70"/>
      <c r="H210" s="73"/>
      <c r="I210" s="70"/>
      <c r="J210" s="74">
        <f t="shared" si="10"/>
        <v>0</v>
      </c>
      <c r="K210" s="75"/>
      <c r="Q210" s="54"/>
      <c r="R210" s="54"/>
      <c r="S210" s="54"/>
    </row>
    <row r="211" spans="1:19" ht="13" x14ac:dyDescent="0.3">
      <c r="A211" s="69">
        <v>6</v>
      </c>
      <c r="B211" s="70"/>
      <c r="C211" s="70"/>
      <c r="D211" s="71"/>
      <c r="E211" s="71"/>
      <c r="F211" s="72"/>
      <c r="G211" s="70"/>
      <c r="H211" s="73"/>
      <c r="I211" s="70"/>
      <c r="J211" s="74">
        <f>H211*I211</f>
        <v>0</v>
      </c>
      <c r="K211" s="75"/>
      <c r="Q211" s="54"/>
      <c r="R211" s="54"/>
      <c r="S211" s="54"/>
    </row>
    <row r="212" spans="1:19" ht="13" x14ac:dyDescent="0.3">
      <c r="A212" s="69">
        <v>7</v>
      </c>
      <c r="B212" s="70"/>
      <c r="C212" s="70"/>
      <c r="D212" s="71"/>
      <c r="E212" s="71"/>
      <c r="F212" s="72"/>
      <c r="G212" s="70"/>
      <c r="H212" s="73"/>
      <c r="I212" s="70"/>
      <c r="J212" s="74">
        <f t="shared" ref="J212:J217" si="11">H212*I212</f>
        <v>0</v>
      </c>
      <c r="K212" s="75"/>
      <c r="Q212" s="54"/>
      <c r="R212" s="54"/>
      <c r="S212" s="54"/>
    </row>
    <row r="213" spans="1:19" ht="13" x14ac:dyDescent="0.3">
      <c r="A213" s="69">
        <v>8</v>
      </c>
      <c r="B213" s="70"/>
      <c r="C213" s="70"/>
      <c r="D213" s="71"/>
      <c r="E213" s="71"/>
      <c r="F213" s="72"/>
      <c r="G213" s="70"/>
      <c r="H213" s="73"/>
      <c r="I213" s="70"/>
      <c r="J213" s="74">
        <f t="shared" si="11"/>
        <v>0</v>
      </c>
      <c r="K213" s="75"/>
      <c r="Q213" s="54"/>
      <c r="R213" s="54"/>
      <c r="S213" s="54"/>
    </row>
    <row r="214" spans="1:19" ht="13" x14ac:dyDescent="0.3">
      <c r="A214" s="69">
        <v>9</v>
      </c>
      <c r="B214" s="70"/>
      <c r="C214" s="70"/>
      <c r="D214" s="71"/>
      <c r="E214" s="71"/>
      <c r="F214" s="72"/>
      <c r="G214" s="70"/>
      <c r="H214" s="73"/>
      <c r="I214" s="70"/>
      <c r="J214" s="74">
        <f t="shared" si="11"/>
        <v>0</v>
      </c>
      <c r="K214" s="75"/>
      <c r="Q214" s="54"/>
      <c r="R214" s="54"/>
      <c r="S214" s="54"/>
    </row>
    <row r="215" spans="1:19" x14ac:dyDescent="0.25">
      <c r="A215" s="69">
        <v>10</v>
      </c>
      <c r="B215" s="70"/>
      <c r="C215" s="70"/>
      <c r="D215" s="71"/>
      <c r="E215" s="71"/>
      <c r="F215" s="72"/>
      <c r="G215" s="70"/>
      <c r="H215" s="73"/>
      <c r="I215" s="70"/>
      <c r="J215" s="74">
        <f t="shared" si="11"/>
        <v>0</v>
      </c>
      <c r="K215" s="75"/>
      <c r="Q215" s="76"/>
      <c r="R215" s="76"/>
      <c r="S215" s="76"/>
    </row>
    <row r="216" spans="1:19" ht="13" x14ac:dyDescent="0.3">
      <c r="A216" s="69">
        <v>11</v>
      </c>
      <c r="B216" s="70"/>
      <c r="C216" s="70"/>
      <c r="D216" s="71"/>
      <c r="E216" s="71"/>
      <c r="F216" s="72"/>
      <c r="G216" s="70"/>
      <c r="H216" s="73"/>
      <c r="I216" s="70"/>
      <c r="J216" s="74">
        <f t="shared" si="11"/>
        <v>0</v>
      </c>
      <c r="K216" s="75"/>
      <c r="Q216" s="54"/>
      <c r="R216" s="54"/>
      <c r="S216" s="54"/>
    </row>
    <row r="217" spans="1:19" x14ac:dyDescent="0.25">
      <c r="A217" s="69">
        <v>12</v>
      </c>
      <c r="B217" s="70"/>
      <c r="C217" s="70"/>
      <c r="D217" s="71"/>
      <c r="E217" s="71"/>
      <c r="F217" s="72"/>
      <c r="G217" s="70"/>
      <c r="H217" s="73"/>
      <c r="I217" s="70"/>
      <c r="J217" s="74">
        <f t="shared" si="11"/>
        <v>0</v>
      </c>
      <c r="K217" s="75"/>
    </row>
    <row r="218" spans="1:19" ht="13" thickBot="1" x14ac:dyDescent="0.3">
      <c r="A218" s="77"/>
      <c r="B218" s="78"/>
      <c r="C218" s="79"/>
      <c r="D218" s="79"/>
      <c r="E218" s="79"/>
      <c r="F218" s="78"/>
      <c r="G218" s="79"/>
      <c r="H218" s="79"/>
      <c r="I218" s="79"/>
      <c r="J218" s="78"/>
      <c r="K218" s="75"/>
    </row>
    <row r="219" spans="1:19" ht="13.5" thickTop="1" thickBot="1" x14ac:dyDescent="0.3">
      <c r="A219" s="80" t="s">
        <v>26</v>
      </c>
      <c r="B219" s="81"/>
      <c r="C219" s="82"/>
      <c r="D219" s="82"/>
      <c r="E219" s="82"/>
      <c r="F219" s="81"/>
      <c r="G219" s="82"/>
      <c r="H219" s="83">
        <f>SUM(H206:H217)</f>
        <v>0</v>
      </c>
      <c r="I219" s="84" t="str">
        <f>IF(H219=0,"",J219/H219)</f>
        <v/>
      </c>
      <c r="J219" s="85">
        <f>SUM(J206:J217)</f>
        <v>0</v>
      </c>
      <c r="K219" s="86"/>
    </row>
    <row r="221" spans="1:19" ht="13" thickBot="1" x14ac:dyDescent="0.3"/>
    <row r="222" spans="1:19" ht="16" thickBot="1" x14ac:dyDescent="0.3">
      <c r="D222" s="62" t="s">
        <v>35</v>
      </c>
      <c r="E222" s="63">
        <f>RebaseYear+9</f>
        <v>9</v>
      </c>
    </row>
    <row r="223" spans="1:19" ht="16.5" customHeight="1" thickBot="1" x14ac:dyDescent="0.3"/>
    <row r="224" spans="1:19" ht="25" x14ac:dyDescent="0.25">
      <c r="A224" s="64" t="s">
        <v>36</v>
      </c>
      <c r="B224" s="65" t="s">
        <v>37</v>
      </c>
      <c r="C224" s="65" t="s">
        <v>38</v>
      </c>
      <c r="D224" s="66" t="s">
        <v>39</v>
      </c>
      <c r="E224" s="66" t="s">
        <v>40</v>
      </c>
      <c r="F224" s="65" t="s">
        <v>41</v>
      </c>
      <c r="G224" s="67" t="s">
        <v>42</v>
      </c>
      <c r="H224" s="67" t="s">
        <v>43</v>
      </c>
      <c r="I224" s="67" t="s">
        <v>44</v>
      </c>
      <c r="J224" s="67" t="s">
        <v>45</v>
      </c>
      <c r="K224" s="68" t="s">
        <v>46</v>
      </c>
    </row>
    <row r="225" spans="1:19" x14ac:dyDescent="0.25">
      <c r="A225" s="69">
        <v>1</v>
      </c>
      <c r="B225" s="70"/>
      <c r="C225" s="70"/>
      <c r="D225" s="71"/>
      <c r="E225" s="71"/>
      <c r="F225" s="72"/>
      <c r="G225" s="70"/>
      <c r="H225" s="73"/>
      <c r="I225" s="70"/>
      <c r="J225" s="74">
        <f>H225*I225</f>
        <v>0</v>
      </c>
      <c r="K225" s="75"/>
    </row>
    <row r="226" spans="1:19" x14ac:dyDescent="0.25">
      <c r="A226" s="69">
        <v>2</v>
      </c>
      <c r="B226" s="70"/>
      <c r="C226" s="70"/>
      <c r="D226" s="71"/>
      <c r="E226" s="71"/>
      <c r="F226" s="72"/>
      <c r="G226" s="70"/>
      <c r="H226" s="73"/>
      <c r="I226" s="70"/>
      <c r="J226" s="74">
        <f t="shared" ref="J226:J229" si="12">H226*I226</f>
        <v>0</v>
      </c>
      <c r="K226" s="75"/>
    </row>
    <row r="227" spans="1:19" x14ac:dyDescent="0.25">
      <c r="A227" s="69">
        <v>3</v>
      </c>
      <c r="B227" s="70"/>
      <c r="C227" s="70"/>
      <c r="D227" s="71"/>
      <c r="E227" s="71"/>
      <c r="F227" s="72"/>
      <c r="G227" s="70"/>
      <c r="H227" s="73"/>
      <c r="I227" s="70"/>
      <c r="J227" s="74">
        <f t="shared" si="12"/>
        <v>0</v>
      </c>
      <c r="K227" s="75"/>
    </row>
    <row r="228" spans="1:19" x14ac:dyDescent="0.25">
      <c r="A228" s="69">
        <v>4</v>
      </c>
      <c r="B228" s="70"/>
      <c r="C228" s="70"/>
      <c r="D228" s="71"/>
      <c r="E228" s="71"/>
      <c r="F228" s="72"/>
      <c r="G228" s="70"/>
      <c r="H228" s="73"/>
      <c r="I228" s="70"/>
      <c r="J228" s="74">
        <f t="shared" si="12"/>
        <v>0</v>
      </c>
      <c r="K228" s="75"/>
    </row>
    <row r="229" spans="1:19" ht="13" x14ac:dyDescent="0.3">
      <c r="A229" s="69">
        <v>5</v>
      </c>
      <c r="B229" s="70"/>
      <c r="C229" s="70"/>
      <c r="D229" s="71"/>
      <c r="E229" s="71"/>
      <c r="F229" s="72"/>
      <c r="G229" s="70"/>
      <c r="H229" s="73"/>
      <c r="I229" s="70"/>
      <c r="J229" s="74">
        <f t="shared" si="12"/>
        <v>0</v>
      </c>
      <c r="K229" s="75"/>
      <c r="Q229" s="54"/>
      <c r="R229" s="54"/>
      <c r="S229" s="54"/>
    </row>
    <row r="230" spans="1:19" ht="13" x14ac:dyDescent="0.3">
      <c r="A230" s="69">
        <v>6</v>
      </c>
      <c r="B230" s="70"/>
      <c r="C230" s="70"/>
      <c r="D230" s="71"/>
      <c r="E230" s="71"/>
      <c r="F230" s="72"/>
      <c r="G230" s="70"/>
      <c r="H230" s="73"/>
      <c r="I230" s="70"/>
      <c r="J230" s="74">
        <f>H230*I230</f>
        <v>0</v>
      </c>
      <c r="K230" s="75"/>
      <c r="Q230" s="54"/>
      <c r="R230" s="54"/>
      <c r="S230" s="54"/>
    </row>
    <row r="231" spans="1:19" ht="13" x14ac:dyDescent="0.3">
      <c r="A231" s="69">
        <v>7</v>
      </c>
      <c r="B231" s="70"/>
      <c r="C231" s="70"/>
      <c r="D231" s="71"/>
      <c r="E231" s="71"/>
      <c r="F231" s="72"/>
      <c r="G231" s="70"/>
      <c r="H231" s="73"/>
      <c r="I231" s="70"/>
      <c r="J231" s="74">
        <f t="shared" ref="J231:J236" si="13">H231*I231</f>
        <v>0</v>
      </c>
      <c r="K231" s="75"/>
      <c r="Q231" s="54"/>
      <c r="R231" s="54"/>
      <c r="S231" s="54"/>
    </row>
    <row r="232" spans="1:19" ht="13" x14ac:dyDescent="0.3">
      <c r="A232" s="69">
        <v>8</v>
      </c>
      <c r="B232" s="70"/>
      <c r="C232" s="70"/>
      <c r="D232" s="71"/>
      <c r="E232" s="71"/>
      <c r="F232" s="72"/>
      <c r="G232" s="70"/>
      <c r="H232" s="73"/>
      <c r="I232" s="70"/>
      <c r="J232" s="74">
        <f t="shared" si="13"/>
        <v>0</v>
      </c>
      <c r="K232" s="75"/>
      <c r="Q232" s="54"/>
      <c r="R232" s="54"/>
      <c r="S232" s="54"/>
    </row>
    <row r="233" spans="1:19" ht="13" x14ac:dyDescent="0.3">
      <c r="A233" s="69">
        <v>9</v>
      </c>
      <c r="B233" s="70"/>
      <c r="C233" s="70"/>
      <c r="D233" s="71"/>
      <c r="E233" s="71"/>
      <c r="F233" s="72"/>
      <c r="G233" s="70"/>
      <c r="H233" s="73"/>
      <c r="I233" s="70"/>
      <c r="J233" s="74">
        <f t="shared" si="13"/>
        <v>0</v>
      </c>
      <c r="K233" s="75"/>
      <c r="Q233" s="54"/>
      <c r="R233" s="54"/>
      <c r="S233" s="54"/>
    </row>
    <row r="234" spans="1:19" x14ac:dyDescent="0.25">
      <c r="A234" s="69">
        <v>10</v>
      </c>
      <c r="B234" s="70"/>
      <c r="C234" s="70"/>
      <c r="D234" s="71"/>
      <c r="E234" s="71"/>
      <c r="F234" s="72"/>
      <c r="G234" s="70"/>
      <c r="H234" s="73"/>
      <c r="I234" s="70"/>
      <c r="J234" s="74">
        <f t="shared" si="13"/>
        <v>0</v>
      </c>
      <c r="K234" s="75"/>
      <c r="Q234" s="76"/>
      <c r="R234" s="76"/>
      <c r="S234" s="76"/>
    </row>
    <row r="235" spans="1:19" ht="13" x14ac:dyDescent="0.3">
      <c r="A235" s="69">
        <v>11</v>
      </c>
      <c r="B235" s="70"/>
      <c r="C235" s="70"/>
      <c r="D235" s="71"/>
      <c r="E235" s="71"/>
      <c r="F235" s="72"/>
      <c r="G235" s="70"/>
      <c r="H235" s="73"/>
      <c r="I235" s="70"/>
      <c r="J235" s="74">
        <f t="shared" si="13"/>
        <v>0</v>
      </c>
      <c r="K235" s="75"/>
      <c r="Q235" s="54"/>
      <c r="R235" s="54"/>
      <c r="S235" s="54"/>
    </row>
    <row r="236" spans="1:19" x14ac:dyDescent="0.25">
      <c r="A236" s="69">
        <v>12</v>
      </c>
      <c r="B236" s="70"/>
      <c r="C236" s="70"/>
      <c r="D236" s="71"/>
      <c r="E236" s="71"/>
      <c r="F236" s="72"/>
      <c r="G236" s="70"/>
      <c r="H236" s="73"/>
      <c r="I236" s="70"/>
      <c r="J236" s="74">
        <f t="shared" si="13"/>
        <v>0</v>
      </c>
      <c r="K236" s="75"/>
    </row>
    <row r="237" spans="1:19" ht="13" thickBot="1" x14ac:dyDescent="0.3">
      <c r="A237" s="77"/>
      <c r="B237" s="78"/>
      <c r="C237" s="79"/>
      <c r="D237" s="79"/>
      <c r="E237" s="79"/>
      <c r="F237" s="78"/>
      <c r="G237" s="79"/>
      <c r="H237" s="79"/>
      <c r="I237" s="79"/>
      <c r="J237" s="78"/>
      <c r="K237" s="75"/>
    </row>
    <row r="238" spans="1:19" ht="13.5" thickTop="1" thickBot="1" x14ac:dyDescent="0.3">
      <c r="A238" s="80" t="s">
        <v>26</v>
      </c>
      <c r="B238" s="81"/>
      <c r="C238" s="82"/>
      <c r="D238" s="82"/>
      <c r="E238" s="82"/>
      <c r="F238" s="81"/>
      <c r="G238" s="82"/>
      <c r="H238" s="83">
        <f>SUM(H225:H236)</f>
        <v>0</v>
      </c>
      <c r="I238" s="84" t="str">
        <f>IF(H238=0,"",J238/H238)</f>
        <v/>
      </c>
      <c r="J238" s="85">
        <f>SUM(J225:J236)</f>
        <v>0</v>
      </c>
      <c r="K238" s="86"/>
    </row>
  </sheetData>
  <mergeCells count="7">
    <mergeCell ref="A19:K19"/>
    <mergeCell ref="A10:K10"/>
    <mergeCell ref="A11:K11"/>
    <mergeCell ref="L11:O11"/>
    <mergeCell ref="B15:K15"/>
    <mergeCell ref="B16:K16"/>
    <mergeCell ref="B17:K17"/>
  </mergeCells>
  <dataValidations count="3">
    <dataValidation type="list" allowBlank="1" showInputMessage="1" showErrorMessage="1" sqref="D225:D236 D23:D38 D46:D60 D68:D82 D90:D108 D116:D134 D168:D179 D187:D198 D206:D217 D142:D160" xr:uid="{9F172863-580C-405C-BDA2-EA35BFD03EA2}">
      <formula1>"Affiliated, Third-Party"</formula1>
    </dataValidation>
    <dataValidation type="list" allowBlank="1" showInputMessage="1" showErrorMessage="1" sqref="E225:E236 E23:E38 E46:E60 E68:E82 E90:E108 E116:E134 E168:E179 E187:E198 E206:E217 E142:E160" xr:uid="{A1734E59-1B91-4D7F-AF57-FB68E7517F4E}">
      <formula1>"Fixed Rate, Variable Rate"</formula1>
    </dataValidation>
    <dataValidation allowBlank="1" showInputMessage="1" showErrorMessage="1" promptTitle="Date Format" prompt="E.g:  &quot;August 1, 2011&quot;" sqref="K7" xr:uid="{90ED4D2E-2831-4853-BBC9-7771E4070995}"/>
  </dataValidations>
  <pageMargins left="0.75" right="0.75" top="1" bottom="1" header="0.5" footer="0.5"/>
  <pageSetup scale="55"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EDAACFF67256049A485179023DD9F32" ma:contentTypeVersion="0" ma:contentTypeDescription="Create a new document." ma:contentTypeScope="" ma:versionID="8af12ab99f0670eb2585e48d1431ba03">
  <xsd:schema xmlns:xsd="http://www.w3.org/2001/XMLSchema" xmlns:xs="http://www.w3.org/2001/XMLSchema" xmlns:p="http://schemas.microsoft.com/office/2006/metadata/properties" targetNamespace="http://schemas.microsoft.com/office/2006/metadata/properties" ma:root="true" ma:fieldsID="6ff03dde4259c08ff71d8d05c94e2e99">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2F6AFE7-F3D1-4DC9-92CF-260E84904D6C}">
  <ds:schemaRefs>
    <ds:schemaRef ds:uri="http://schemas.microsoft.com/sharepoint/v3/contenttype/forms"/>
  </ds:schemaRefs>
</ds:datastoreItem>
</file>

<file path=customXml/itemProps2.xml><?xml version="1.0" encoding="utf-8"?>
<ds:datastoreItem xmlns:ds="http://schemas.openxmlformats.org/officeDocument/2006/customXml" ds:itemID="{20D93556-1BB4-41F4-A974-0E6408150537}"/>
</file>

<file path=customXml/itemProps3.xml><?xml version="1.0" encoding="utf-8"?>
<ds:datastoreItem xmlns:ds="http://schemas.openxmlformats.org/officeDocument/2006/customXml" ds:itemID="{74C4CB36-4265-405A-BDFC-2F305ACADA28}">
  <ds:schemaRefs>
    <ds:schemaRef ds:uri="http://purl.org/dc/elements/1.1/"/>
    <ds:schemaRef ds:uri="http://schemas.microsoft.com/office/infopath/2007/PartnerControls"/>
    <ds:schemaRef ds:uri="http://purl.org/dc/terms/"/>
    <ds:schemaRef ds:uri="http://schemas.microsoft.com/office/2006/metadata/properties"/>
    <ds:schemaRef ds:uri="http://purl.org/dc/dcmitype/"/>
    <ds:schemaRef ds:uri="http://schemas.microsoft.com/office/2006/documentManagement/types"/>
    <ds:schemaRef ds:uri="http://schemas.openxmlformats.org/package/2006/metadata/core-properties"/>
    <ds:schemaRef ds:uri="d178a8d1-16ff-473a-8ed0-d41f4478457a"/>
    <ds:schemaRef ds:uri="http://www.w3.org/XML/1998/namespace"/>
    <ds:schemaRef ds:uri="http://schemas.microsoft.com/sharepoint/v3/fields"/>
    <ds:schemaRef ds:uri="12f68b52-648b-46a0-8463-d3282342a49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App.2-OA Capital Structure</vt:lpstr>
      <vt:lpstr>App.2-OB_Debt Instruments</vt:lpstr>
      <vt:lpstr>'App.2-OA Capital Structure'!Print_Area</vt:lpstr>
      <vt:lpstr>'App.2-OB_Debt Instruments'!Print_Area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Lisa Phin</dc:creator>
  <cp:lastModifiedBy>Sehrish Syed</cp:lastModifiedBy>
  <dcterms:created xsi:type="dcterms:W3CDTF">2023-08-31T15:20:19Z</dcterms:created>
  <dcterms:modified xsi:type="dcterms:W3CDTF">2023-11-17T16:24:53Z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69b6d35-9428-45a2-885e-7b22f796d882_Enabled">
    <vt:lpwstr>true</vt:lpwstr>
  </property>
  <property fmtid="{D5CDD505-2E9C-101B-9397-08002B2CF9AE}" pid="3" name="MSIP_Label_569b6d35-9428-45a2-885e-7b22f796d882_SetDate">
    <vt:lpwstr>2023-08-31T15:21:12Z</vt:lpwstr>
  </property>
  <property fmtid="{D5CDD505-2E9C-101B-9397-08002B2CF9AE}" pid="4" name="MSIP_Label_569b6d35-9428-45a2-885e-7b22f796d882_Method">
    <vt:lpwstr>Privileged</vt:lpwstr>
  </property>
  <property fmtid="{D5CDD505-2E9C-101B-9397-08002B2CF9AE}" pid="5" name="MSIP_Label_569b6d35-9428-45a2-885e-7b22f796d882_Name">
    <vt:lpwstr>Internal</vt:lpwstr>
  </property>
  <property fmtid="{D5CDD505-2E9C-101B-9397-08002B2CF9AE}" pid="6" name="MSIP_Label_569b6d35-9428-45a2-885e-7b22f796d882_SiteId">
    <vt:lpwstr>cecf09d6-44f1-4c40-95a1-cbafb9319d75</vt:lpwstr>
  </property>
  <property fmtid="{D5CDD505-2E9C-101B-9397-08002B2CF9AE}" pid="7" name="MSIP_Label_569b6d35-9428-45a2-885e-7b22f796d882_ActionId">
    <vt:lpwstr>07c6c54e-6208-4fa2-9416-7094bb03e5cb</vt:lpwstr>
  </property>
  <property fmtid="{D5CDD505-2E9C-101B-9397-08002B2CF9AE}" pid="8" name="MSIP_Label_569b6d35-9428-45a2-885e-7b22f796d882_ContentBits">
    <vt:lpwstr>0</vt:lpwstr>
  </property>
  <property fmtid="{D5CDD505-2E9C-101B-9397-08002B2CF9AE}" pid="9" name="ContentTypeId">
    <vt:lpwstr>0x0101002EDAACFF67256049A485179023DD9F32</vt:lpwstr>
  </property>
</Properties>
</file>