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API_2024_IRM\Draft Rate Order\"/>
    </mc:Choice>
  </mc:AlternateContent>
  <xr:revisionPtr revIDLastSave="0" documentId="13_ncr:1_{DEFDD133-895B-4730-9FA6-BF3FE8DDDEB8}" xr6:coauthVersionLast="47" xr6:coauthVersionMax="47" xr10:uidLastSave="{00000000-0000-0000-0000-000000000000}"/>
  <bookViews>
    <workbookView xWindow="28680" yWindow="-120" windowWidth="29040" windowHeight="15840" xr2:uid="{0C32F64C-5A72-40AA-9568-5BF888F3B4E4}"/>
  </bookViews>
  <sheets>
    <sheet name="Check R2 Allocation" sheetId="2" r:id="rId1"/>
    <sheet name="Update 1551 Allocation" sheetId="3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2" l="1"/>
  <c r="G74" i="2"/>
  <c r="G73" i="2"/>
  <c r="G72" i="2"/>
  <c r="E62" i="3"/>
  <c r="D62" i="3"/>
  <c r="C62" i="3"/>
  <c r="B62" i="3"/>
  <c r="B56" i="3"/>
  <c r="C55" i="3"/>
  <c r="D55" i="3" s="1"/>
  <c r="E66" i="3" s="1"/>
  <c r="B50" i="3"/>
  <c r="B47" i="3"/>
  <c r="C53" i="3" s="1"/>
  <c r="D53" i="3" s="1"/>
  <c r="E64" i="3" s="1"/>
  <c r="C43" i="3"/>
  <c r="D43" i="3" s="1"/>
  <c r="B41" i="3"/>
  <c r="B38" i="3"/>
  <c r="C36" i="3" s="1"/>
  <c r="B31" i="3"/>
  <c r="B28" i="3"/>
  <c r="C27" i="3" s="1"/>
  <c r="D27" i="3" s="1"/>
  <c r="B66" i="3" s="1"/>
  <c r="C17" i="3"/>
  <c r="C16" i="3"/>
  <c r="C17" i="2"/>
  <c r="E62" i="2"/>
  <c r="B50" i="2"/>
  <c r="B41" i="2"/>
  <c r="B56" i="2"/>
  <c r="D62" i="2"/>
  <c r="C62" i="2"/>
  <c r="B62" i="2"/>
  <c r="B47" i="2"/>
  <c r="C46" i="2" s="1"/>
  <c r="B38" i="2"/>
  <c r="C37" i="2" s="1"/>
  <c r="D37" i="2" s="1"/>
  <c r="C66" i="2" s="1"/>
  <c r="B31" i="2"/>
  <c r="B28" i="2"/>
  <c r="C25" i="2" s="1"/>
  <c r="D25" i="2" s="1"/>
  <c r="B64" i="2" s="1"/>
  <c r="C16" i="2"/>
  <c r="C34" i="3" l="1"/>
  <c r="D34" i="3" s="1"/>
  <c r="C44" i="3"/>
  <c r="D44" i="3" s="1"/>
  <c r="D64" i="3" s="1"/>
  <c r="C24" i="3"/>
  <c r="C45" i="3"/>
  <c r="D45" i="3" s="1"/>
  <c r="D65" i="3" s="1"/>
  <c r="C25" i="3"/>
  <c r="D25" i="3" s="1"/>
  <c r="B64" i="3" s="1"/>
  <c r="F64" i="3" s="1"/>
  <c r="D73" i="3" s="1"/>
  <c r="E73" i="3" s="1"/>
  <c r="C35" i="3"/>
  <c r="D35" i="3" s="1"/>
  <c r="C64" i="3" s="1"/>
  <c r="C37" i="3"/>
  <c r="D37" i="3" s="1"/>
  <c r="C66" i="3" s="1"/>
  <c r="F66" i="3" s="1"/>
  <c r="D75" i="3" s="1"/>
  <c r="E75" i="3" s="1"/>
  <c r="C26" i="3"/>
  <c r="D26" i="3" s="1"/>
  <c r="B65" i="3" s="1"/>
  <c r="C52" i="3"/>
  <c r="C56" i="3" s="1"/>
  <c r="C54" i="3"/>
  <c r="D54" i="3" s="1"/>
  <c r="E65" i="3" s="1"/>
  <c r="D47" i="3"/>
  <c r="D48" i="3" s="1"/>
  <c r="C38" i="3"/>
  <c r="D36" i="3"/>
  <c r="C65" i="3" s="1"/>
  <c r="C46" i="3"/>
  <c r="D46" i="3" s="1"/>
  <c r="D66" i="3" s="1"/>
  <c r="D52" i="3"/>
  <c r="C63" i="3"/>
  <c r="D24" i="3"/>
  <c r="D63" i="3"/>
  <c r="C52" i="2"/>
  <c r="D52" i="2" s="1"/>
  <c r="E63" i="2" s="1"/>
  <c r="C53" i="2"/>
  <c r="D53" i="2" s="1"/>
  <c r="E64" i="2" s="1"/>
  <c r="C34" i="2"/>
  <c r="D34" i="2" s="1"/>
  <c r="C63" i="2" s="1"/>
  <c r="C54" i="2"/>
  <c r="C55" i="2"/>
  <c r="D55" i="2" s="1"/>
  <c r="E66" i="2" s="1"/>
  <c r="D46" i="2"/>
  <c r="D66" i="2" s="1"/>
  <c r="C36" i="2"/>
  <c r="D36" i="2" s="1"/>
  <c r="C65" i="2" s="1"/>
  <c r="C43" i="2"/>
  <c r="C44" i="2"/>
  <c r="D44" i="2" s="1"/>
  <c r="D64" i="2" s="1"/>
  <c r="C45" i="2"/>
  <c r="D45" i="2" s="1"/>
  <c r="D65" i="2" s="1"/>
  <c r="C26" i="2"/>
  <c r="D26" i="2" s="1"/>
  <c r="B65" i="2" s="1"/>
  <c r="C27" i="2"/>
  <c r="D27" i="2" s="1"/>
  <c r="B66" i="2" s="1"/>
  <c r="C24" i="2"/>
  <c r="D24" i="2" s="1"/>
  <c r="B63" i="2" s="1"/>
  <c r="C35" i="2"/>
  <c r="F65" i="3" l="1"/>
  <c r="D74" i="3" s="1"/>
  <c r="E74" i="3" s="1"/>
  <c r="C67" i="3"/>
  <c r="C28" i="3"/>
  <c r="F66" i="2"/>
  <c r="D75" i="2" s="1"/>
  <c r="E75" i="2" s="1"/>
  <c r="B67" i="2"/>
  <c r="E63" i="3"/>
  <c r="E67" i="3" s="1"/>
  <c r="E68" i="3" s="1"/>
  <c r="D56" i="3"/>
  <c r="D57" i="3" s="1"/>
  <c r="B63" i="3"/>
  <c r="D28" i="3"/>
  <c r="D29" i="3" s="1"/>
  <c r="C47" i="3"/>
  <c r="D67" i="3"/>
  <c r="D68" i="3" s="1"/>
  <c r="D38" i="3"/>
  <c r="D39" i="3" s="1"/>
  <c r="C56" i="2"/>
  <c r="D54" i="2"/>
  <c r="C47" i="2"/>
  <c r="D43" i="2"/>
  <c r="D28" i="2"/>
  <c r="D29" i="2" s="1"/>
  <c r="C28" i="2"/>
  <c r="C38" i="2"/>
  <c r="D35" i="2"/>
  <c r="C64" i="2" s="1"/>
  <c r="F64" i="2" s="1"/>
  <c r="D73" i="2" s="1"/>
  <c r="E73" i="2" s="1"/>
  <c r="C67" i="2" l="1"/>
  <c r="B68" i="2"/>
  <c r="B67" i="3"/>
  <c r="B68" i="3" s="1"/>
  <c r="F63" i="3"/>
  <c r="C68" i="3"/>
  <c r="E65" i="2"/>
  <c r="D56" i="2"/>
  <c r="D47" i="2"/>
  <c r="D48" i="2" s="1"/>
  <c r="D63" i="2"/>
  <c r="D38" i="2"/>
  <c r="C68" i="2" l="1"/>
  <c r="E67" i="2"/>
  <c r="E68" i="2" s="1"/>
  <c r="F65" i="2"/>
  <c r="D74" i="2" s="1"/>
  <c r="E74" i="2" s="1"/>
  <c r="D67" i="2"/>
  <c r="D68" i="2" s="1"/>
  <c r="F63" i="2"/>
  <c r="D72" i="3"/>
  <c r="E72" i="3" s="1"/>
  <c r="F67" i="3"/>
  <c r="D57" i="2"/>
  <c r="D39" i="2"/>
  <c r="D72" i="2" l="1"/>
  <c r="E72" i="2" s="1"/>
  <c r="F67" i="2"/>
  <c r="D76" i="3"/>
  <c r="F68" i="3"/>
  <c r="F68" i="2" l="1"/>
  <c r="D76" i="2"/>
</calcChain>
</file>

<file path=xl/sharedStrings.xml><?xml version="1.0" encoding="utf-8"?>
<sst xmlns="http://schemas.openxmlformats.org/spreadsheetml/2006/main" count="146" uniqueCount="44">
  <si>
    <t>GR 1 DVA total for disposition</t>
  </si>
  <si>
    <t>LV Variance Account</t>
  </si>
  <si>
    <t>Smart Metering Entity Charge Variance Account</t>
  </si>
  <si>
    <r>
      <t>RSVA - Wholesale Market Service Charge</t>
    </r>
    <r>
      <rPr>
        <vertAlign val="superscript"/>
        <sz val="11"/>
        <rFont val="Arial"/>
        <family val="2"/>
      </rPr>
      <t>5</t>
    </r>
  </si>
  <si>
    <r>
      <t>Variance WMS – Sub-account CBR Class A</t>
    </r>
    <r>
      <rPr>
        <vertAlign val="superscript"/>
        <sz val="11"/>
        <rFont val="Arial"/>
        <family val="2"/>
      </rPr>
      <t>5</t>
    </r>
  </si>
  <si>
    <r>
      <t>Variance WMS – Sub-account CBR Class B</t>
    </r>
    <r>
      <rPr>
        <vertAlign val="superscript"/>
        <sz val="11"/>
        <rFont val="Arial"/>
        <family val="2"/>
      </rPr>
      <t>5</t>
    </r>
  </si>
  <si>
    <t>RSVA - Retail Transmission Network Charge</t>
  </si>
  <si>
    <t>RSVA - Retail Transmission Connection Charge</t>
  </si>
  <si>
    <r>
      <t>RSVA - Power</t>
    </r>
    <r>
      <rPr>
        <vertAlign val="superscript"/>
        <sz val="11"/>
        <rFont val="Arial"/>
        <family val="2"/>
      </rPr>
      <t>4</t>
    </r>
  </si>
  <si>
    <r>
      <t>RSVA - Global Adjustment</t>
    </r>
    <r>
      <rPr>
        <vertAlign val="superscript"/>
        <sz val="11"/>
        <rFont val="Arial"/>
        <family val="2"/>
      </rPr>
      <t>4</t>
    </r>
  </si>
  <si>
    <t>Disposition and Recovery/Refund of Regulatory Balances (total)</t>
  </si>
  <si>
    <t>RESIDENTIAL R1 SERVICE CLASSIFICATION</t>
  </si>
  <si>
    <t>RESIDENTIAL R2 SERVICE CLASSIFICATION</t>
  </si>
  <si>
    <t>SEASONAL CUSTOMERS SERVICE CLASSIFICATION</t>
  </si>
  <si>
    <t>STREET LIGHTING SERVICE CLASSIFICATION</t>
  </si>
  <si>
    <t xml:space="preserve">1551 -SME Variance </t>
  </si>
  <si>
    <r>
      <t>Number of Customers for Residential and GS&lt;50 classes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</si>
  <si>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Allocation Proportion</t>
  </si>
  <si>
    <t>Account Balance Allocation</t>
  </si>
  <si>
    <t>check</t>
  </si>
  <si>
    <t xml:space="preserve">ALLOCATIONS OF ACCOUNTS INCLUDED IN DVA RATE RIDER </t>
  </si>
  <si>
    <r>
      <t xml:space="preserve">Total Metered </t>
    </r>
    <r>
      <rPr>
        <b/>
        <sz val="10"/>
        <color rgb="FFFF0000"/>
        <rFont val="Arial"/>
        <family val="2"/>
      </rPr>
      <t>kWh</t>
    </r>
  </si>
  <si>
    <t>1580- WMS (excl. CBR)</t>
  </si>
  <si>
    <t xml:space="preserve">Total Allocations by Class </t>
  </si>
  <si>
    <t xml:space="preserve">Rate Rider Applicable </t>
  </si>
  <si>
    <t xml:space="preserve">Group 1 DVA </t>
  </si>
  <si>
    <t>N/A</t>
  </si>
  <si>
    <t xml:space="preserve">CBR DVA </t>
  </si>
  <si>
    <t xml:space="preserve">GA Rate Rider </t>
  </si>
  <si>
    <t>1584 - RTSR Network</t>
  </si>
  <si>
    <t>1584 - RTSR Connection</t>
  </si>
  <si>
    <t xml:space="preserve">Sum of Group 1 DVA Rate Rider Accounts only </t>
  </si>
  <si>
    <t xml:space="preserve">Total Group 1 DVA </t>
  </si>
  <si>
    <t xml:space="preserve">Rate Ridres by Class </t>
  </si>
  <si>
    <t xml:space="preserve">Biling Unit by Class </t>
  </si>
  <si>
    <t>kWh</t>
  </si>
  <si>
    <t>kW</t>
  </si>
  <si>
    <t xml:space="preserve">Allocated Gr1 DVA Balances by Class </t>
  </si>
  <si>
    <t xml:space="preserve">Proposed Rate Rider by Class </t>
  </si>
  <si>
    <t>Incorrect Model -Allocated GR DVA Balance (Tab 7, col G)</t>
  </si>
  <si>
    <t>Incorrect Model -Allocated DVA RR Calculation (Tab 7, col I)</t>
  </si>
  <si>
    <t xml:space="preserve">IN THIS TAB: </t>
  </si>
  <si>
    <t>It is confirmed that the correct Gr 1 DVA Rate Rider is 1.7428</t>
  </si>
  <si>
    <t xml:space="preserve">Corrected Group 1 DVA Rate Riders are proposed which reflect the Allocation of Account 1551 among the Residential R1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</si>
</sst>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 #,##0;[Red]\(#,##0\)"/>
    <numFmt numFmtId="165" formatCode="&quot;$&quot;#,##0;[Red]\(&quot;$&quot;#,##0\)"/>
    <numFmt numFmtId="166" formatCode="#,##0;[Red]\(#,##0\)"/>
    <numFmt numFmtId="168" formatCode="_-&quot;$&quot;* #,##0.0000_-;\-&quot;$&quot;* #,##0.00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164" fontId="1" fillId="0" borderId="1" xfId="0" applyNumberFormat="1" applyFont="1" applyBorder="1"/>
    <xf numFmtId="164" fontId="5" fillId="0" borderId="0" xfId="0" applyNumberFormat="1" applyFont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165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Fill="1" applyBorder="1" applyAlignment="1">
      <alignment horizontal="left"/>
    </xf>
    <xf numFmtId="3" fontId="0" fillId="3" borderId="4" xfId="0" applyNumberForma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164" fontId="0" fillId="0" borderId="0" xfId="0" applyNumberFormat="1" applyAlignment="1">
      <alignment wrapText="1"/>
    </xf>
    <xf numFmtId="9" fontId="0" fillId="0" borderId="0" xfId="2" applyFont="1"/>
    <xf numFmtId="9" fontId="0" fillId="0" borderId="6" xfId="2" applyFont="1" applyBorder="1"/>
    <xf numFmtId="44" fontId="0" fillId="0" borderId="0" xfId="1" applyFont="1"/>
    <xf numFmtId="44" fontId="0" fillId="0" borderId="7" xfId="1" applyFont="1" applyBorder="1"/>
    <xf numFmtId="0" fontId="8" fillId="0" borderId="0" xfId="0" applyFont="1"/>
    <xf numFmtId="0" fontId="4" fillId="0" borderId="0" xfId="0" applyFont="1"/>
    <xf numFmtId="0" fontId="9" fillId="0" borderId="0" xfId="0" applyFont="1"/>
    <xf numFmtId="3" fontId="0" fillId="4" borderId="4" xfId="0" applyNumberFormat="1" applyFill="1" applyBorder="1"/>
    <xf numFmtId="3" fontId="0" fillId="4" borderId="5" xfId="0" applyNumberFormat="1" applyFill="1" applyBorder="1"/>
    <xf numFmtId="166" fontId="0" fillId="5" borderId="8" xfId="0" applyNumberFormat="1" applyFill="1" applyBorder="1"/>
    <xf numFmtId="166" fontId="0" fillId="5" borderId="9" xfId="0" applyNumberFormat="1" applyFill="1" applyBorder="1"/>
    <xf numFmtId="166" fontId="0" fillId="3" borderId="10" xfId="0" applyNumberFormat="1" applyFill="1" applyBorder="1"/>
    <xf numFmtId="3" fontId="0" fillId="0" borderId="0" xfId="0" applyNumberFormat="1"/>
    <xf numFmtId="166" fontId="11" fillId="2" borderId="12" xfId="3" applyNumberFormat="1" applyFont="1" applyFill="1" applyBorder="1" applyAlignment="1">
      <alignment vertical="center" wrapText="1"/>
    </xf>
    <xf numFmtId="166" fontId="11" fillId="2" borderId="11" xfId="3" applyNumberFormat="1" applyFont="1" applyFill="1" applyBorder="1" applyAlignment="1">
      <alignment vertical="center" wrapText="1"/>
    </xf>
    <xf numFmtId="44" fontId="0" fillId="0" borderId="0" xfId="0" applyNumberFormat="1"/>
    <xf numFmtId="44" fontId="4" fillId="0" borderId="0" xfId="0" applyNumberFormat="1" applyFont="1"/>
    <xf numFmtId="166" fontId="0" fillId="5" borderId="12" xfId="0" applyNumberFormat="1" applyFill="1" applyBorder="1"/>
    <xf numFmtId="44" fontId="3" fillId="0" borderId="0" xfId="1" applyFont="1"/>
    <xf numFmtId="168" fontId="3" fillId="0" borderId="0" xfId="0" applyNumberFormat="1" applyFont="1"/>
    <xf numFmtId="44" fontId="0" fillId="0" borderId="7" xfId="0" applyNumberFormat="1" applyBorder="1"/>
    <xf numFmtId="0" fontId="13" fillId="0" borderId="7" xfId="0" applyFont="1" applyFill="1" applyBorder="1" applyAlignment="1">
      <alignment horizontal="left"/>
    </xf>
    <xf numFmtId="0" fontId="4" fillId="0" borderId="7" xfId="0" applyFont="1" applyBorder="1"/>
    <xf numFmtId="164" fontId="4" fillId="0" borderId="7" xfId="0" applyNumberFormat="1" applyFont="1" applyBorder="1"/>
    <xf numFmtId="3" fontId="0" fillId="3" borderId="13" xfId="0" applyNumberFormat="1" applyFill="1" applyBorder="1"/>
    <xf numFmtId="0" fontId="3" fillId="0" borderId="0" xfId="0" applyFont="1" applyAlignment="1">
      <alignment wrapText="1"/>
    </xf>
    <xf numFmtId="44" fontId="3" fillId="4" borderId="0" xfId="1" applyFont="1" applyFill="1"/>
    <xf numFmtId="168" fontId="3" fillId="4" borderId="0" xfId="0" applyNumberFormat="1" applyFont="1" applyFill="1"/>
    <xf numFmtId="0" fontId="14" fillId="0" borderId="0" xfId="0" applyFont="1"/>
    <xf numFmtId="0" fontId="15" fillId="0" borderId="0" xfId="0" applyFont="1"/>
  </cellXfs>
  <cellStyles count="4">
    <cellStyle name="Currency" xfId="1" builtinId="4"/>
    <cellStyle name="Normal" xfId="0" builtinId="0"/>
    <cellStyle name="Normal_6. Cost Allocation for Def-Var" xfId="3" xr:uid="{87ED7EAA-37DF-4015-8237-5904ADABF3C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9269-1E8F-4E97-9DF8-32C0E4947367}">
  <dimension ref="A1:G76"/>
  <sheetViews>
    <sheetView tabSelected="1" topLeftCell="A47" workbookViewId="0">
      <selection activeCell="A70" sqref="A70:E76"/>
    </sheetView>
  </sheetViews>
  <sheetFormatPr defaultRowHeight="15" x14ac:dyDescent="0.25"/>
  <cols>
    <col min="1" max="1" width="61.7109375" bestFit="1" customWidth="1"/>
    <col min="2" max="2" width="27.5703125" bestFit="1" customWidth="1"/>
    <col min="3" max="3" width="12.7109375" customWidth="1"/>
    <col min="4" max="5" width="12.5703125" bestFit="1" customWidth="1"/>
    <col min="6" max="6" width="17.7109375" bestFit="1" customWidth="1"/>
  </cols>
  <sheetData>
    <row r="1" spans="1:4" x14ac:dyDescent="0.25">
      <c r="A1" s="44" t="s">
        <v>41</v>
      </c>
    </row>
    <row r="2" spans="1:4" x14ac:dyDescent="0.25">
      <c r="A2" s="44" t="s">
        <v>42</v>
      </c>
    </row>
    <row r="4" spans="1:4" ht="15.75" thickBot="1" x14ac:dyDescent="0.3">
      <c r="B4" t="s">
        <v>0</v>
      </c>
      <c r="C4" s="1">
        <v>896952</v>
      </c>
      <c r="D4" t="s">
        <v>24</v>
      </c>
    </row>
    <row r="6" spans="1:4" x14ac:dyDescent="0.25">
      <c r="A6" s="3" t="s">
        <v>1</v>
      </c>
      <c r="B6" s="4">
        <v>1550</v>
      </c>
      <c r="C6" s="2">
        <v>0</v>
      </c>
    </row>
    <row r="7" spans="1:4" x14ac:dyDescent="0.25">
      <c r="A7" s="3" t="s">
        <v>2</v>
      </c>
      <c r="B7" s="4">
        <v>1551</v>
      </c>
      <c r="C7" s="2">
        <v>-33273</v>
      </c>
      <c r="D7" t="s">
        <v>25</v>
      </c>
    </row>
    <row r="8" spans="1:4" ht="17.25" x14ac:dyDescent="0.25">
      <c r="A8" s="3" t="s">
        <v>3</v>
      </c>
      <c r="B8" s="4">
        <v>1580</v>
      </c>
      <c r="C8" s="2">
        <v>547033</v>
      </c>
      <c r="D8" t="s">
        <v>25</v>
      </c>
    </row>
    <row r="9" spans="1:4" ht="17.25" x14ac:dyDescent="0.25">
      <c r="A9" s="3" t="s">
        <v>4</v>
      </c>
      <c r="B9" s="4">
        <v>1580</v>
      </c>
      <c r="C9" s="2">
        <v>0</v>
      </c>
      <c r="D9" t="s">
        <v>26</v>
      </c>
    </row>
    <row r="10" spans="1:4" ht="17.25" x14ac:dyDescent="0.25">
      <c r="A10" s="3" t="s">
        <v>5</v>
      </c>
      <c r="B10" s="4">
        <v>1580</v>
      </c>
      <c r="C10" s="2">
        <v>-32525</v>
      </c>
      <c r="D10" t="s">
        <v>27</v>
      </c>
    </row>
    <row r="11" spans="1:4" x14ac:dyDescent="0.25">
      <c r="A11" s="3" t="s">
        <v>6</v>
      </c>
      <c r="B11" s="4">
        <v>1584</v>
      </c>
      <c r="C11" s="2">
        <v>224098</v>
      </c>
      <c r="D11" t="s">
        <v>25</v>
      </c>
    </row>
    <row r="12" spans="1:4" x14ac:dyDescent="0.25">
      <c r="A12" s="5" t="s">
        <v>7</v>
      </c>
      <c r="B12" s="4">
        <v>1586</v>
      </c>
      <c r="C12" s="2">
        <v>191619</v>
      </c>
      <c r="D12" t="s">
        <v>25</v>
      </c>
    </row>
    <row r="13" spans="1:4" ht="17.25" x14ac:dyDescent="0.25">
      <c r="A13" s="6" t="s">
        <v>8</v>
      </c>
      <c r="B13" s="4">
        <v>1588</v>
      </c>
      <c r="C13" s="2">
        <v>0</v>
      </c>
      <c r="D13" t="s">
        <v>25</v>
      </c>
    </row>
    <row r="14" spans="1:4" ht="17.25" x14ac:dyDescent="0.25">
      <c r="A14" s="6" t="s">
        <v>9</v>
      </c>
      <c r="B14" s="4">
        <v>1589</v>
      </c>
      <c r="C14" s="2">
        <v>0</v>
      </c>
      <c r="D14" t="s">
        <v>28</v>
      </c>
    </row>
    <row r="15" spans="1:4" x14ac:dyDescent="0.25">
      <c r="A15" s="6" t="s">
        <v>10</v>
      </c>
      <c r="B15" s="4">
        <v>1595</v>
      </c>
      <c r="C15" s="2">
        <v>0</v>
      </c>
      <c r="D15" t="s">
        <v>25</v>
      </c>
    </row>
    <row r="16" spans="1:4" x14ac:dyDescent="0.25">
      <c r="C16" s="7">
        <f>SUM(C6:C15)</f>
        <v>896952</v>
      </c>
    </row>
    <row r="17" spans="1:4" x14ac:dyDescent="0.25">
      <c r="A17" s="36" t="s">
        <v>31</v>
      </c>
      <c r="B17" s="37"/>
      <c r="C17" s="38">
        <f>C7+C8+C11+C12+C13+C15</f>
        <v>929477</v>
      </c>
    </row>
    <row r="18" spans="1:4" x14ac:dyDescent="0.25">
      <c r="C18" s="7"/>
    </row>
    <row r="19" spans="1:4" x14ac:dyDescent="0.25">
      <c r="C19" s="7"/>
    </row>
    <row r="20" spans="1:4" x14ac:dyDescent="0.25">
      <c r="A20" s="10" t="s">
        <v>20</v>
      </c>
      <c r="C20" s="7"/>
    </row>
    <row r="21" spans="1:4" x14ac:dyDescent="0.25">
      <c r="A21" s="21" t="s">
        <v>15</v>
      </c>
      <c r="C21" s="7"/>
    </row>
    <row r="22" spans="1:4" ht="47.25" x14ac:dyDescent="0.25">
      <c r="B22" s="12" t="s">
        <v>16</v>
      </c>
      <c r="C22" s="14" t="s">
        <v>17</v>
      </c>
      <c r="D22" s="8" t="s">
        <v>18</v>
      </c>
    </row>
    <row r="23" spans="1:4" ht="15" customHeight="1" x14ac:dyDescent="0.25">
      <c r="B23" s="13"/>
    </row>
    <row r="24" spans="1:4" x14ac:dyDescent="0.25">
      <c r="A24" s="8" t="s">
        <v>11</v>
      </c>
      <c r="B24" s="11">
        <v>9478</v>
      </c>
      <c r="C24" s="15">
        <f>B24/$B$28</f>
        <v>0.99506561679790029</v>
      </c>
      <c r="D24" s="17">
        <f>C24*$C$7</f>
        <v>-33108.818267716539</v>
      </c>
    </row>
    <row r="25" spans="1:4" x14ac:dyDescent="0.25">
      <c r="A25" s="8" t="s">
        <v>12</v>
      </c>
      <c r="B25" s="11">
        <v>47</v>
      </c>
      <c r="C25" s="15">
        <f>B25/$B$28</f>
        <v>4.9343832020997376E-3</v>
      </c>
      <c r="D25" s="17">
        <f>C25*$C$7</f>
        <v>-164.18173228346458</v>
      </c>
    </row>
    <row r="26" spans="1:4" x14ac:dyDescent="0.25">
      <c r="A26" s="8" t="s">
        <v>13</v>
      </c>
      <c r="B26" s="11"/>
      <c r="C26" s="15">
        <f>B26/$B$28</f>
        <v>0</v>
      </c>
      <c r="D26" s="17">
        <f>C26*$C$7</f>
        <v>0</v>
      </c>
    </row>
    <row r="27" spans="1:4" ht="15.75" thickBot="1" x14ac:dyDescent="0.3">
      <c r="A27" s="9" t="s">
        <v>14</v>
      </c>
      <c r="B27" s="39"/>
      <c r="C27" s="16">
        <f>B27/$B$28</f>
        <v>0</v>
      </c>
      <c r="D27" s="18">
        <f>C27*$C$7</f>
        <v>0</v>
      </c>
    </row>
    <row r="28" spans="1:4" x14ac:dyDescent="0.25">
      <c r="B28" s="11">
        <f>SUM(B24:B27)</f>
        <v>9525</v>
      </c>
      <c r="C28" s="15">
        <f>SUM(C24:C27)</f>
        <v>1</v>
      </c>
      <c r="D28" s="17">
        <f>SUM(D24:D27)</f>
        <v>-33273</v>
      </c>
    </row>
    <row r="29" spans="1:4" x14ac:dyDescent="0.25">
      <c r="A29" s="19" t="s">
        <v>19</v>
      </c>
      <c r="D29">
        <f>D28-C7</f>
        <v>0</v>
      </c>
    </row>
    <row r="30" spans="1:4" ht="15.75" thickBot="1" x14ac:dyDescent="0.3"/>
    <row r="31" spans="1:4" ht="15.75" thickBot="1" x14ac:dyDescent="0.3">
      <c r="A31" t="s">
        <v>22</v>
      </c>
      <c r="B31" s="28">
        <f>C8</f>
        <v>547033</v>
      </c>
      <c r="C31" s="14"/>
    </row>
    <row r="32" spans="1:4" ht="30.75" thickBot="1" x14ac:dyDescent="0.3">
      <c r="B32" s="29" t="s">
        <v>21</v>
      </c>
      <c r="C32" s="14" t="s">
        <v>17</v>
      </c>
    </row>
    <row r="33" spans="1:4" ht="15.75" thickBot="1" x14ac:dyDescent="0.3"/>
    <row r="34" spans="1:4" ht="15.75" thickBot="1" x14ac:dyDescent="0.3">
      <c r="A34" s="8" t="s">
        <v>11</v>
      </c>
      <c r="B34" s="24">
        <v>128859402.45999999</v>
      </c>
      <c r="C34" s="15">
        <f>B34/$B$38</f>
        <v>0.49996299703778446</v>
      </c>
      <c r="D34" s="17">
        <f>C34*$C$8</f>
        <v>273496.25815857033</v>
      </c>
    </row>
    <row r="35" spans="1:4" ht="15.75" thickBot="1" x14ac:dyDescent="0.3">
      <c r="A35" s="8" t="s">
        <v>12</v>
      </c>
      <c r="B35" s="24">
        <v>121744704.25</v>
      </c>
      <c r="C35" s="15">
        <f t="shared" ref="C35:C37" si="0">B35/$B$38</f>
        <v>0.47235860207564634</v>
      </c>
      <c r="D35" s="17">
        <f>C35*$C$8</f>
        <v>258395.74316924706</v>
      </c>
    </row>
    <row r="36" spans="1:4" ht="15.75" thickBot="1" x14ac:dyDescent="0.3">
      <c r="A36" s="8" t="s">
        <v>13</v>
      </c>
      <c r="B36" s="25">
        <v>6540797.4399999995</v>
      </c>
      <c r="C36" s="15">
        <f t="shared" si="0"/>
        <v>2.5377711123055816E-2</v>
      </c>
      <c r="D36" s="17">
        <f>C36*$C$8</f>
        <v>13882.445448778592</v>
      </c>
    </row>
    <row r="37" spans="1:4" ht="15.75" thickBot="1" x14ac:dyDescent="0.3">
      <c r="A37" s="9" t="s">
        <v>14</v>
      </c>
      <c r="B37" s="26">
        <v>592974.9</v>
      </c>
      <c r="C37" s="15">
        <f t="shared" si="0"/>
        <v>2.3006897635134398E-3</v>
      </c>
      <c r="D37" s="17">
        <f>C37*$C$8</f>
        <v>1258.5532234040475</v>
      </c>
    </row>
    <row r="38" spans="1:4" x14ac:dyDescent="0.25">
      <c r="B38" s="27">
        <f>SUM(B34:B37)</f>
        <v>257737879.04999998</v>
      </c>
      <c r="C38" s="15">
        <f>SUM(C34:C37)</f>
        <v>1.0000000000000002</v>
      </c>
      <c r="D38" s="30">
        <f>SUM(D34:D37)</f>
        <v>547033</v>
      </c>
    </row>
    <row r="39" spans="1:4" x14ac:dyDescent="0.25">
      <c r="A39" s="19" t="s">
        <v>19</v>
      </c>
      <c r="D39" s="30">
        <f>D38-C8</f>
        <v>0</v>
      </c>
    </row>
    <row r="41" spans="1:4" ht="15.75" thickBot="1" x14ac:dyDescent="0.3">
      <c r="A41" t="s">
        <v>29</v>
      </c>
      <c r="B41" s="7">
        <f>C11</f>
        <v>224098</v>
      </c>
    </row>
    <row r="42" spans="1:4" ht="15.75" thickBot="1" x14ac:dyDescent="0.3">
      <c r="B42" s="29" t="s">
        <v>21</v>
      </c>
    </row>
    <row r="43" spans="1:4" ht="15.75" thickBot="1" x14ac:dyDescent="0.3">
      <c r="A43" s="8" t="s">
        <v>11</v>
      </c>
      <c r="B43" s="24">
        <v>128859402.45999999</v>
      </c>
      <c r="C43" s="15">
        <f>B43/$B$47</f>
        <v>0.49996299703778446</v>
      </c>
      <c r="D43" s="17">
        <f>C43*$B$41</f>
        <v>112040.70771017342</v>
      </c>
    </row>
    <row r="44" spans="1:4" ht="15.75" thickBot="1" x14ac:dyDescent="0.3">
      <c r="A44" s="8" t="s">
        <v>12</v>
      </c>
      <c r="B44" s="24">
        <v>121744704.25</v>
      </c>
      <c r="C44" s="15">
        <f>B44/$B$47</f>
        <v>0.47235860207564634</v>
      </c>
      <c r="D44" s="17">
        <f>C44*$B$41</f>
        <v>105854.6180079482</v>
      </c>
    </row>
    <row r="45" spans="1:4" ht="15.75" thickBot="1" x14ac:dyDescent="0.3">
      <c r="A45" s="8" t="s">
        <v>13</v>
      </c>
      <c r="B45" s="25">
        <v>6540797.4399999995</v>
      </c>
      <c r="C45" s="15">
        <f>B45/$B$47</f>
        <v>2.5377711123055816E-2</v>
      </c>
      <c r="D45" s="17">
        <f>C45*$B$41</f>
        <v>5687.0943072545624</v>
      </c>
    </row>
    <row r="46" spans="1:4" ht="15.75" thickBot="1" x14ac:dyDescent="0.3">
      <c r="A46" s="9" t="s">
        <v>14</v>
      </c>
      <c r="B46" s="26">
        <v>592974.9</v>
      </c>
      <c r="C46" s="15">
        <f>B46/$B$47</f>
        <v>2.3006897635134398E-3</v>
      </c>
      <c r="D46" s="17">
        <f>C46*$B$41</f>
        <v>515.5799746238348</v>
      </c>
    </row>
    <row r="47" spans="1:4" x14ac:dyDescent="0.25">
      <c r="B47" s="27">
        <f>SUM(B43:B46)</f>
        <v>257737879.04999998</v>
      </c>
      <c r="C47" s="15">
        <f>SUM(C43:C46)</f>
        <v>1.0000000000000002</v>
      </c>
      <c r="D47" s="17">
        <f>SUM(D43:D46)</f>
        <v>224098</v>
      </c>
    </row>
    <row r="48" spans="1:4" x14ac:dyDescent="0.25">
      <c r="D48" s="7">
        <f>D47-C11</f>
        <v>0</v>
      </c>
    </row>
    <row r="49" spans="1:6" x14ac:dyDescent="0.25">
      <c r="D49" s="7"/>
    </row>
    <row r="50" spans="1:6" ht="15.75" thickBot="1" x14ac:dyDescent="0.3">
      <c r="A50" t="s">
        <v>30</v>
      </c>
      <c r="B50" s="7">
        <f>C12</f>
        <v>191619</v>
      </c>
    </row>
    <row r="51" spans="1:6" ht="15.75" thickBot="1" x14ac:dyDescent="0.3">
      <c r="B51" s="29" t="s">
        <v>21</v>
      </c>
    </row>
    <row r="52" spans="1:6" ht="15.75" thickBot="1" x14ac:dyDescent="0.3">
      <c r="A52" s="8" t="s">
        <v>11</v>
      </c>
      <c r="B52" s="24">
        <v>128859402.45999999</v>
      </c>
      <c r="C52" s="15">
        <f>B52/$B$47</f>
        <v>0.49996299703778446</v>
      </c>
      <c r="D52" s="17">
        <f>C52*$B$50</f>
        <v>95802.409529383222</v>
      </c>
    </row>
    <row r="53" spans="1:6" ht="15.75" thickBot="1" x14ac:dyDescent="0.3">
      <c r="A53" s="8" t="s">
        <v>12</v>
      </c>
      <c r="B53" s="24">
        <v>121744704.25</v>
      </c>
      <c r="C53" s="15">
        <f>B53/$B$47</f>
        <v>0.47235860207564634</v>
      </c>
      <c r="D53" s="17">
        <f t="shared" ref="D53:D55" si="1">C53*$B$50</f>
        <v>90512.88297113328</v>
      </c>
    </row>
    <row r="54" spans="1:6" ht="15.75" thickBot="1" x14ac:dyDescent="0.3">
      <c r="A54" s="8" t="s">
        <v>13</v>
      </c>
      <c r="B54" s="25">
        <v>6540797.4399999995</v>
      </c>
      <c r="C54" s="15">
        <f>B54/$B$47</f>
        <v>2.5377711123055816E-2</v>
      </c>
      <c r="D54" s="17">
        <f t="shared" si="1"/>
        <v>4862.8516276888322</v>
      </c>
    </row>
    <row r="55" spans="1:6" ht="15.75" thickBot="1" x14ac:dyDescent="0.3">
      <c r="A55" s="9" t="s">
        <v>14</v>
      </c>
      <c r="B55" s="26">
        <v>592974.9</v>
      </c>
      <c r="C55" s="15">
        <f>B55/$B$47</f>
        <v>2.3006897635134398E-3</v>
      </c>
      <c r="D55" s="17">
        <f t="shared" si="1"/>
        <v>440.85587179468183</v>
      </c>
    </row>
    <row r="56" spans="1:6" x14ac:dyDescent="0.25">
      <c r="B56" s="27">
        <f>SUM(B52:B55)</f>
        <v>257737879.04999998</v>
      </c>
      <c r="C56" s="15">
        <f>SUM(C52:C55)</f>
        <v>1.0000000000000002</v>
      </c>
      <c r="D56" s="17">
        <f>SUM(D52:D55)</f>
        <v>191619.00000000003</v>
      </c>
    </row>
    <row r="57" spans="1:6" x14ac:dyDescent="0.25">
      <c r="D57" s="7">
        <f>D56-C12</f>
        <v>0</v>
      </c>
    </row>
    <row r="58" spans="1:6" x14ac:dyDescent="0.25">
      <c r="D58" s="7"/>
    </row>
    <row r="61" spans="1:6" x14ac:dyDescent="0.25">
      <c r="A61" t="s">
        <v>23</v>
      </c>
    </row>
    <row r="62" spans="1:6" x14ac:dyDescent="0.25">
      <c r="B62" t="str">
        <f>A21</f>
        <v xml:space="preserve">1551 -SME Variance </v>
      </c>
      <c r="C62" t="str">
        <f>A31</f>
        <v>1580- WMS (excl. CBR)</v>
      </c>
      <c r="D62" t="str">
        <f>A41</f>
        <v>1584 - RTSR Network</v>
      </c>
      <c r="E62" t="str">
        <f>A50</f>
        <v>1584 - RTSR Connection</v>
      </c>
      <c r="F62" s="20" t="s">
        <v>32</v>
      </c>
    </row>
    <row r="63" spans="1:6" x14ac:dyDescent="0.25">
      <c r="A63" s="8" t="s">
        <v>11</v>
      </c>
      <c r="B63" s="30">
        <f>D24</f>
        <v>-33108.818267716539</v>
      </c>
      <c r="C63" s="30">
        <f>D34</f>
        <v>273496.25815857033</v>
      </c>
      <c r="D63" s="30">
        <f>D43</f>
        <v>112040.70771017342</v>
      </c>
      <c r="E63" s="30">
        <f>D52</f>
        <v>95802.409529383222</v>
      </c>
      <c r="F63" s="31">
        <f>SUM(B63:E63)</f>
        <v>448230.55713041045</v>
      </c>
    </row>
    <row r="64" spans="1:6" x14ac:dyDescent="0.25">
      <c r="A64" s="8" t="s">
        <v>12</v>
      </c>
      <c r="B64" s="30">
        <f>D25</f>
        <v>-164.18173228346458</v>
      </c>
      <c r="C64" s="30">
        <f>D35</f>
        <v>258395.74316924706</v>
      </c>
      <c r="D64" s="30">
        <f t="shared" ref="D64:D67" si="2">D44</f>
        <v>105854.6180079482</v>
      </c>
      <c r="E64" s="30">
        <f t="shared" ref="E64:E67" si="3">D53</f>
        <v>90512.88297113328</v>
      </c>
      <c r="F64" s="31">
        <f>SUM(B64:E64)</f>
        <v>454599.06241604505</v>
      </c>
    </row>
    <row r="65" spans="1:7" x14ac:dyDescent="0.25">
      <c r="A65" s="8" t="s">
        <v>13</v>
      </c>
      <c r="B65" s="30">
        <f>D26</f>
        <v>0</v>
      </c>
      <c r="C65" s="30">
        <f>D36</f>
        <v>13882.445448778592</v>
      </c>
      <c r="D65" s="30">
        <f t="shared" si="2"/>
        <v>5687.0943072545624</v>
      </c>
      <c r="E65" s="30">
        <f t="shared" si="3"/>
        <v>4862.8516276888322</v>
      </c>
      <c r="F65" s="31">
        <f>SUM(B65:E65)</f>
        <v>24432.391383721988</v>
      </c>
    </row>
    <row r="66" spans="1:7" ht="15.75" thickBot="1" x14ac:dyDescent="0.3">
      <c r="A66" s="9" t="s">
        <v>14</v>
      </c>
      <c r="B66" s="35">
        <f>D27</f>
        <v>0</v>
      </c>
      <c r="C66" s="35">
        <f>D37</f>
        <v>1258.5532234040475</v>
      </c>
      <c r="D66" s="35">
        <f t="shared" si="2"/>
        <v>515.5799746238348</v>
      </c>
      <c r="E66" s="35">
        <f t="shared" si="3"/>
        <v>440.85587179468183</v>
      </c>
      <c r="F66" s="31">
        <f>SUM(B66:E66)</f>
        <v>2214.989069822564</v>
      </c>
    </row>
    <row r="67" spans="1:7" x14ac:dyDescent="0.25">
      <c r="B67" s="30">
        <f>SUM(B63:B66)</f>
        <v>-33273</v>
      </c>
      <c r="C67" s="30">
        <f>SUM(C63:C66)</f>
        <v>547033</v>
      </c>
      <c r="D67" s="30">
        <f>SUM(D63:D66)</f>
        <v>224098</v>
      </c>
      <c r="E67" s="30">
        <f>SUM(E63:E66)</f>
        <v>191619.00000000003</v>
      </c>
      <c r="F67" s="31">
        <f>SUM(F63:F66)</f>
        <v>929477.00000000012</v>
      </c>
    </row>
    <row r="68" spans="1:7" x14ac:dyDescent="0.25">
      <c r="B68" s="30">
        <f>B67-D28</f>
        <v>0</v>
      </c>
      <c r="C68" s="30">
        <f>C67-D38</f>
        <v>0</v>
      </c>
      <c r="D68" s="30">
        <f>D67-D47</f>
        <v>0</v>
      </c>
      <c r="E68" s="30">
        <f>E67-D56</f>
        <v>0</v>
      </c>
      <c r="F68" s="31">
        <f>F67-C17</f>
        <v>0</v>
      </c>
    </row>
    <row r="70" spans="1:7" ht="105" x14ac:dyDescent="0.25">
      <c r="A70" t="s">
        <v>33</v>
      </c>
      <c r="B70" s="8"/>
      <c r="C70" s="8" t="s">
        <v>34</v>
      </c>
      <c r="D70" s="8" t="s">
        <v>37</v>
      </c>
      <c r="E70" s="8" t="s">
        <v>38</v>
      </c>
      <c r="F70" s="40" t="s">
        <v>39</v>
      </c>
      <c r="G70" s="40" t="s">
        <v>40</v>
      </c>
    </row>
    <row r="71" spans="1:7" ht="15.75" thickBot="1" x14ac:dyDescent="0.3">
      <c r="B71" s="8"/>
      <c r="C71" s="8"/>
      <c r="D71" s="8"/>
      <c r="E71" s="8"/>
    </row>
    <row r="72" spans="1:7" ht="15.75" thickBot="1" x14ac:dyDescent="0.3">
      <c r="A72" s="8" t="s">
        <v>11</v>
      </c>
      <c r="B72" t="s">
        <v>35</v>
      </c>
      <c r="C72" s="24">
        <v>128859402.45999999</v>
      </c>
      <c r="D72" s="30">
        <f>F63</f>
        <v>448230.55713041045</v>
      </c>
      <c r="E72" s="43">
        <f>ROUND(D72/C72,4)</f>
        <v>3.5000000000000001E-3</v>
      </c>
      <c r="F72" s="33">
        <v>447695.4023084889</v>
      </c>
      <c r="G72" s="34">
        <f>F72/C72</f>
        <v>3.4742936391270376E-3</v>
      </c>
    </row>
    <row r="73" spans="1:7" ht="15.75" thickBot="1" x14ac:dyDescent="0.3">
      <c r="A73" s="8" t="s">
        <v>12</v>
      </c>
      <c r="B73" t="s">
        <v>36</v>
      </c>
      <c r="C73" s="32">
        <v>260847.52</v>
      </c>
      <c r="D73" s="30">
        <f>F64</f>
        <v>454599.06241604505</v>
      </c>
      <c r="E73" s="43">
        <f t="shared" ref="E73:E75" si="4">ROUND(D73/C73,4)</f>
        <v>1.7427999999999999</v>
      </c>
      <c r="F73" s="41">
        <v>454056.04739898612</v>
      </c>
      <c r="G73" s="42">
        <f>F73/C73</f>
        <v>1.7406952820520822</v>
      </c>
    </row>
    <row r="74" spans="1:7" ht="15.75" thickBot="1" x14ac:dyDescent="0.3">
      <c r="A74" s="8" t="s">
        <v>13</v>
      </c>
      <c r="B74" t="s">
        <v>35</v>
      </c>
      <c r="C74" s="25">
        <v>6540797.4399999995</v>
      </c>
      <c r="D74" s="30">
        <f>F65</f>
        <v>24432.391383721988</v>
      </c>
      <c r="E74" s="43">
        <f t="shared" si="4"/>
        <v>3.7000000000000002E-3</v>
      </c>
      <c r="F74" s="33">
        <v>24403.207015930475</v>
      </c>
      <c r="G74" s="34">
        <f>F74/C74</f>
        <v>3.7309222980509357E-3</v>
      </c>
    </row>
    <row r="75" spans="1:7" ht="15.75" thickBot="1" x14ac:dyDescent="0.3">
      <c r="A75" s="9" t="s">
        <v>14</v>
      </c>
      <c r="B75" t="s">
        <v>35</v>
      </c>
      <c r="C75" s="26">
        <v>592974.9</v>
      </c>
      <c r="D75" s="30">
        <f>F66</f>
        <v>2214.989069822564</v>
      </c>
      <c r="E75" s="43">
        <f t="shared" si="4"/>
        <v>3.7000000000000002E-3</v>
      </c>
      <c r="F75" s="33">
        <v>2212.3432765945236</v>
      </c>
      <c r="G75" s="34">
        <f>F75/C75</f>
        <v>3.7309222980509353E-3</v>
      </c>
    </row>
    <row r="76" spans="1:7" x14ac:dyDescent="0.25">
      <c r="D76" s="30">
        <f>F67</f>
        <v>929477.00000000012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5022-655E-4886-A954-D44F99377AEB}">
  <dimension ref="A1:F76"/>
  <sheetViews>
    <sheetView workbookViewId="0">
      <selection activeCell="A34" sqref="A34"/>
    </sheetView>
  </sheetViews>
  <sheetFormatPr defaultRowHeight="15" x14ac:dyDescent="0.25"/>
  <cols>
    <col min="1" max="1" width="61.7109375" bestFit="1" customWidth="1"/>
    <col min="2" max="2" width="27.5703125" bestFit="1" customWidth="1"/>
    <col min="3" max="3" width="12.7109375" customWidth="1"/>
    <col min="4" max="5" width="12.5703125" bestFit="1" customWidth="1"/>
    <col min="6" max="6" width="17.7109375" bestFit="1" customWidth="1"/>
  </cols>
  <sheetData>
    <row r="1" spans="1:4" x14ac:dyDescent="0.25">
      <c r="A1" t="s">
        <v>41</v>
      </c>
    </row>
    <row r="2" spans="1:4" x14ac:dyDescent="0.25">
      <c r="A2" t="s">
        <v>43</v>
      </c>
    </row>
    <row r="4" spans="1:4" ht="15.75" thickBot="1" x14ac:dyDescent="0.3">
      <c r="B4" t="s">
        <v>0</v>
      </c>
      <c r="C4" s="1">
        <v>896952</v>
      </c>
      <c r="D4" t="s">
        <v>24</v>
      </c>
    </row>
    <row r="6" spans="1:4" x14ac:dyDescent="0.25">
      <c r="A6" s="3" t="s">
        <v>1</v>
      </c>
      <c r="B6" s="4">
        <v>1550</v>
      </c>
      <c r="C6" s="2">
        <v>0</v>
      </c>
    </row>
    <row r="7" spans="1:4" x14ac:dyDescent="0.25">
      <c r="A7" s="3" t="s">
        <v>2</v>
      </c>
      <c r="B7" s="4">
        <v>1551</v>
      </c>
      <c r="C7" s="2">
        <v>-33273</v>
      </c>
      <c r="D7" t="s">
        <v>25</v>
      </c>
    </row>
    <row r="8" spans="1:4" ht="17.25" x14ac:dyDescent="0.25">
      <c r="A8" s="3" t="s">
        <v>3</v>
      </c>
      <c r="B8" s="4">
        <v>1580</v>
      </c>
      <c r="C8" s="2">
        <v>547033</v>
      </c>
      <c r="D8" t="s">
        <v>25</v>
      </c>
    </row>
    <row r="9" spans="1:4" ht="17.25" x14ac:dyDescent="0.25">
      <c r="A9" s="3" t="s">
        <v>4</v>
      </c>
      <c r="B9" s="4">
        <v>1580</v>
      </c>
      <c r="C9" s="2">
        <v>0</v>
      </c>
      <c r="D9" t="s">
        <v>26</v>
      </c>
    </row>
    <row r="10" spans="1:4" ht="17.25" x14ac:dyDescent="0.25">
      <c r="A10" s="3" t="s">
        <v>5</v>
      </c>
      <c r="B10" s="4">
        <v>1580</v>
      </c>
      <c r="C10" s="2">
        <v>-32525</v>
      </c>
      <c r="D10" t="s">
        <v>27</v>
      </c>
    </row>
    <row r="11" spans="1:4" x14ac:dyDescent="0.25">
      <c r="A11" s="3" t="s">
        <v>6</v>
      </c>
      <c r="B11" s="4">
        <v>1584</v>
      </c>
      <c r="C11" s="2">
        <v>224098</v>
      </c>
      <c r="D11" t="s">
        <v>25</v>
      </c>
    </row>
    <row r="12" spans="1:4" x14ac:dyDescent="0.25">
      <c r="A12" s="5" t="s">
        <v>7</v>
      </c>
      <c r="B12" s="4">
        <v>1586</v>
      </c>
      <c r="C12" s="2">
        <v>191619</v>
      </c>
      <c r="D12" t="s">
        <v>25</v>
      </c>
    </row>
    <row r="13" spans="1:4" ht="17.25" x14ac:dyDescent="0.25">
      <c r="A13" s="6" t="s">
        <v>8</v>
      </c>
      <c r="B13" s="4">
        <v>1588</v>
      </c>
      <c r="C13" s="2">
        <v>0</v>
      </c>
      <c r="D13" t="s">
        <v>25</v>
      </c>
    </row>
    <row r="14" spans="1:4" ht="17.25" x14ac:dyDescent="0.25">
      <c r="A14" s="6" t="s">
        <v>9</v>
      </c>
      <c r="B14" s="4">
        <v>1589</v>
      </c>
      <c r="C14" s="2">
        <v>0</v>
      </c>
      <c r="D14" t="s">
        <v>28</v>
      </c>
    </row>
    <row r="15" spans="1:4" x14ac:dyDescent="0.25">
      <c r="A15" s="6" t="s">
        <v>10</v>
      </c>
      <c r="B15" s="4">
        <v>1595</v>
      </c>
      <c r="C15" s="2">
        <v>0</v>
      </c>
      <c r="D15" t="s">
        <v>25</v>
      </c>
    </row>
    <row r="16" spans="1:4" x14ac:dyDescent="0.25">
      <c r="C16" s="7">
        <f>SUM(C6:C15)</f>
        <v>896952</v>
      </c>
    </row>
    <row r="17" spans="1:4" x14ac:dyDescent="0.25">
      <c r="A17" s="36" t="s">
        <v>31</v>
      </c>
      <c r="B17" s="37"/>
      <c r="C17" s="38">
        <f>C7+C8+C11+C12+C13+C15</f>
        <v>929477</v>
      </c>
    </row>
    <row r="18" spans="1:4" x14ac:dyDescent="0.25">
      <c r="C18" s="7"/>
    </row>
    <row r="19" spans="1:4" x14ac:dyDescent="0.25">
      <c r="C19" s="7"/>
    </row>
    <row r="20" spans="1:4" x14ac:dyDescent="0.25">
      <c r="A20" s="10" t="s">
        <v>20</v>
      </c>
      <c r="C20" s="7"/>
    </row>
    <row r="21" spans="1:4" x14ac:dyDescent="0.25">
      <c r="A21" s="21" t="s">
        <v>15</v>
      </c>
      <c r="C21" s="7"/>
    </row>
    <row r="22" spans="1:4" ht="47.25" x14ac:dyDescent="0.25">
      <c r="B22" s="12" t="s">
        <v>16</v>
      </c>
      <c r="C22" s="14" t="s">
        <v>17</v>
      </c>
      <c r="D22" s="8" t="s">
        <v>18</v>
      </c>
    </row>
    <row r="23" spans="1:4" ht="15" customHeight="1" x14ac:dyDescent="0.25">
      <c r="B23" s="13"/>
    </row>
    <row r="24" spans="1:4" x14ac:dyDescent="0.25">
      <c r="A24" s="8" t="s">
        <v>11</v>
      </c>
      <c r="B24" s="22">
        <v>9478</v>
      </c>
      <c r="C24" s="15">
        <f>B24/$B$28</f>
        <v>0.77150997150997147</v>
      </c>
      <c r="D24" s="17">
        <f>C24*$C$7</f>
        <v>-25670.451282051279</v>
      </c>
    </row>
    <row r="25" spans="1:4" x14ac:dyDescent="0.25">
      <c r="A25" s="8" t="s">
        <v>12</v>
      </c>
      <c r="B25" s="22"/>
      <c r="C25" s="15">
        <f>B25/$B$28</f>
        <v>0</v>
      </c>
      <c r="D25" s="17">
        <f>C25*$C$7</f>
        <v>0</v>
      </c>
    </row>
    <row r="26" spans="1:4" x14ac:dyDescent="0.25">
      <c r="A26" s="8" t="s">
        <v>13</v>
      </c>
      <c r="B26" s="11">
        <v>2807</v>
      </c>
      <c r="C26" s="15">
        <f>B26/$B$28</f>
        <v>0.2284900284900285</v>
      </c>
      <c r="D26" s="17">
        <f>C26*$C$7</f>
        <v>-7602.5487179487181</v>
      </c>
    </row>
    <row r="27" spans="1:4" ht="15.75" thickBot="1" x14ac:dyDescent="0.3">
      <c r="A27" s="9" t="s">
        <v>14</v>
      </c>
      <c r="B27" s="22"/>
      <c r="C27" s="15">
        <f>B27/$B$28</f>
        <v>0</v>
      </c>
      <c r="D27" s="18">
        <f>C27*$C$7</f>
        <v>0</v>
      </c>
    </row>
    <row r="28" spans="1:4" x14ac:dyDescent="0.25">
      <c r="B28" s="23">
        <f>SUM(B24:B27)</f>
        <v>12285</v>
      </c>
      <c r="C28" s="15">
        <f>SUM(C24:C27)</f>
        <v>1</v>
      </c>
      <c r="D28" s="17">
        <f>SUM(D24:D27)</f>
        <v>-33273</v>
      </c>
    </row>
    <row r="29" spans="1:4" x14ac:dyDescent="0.25">
      <c r="A29" s="19" t="s">
        <v>19</v>
      </c>
      <c r="D29">
        <f>D28-C7</f>
        <v>0</v>
      </c>
    </row>
    <row r="30" spans="1:4" ht="15.75" thickBot="1" x14ac:dyDescent="0.3"/>
    <row r="31" spans="1:4" ht="15.75" thickBot="1" x14ac:dyDescent="0.3">
      <c r="A31" t="s">
        <v>22</v>
      </c>
      <c r="B31" s="28">
        <f>C8</f>
        <v>547033</v>
      </c>
      <c r="C31" s="14"/>
    </row>
    <row r="32" spans="1:4" ht="30.75" thickBot="1" x14ac:dyDescent="0.3">
      <c r="B32" s="29" t="s">
        <v>21</v>
      </c>
      <c r="C32" s="14" t="s">
        <v>17</v>
      </c>
    </row>
    <row r="33" spans="1:4" ht="15.75" thickBot="1" x14ac:dyDescent="0.3"/>
    <row r="34" spans="1:4" ht="15.75" thickBot="1" x14ac:dyDescent="0.3">
      <c r="A34" s="8" t="s">
        <v>11</v>
      </c>
      <c r="B34" s="24">
        <v>128859402.45999999</v>
      </c>
      <c r="C34" s="15">
        <f>B34/$B$38</f>
        <v>0.49996299703778446</v>
      </c>
      <c r="D34" s="17">
        <f>C34*$C$8</f>
        <v>273496.25815857033</v>
      </c>
    </row>
    <row r="35" spans="1:4" ht="15.75" thickBot="1" x14ac:dyDescent="0.3">
      <c r="A35" s="8" t="s">
        <v>12</v>
      </c>
      <c r="B35" s="24">
        <v>121744704.25</v>
      </c>
      <c r="C35" s="15">
        <f t="shared" ref="C35:C37" si="0">B35/$B$38</f>
        <v>0.47235860207564634</v>
      </c>
      <c r="D35" s="17">
        <f>C35*$C$8</f>
        <v>258395.74316924706</v>
      </c>
    </row>
    <row r="36" spans="1:4" ht="15.75" thickBot="1" x14ac:dyDescent="0.3">
      <c r="A36" s="8" t="s">
        <v>13</v>
      </c>
      <c r="B36" s="25">
        <v>6540797.4399999995</v>
      </c>
      <c r="C36" s="15">
        <f t="shared" si="0"/>
        <v>2.5377711123055816E-2</v>
      </c>
      <c r="D36" s="17">
        <f>C36*$C$8</f>
        <v>13882.445448778592</v>
      </c>
    </row>
    <row r="37" spans="1:4" ht="15.75" thickBot="1" x14ac:dyDescent="0.3">
      <c r="A37" s="9" t="s">
        <v>14</v>
      </c>
      <c r="B37" s="26">
        <v>592974.9</v>
      </c>
      <c r="C37" s="15">
        <f t="shared" si="0"/>
        <v>2.3006897635134398E-3</v>
      </c>
      <c r="D37" s="17">
        <f>C37*$C$8</f>
        <v>1258.5532234040475</v>
      </c>
    </row>
    <row r="38" spans="1:4" x14ac:dyDescent="0.25">
      <c r="B38" s="27">
        <f>SUM(B34:B37)</f>
        <v>257737879.04999998</v>
      </c>
      <c r="C38" s="15">
        <f>SUM(C34:C37)</f>
        <v>1.0000000000000002</v>
      </c>
      <c r="D38" s="30">
        <f>SUM(D34:D37)</f>
        <v>547033</v>
      </c>
    </row>
    <row r="39" spans="1:4" x14ac:dyDescent="0.25">
      <c r="A39" s="19" t="s">
        <v>19</v>
      </c>
      <c r="D39" s="30">
        <f>D38-C8</f>
        <v>0</v>
      </c>
    </row>
    <row r="41" spans="1:4" ht="15.75" thickBot="1" x14ac:dyDescent="0.3">
      <c r="A41" t="s">
        <v>29</v>
      </c>
      <c r="B41" s="7">
        <f>C11</f>
        <v>224098</v>
      </c>
    </row>
    <row r="42" spans="1:4" ht="15.75" thickBot="1" x14ac:dyDescent="0.3">
      <c r="B42" s="29" t="s">
        <v>21</v>
      </c>
    </row>
    <row r="43" spans="1:4" ht="15.75" thickBot="1" x14ac:dyDescent="0.3">
      <c r="A43" s="8" t="s">
        <v>11</v>
      </c>
      <c r="B43" s="24">
        <v>128859402.45999999</v>
      </c>
      <c r="C43" s="15">
        <f>B43/$B$47</f>
        <v>0.49996299703778446</v>
      </c>
      <c r="D43" s="17">
        <f>C43*$B$41</f>
        <v>112040.70771017342</v>
      </c>
    </row>
    <row r="44" spans="1:4" ht="15.75" thickBot="1" x14ac:dyDescent="0.3">
      <c r="A44" s="8" t="s">
        <v>12</v>
      </c>
      <c r="B44" s="24">
        <v>121744704.25</v>
      </c>
      <c r="C44" s="15">
        <f>B44/$B$47</f>
        <v>0.47235860207564634</v>
      </c>
      <c r="D44" s="17">
        <f>C44*$B$41</f>
        <v>105854.6180079482</v>
      </c>
    </row>
    <row r="45" spans="1:4" ht="15.75" thickBot="1" x14ac:dyDescent="0.3">
      <c r="A45" s="8" t="s">
        <v>13</v>
      </c>
      <c r="B45" s="25">
        <v>6540797.4399999995</v>
      </c>
      <c r="C45" s="15">
        <f>B45/$B$47</f>
        <v>2.5377711123055816E-2</v>
      </c>
      <c r="D45" s="17">
        <f>C45*$B$41</f>
        <v>5687.0943072545624</v>
      </c>
    </row>
    <row r="46" spans="1:4" ht="15.75" thickBot="1" x14ac:dyDescent="0.3">
      <c r="A46" s="9" t="s">
        <v>14</v>
      </c>
      <c r="B46" s="26">
        <v>592974.9</v>
      </c>
      <c r="C46" s="15">
        <f>B46/$B$47</f>
        <v>2.3006897635134398E-3</v>
      </c>
      <c r="D46" s="17">
        <f>C46*$B$41</f>
        <v>515.5799746238348</v>
      </c>
    </row>
    <row r="47" spans="1:4" x14ac:dyDescent="0.25">
      <c r="B47" s="27">
        <f>SUM(B43:B46)</f>
        <v>257737879.04999998</v>
      </c>
      <c r="C47" s="15">
        <f>SUM(C43:C46)</f>
        <v>1.0000000000000002</v>
      </c>
      <c r="D47" s="17">
        <f>SUM(D43:D46)</f>
        <v>224098</v>
      </c>
    </row>
    <row r="48" spans="1:4" x14ac:dyDescent="0.25">
      <c r="D48" s="7">
        <f>D47-C11</f>
        <v>0</v>
      </c>
    </row>
    <row r="49" spans="1:6" x14ac:dyDescent="0.25">
      <c r="D49" s="7"/>
    </row>
    <row r="50" spans="1:6" ht="15.75" thickBot="1" x14ac:dyDescent="0.3">
      <c r="A50" t="s">
        <v>30</v>
      </c>
      <c r="B50" s="7">
        <f>C12</f>
        <v>191619</v>
      </c>
    </row>
    <row r="51" spans="1:6" ht="15.75" thickBot="1" x14ac:dyDescent="0.3">
      <c r="B51" s="29" t="s">
        <v>21</v>
      </c>
    </row>
    <row r="52" spans="1:6" ht="15.75" thickBot="1" x14ac:dyDescent="0.3">
      <c r="A52" s="8" t="s">
        <v>11</v>
      </c>
      <c r="B52" s="24">
        <v>128859402.45999999</v>
      </c>
      <c r="C52" s="15">
        <f>B52/$B$47</f>
        <v>0.49996299703778446</v>
      </c>
      <c r="D52" s="17">
        <f>C52*$B$50</f>
        <v>95802.409529383222</v>
      </c>
    </row>
    <row r="53" spans="1:6" ht="15.75" thickBot="1" x14ac:dyDescent="0.3">
      <c r="A53" s="8" t="s">
        <v>12</v>
      </c>
      <c r="B53" s="24">
        <v>121744704.25</v>
      </c>
      <c r="C53" s="15">
        <f>B53/$B$47</f>
        <v>0.47235860207564634</v>
      </c>
      <c r="D53" s="17">
        <f t="shared" ref="D53:D55" si="1">C53*$B$50</f>
        <v>90512.88297113328</v>
      </c>
    </row>
    <row r="54" spans="1:6" ht="15.75" thickBot="1" x14ac:dyDescent="0.3">
      <c r="A54" s="8" t="s">
        <v>13</v>
      </c>
      <c r="B54" s="25">
        <v>6540797.4399999995</v>
      </c>
      <c r="C54" s="15">
        <f>B54/$B$47</f>
        <v>2.5377711123055816E-2</v>
      </c>
      <c r="D54" s="17">
        <f t="shared" si="1"/>
        <v>4862.8516276888322</v>
      </c>
    </row>
    <row r="55" spans="1:6" ht="15.75" thickBot="1" x14ac:dyDescent="0.3">
      <c r="A55" s="9" t="s">
        <v>14</v>
      </c>
      <c r="B55" s="26">
        <v>592974.9</v>
      </c>
      <c r="C55" s="15">
        <f>B55/$B$47</f>
        <v>2.3006897635134398E-3</v>
      </c>
      <c r="D55" s="17">
        <f t="shared" si="1"/>
        <v>440.85587179468183</v>
      </c>
    </row>
    <row r="56" spans="1:6" x14ac:dyDescent="0.25">
      <c r="B56" s="27">
        <f>SUM(B52:B55)</f>
        <v>257737879.04999998</v>
      </c>
      <c r="C56" s="15">
        <f>SUM(C52:C55)</f>
        <v>1.0000000000000002</v>
      </c>
      <c r="D56" s="17">
        <f>SUM(D52:D55)</f>
        <v>191619.00000000003</v>
      </c>
    </row>
    <row r="57" spans="1:6" x14ac:dyDescent="0.25">
      <c r="D57" s="7">
        <f>D56-C12</f>
        <v>0</v>
      </c>
    </row>
    <row r="58" spans="1:6" x14ac:dyDescent="0.25">
      <c r="D58" s="7"/>
    </row>
    <row r="61" spans="1:6" x14ac:dyDescent="0.25">
      <c r="A61" t="s">
        <v>23</v>
      </c>
    </row>
    <row r="62" spans="1:6" x14ac:dyDescent="0.25">
      <c r="B62" t="str">
        <f>A21</f>
        <v xml:space="preserve">1551 -SME Variance </v>
      </c>
      <c r="C62" t="str">
        <f>A31</f>
        <v>1580- WMS (excl. CBR)</v>
      </c>
      <c r="D62" t="str">
        <f>A41</f>
        <v>1584 - RTSR Network</v>
      </c>
      <c r="E62" t="str">
        <f>A50</f>
        <v>1584 - RTSR Connection</v>
      </c>
      <c r="F62" s="20" t="s">
        <v>32</v>
      </c>
    </row>
    <row r="63" spans="1:6" x14ac:dyDescent="0.25">
      <c r="A63" s="8" t="s">
        <v>11</v>
      </c>
      <c r="B63" s="30">
        <f>D24</f>
        <v>-25670.451282051279</v>
      </c>
      <c r="C63" s="30">
        <f>D34</f>
        <v>273496.25815857033</v>
      </c>
      <c r="D63" s="30">
        <f>D43</f>
        <v>112040.70771017342</v>
      </c>
      <c r="E63" s="30">
        <f>D52</f>
        <v>95802.409529383222</v>
      </c>
      <c r="F63" s="31">
        <f>SUM(B63:E63)</f>
        <v>455668.92411607568</v>
      </c>
    </row>
    <row r="64" spans="1:6" x14ac:dyDescent="0.25">
      <c r="A64" s="8" t="s">
        <v>12</v>
      </c>
      <c r="B64" s="30">
        <f>D25</f>
        <v>0</v>
      </c>
      <c r="C64" s="30">
        <f>D35</f>
        <v>258395.74316924706</v>
      </c>
      <c r="D64" s="30">
        <f t="shared" ref="D64:D66" si="2">D44</f>
        <v>105854.6180079482</v>
      </c>
      <c r="E64" s="30">
        <f t="shared" ref="E64:E66" si="3">D53</f>
        <v>90512.88297113328</v>
      </c>
      <c r="F64" s="31">
        <f>SUM(B64:E64)</f>
        <v>454763.24414832855</v>
      </c>
    </row>
    <row r="65" spans="1:6" x14ac:dyDescent="0.25">
      <c r="A65" s="8" t="s">
        <v>13</v>
      </c>
      <c r="B65" s="30">
        <f>D26</f>
        <v>-7602.5487179487181</v>
      </c>
      <c r="C65" s="30">
        <f>D36</f>
        <v>13882.445448778592</v>
      </c>
      <c r="D65" s="30">
        <f t="shared" si="2"/>
        <v>5687.0943072545624</v>
      </c>
      <c r="E65" s="30">
        <f t="shared" si="3"/>
        <v>4862.8516276888322</v>
      </c>
      <c r="F65" s="31">
        <f>SUM(B65:E65)</f>
        <v>16829.842665773267</v>
      </c>
    </row>
    <row r="66" spans="1:6" ht="15.75" thickBot="1" x14ac:dyDescent="0.3">
      <c r="A66" s="9" t="s">
        <v>14</v>
      </c>
      <c r="B66" s="35">
        <f>D27</f>
        <v>0</v>
      </c>
      <c r="C66" s="35">
        <f>D37</f>
        <v>1258.5532234040475</v>
      </c>
      <c r="D66" s="35">
        <f t="shared" si="2"/>
        <v>515.5799746238348</v>
      </c>
      <c r="E66" s="35">
        <f t="shared" si="3"/>
        <v>440.85587179468183</v>
      </c>
      <c r="F66" s="31">
        <f>SUM(B66:E66)</f>
        <v>2214.989069822564</v>
      </c>
    </row>
    <row r="67" spans="1:6" x14ac:dyDescent="0.25">
      <c r="B67" s="30">
        <f>SUM(B63:B66)</f>
        <v>-33273</v>
      </c>
      <c r="C67" s="30">
        <f>SUM(C63:C66)</f>
        <v>547033</v>
      </c>
      <c r="D67" s="30">
        <f>SUM(D63:D66)</f>
        <v>224098</v>
      </c>
      <c r="E67" s="30">
        <f>SUM(E63:E66)</f>
        <v>191619.00000000003</v>
      </c>
      <c r="F67" s="31">
        <f>SUM(F63:F66)</f>
        <v>929477</v>
      </c>
    </row>
    <row r="68" spans="1:6" x14ac:dyDescent="0.25">
      <c r="B68" s="30">
        <f>B67-D28</f>
        <v>0</v>
      </c>
      <c r="C68" s="30">
        <f>C67-D38</f>
        <v>0</v>
      </c>
      <c r="D68" s="30">
        <f>D67-D47</f>
        <v>0</v>
      </c>
      <c r="E68" s="30">
        <f>E67-D56</f>
        <v>0</v>
      </c>
      <c r="F68" s="31">
        <f>F67-C17</f>
        <v>0</v>
      </c>
    </row>
    <row r="70" spans="1:6" x14ac:dyDescent="0.25">
      <c r="A70" t="s">
        <v>33</v>
      </c>
      <c r="C70" t="s">
        <v>34</v>
      </c>
      <c r="D70" t="s">
        <v>37</v>
      </c>
      <c r="E70" t="s">
        <v>38</v>
      </c>
    </row>
    <row r="71" spans="1:6" ht="15.75" thickBot="1" x14ac:dyDescent="0.3"/>
    <row r="72" spans="1:6" ht="15.75" thickBot="1" x14ac:dyDescent="0.3">
      <c r="A72" s="8" t="s">
        <v>11</v>
      </c>
      <c r="B72" t="s">
        <v>35</v>
      </c>
      <c r="C72" s="24">
        <v>128859402.45999999</v>
      </c>
      <c r="D72" s="30">
        <f>F63</f>
        <v>455668.92411607568</v>
      </c>
      <c r="E72">
        <f>ROUND(D72/C72,4)</f>
        <v>3.5000000000000001E-3</v>
      </c>
    </row>
    <row r="73" spans="1:6" ht="15.75" thickBot="1" x14ac:dyDescent="0.3">
      <c r="A73" s="8" t="s">
        <v>12</v>
      </c>
      <c r="B73" t="s">
        <v>36</v>
      </c>
      <c r="C73" s="32">
        <v>260847.52</v>
      </c>
      <c r="D73" s="30">
        <f>F64</f>
        <v>454763.24414832855</v>
      </c>
      <c r="E73">
        <f t="shared" ref="E73:E75" si="4">ROUND(D73/C73,4)</f>
        <v>1.7434000000000001</v>
      </c>
    </row>
    <row r="74" spans="1:6" ht="15.75" thickBot="1" x14ac:dyDescent="0.3">
      <c r="A74" s="8" t="s">
        <v>13</v>
      </c>
      <c r="B74" t="s">
        <v>35</v>
      </c>
      <c r="C74" s="25">
        <v>6540797.4399999995</v>
      </c>
      <c r="D74" s="30">
        <f>F65</f>
        <v>16829.842665773267</v>
      </c>
      <c r="E74">
        <f t="shared" si="4"/>
        <v>2.5999999999999999E-3</v>
      </c>
    </row>
    <row r="75" spans="1:6" ht="15.75" thickBot="1" x14ac:dyDescent="0.3">
      <c r="A75" s="9" t="s">
        <v>14</v>
      </c>
      <c r="B75" t="s">
        <v>35</v>
      </c>
      <c r="C75" s="26">
        <v>592974.9</v>
      </c>
      <c r="D75" s="30">
        <f>F66</f>
        <v>2214.989069822564</v>
      </c>
      <c r="E75">
        <f t="shared" si="4"/>
        <v>3.7000000000000002E-3</v>
      </c>
    </row>
    <row r="76" spans="1:6" x14ac:dyDescent="0.25">
      <c r="D76" s="30">
        <f>F67</f>
        <v>929477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 R2 Allocation</vt:lpstr>
      <vt:lpstr>Update 1551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Stefan, Oana</dc:creator>
  <cp:lastModifiedBy>Stefan, Oana</cp:lastModifiedBy>
  <dcterms:created xsi:type="dcterms:W3CDTF">2023-11-21T17:51:32Z</dcterms:created>
  <dcterms:modified xsi:type="dcterms:W3CDTF">2023-11-22T18:51:41Z</dcterms:modified>
</cp:coreProperties>
</file>