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R:\ORPC Files\Management\Accounting\Rate Applications\2024 Rates\"/>
    </mc:Choice>
  </mc:AlternateContent>
  <xr:revisionPtr revIDLastSave="0" documentId="13_ncr:1_{7A5B0F9B-4687-4050-B695-93DFC79E15A5}" xr6:coauthVersionLast="47" xr6:coauthVersionMax="47" xr10:uidLastSave="{00000000-0000-0000-0000-000000000000}"/>
  <bookViews>
    <workbookView xWindow="-23148" yWindow="-252" windowWidth="23256" windowHeight="13176" firstSheet="1" activeTab="3" xr2:uid="{00000000-000D-0000-FFFF-FFFF00000000}"/>
  </bookViews>
  <sheets>
    <sheet name="Appendix C - Smart Entity" sheetId="11" r:id="rId1"/>
    <sheet name="Appendix D - Low Voltage" sheetId="1" r:id="rId2"/>
    <sheet name="Appendix E - Wholesale Market" sheetId="4" r:id="rId3"/>
    <sheet name="Appendix F - Network" sheetId="10" r:id="rId4"/>
    <sheet name="Appendix G - Transmission" sheetId="8" r:id="rId5"/>
  </sheet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1" i="10" l="1"/>
  <c r="B80" i="10"/>
  <c r="B51" i="8"/>
  <c r="B47" i="1"/>
  <c r="B39" i="1"/>
  <c r="B21" i="11"/>
  <c r="B43" i="10"/>
  <c r="B45" i="8"/>
  <c r="B50" i="8"/>
  <c r="B46" i="8"/>
  <c r="B44" i="8"/>
  <c r="B47" i="8"/>
  <c r="B48" i="8"/>
  <c r="B43" i="8"/>
  <c r="B44" i="10"/>
  <c r="B48" i="10"/>
  <c r="B79" i="10"/>
  <c r="B46" i="10"/>
  <c r="B45" i="10"/>
  <c r="C38" i="8"/>
  <c r="C37" i="8"/>
  <c r="C36" i="8"/>
  <c r="C18" i="8"/>
  <c r="B47" i="10"/>
  <c r="C38" i="10"/>
  <c r="C37" i="10"/>
  <c r="C36" i="10"/>
  <c r="B88" i="4"/>
  <c r="B50" i="10" l="1"/>
  <c r="B66" i="4"/>
  <c r="B76" i="4"/>
  <c r="B86" i="4"/>
  <c r="C76" i="4"/>
  <c r="B44" i="1" l="1"/>
  <c r="B43" i="1"/>
  <c r="B42" i="1"/>
  <c r="B41" i="1"/>
  <c r="B40" i="1"/>
  <c r="B22" i="11" l="1"/>
  <c r="B57" i="11"/>
  <c r="B54" i="11" l="1"/>
  <c r="B80" i="8"/>
  <c r="C19" i="8"/>
  <c r="C75" i="10"/>
  <c r="B76" i="1"/>
  <c r="B82" i="4"/>
  <c r="E76" i="4"/>
  <c r="B81" i="4" s="1"/>
  <c r="B43" i="4"/>
  <c r="B84" i="4" l="1"/>
  <c r="B89" i="4" s="1"/>
  <c r="B54" i="4" l="1"/>
  <c r="C71" i="1" l="1"/>
  <c r="B75" i="1" s="1"/>
  <c r="B78" i="1" l="1"/>
  <c r="B81" i="1" s="1"/>
  <c r="B82" i="1" s="1"/>
  <c r="B46" i="1" l="1"/>
  <c r="B49" i="1" s="1"/>
  <c r="B50" i="1" s="1"/>
  <c r="C49" i="11" l="1"/>
  <c r="B53" i="11" s="1"/>
  <c r="D75" i="10"/>
  <c r="B56" i="11" l="1"/>
  <c r="B59" i="11" s="1"/>
  <c r="B60" i="11" s="1"/>
  <c r="B24" i="11"/>
  <c r="B27" i="11" s="1"/>
  <c r="B28" i="11" s="1"/>
  <c r="C19" i="10" l="1"/>
  <c r="B82" i="10" l="1"/>
  <c r="B85" i="10" s="1"/>
  <c r="B86" i="10" s="1"/>
  <c r="B53" i="10"/>
  <c r="B54" i="10" s="1"/>
  <c r="C75" i="8"/>
  <c r="B79" i="8" s="1"/>
  <c r="B82" i="8" l="1"/>
  <c r="B85" i="8" s="1"/>
  <c r="B86" i="8" s="1"/>
  <c r="B53" i="8" l="1"/>
  <c r="B54" i="8" s="1"/>
  <c r="B42" i="4" l="1"/>
  <c r="B41" i="4" l="1"/>
  <c r="B63" i="4" l="1"/>
  <c r="B62" i="4"/>
  <c r="B59" i="4"/>
  <c r="B61" i="4"/>
  <c r="B60" i="4"/>
  <c r="B58" i="4"/>
  <c r="B65" i="4" l="1"/>
  <c r="B68" i="4" s="1"/>
  <c r="C68" i="4" s="1"/>
</calcChain>
</file>

<file path=xl/sharedStrings.xml><?xml version="1.0" encoding="utf-8"?>
<sst xmlns="http://schemas.openxmlformats.org/spreadsheetml/2006/main" count="422" uniqueCount="111">
  <si>
    <t>Ottawa River Power Corporation</t>
  </si>
  <si>
    <t>Residential</t>
  </si>
  <si>
    <t>kWh</t>
  </si>
  <si>
    <t>General Service &lt; 50 kW</t>
  </si>
  <si>
    <t>General Service &gt; 50 to 4999 kW</t>
  </si>
  <si>
    <t>kW</t>
  </si>
  <si>
    <t>Sentinel Lighting</t>
  </si>
  <si>
    <t>Streetlighting</t>
  </si>
  <si>
    <t>Unmetered Scattered Load</t>
  </si>
  <si>
    <t>Estimated Collected</t>
  </si>
  <si>
    <t>Actual Collected</t>
  </si>
  <si>
    <t>Sentinel Lighting (kWh)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</si>
  <si>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</si>
  <si>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</si>
  <si>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</si>
  <si>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</si>
  <si>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</si>
  <si>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</si>
  <si>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</si>
  <si>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</si>
  <si>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</si>
  <si>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</si>
  <si>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</si>
  <si>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</si>
  <si>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</t>
  </si>
  <si>
    <t>Difference</t>
  </si>
  <si>
    <t>Brookfield</t>
  </si>
  <si>
    <t>Hydro One</t>
  </si>
  <si>
    <t>Residential (kWh)</t>
  </si>
  <si>
    <t>General Service &lt; 50 kW (kWh)</t>
  </si>
  <si>
    <t>Unmetered Scattered Load (kWh)</t>
  </si>
  <si>
    <t>General Service &gt; 50 to 4999 kW (kWh)</t>
  </si>
  <si>
    <t>Streetlighting (kWh)</t>
  </si>
  <si>
    <t>Wholesale Market</t>
  </si>
  <si>
    <t>RRRP</t>
  </si>
  <si>
    <t>Paid to Hydro One ($)</t>
  </si>
  <si>
    <t>Paid to Brookfield ($)</t>
  </si>
  <si>
    <t>Wholesale Market Charge Revenue Analysis</t>
  </si>
  <si>
    <t>Wholesale Market Charge Expense Analysis</t>
  </si>
  <si>
    <t>Wholesale Market Charge</t>
  </si>
  <si>
    <t>Average Rate Charged ($/kWh)</t>
  </si>
  <si>
    <t>Line and Connection Service Rates ($/kWh/kW)</t>
  </si>
  <si>
    <t>Transmission Line and Connection Charge Analysis</t>
  </si>
  <si>
    <t>Unit of Measure</t>
  </si>
  <si>
    <t>KW</t>
  </si>
  <si>
    <t>Revenue Rates</t>
  </si>
  <si>
    <t>Expense Rates</t>
  </si>
  <si>
    <t>Revenue Analysis</t>
  </si>
  <si>
    <t>Customer Class</t>
  </si>
  <si>
    <t>Total Estimated Charges</t>
  </si>
  <si>
    <t>Total Actual Charges</t>
  </si>
  <si>
    <t>Difference ($)</t>
  </si>
  <si>
    <t>Difference (%)</t>
  </si>
  <si>
    <t>Revenue Reasonability Test</t>
  </si>
  <si>
    <t>Customer Usage (Per Annual 2.1.5)</t>
  </si>
  <si>
    <t>Loss-Adjusted Usage</t>
  </si>
  <si>
    <t>Difference is not material therefore revenues are deemed reasonable.</t>
  </si>
  <si>
    <t>Expense Analysis</t>
  </si>
  <si>
    <t>Year</t>
  </si>
  <si>
    <t>Month</t>
  </si>
  <si>
    <t>Amount Billed</t>
  </si>
  <si>
    <t>Total Hydro One Charges</t>
  </si>
  <si>
    <t>Summary</t>
  </si>
  <si>
    <t>Total Revenues Collected</t>
  </si>
  <si>
    <t>Variance</t>
  </si>
  <si>
    <t>Difference is not material therefore test is deemed reasonable.</t>
  </si>
  <si>
    <t>Difference as a percentage of revenues</t>
  </si>
  <si>
    <t>Network Charge Analysis</t>
  </si>
  <si>
    <t>Network Service Rates ($/kWh/kW)</t>
  </si>
  <si>
    <t>Total Charges</t>
  </si>
  <si>
    <t>The remaining difference is not material.</t>
  </si>
  <si>
    <t>Smart Metering Entity Charge Analysis</t>
  </si>
  <si>
    <t>Smart Metering Entity Service Rates ($/kWh/kW)</t>
  </si>
  <si>
    <t>IESO</t>
  </si>
  <si>
    <t>$</t>
  </si>
  <si>
    <t>Total IESO Charges</t>
  </si>
  <si>
    <t>Customer Connections</t>
  </si>
  <si>
    <t>Low Voltage Charge Analysis</t>
  </si>
  <si>
    <t>Low Voltage Service Rates ($/kWh/kW)</t>
  </si>
  <si>
    <t>Hydro One - Monthly Service Charges</t>
  </si>
  <si>
    <t>Hydro One - Meter Charges</t>
  </si>
  <si>
    <t>Hydro One - Shared LVDS</t>
  </si>
  <si>
    <t>Meter Count</t>
  </si>
  <si>
    <t>Hydro One - Common ST Lines</t>
  </si>
  <si>
    <t>kW non-adjusted</t>
  </si>
  <si>
    <t>Deferred Tax Asset Fixed Rider</t>
  </si>
  <si>
    <t>Deferred Tax Asset Vol Rider</t>
  </si>
  <si>
    <t>RRRP effective May 1, 2021 ($/kWh)</t>
  </si>
  <si>
    <t>Wholesale Market Rates effective May 1, 2021 ($/kWh)</t>
  </si>
  <si>
    <t>Capacity Based Recovery effective May 1, 2021 ($/kWh)</t>
  </si>
  <si>
    <t>Capacity Based Recovery</t>
  </si>
  <si>
    <t>Estimated Collected Wholesale Market Service Charges Based on Consumption ($)</t>
  </si>
  <si>
    <t>Based on the above analysis, the amount of Wholesale Market Charges is as expected given the level of consumption.</t>
  </si>
  <si>
    <t>Account 1584 Balance as at December 31, 2021 Adjusted for Principal Disposition during 2022</t>
  </si>
  <si>
    <t>Appendix D - Low Voltage Analysis</t>
  </si>
  <si>
    <t>Appendix F - Network Charge Variance Account Analysis</t>
  </si>
  <si>
    <t>Appendix E - Wholesale Market Charge Variance Account Analysis</t>
  </si>
  <si>
    <t>Appendix G - Line Transmission and Connection Charge Variance Account Analysis</t>
  </si>
  <si>
    <t>Appendix C - Smart Metering Entity Charge Variance Account Analysis</t>
  </si>
  <si>
    <t>Account 1551 Balance as at December 31, 2022 Adjusted for Principal Disposition during 2022</t>
  </si>
  <si>
    <t>Standard Supply Administrative Charge</t>
  </si>
  <si>
    <t>Account 1550 Balance as at December 31, 2022 Adjusted for Principal Disposition during 2023</t>
  </si>
  <si>
    <t>2022-01 to 2022-04</t>
  </si>
  <si>
    <t>2022-05 to 2022-12</t>
  </si>
  <si>
    <t>Wholesale Market Rates effective May 1, 2022 ($/kWh)</t>
  </si>
  <si>
    <t>RRRP effective May 1, 2022 ($/kWh)</t>
  </si>
  <si>
    <t>Capacity Based Recovery effective May 1, 2022 ($/kWh)</t>
  </si>
  <si>
    <t>Loss-Adjusted Consumption in kWh</t>
  </si>
  <si>
    <t>Account 1580 Balance as at December 31, 2022 Adjusted for Principal Disposition during 2023</t>
  </si>
  <si>
    <t>Hydro One retroactive adjustment posted in 2023</t>
  </si>
  <si>
    <t>Account 1586 Balance as at December 31, 2022 Adjusted for Principal Disposition during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</si>
</sst>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_-\$* #,##0.00_-;&quot;-$&quot;* #,##0.00_-;_-\$* \-??_-;_-@_-"/>
    <numFmt numFmtId="167" formatCode="_-* #,##0.00_-;\-* #,##0.00_-;_-* \-??_-;_-@_-"/>
    <numFmt numFmtId="168" formatCode="_(* #,##0_);_(* \(#,##0\);_(* &quot;-&quot;??_);_(@_)"/>
    <numFmt numFmtId="169" formatCode="_(&quot;$&quot;* #,##0_);_(&quot;$&quot;* \(#,##0\);_(&quot;$&quot;* &quot;-&quot;??_);_(@_)"/>
    <numFmt numFmtId="170" formatCode="_(* #,##0.0000_);_(* \(#,##0.0000\);_(* &quot;-&quot;??_);_(@_)"/>
    <numFmt numFmtId="171" formatCode="_(* #,##0.00000_);_(* \(#,##0.00000\);_(* &quot;-&quot;??_);_(@_)"/>
    <numFmt numFmtId="172" formatCode="_(* #,##0.0_);_(* \(#,##0.0\);_(* &quot;-&quot;??_);_(@_)"/>
    <numFmt numFmtId="173" formatCode="#,##0.0"/>
    <numFmt numFmtId="174" formatCode="mm/dd/yyyy"/>
    <numFmt numFmtId="175" formatCode="0\-0"/>
    <numFmt numFmtId="176" formatCode="##\-#"/>
    <numFmt numFmtId="177" formatCode="&quot;£ &quot;#,##0.00;[Red]\-&quot;£ &quot;#,##0.00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  <charset val="1"/>
    </font>
    <font>
      <sz val="10"/>
      <name val="Mangal"/>
      <family val="2"/>
    </font>
    <font>
      <sz val="10"/>
      <name val="Mangal"/>
      <family val="2"/>
      <charset val="1"/>
    </font>
    <font>
      <sz val="11"/>
      <name val="Calibri"/>
      <family val="2"/>
      <scheme val="minor"/>
    </font>
    <font>
      <b/>
      <u/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Arial"/>
      <family val="2"/>
    </font>
    <font>
      <sz val="11"/>
      <color theme="1"/>
      <name val="Arial"/>
      <family val="2"/>
    </font>
    <font>
      <b/>
      <sz val="18"/>
      <color theme="3"/>
      <name val="Calibri Light"/>
      <family val="2"/>
      <scheme val="major"/>
    </font>
    <font>
      <u/>
      <sz val="8"/>
      <color rgb="FF0000FF"/>
      <name val="Calibri"/>
      <family val="2"/>
      <scheme val="minor"/>
    </font>
    <font>
      <u/>
      <sz val="8"/>
      <color rgb="FF800080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320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9" fontId="5" fillId="0" borderId="0" applyFill="0" applyBorder="0" applyAlignment="0" applyProtection="0"/>
    <xf numFmtId="166" fontId="5" fillId="0" borderId="0" applyFill="0" applyBorder="0" applyAlignment="0" applyProtection="0"/>
    <xf numFmtId="0" fontId="1" fillId="0" borderId="0"/>
    <xf numFmtId="167" fontId="6" fillId="0" borderId="0" applyFill="0" applyBorder="0" applyAlignment="0" applyProtection="0"/>
    <xf numFmtId="9" fontId="6" fillId="0" borderId="0" applyFill="0" applyBorder="0" applyAlignment="0" applyProtection="0"/>
    <xf numFmtId="164" fontId="1" fillId="0" borderId="0" applyFont="0" applyFill="0" applyBorder="0" applyAlignment="0" applyProtection="0"/>
    <xf numFmtId="0" fontId="10" fillId="0" borderId="8" applyNumberFormat="0" applyFill="0" applyAlignment="0" applyProtection="0"/>
    <xf numFmtId="0" fontId="11" fillId="0" borderId="9" applyNumberFormat="0" applyFill="0" applyAlignment="0" applyProtection="0"/>
    <xf numFmtId="0" fontId="12" fillId="0" borderId="10" applyNumberFormat="0" applyFill="0" applyAlignment="0" applyProtection="0"/>
    <xf numFmtId="0" fontId="12" fillId="0" borderId="0" applyNumberFormat="0" applyFill="0" applyBorder="0" applyAlignment="0" applyProtection="0"/>
    <xf numFmtId="0" fontId="13" fillId="3" borderId="0" applyNumberFormat="0" applyBorder="0" applyAlignment="0" applyProtection="0"/>
    <xf numFmtId="0" fontId="14" fillId="4" borderId="0" applyNumberFormat="0" applyBorder="0" applyAlignment="0" applyProtection="0"/>
    <xf numFmtId="0" fontId="15" fillId="5" borderId="0" applyNumberFormat="0" applyBorder="0" applyAlignment="0" applyProtection="0"/>
    <xf numFmtId="0" fontId="16" fillId="6" borderId="11" applyNumberFormat="0" applyAlignment="0" applyProtection="0"/>
    <xf numFmtId="0" fontId="17" fillId="7" borderId="12" applyNumberFormat="0" applyAlignment="0" applyProtection="0"/>
    <xf numFmtId="0" fontId="18" fillId="7" borderId="11" applyNumberFormat="0" applyAlignment="0" applyProtection="0"/>
    <xf numFmtId="0" fontId="19" fillId="0" borderId="13" applyNumberFormat="0" applyFill="0" applyAlignment="0" applyProtection="0"/>
    <xf numFmtId="0" fontId="20" fillId="8" borderId="14" applyNumberFormat="0" applyAlignment="0" applyProtection="0"/>
    <xf numFmtId="0" fontId="21" fillId="0" borderId="0" applyNumberFormat="0" applyFill="0" applyBorder="0" applyAlignment="0" applyProtection="0"/>
    <xf numFmtId="0" fontId="1" fillId="9" borderId="15" applyNumberFormat="0" applyFont="0" applyAlignment="0" applyProtection="0"/>
    <xf numFmtId="0" fontId="22" fillId="0" borderId="0" applyNumberFormat="0" applyFill="0" applyBorder="0" applyAlignment="0" applyProtection="0"/>
    <xf numFmtId="0" fontId="2" fillId="0" borderId="16" applyNumberFormat="0" applyFill="0" applyAlignment="0" applyProtection="0"/>
    <xf numFmtId="0" fontId="23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3" fillId="21" borderId="0" applyNumberFormat="0" applyBorder="0" applyAlignment="0" applyProtection="0"/>
    <xf numFmtId="0" fontId="23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3" fillId="25" borderId="0" applyNumberFormat="0" applyBorder="0" applyAlignment="0" applyProtection="0"/>
    <xf numFmtId="0" fontId="23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3" fillId="29" borderId="0" applyNumberFormat="0" applyBorder="0" applyAlignment="0" applyProtection="0"/>
    <xf numFmtId="0" fontId="23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3" fillId="33" borderId="0" applyNumberFormat="0" applyBorder="0" applyAlignment="0" applyProtection="0"/>
    <xf numFmtId="172" fontId="3" fillId="0" borderId="0"/>
    <xf numFmtId="173" fontId="3" fillId="0" borderId="0"/>
    <xf numFmtId="174" fontId="3" fillId="0" borderId="0"/>
    <xf numFmtId="175" fontId="3" fillId="0" borderId="0"/>
    <xf numFmtId="3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14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38" fontId="24" fillId="34" borderId="0" applyNumberFormat="0" applyBorder="0" applyAlignment="0" applyProtection="0"/>
    <xf numFmtId="10" fontId="24" fillId="35" borderId="1" applyNumberFormat="0" applyBorder="0" applyAlignment="0" applyProtection="0"/>
    <xf numFmtId="176" fontId="3" fillId="0" borderId="0"/>
    <xf numFmtId="168" fontId="3" fillId="0" borderId="0"/>
    <xf numFmtId="177" fontId="3" fillId="0" borderId="0"/>
    <xf numFmtId="10" fontId="3" fillId="0" borderId="0" applyFont="0" applyFill="0" applyBorder="0" applyAlignment="0" applyProtection="0"/>
    <xf numFmtId="172" fontId="3" fillId="0" borderId="0"/>
    <xf numFmtId="176" fontId="3" fillId="0" borderId="0"/>
    <xf numFmtId="172" fontId="3" fillId="0" borderId="0"/>
    <xf numFmtId="176" fontId="3" fillId="0" borderId="0"/>
    <xf numFmtId="172" fontId="3" fillId="0" borderId="0"/>
    <xf numFmtId="174" fontId="3" fillId="0" borderId="0"/>
    <xf numFmtId="176" fontId="3" fillId="0" borderId="0"/>
    <xf numFmtId="172" fontId="3" fillId="0" borderId="0"/>
    <xf numFmtId="176" fontId="3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23" fillId="13" borderId="0" applyNumberFormat="0" applyBorder="0" applyAlignment="0" applyProtection="0"/>
    <xf numFmtId="0" fontId="23" fillId="17" borderId="0" applyNumberFormat="0" applyBorder="0" applyAlignment="0" applyProtection="0"/>
    <xf numFmtId="0" fontId="23" fillId="21" borderId="0" applyNumberFormat="0" applyBorder="0" applyAlignment="0" applyProtection="0"/>
    <xf numFmtId="0" fontId="23" fillId="25" borderId="0" applyNumberFormat="0" applyBorder="0" applyAlignment="0" applyProtection="0"/>
    <xf numFmtId="0" fontId="23" fillId="29" borderId="0" applyNumberFormat="0" applyBorder="0" applyAlignment="0" applyProtection="0"/>
    <xf numFmtId="0" fontId="23" fillId="33" borderId="0" applyNumberFormat="0" applyBorder="0" applyAlignment="0" applyProtection="0"/>
    <xf numFmtId="0" fontId="23" fillId="10" borderId="0" applyNumberFormat="0" applyBorder="0" applyAlignment="0" applyProtection="0"/>
    <xf numFmtId="0" fontId="23" fillId="14" borderId="0" applyNumberFormat="0" applyBorder="0" applyAlignment="0" applyProtection="0"/>
    <xf numFmtId="0" fontId="23" fillId="18" borderId="0" applyNumberFormat="0" applyBorder="0" applyAlignment="0" applyProtection="0"/>
    <xf numFmtId="0" fontId="23" fillId="22" borderId="0" applyNumberFormat="0" applyBorder="0" applyAlignment="0" applyProtection="0"/>
    <xf numFmtId="0" fontId="23" fillId="26" borderId="0" applyNumberFormat="0" applyBorder="0" applyAlignment="0" applyProtection="0"/>
    <xf numFmtId="0" fontId="23" fillId="30" borderId="0" applyNumberFormat="0" applyBorder="0" applyAlignment="0" applyProtection="0"/>
    <xf numFmtId="0" fontId="14" fillId="4" borderId="0" applyNumberFormat="0" applyBorder="0" applyAlignment="0" applyProtection="0"/>
    <xf numFmtId="0" fontId="18" fillId="7" borderId="11" applyNumberFormat="0" applyAlignment="0" applyProtection="0"/>
    <xf numFmtId="0" fontId="20" fillId="8" borderId="14" applyNumberForma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13" fillId="3" borderId="0" applyNumberFormat="0" applyBorder="0" applyAlignment="0" applyProtection="0"/>
    <xf numFmtId="0" fontId="10" fillId="0" borderId="8" applyNumberFormat="0" applyFill="0" applyAlignment="0" applyProtection="0"/>
    <xf numFmtId="0" fontId="11" fillId="0" borderId="9" applyNumberFormat="0" applyFill="0" applyAlignment="0" applyProtection="0"/>
    <xf numFmtId="0" fontId="12" fillId="0" borderId="10" applyNumberFormat="0" applyFill="0" applyAlignment="0" applyProtection="0"/>
    <xf numFmtId="0" fontId="12" fillId="0" borderId="0" applyNumberFormat="0" applyFill="0" applyBorder="0" applyAlignment="0" applyProtection="0"/>
    <xf numFmtId="0" fontId="16" fillId="6" borderId="11" applyNumberFormat="0" applyAlignment="0" applyProtection="0"/>
    <xf numFmtId="0" fontId="19" fillId="0" borderId="13" applyNumberFormat="0" applyFill="0" applyAlignment="0" applyProtection="0"/>
    <xf numFmtId="0" fontId="15" fillId="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9" borderId="15" applyNumberFormat="0" applyFont="0" applyAlignment="0" applyProtection="0"/>
    <xf numFmtId="0" fontId="17" fillId="7" borderId="12" applyNumberFormat="0" applyAlignment="0" applyProtection="0"/>
    <xf numFmtId="9" fontId="1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2" fillId="0" borderId="16" applyNumberFormat="0" applyFill="0" applyAlignment="0" applyProtection="0"/>
    <xf numFmtId="0" fontId="21" fillId="0" borderId="0" applyNumberFormat="0" applyFill="0" applyBorder="0" applyAlignment="0" applyProtection="0"/>
    <xf numFmtId="43" fontId="3" fillId="0" borderId="0" applyFont="0" applyFill="0" applyBorder="0" applyAlignment="0" applyProtection="0"/>
    <xf numFmtId="172" fontId="3" fillId="0" borderId="0"/>
    <xf numFmtId="176" fontId="3" fillId="0" borderId="0"/>
    <xf numFmtId="172" fontId="3" fillId="0" borderId="0"/>
    <xf numFmtId="176" fontId="3" fillId="0" borderId="0"/>
    <xf numFmtId="172" fontId="3" fillId="0" borderId="0"/>
    <xf numFmtId="176" fontId="3" fillId="0" borderId="0"/>
    <xf numFmtId="0" fontId="1" fillId="0" borderId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9" borderId="15" applyNumberFormat="0" applyFont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15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2" fontId="3" fillId="0" borderId="0"/>
    <xf numFmtId="172" fontId="3" fillId="0" borderId="0"/>
    <xf numFmtId="172" fontId="3" fillId="0" borderId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176" fontId="3" fillId="0" borderId="0"/>
    <xf numFmtId="176" fontId="3" fillId="0" borderId="0"/>
    <xf numFmtId="176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2" fontId="3" fillId="0" borderId="0"/>
    <xf numFmtId="172" fontId="3" fillId="0" borderId="0"/>
    <xf numFmtId="172" fontId="3" fillId="0" borderId="0"/>
    <xf numFmtId="176" fontId="3" fillId="0" borderId="0"/>
    <xf numFmtId="176" fontId="3" fillId="0" borderId="0"/>
    <xf numFmtId="176" fontId="3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5" fillId="0" borderId="0"/>
    <xf numFmtId="0" fontId="1" fillId="0" borderId="0"/>
    <xf numFmtId="0" fontId="3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25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</cellStyleXfs>
  <cellXfs count="73">
    <xf numFmtId="0" fontId="0" fillId="0" borderId="0" xfId="0"/>
    <xf numFmtId="0" fontId="2" fillId="0" borderId="0" xfId="0" applyFont="1"/>
    <xf numFmtId="0" fontId="2" fillId="0" borderId="2" xfId="0" applyFont="1" applyBorder="1" applyAlignment="1">
      <alignment horizontal="center"/>
    </xf>
    <xf numFmtId="171" fontId="0" fillId="0" borderId="0" xfId="1" applyNumberFormat="1" applyFont="1"/>
    <xf numFmtId="0" fontId="2" fillId="0" borderId="6" xfId="0" applyFont="1" applyBorder="1" applyAlignment="1">
      <alignment horizontal="center"/>
    </xf>
    <xf numFmtId="43" fontId="0" fillId="0" borderId="2" xfId="1" applyFont="1" applyBorder="1"/>
    <xf numFmtId="43" fontId="0" fillId="0" borderId="0" xfId="0" applyNumberFormat="1"/>
    <xf numFmtId="0" fontId="2" fillId="0" borderId="0" xfId="0" applyFont="1" applyAlignment="1">
      <alignment horizontal="center"/>
    </xf>
    <xf numFmtId="43" fontId="0" fillId="0" borderId="0" xfId="1" applyFont="1"/>
    <xf numFmtId="0" fontId="2" fillId="0" borderId="7" xfId="0" applyFont="1" applyBorder="1" applyAlignment="1">
      <alignment horizontal="center"/>
    </xf>
    <xf numFmtId="169" fontId="0" fillId="0" borderId="0" xfId="0" applyNumberFormat="1"/>
    <xf numFmtId="169" fontId="0" fillId="0" borderId="6" xfId="0" applyNumberFormat="1" applyBorder="1"/>
    <xf numFmtId="43" fontId="0" fillId="0" borderId="6" xfId="0" applyNumberFormat="1" applyBorder="1"/>
    <xf numFmtId="0" fontId="8" fillId="0" borderId="0" xfId="4" applyFont="1"/>
    <xf numFmtId="0" fontId="7" fillId="0" borderId="0" xfId="4" applyFont="1" applyAlignment="1">
      <alignment vertical="center"/>
    </xf>
    <xf numFmtId="0" fontId="9" fillId="0" borderId="0" xfId="4" applyFont="1" applyAlignment="1">
      <alignment vertical="center"/>
    </xf>
    <xf numFmtId="170" fontId="0" fillId="0" borderId="0" xfId="1" applyNumberFormat="1" applyFont="1" applyAlignment="1">
      <alignment horizontal="center"/>
    </xf>
    <xf numFmtId="168" fontId="2" fillId="0" borderId="6" xfId="0" applyNumberFormat="1" applyFont="1" applyBorder="1"/>
    <xf numFmtId="171" fontId="0" fillId="0" borderId="0" xfId="1" applyNumberFormat="1" applyFont="1" applyFill="1"/>
    <xf numFmtId="168" fontId="0" fillId="2" borderId="0" xfId="1" applyNumberFormat="1" applyFont="1" applyFill="1"/>
    <xf numFmtId="168" fontId="0" fillId="2" borderId="2" xfId="1" applyNumberFormat="1" applyFont="1" applyFill="1" applyBorder="1"/>
    <xf numFmtId="171" fontId="0" fillId="2" borderId="0" xfId="1" applyNumberFormat="1" applyFont="1" applyFill="1"/>
    <xf numFmtId="169" fontId="0" fillId="2" borderId="2" xfId="2" applyNumberFormat="1" applyFont="1" applyFill="1" applyBorder="1"/>
    <xf numFmtId="43" fontId="0" fillId="2" borderId="0" xfId="1" applyFont="1" applyFill="1" applyBorder="1"/>
    <xf numFmtId="43" fontId="0" fillId="2" borderId="2" xfId="1" applyFont="1" applyFill="1" applyBorder="1"/>
    <xf numFmtId="0" fontId="4" fillId="0" borderId="6" xfId="4" applyFont="1" applyBorder="1"/>
    <xf numFmtId="15" fontId="2" fillId="0" borderId="6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171" fontId="0" fillId="0" borderId="0" xfId="1" applyNumberFormat="1" applyFont="1" applyAlignment="1">
      <alignment horizontal="center"/>
    </xf>
    <xf numFmtId="43" fontId="0" fillId="0" borderId="0" xfId="1" applyFont="1" applyFill="1"/>
    <xf numFmtId="10" fontId="0" fillId="0" borderId="4" xfId="3" applyNumberFormat="1" applyFont="1" applyBorder="1"/>
    <xf numFmtId="43" fontId="0" fillId="0" borderId="2" xfId="0" applyNumberFormat="1" applyBorder="1"/>
    <xf numFmtId="0" fontId="3" fillId="0" borderId="0" xfId="4" applyAlignment="1">
      <alignment horizontal="center"/>
    </xf>
    <xf numFmtId="43" fontId="0" fillId="0" borderId="18" xfId="0" applyNumberFormat="1" applyBorder="1"/>
    <xf numFmtId="15" fontId="2" fillId="0" borderId="0" xfId="0" applyNumberFormat="1" applyFont="1" applyAlignment="1">
      <alignment horizontal="center"/>
    </xf>
    <xf numFmtId="171" fontId="7" fillId="0" borderId="0" xfId="1" applyNumberFormat="1" applyFont="1" applyFill="1" applyBorder="1" applyAlignment="1" applyProtection="1">
      <alignment vertical="center"/>
    </xf>
    <xf numFmtId="171" fontId="0" fillId="0" borderId="0" xfId="1" applyNumberFormat="1" applyFont="1" applyFill="1" applyBorder="1"/>
    <xf numFmtId="0" fontId="2" fillId="0" borderId="18" xfId="0" applyFont="1" applyBorder="1" applyAlignment="1">
      <alignment horizontal="center"/>
    </xf>
    <xf numFmtId="43" fontId="0" fillId="0" borderId="0" xfId="1" applyFont="1" applyFill="1" applyBorder="1"/>
    <xf numFmtId="10" fontId="0" fillId="0" borderId="0" xfId="3" applyNumberFormat="1" applyFont="1" applyFill="1" applyBorder="1"/>
    <xf numFmtId="0" fontId="0" fillId="0" borderId="0" xfId="0" applyAlignment="1">
      <alignment wrapText="1"/>
    </xf>
    <xf numFmtId="168" fontId="0" fillId="0" borderId="0" xfId="1" applyNumberFormat="1" applyFont="1" applyFill="1" applyBorder="1"/>
    <xf numFmtId="168" fontId="2" fillId="0" borderId="0" xfId="0" applyNumberFormat="1" applyFont="1"/>
    <xf numFmtId="43" fontId="0" fillId="0" borderId="0" xfId="1" applyFont="1" applyBorder="1"/>
    <xf numFmtId="169" fontId="0" fillId="0" borderId="0" xfId="2" applyNumberFormat="1" applyFont="1" applyBorder="1"/>
    <xf numFmtId="169" fontId="0" fillId="0" borderId="0" xfId="2" applyNumberFormat="1" applyFont="1" applyFill="1" applyBorder="1"/>
    <xf numFmtId="168" fontId="0" fillId="0" borderId="0" xfId="1" applyNumberFormat="1" applyFont="1" applyBorder="1"/>
    <xf numFmtId="10" fontId="1" fillId="0" borderId="0" xfId="3" applyNumberFormat="1" applyFont="1" applyBorder="1"/>
    <xf numFmtId="43" fontId="0" fillId="2" borderId="6" xfId="0" applyNumberFormat="1" applyFill="1" applyBorder="1"/>
    <xf numFmtId="43" fontId="3" fillId="2" borderId="0" xfId="1" applyFont="1" applyFill="1" applyProtection="1"/>
    <xf numFmtId="43" fontId="3" fillId="2" borderId="2" xfId="1" applyFont="1" applyFill="1" applyBorder="1" applyProtection="1"/>
    <xf numFmtId="43" fontId="0" fillId="2" borderId="0" xfId="1" applyFont="1" applyFill="1"/>
    <xf numFmtId="171" fontId="7" fillId="2" borderId="0" xfId="1" applyNumberFormat="1" applyFont="1" applyFill="1" applyBorder="1" applyAlignment="1" applyProtection="1">
      <alignment vertical="center"/>
    </xf>
    <xf numFmtId="0" fontId="0" fillId="2" borderId="0" xfId="1" applyNumberFormat="1" applyFont="1" applyFill="1" applyAlignment="1">
      <alignment horizontal="center"/>
    </xf>
    <xf numFmtId="10" fontId="0" fillId="0" borderId="0" xfId="3" applyNumberFormat="1" applyFont="1" applyBorder="1"/>
    <xf numFmtId="43" fontId="0" fillId="2" borderId="17" xfId="1" applyFont="1" applyFill="1" applyBorder="1"/>
    <xf numFmtId="0" fontId="0" fillId="0" borderId="0" xfId="1" applyNumberFormat="1" applyFont="1" applyFill="1" applyBorder="1" applyAlignment="1">
      <alignment horizontal="center"/>
    </xf>
    <xf numFmtId="15" fontId="2" fillId="0" borderId="18" xfId="0" applyNumberFormat="1" applyFont="1" applyBorder="1" applyAlignment="1">
      <alignment horizontal="center"/>
    </xf>
    <xf numFmtId="43" fontId="7" fillId="2" borderId="0" xfId="0" applyNumberFormat="1" applyFont="1" applyFill="1"/>
    <xf numFmtId="43" fontId="7" fillId="2" borderId="2" xfId="0" applyNumberFormat="1" applyFont="1" applyFill="1" applyBorder="1"/>
    <xf numFmtId="43" fontId="0" fillId="2" borderId="0" xfId="0" applyNumberFormat="1" applyFill="1"/>
    <xf numFmtId="43" fontId="7" fillId="2" borderId="0" xfId="1" applyFont="1" applyFill="1"/>
    <xf numFmtId="43" fontId="7" fillId="2" borderId="2" xfId="1" applyFont="1" applyFill="1" applyBorder="1"/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9" fillId="0" borderId="3" xfId="4" applyFont="1" applyBorder="1" applyAlignment="1">
      <alignment horizontal="center" vertical="center"/>
    </xf>
    <xf numFmtId="0" fontId="9" fillId="0" borderId="4" xfId="4" applyFont="1" applyBorder="1" applyAlignment="1">
      <alignment horizontal="center" vertical="center"/>
    </xf>
    <xf numFmtId="0" fontId="9" fillId="0" borderId="5" xfId="4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3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</cellXfs>
  <cellStyles count="320">
    <cellStyle name="$" xfId="51" xr:uid="{00000000-0005-0000-0000-000000000000}"/>
    <cellStyle name="$.00" xfId="52" xr:uid="{00000000-0005-0000-0000-000001000000}"/>
    <cellStyle name="$_9. Rev2Cost_GDPIPI" xfId="69" xr:uid="{00000000-0005-0000-0000-000002000000}"/>
    <cellStyle name="$_9. Rev2Cost_GDPIPI 2" xfId="126" xr:uid="{00000000-0005-0000-0000-000003000000}"/>
    <cellStyle name="$_9. Rev2Cost_GDPIPI_6.2 CBR B" xfId="234" xr:uid="{00000000-0005-0000-0000-000004000000}"/>
    <cellStyle name="$_9. Rev2Cost_GDPIPI_9. Shared Tax - Rate Rider" xfId="262" xr:uid="{00000000-0005-0000-0000-000005000000}"/>
    <cellStyle name="$_lists" xfId="65" xr:uid="{00000000-0005-0000-0000-000006000000}"/>
    <cellStyle name="$_lists 2" xfId="124" xr:uid="{00000000-0005-0000-0000-000007000000}"/>
    <cellStyle name="$_lists_4. Current Monthly Fixed Charge" xfId="67" xr:uid="{00000000-0005-0000-0000-000008000000}"/>
    <cellStyle name="$_lists_6.2 CBR B" xfId="235" xr:uid="{00000000-0005-0000-0000-000009000000}"/>
    <cellStyle name="$_lists_9. Shared Tax - Rate Rider" xfId="263" xr:uid="{00000000-0005-0000-0000-00000A000000}"/>
    <cellStyle name="$_Sheet4" xfId="72" xr:uid="{00000000-0005-0000-0000-00000B000000}"/>
    <cellStyle name="$_Sheet4 2" xfId="128" xr:uid="{00000000-0005-0000-0000-00000C000000}"/>
    <cellStyle name="$_Sheet4_6.2 CBR B" xfId="236" xr:uid="{00000000-0005-0000-0000-00000D000000}"/>
    <cellStyle name="$_Sheet4_9. Shared Tax - Rate Rider" xfId="264" xr:uid="{00000000-0005-0000-0000-00000E000000}"/>
    <cellStyle name="$M" xfId="53" xr:uid="{00000000-0005-0000-0000-00000F000000}"/>
    <cellStyle name="$M.00" xfId="54" xr:uid="{00000000-0005-0000-0000-000010000000}"/>
    <cellStyle name="$M_9. Rev2Cost_GDPIPI" xfId="70" xr:uid="{00000000-0005-0000-0000-000011000000}"/>
    <cellStyle name="20% - Accent1" xfId="28" builtinId="30" customBuiltin="1"/>
    <cellStyle name="20% - Accent1 2" xfId="76" xr:uid="{00000000-0005-0000-0000-000013000000}"/>
    <cellStyle name="20% - Accent1 2 2" xfId="179" xr:uid="{00000000-0005-0000-0000-000014000000}"/>
    <cellStyle name="20% - Accent1 2_6.2 CBR B" xfId="237" xr:uid="{00000000-0005-0000-0000-000015000000}"/>
    <cellStyle name="20% - Accent1 3" xfId="208" xr:uid="{00000000-0005-0000-0000-000016000000}"/>
    <cellStyle name="20% - Accent2" xfId="32" builtinId="34" customBuiltin="1"/>
    <cellStyle name="20% - Accent2 2" xfId="77" xr:uid="{00000000-0005-0000-0000-000018000000}"/>
    <cellStyle name="20% - Accent2 2 2" xfId="180" xr:uid="{00000000-0005-0000-0000-000019000000}"/>
    <cellStyle name="20% - Accent2 2_6.2 CBR B" xfId="238" xr:uid="{00000000-0005-0000-0000-00001A000000}"/>
    <cellStyle name="20% - Accent2 3" xfId="210" xr:uid="{00000000-0005-0000-0000-00001B000000}"/>
    <cellStyle name="20% - Accent3" xfId="36" builtinId="38" customBuiltin="1"/>
    <cellStyle name="20% - Accent3 2" xfId="78" xr:uid="{00000000-0005-0000-0000-00001D000000}"/>
    <cellStyle name="20% - Accent3 2 2" xfId="181" xr:uid="{00000000-0005-0000-0000-00001E000000}"/>
    <cellStyle name="20% - Accent3 2_6.2 CBR B" xfId="239" xr:uid="{00000000-0005-0000-0000-00001F000000}"/>
    <cellStyle name="20% - Accent3 3" xfId="212" xr:uid="{00000000-0005-0000-0000-000020000000}"/>
    <cellStyle name="20% - Accent4" xfId="40" builtinId="42" customBuiltin="1"/>
    <cellStyle name="20% - Accent4 2" xfId="79" xr:uid="{00000000-0005-0000-0000-000022000000}"/>
    <cellStyle name="20% - Accent4 2 2" xfId="182" xr:uid="{00000000-0005-0000-0000-000023000000}"/>
    <cellStyle name="20% - Accent4 2_6.2 CBR B" xfId="240" xr:uid="{00000000-0005-0000-0000-000024000000}"/>
    <cellStyle name="20% - Accent4 3" xfId="214" xr:uid="{00000000-0005-0000-0000-000025000000}"/>
    <cellStyle name="20% - Accent5" xfId="44" builtinId="46" customBuiltin="1"/>
    <cellStyle name="20% - Accent5 2" xfId="80" xr:uid="{00000000-0005-0000-0000-000027000000}"/>
    <cellStyle name="20% - Accent5 2 2" xfId="183" xr:uid="{00000000-0005-0000-0000-000028000000}"/>
    <cellStyle name="20% - Accent5 2_6.2 CBR B" xfId="241" xr:uid="{00000000-0005-0000-0000-000029000000}"/>
    <cellStyle name="20% - Accent5 3" xfId="216" xr:uid="{00000000-0005-0000-0000-00002A000000}"/>
    <cellStyle name="20% - Accent6" xfId="48" builtinId="50" customBuiltin="1"/>
    <cellStyle name="20% - Accent6 2" xfId="81" xr:uid="{00000000-0005-0000-0000-00002C000000}"/>
    <cellStyle name="20% - Accent6 2 2" xfId="184" xr:uid="{00000000-0005-0000-0000-00002D000000}"/>
    <cellStyle name="20% - Accent6 2_6.2 CBR B" xfId="242" xr:uid="{00000000-0005-0000-0000-00002E000000}"/>
    <cellStyle name="20% - Accent6 3" xfId="218" xr:uid="{00000000-0005-0000-0000-00002F000000}"/>
    <cellStyle name="40% - Accent1" xfId="29" builtinId="31" customBuiltin="1"/>
    <cellStyle name="40% - Accent1 2" xfId="82" xr:uid="{00000000-0005-0000-0000-000031000000}"/>
    <cellStyle name="40% - Accent1 2 2" xfId="185" xr:uid="{00000000-0005-0000-0000-000032000000}"/>
    <cellStyle name="40% - Accent1 2_6.2 CBR B" xfId="243" xr:uid="{00000000-0005-0000-0000-000033000000}"/>
    <cellStyle name="40% - Accent1 3" xfId="209" xr:uid="{00000000-0005-0000-0000-000034000000}"/>
    <cellStyle name="40% - Accent2" xfId="33" builtinId="35" customBuiltin="1"/>
    <cellStyle name="40% - Accent2 2" xfId="83" xr:uid="{00000000-0005-0000-0000-000036000000}"/>
    <cellStyle name="40% - Accent2 2 2" xfId="186" xr:uid="{00000000-0005-0000-0000-000037000000}"/>
    <cellStyle name="40% - Accent2 2_6.2 CBR B" xfId="244" xr:uid="{00000000-0005-0000-0000-000038000000}"/>
    <cellStyle name="40% - Accent2 3" xfId="211" xr:uid="{00000000-0005-0000-0000-000039000000}"/>
    <cellStyle name="40% - Accent3" xfId="37" builtinId="39" customBuiltin="1"/>
    <cellStyle name="40% - Accent3 2" xfId="84" xr:uid="{00000000-0005-0000-0000-00003B000000}"/>
    <cellStyle name="40% - Accent3 2 2" xfId="187" xr:uid="{00000000-0005-0000-0000-00003C000000}"/>
    <cellStyle name="40% - Accent3 2_6.2 CBR B" xfId="245" xr:uid="{00000000-0005-0000-0000-00003D000000}"/>
    <cellStyle name="40% - Accent3 3" xfId="213" xr:uid="{00000000-0005-0000-0000-00003E000000}"/>
    <cellStyle name="40% - Accent4" xfId="41" builtinId="43" customBuiltin="1"/>
    <cellStyle name="40% - Accent4 2" xfId="85" xr:uid="{00000000-0005-0000-0000-000040000000}"/>
    <cellStyle name="40% - Accent4 2 2" xfId="188" xr:uid="{00000000-0005-0000-0000-000041000000}"/>
    <cellStyle name="40% - Accent4 2_6.2 CBR B" xfId="246" xr:uid="{00000000-0005-0000-0000-000042000000}"/>
    <cellStyle name="40% - Accent4 3" xfId="215" xr:uid="{00000000-0005-0000-0000-000043000000}"/>
    <cellStyle name="40% - Accent5" xfId="45" builtinId="47" customBuiltin="1"/>
    <cellStyle name="40% - Accent5 2" xfId="86" xr:uid="{00000000-0005-0000-0000-000045000000}"/>
    <cellStyle name="40% - Accent5 2 2" xfId="189" xr:uid="{00000000-0005-0000-0000-000046000000}"/>
    <cellStyle name="40% - Accent5 2_6.2 CBR B" xfId="247" xr:uid="{00000000-0005-0000-0000-000047000000}"/>
    <cellStyle name="40% - Accent5 3" xfId="217" xr:uid="{00000000-0005-0000-0000-000048000000}"/>
    <cellStyle name="40% - Accent6" xfId="49" builtinId="51" customBuiltin="1"/>
    <cellStyle name="40% - Accent6 2" xfId="87" xr:uid="{00000000-0005-0000-0000-00004A000000}"/>
    <cellStyle name="40% - Accent6 2 2" xfId="190" xr:uid="{00000000-0005-0000-0000-00004B000000}"/>
    <cellStyle name="40% - Accent6 2_6.2 CBR B" xfId="248" xr:uid="{00000000-0005-0000-0000-00004C000000}"/>
    <cellStyle name="40% - Accent6 3" xfId="219" xr:uid="{00000000-0005-0000-0000-00004D000000}"/>
    <cellStyle name="60% - Accent1" xfId="30" builtinId="32" customBuiltin="1"/>
    <cellStyle name="60% - Accent1 2" xfId="88" xr:uid="{00000000-0005-0000-0000-00004F000000}"/>
    <cellStyle name="60% - Accent2" xfId="34" builtinId="36" customBuiltin="1"/>
    <cellStyle name="60% - Accent2 2" xfId="89" xr:uid="{00000000-0005-0000-0000-000051000000}"/>
    <cellStyle name="60% - Accent3" xfId="38" builtinId="40" customBuiltin="1"/>
    <cellStyle name="60% - Accent3 2" xfId="90" xr:uid="{00000000-0005-0000-0000-000053000000}"/>
    <cellStyle name="60% - Accent4" xfId="42" builtinId="44" customBuiltin="1"/>
    <cellStyle name="60% - Accent4 2" xfId="91" xr:uid="{00000000-0005-0000-0000-000055000000}"/>
    <cellStyle name="60% - Accent5" xfId="46" builtinId="48" customBuiltin="1"/>
    <cellStyle name="60% - Accent5 2" xfId="92" xr:uid="{00000000-0005-0000-0000-000057000000}"/>
    <cellStyle name="60% - Accent6" xfId="50" builtinId="52" customBuiltin="1"/>
    <cellStyle name="60% - Accent6 2" xfId="93" xr:uid="{00000000-0005-0000-0000-000059000000}"/>
    <cellStyle name="Accent1" xfId="27" builtinId="29" customBuiltin="1"/>
    <cellStyle name="Accent1 2" xfId="94" xr:uid="{00000000-0005-0000-0000-00005B000000}"/>
    <cellStyle name="Accent2" xfId="31" builtinId="33" customBuiltin="1"/>
    <cellStyle name="Accent2 2" xfId="95" xr:uid="{00000000-0005-0000-0000-00005D000000}"/>
    <cellStyle name="Accent3" xfId="35" builtinId="37" customBuiltin="1"/>
    <cellStyle name="Accent3 2" xfId="96" xr:uid="{00000000-0005-0000-0000-00005F000000}"/>
    <cellStyle name="Accent4" xfId="39" builtinId="41" customBuiltin="1"/>
    <cellStyle name="Accent4 2" xfId="97" xr:uid="{00000000-0005-0000-0000-000061000000}"/>
    <cellStyle name="Accent5" xfId="43" builtinId="45" customBuiltin="1"/>
    <cellStyle name="Accent5 2" xfId="98" xr:uid="{00000000-0005-0000-0000-000063000000}"/>
    <cellStyle name="Accent6" xfId="47" builtinId="49" customBuiltin="1"/>
    <cellStyle name="Accent6 2" xfId="99" xr:uid="{00000000-0005-0000-0000-000065000000}"/>
    <cellStyle name="Bad" xfId="16" builtinId="27" customBuiltin="1"/>
    <cellStyle name="Bad 2" xfId="100" xr:uid="{00000000-0005-0000-0000-000067000000}"/>
    <cellStyle name="Calculation" xfId="20" builtinId="22" customBuiltin="1"/>
    <cellStyle name="Calculation 2" xfId="101" xr:uid="{00000000-0005-0000-0000-000069000000}"/>
    <cellStyle name="Check Cell" xfId="22" builtinId="23" customBuiltin="1"/>
    <cellStyle name="Check Cell 2" xfId="102" xr:uid="{00000000-0005-0000-0000-00006B000000}"/>
    <cellStyle name="Comma" xfId="1" builtinId="3"/>
    <cellStyle name="Comma 2" xfId="8" xr:uid="{00000000-0005-0000-0000-00006D000000}"/>
    <cellStyle name="Comma 2 2" xfId="155" xr:uid="{00000000-0005-0000-0000-00006E000000}"/>
    <cellStyle name="Comma 2 2 2" xfId="161" xr:uid="{00000000-0005-0000-0000-00006F000000}"/>
    <cellStyle name="Comma 2 2 2 2" xfId="286" xr:uid="{00000000-0005-0000-0000-000070000000}"/>
    <cellStyle name="Comma 2 2 3" xfId="166" xr:uid="{00000000-0005-0000-0000-000071000000}"/>
    <cellStyle name="Comma 2 2 3 2" xfId="296" xr:uid="{00000000-0005-0000-0000-000072000000}"/>
    <cellStyle name="Comma 2 2 4" xfId="223" xr:uid="{00000000-0005-0000-0000-000073000000}"/>
    <cellStyle name="Comma 2 2 5" xfId="279" xr:uid="{00000000-0005-0000-0000-000074000000}"/>
    <cellStyle name="Comma 2 2 6" xfId="304" xr:uid="{00000000-0005-0000-0000-000075000000}"/>
    <cellStyle name="Comma 2 2_Database" xfId="221" xr:uid="{00000000-0005-0000-0000-000076000000}"/>
    <cellStyle name="Comma 2 3" xfId="103" xr:uid="{00000000-0005-0000-0000-000077000000}"/>
    <cellStyle name="Comma 23" xfId="318" xr:uid="{C0704FDB-B3E1-4FD8-A360-1C93202FCDDF}"/>
    <cellStyle name="Comma 3" xfId="104" xr:uid="{00000000-0005-0000-0000-000078000000}"/>
    <cellStyle name="Comma 3 2" xfId="131" xr:uid="{00000000-0005-0000-0000-000079000000}"/>
    <cellStyle name="Comma 3 2 2" xfId="198" xr:uid="{00000000-0005-0000-0000-00007A000000}"/>
    <cellStyle name="Comma 3 3" xfId="191" xr:uid="{00000000-0005-0000-0000-00007B000000}"/>
    <cellStyle name="Comma 3 4" xfId="295" xr:uid="{00000000-0005-0000-0000-00007C000000}"/>
    <cellStyle name="Comma 4" xfId="123" xr:uid="{00000000-0005-0000-0000-00007D000000}"/>
    <cellStyle name="Comma 4 2" xfId="289" xr:uid="{00000000-0005-0000-0000-00007E000000}"/>
    <cellStyle name="Comma 4 3" xfId="282" xr:uid="{00000000-0005-0000-0000-00007F000000}"/>
    <cellStyle name="Comma 4 6" xfId="274" xr:uid="{00000000-0005-0000-0000-000080000000}"/>
    <cellStyle name="Comma 4 6 2" xfId="290" xr:uid="{00000000-0005-0000-0000-000081000000}"/>
    <cellStyle name="Comma 4 6 3" xfId="298" xr:uid="{00000000-0005-0000-0000-000082000000}"/>
    <cellStyle name="Comma 4 6 4" xfId="301" xr:uid="{00000000-0005-0000-0000-000083000000}"/>
    <cellStyle name="Comma 4 6 5" xfId="283" xr:uid="{00000000-0005-0000-0000-000084000000}"/>
    <cellStyle name="Comma 4 6 6" xfId="306" xr:uid="{00000000-0005-0000-0000-000085000000}"/>
    <cellStyle name="Comma 5" xfId="169" xr:uid="{00000000-0005-0000-0000-000086000000}"/>
    <cellStyle name="Comma 5 2" xfId="300" xr:uid="{00000000-0005-0000-0000-000087000000}"/>
    <cellStyle name="Comma 6" xfId="278" xr:uid="{00000000-0005-0000-0000-000088000000}"/>
    <cellStyle name="Comma 7" xfId="303" xr:uid="{00000000-0005-0000-0000-000089000000}"/>
    <cellStyle name="Comma0" xfId="55" xr:uid="{00000000-0005-0000-0000-00008A000000}"/>
    <cellStyle name="Currency" xfId="2" builtinId="4"/>
    <cellStyle name="Currency 11" xfId="292" xr:uid="{00000000-0005-0000-0000-00008C000000}"/>
    <cellStyle name="Currency 2" xfId="10" xr:uid="{00000000-0005-0000-0000-00008D000000}"/>
    <cellStyle name="Currency 2 2" xfId="288" xr:uid="{00000000-0005-0000-0000-00008E000000}"/>
    <cellStyle name="Currency 2 3" xfId="281" xr:uid="{00000000-0005-0000-0000-00008F000000}"/>
    <cellStyle name="Currency 2 4" xfId="74" xr:uid="{00000000-0005-0000-0000-000090000000}"/>
    <cellStyle name="Currency 3" xfId="132" xr:uid="{00000000-0005-0000-0000-000091000000}"/>
    <cellStyle name="Currency 3 2" xfId="291" xr:uid="{00000000-0005-0000-0000-000092000000}"/>
    <cellStyle name="Currency 3 3" xfId="284" xr:uid="{00000000-0005-0000-0000-000093000000}"/>
    <cellStyle name="Currency 3 4" xfId="276" xr:uid="{00000000-0005-0000-0000-000094000000}"/>
    <cellStyle name="Currency 4" xfId="156" xr:uid="{00000000-0005-0000-0000-000095000000}"/>
    <cellStyle name="Currency 4 2" xfId="160" xr:uid="{00000000-0005-0000-0000-000096000000}"/>
    <cellStyle name="Currency 4 2 2" xfId="287" xr:uid="{00000000-0005-0000-0000-000097000000}"/>
    <cellStyle name="Currency 4 3" xfId="167" xr:uid="{00000000-0005-0000-0000-000098000000}"/>
    <cellStyle name="Currency 4 3 2" xfId="297" xr:uid="{00000000-0005-0000-0000-000099000000}"/>
    <cellStyle name="Currency 4 4" xfId="224" xr:uid="{00000000-0005-0000-0000-00009A000000}"/>
    <cellStyle name="Currency 4 5" xfId="280" xr:uid="{00000000-0005-0000-0000-00009B000000}"/>
    <cellStyle name="Currency 4 6" xfId="305" xr:uid="{00000000-0005-0000-0000-00009C000000}"/>
    <cellStyle name="Currency 5" xfId="6" xr:uid="{00000000-0005-0000-0000-00009D000000}"/>
    <cellStyle name="Currency 5 2" xfId="285" xr:uid="{00000000-0005-0000-0000-00009E000000}"/>
    <cellStyle name="Currency 5 3" xfId="158" xr:uid="{00000000-0005-0000-0000-00009F000000}"/>
    <cellStyle name="Currency 6" xfId="163" xr:uid="{00000000-0005-0000-0000-0000A0000000}"/>
    <cellStyle name="Currency 6 2" xfId="294" xr:uid="{00000000-0005-0000-0000-0000A1000000}"/>
    <cellStyle name="Currency 7" xfId="299" xr:uid="{00000000-0005-0000-0000-0000A2000000}"/>
    <cellStyle name="Currency 8" xfId="277" xr:uid="{00000000-0005-0000-0000-0000A3000000}"/>
    <cellStyle name="Currency 9" xfId="302" xr:uid="{00000000-0005-0000-0000-0000A4000000}"/>
    <cellStyle name="Currency0" xfId="56" xr:uid="{00000000-0005-0000-0000-0000A5000000}"/>
    <cellStyle name="Date" xfId="57" xr:uid="{00000000-0005-0000-0000-0000A6000000}"/>
    <cellStyle name="Explanatory Text" xfId="25" builtinId="53" customBuiltin="1"/>
    <cellStyle name="Explanatory Text 2" xfId="105" xr:uid="{00000000-0005-0000-0000-0000A8000000}"/>
    <cellStyle name="Fixed" xfId="58" xr:uid="{00000000-0005-0000-0000-0000A9000000}"/>
    <cellStyle name="Followed Hyperlink" xfId="154" builtinId="9" customBuiltin="1"/>
    <cellStyle name="Good" xfId="15" builtinId="26" customBuiltin="1"/>
    <cellStyle name="Good 2" xfId="106" xr:uid="{00000000-0005-0000-0000-0000AC000000}"/>
    <cellStyle name="Grey" xfId="59" xr:uid="{00000000-0005-0000-0000-0000AD000000}"/>
    <cellStyle name="Heading 1" xfId="11" builtinId="16" customBuiltin="1"/>
    <cellStyle name="Heading 1 2" xfId="107" xr:uid="{00000000-0005-0000-0000-0000AF000000}"/>
    <cellStyle name="Heading 2" xfId="12" builtinId="17" customBuiltin="1"/>
    <cellStyle name="Heading 2 2" xfId="108" xr:uid="{00000000-0005-0000-0000-0000B1000000}"/>
    <cellStyle name="Heading 3" xfId="13" builtinId="18" customBuiltin="1"/>
    <cellStyle name="Heading 3 2" xfId="109" xr:uid="{00000000-0005-0000-0000-0000B3000000}"/>
    <cellStyle name="Heading 4" xfId="14" builtinId="19" customBuiltin="1"/>
    <cellStyle name="Heading 4 2" xfId="110" xr:uid="{00000000-0005-0000-0000-0000B5000000}"/>
    <cellStyle name="Hyperlink 2" xfId="153" xr:uid="{00000000-0005-0000-0000-0000B6000000}"/>
    <cellStyle name="Input" xfId="18" builtinId="20" customBuiltin="1"/>
    <cellStyle name="Input [yellow]" xfId="60" xr:uid="{00000000-0005-0000-0000-0000B8000000}"/>
    <cellStyle name="Input 2" xfId="111" xr:uid="{00000000-0005-0000-0000-0000B9000000}"/>
    <cellStyle name="Linked Cell" xfId="21" builtinId="24" customBuiltin="1"/>
    <cellStyle name="Linked Cell 2" xfId="112" xr:uid="{00000000-0005-0000-0000-0000BB000000}"/>
    <cellStyle name="M" xfId="61" xr:uid="{00000000-0005-0000-0000-0000BC000000}"/>
    <cellStyle name="M.00" xfId="62" xr:uid="{00000000-0005-0000-0000-0000BD000000}"/>
    <cellStyle name="M_9. Rev2Cost_GDPIPI" xfId="71" xr:uid="{00000000-0005-0000-0000-0000BE000000}"/>
    <cellStyle name="M_9. Rev2Cost_GDPIPI 2" xfId="127" xr:uid="{00000000-0005-0000-0000-0000BF000000}"/>
    <cellStyle name="M_9. Rev2Cost_GDPIPI_6.2 CBR B" xfId="249" xr:uid="{00000000-0005-0000-0000-0000C0000000}"/>
    <cellStyle name="M_9. Rev2Cost_GDPIPI_9. Shared Tax - Rate Rider" xfId="265" xr:uid="{00000000-0005-0000-0000-0000C1000000}"/>
    <cellStyle name="M_lists" xfId="66" xr:uid="{00000000-0005-0000-0000-0000C2000000}"/>
    <cellStyle name="M_lists 2" xfId="125" xr:uid="{00000000-0005-0000-0000-0000C3000000}"/>
    <cellStyle name="M_lists_4. Current Monthly Fixed Charge" xfId="68" xr:uid="{00000000-0005-0000-0000-0000C4000000}"/>
    <cellStyle name="M_lists_6.2 CBR B" xfId="250" xr:uid="{00000000-0005-0000-0000-0000C5000000}"/>
    <cellStyle name="M_lists_9. Shared Tax - Rate Rider" xfId="266" xr:uid="{00000000-0005-0000-0000-0000C6000000}"/>
    <cellStyle name="M_Sheet4" xfId="73" xr:uid="{00000000-0005-0000-0000-0000C7000000}"/>
    <cellStyle name="M_Sheet4 2" xfId="129" xr:uid="{00000000-0005-0000-0000-0000C8000000}"/>
    <cellStyle name="M_Sheet4_6.2 CBR B" xfId="251" xr:uid="{00000000-0005-0000-0000-0000C9000000}"/>
    <cellStyle name="M_Sheet4_9. Shared Tax - Rate Rider" xfId="267" xr:uid="{00000000-0005-0000-0000-0000CA000000}"/>
    <cellStyle name="Neutral" xfId="17" builtinId="28" customBuiltin="1"/>
    <cellStyle name="Neutral 2" xfId="113" xr:uid="{00000000-0005-0000-0000-0000CC000000}"/>
    <cellStyle name="Normal" xfId="0" builtinId="0"/>
    <cellStyle name="Normal - Style1" xfId="63" xr:uid="{00000000-0005-0000-0000-0000CE000000}"/>
    <cellStyle name="Normal 10 12" xfId="157" xr:uid="{00000000-0005-0000-0000-0000CF000000}"/>
    <cellStyle name="Normal 11" xfId="268" xr:uid="{00000000-0005-0000-0000-0000D0000000}"/>
    <cellStyle name="Normal 12" xfId="7" xr:uid="{00000000-0005-0000-0000-0000D1000000}"/>
    <cellStyle name="Normal 13 6" xfId="272" xr:uid="{00000000-0005-0000-0000-0000D2000000}"/>
    <cellStyle name="Normal 15" xfId="273" xr:uid="{00000000-0005-0000-0000-0000D3000000}"/>
    <cellStyle name="Normal 167" xfId="136" xr:uid="{00000000-0005-0000-0000-0000D4000000}"/>
    <cellStyle name="Normal 167 2" xfId="202" xr:uid="{00000000-0005-0000-0000-0000D5000000}"/>
    <cellStyle name="Normal 167_6.2 CBR B" xfId="252" xr:uid="{00000000-0005-0000-0000-0000D6000000}"/>
    <cellStyle name="Normal 168" xfId="137" xr:uid="{00000000-0005-0000-0000-0000D7000000}"/>
    <cellStyle name="Normal 168 2" xfId="203" xr:uid="{00000000-0005-0000-0000-0000D8000000}"/>
    <cellStyle name="Normal 168_6.2 CBR B" xfId="253" xr:uid="{00000000-0005-0000-0000-0000D9000000}"/>
    <cellStyle name="Normal 169" xfId="138" xr:uid="{00000000-0005-0000-0000-0000DA000000}"/>
    <cellStyle name="Normal 169 2" xfId="204" xr:uid="{00000000-0005-0000-0000-0000DB000000}"/>
    <cellStyle name="Normal 169_6.2 CBR B" xfId="254" xr:uid="{00000000-0005-0000-0000-0000DC000000}"/>
    <cellStyle name="Normal 170" xfId="139" xr:uid="{00000000-0005-0000-0000-0000DD000000}"/>
    <cellStyle name="Normal 170 2" xfId="205" xr:uid="{00000000-0005-0000-0000-0000DE000000}"/>
    <cellStyle name="Normal 170_6.2 CBR B" xfId="255" xr:uid="{00000000-0005-0000-0000-0000DF000000}"/>
    <cellStyle name="Normal 171" xfId="140" xr:uid="{00000000-0005-0000-0000-0000E0000000}"/>
    <cellStyle name="Normal 171 2" xfId="206" xr:uid="{00000000-0005-0000-0000-0000E1000000}"/>
    <cellStyle name="Normal 171_6.2 CBR B" xfId="256" xr:uid="{00000000-0005-0000-0000-0000E2000000}"/>
    <cellStyle name="Normal 19" xfId="141" xr:uid="{00000000-0005-0000-0000-0000E3000000}"/>
    <cellStyle name="Normal 2" xfId="4" xr:uid="{00000000-0005-0000-0000-0000E4000000}"/>
    <cellStyle name="Normal 25" xfId="142" xr:uid="{00000000-0005-0000-0000-0000E5000000}"/>
    <cellStyle name="Normal 3" xfId="114" xr:uid="{00000000-0005-0000-0000-0000E6000000}"/>
    <cellStyle name="Normal 3 2" xfId="192" xr:uid="{00000000-0005-0000-0000-0000E7000000}"/>
    <cellStyle name="Normal 3_6.2 CBR B" xfId="257" xr:uid="{00000000-0005-0000-0000-0000E8000000}"/>
    <cellStyle name="Normal 30" xfId="143" xr:uid="{00000000-0005-0000-0000-0000E9000000}"/>
    <cellStyle name="Normal 31" xfId="148" xr:uid="{00000000-0005-0000-0000-0000EA000000}"/>
    <cellStyle name="Normal 34" xfId="319" xr:uid="{841E452F-DC39-4B99-ADC8-31FAEFB12AA7}"/>
    <cellStyle name="Normal 4" xfId="115" xr:uid="{00000000-0005-0000-0000-0000EB000000}"/>
    <cellStyle name="Normal 4 2" xfId="193" xr:uid="{00000000-0005-0000-0000-0000EC000000}"/>
    <cellStyle name="Normal 4_6.2 CBR B" xfId="258" xr:uid="{00000000-0005-0000-0000-0000ED000000}"/>
    <cellStyle name="Normal 41" xfId="144" xr:uid="{00000000-0005-0000-0000-0000EE000000}"/>
    <cellStyle name="Normal 42" xfId="149" xr:uid="{00000000-0005-0000-0000-0000EF000000}"/>
    <cellStyle name="Normal 5" xfId="116" xr:uid="{00000000-0005-0000-0000-0000F0000000}"/>
    <cellStyle name="Normal 5 2" xfId="133" xr:uid="{00000000-0005-0000-0000-0000F1000000}"/>
    <cellStyle name="Normal 5 2 2" xfId="199" xr:uid="{00000000-0005-0000-0000-0000F2000000}"/>
    <cellStyle name="Normal 5 2_6.2 CBR B" xfId="260" xr:uid="{00000000-0005-0000-0000-0000F3000000}"/>
    <cellStyle name="Normal 5 3" xfId="194" xr:uid="{00000000-0005-0000-0000-0000F4000000}"/>
    <cellStyle name="Normal 5_6.2 CBR B" xfId="259" xr:uid="{00000000-0005-0000-0000-0000F5000000}"/>
    <cellStyle name="Normal 50" xfId="145" xr:uid="{00000000-0005-0000-0000-0000F6000000}"/>
    <cellStyle name="Normal 51" xfId="147" xr:uid="{00000000-0005-0000-0000-0000F7000000}"/>
    <cellStyle name="Normal 52" xfId="150" xr:uid="{00000000-0005-0000-0000-0000F8000000}"/>
    <cellStyle name="Normal 6" xfId="130" xr:uid="{00000000-0005-0000-0000-0000F9000000}"/>
    <cellStyle name="Normal 6 2" xfId="197" xr:uid="{00000000-0005-0000-0000-0000FA000000}"/>
    <cellStyle name="Normal 6 3" xfId="293" xr:uid="{00000000-0005-0000-0000-0000FB000000}"/>
    <cellStyle name="Normal 6 4" xfId="271" xr:uid="{00000000-0005-0000-0000-0000FC000000}"/>
    <cellStyle name="Normal 6_6.2 CBR B" xfId="261" xr:uid="{00000000-0005-0000-0000-0000FD000000}"/>
    <cellStyle name="Normal 60" xfId="146" xr:uid="{00000000-0005-0000-0000-0000FE000000}"/>
    <cellStyle name="Normal 61" xfId="151" xr:uid="{00000000-0005-0000-0000-0000FF000000}"/>
    <cellStyle name="Note" xfId="24" builtinId="10" customBuiltin="1"/>
    <cellStyle name="Note 2" xfId="117" xr:uid="{00000000-0005-0000-0000-000001010000}"/>
    <cellStyle name="Note 2 2" xfId="195" xr:uid="{00000000-0005-0000-0000-000002010000}"/>
    <cellStyle name="Note 3" xfId="207" xr:uid="{00000000-0005-0000-0000-000003010000}"/>
    <cellStyle name="Output" xfId="19" builtinId="21" customBuiltin="1"/>
    <cellStyle name="Output 2" xfId="118" xr:uid="{00000000-0005-0000-0000-000005010000}"/>
    <cellStyle name="Percent" xfId="3" builtinId="5"/>
    <cellStyle name="Percent [2]" xfId="64" xr:uid="{00000000-0005-0000-0000-000007010000}"/>
    <cellStyle name="Percent 10" xfId="170" xr:uid="{00000000-0005-0000-0000-000008010000}"/>
    <cellStyle name="Percent 11" xfId="171" xr:uid="{00000000-0005-0000-0000-000009010000}"/>
    <cellStyle name="Percent 12" xfId="172" xr:uid="{00000000-0005-0000-0000-00000A010000}"/>
    <cellStyle name="Percent 13" xfId="173" xr:uid="{00000000-0005-0000-0000-00000B010000}"/>
    <cellStyle name="Percent 13 6" xfId="275" xr:uid="{00000000-0005-0000-0000-00000C010000}"/>
    <cellStyle name="Percent 14" xfId="174" xr:uid="{00000000-0005-0000-0000-00000D010000}"/>
    <cellStyle name="Percent 15" xfId="175" xr:uid="{00000000-0005-0000-0000-00000E010000}"/>
    <cellStyle name="Percent 16" xfId="176" xr:uid="{00000000-0005-0000-0000-00000F010000}"/>
    <cellStyle name="Percent 17" xfId="178" xr:uid="{00000000-0005-0000-0000-000010010000}"/>
    <cellStyle name="Percent 18" xfId="177" xr:uid="{00000000-0005-0000-0000-000011010000}"/>
    <cellStyle name="Percent 19" xfId="220" xr:uid="{00000000-0005-0000-0000-000012010000}"/>
    <cellStyle name="Percent 2" xfId="9" xr:uid="{00000000-0005-0000-0000-000013010000}"/>
    <cellStyle name="Percent 2 2" xfId="75" xr:uid="{00000000-0005-0000-0000-000014010000}"/>
    <cellStyle name="Percent 20" xfId="222" xr:uid="{00000000-0005-0000-0000-000015010000}"/>
    <cellStyle name="Percent 21" xfId="225" xr:uid="{00000000-0005-0000-0000-000016010000}"/>
    <cellStyle name="Percent 22" xfId="226" xr:uid="{00000000-0005-0000-0000-000017010000}"/>
    <cellStyle name="Percent 23" xfId="227" xr:uid="{00000000-0005-0000-0000-000018010000}"/>
    <cellStyle name="Percent 24" xfId="228" xr:uid="{00000000-0005-0000-0000-000019010000}"/>
    <cellStyle name="Percent 25" xfId="229" xr:uid="{00000000-0005-0000-0000-00001A010000}"/>
    <cellStyle name="Percent 26" xfId="230" xr:uid="{00000000-0005-0000-0000-00001B010000}"/>
    <cellStyle name="Percent 27" xfId="231" xr:uid="{00000000-0005-0000-0000-00001C010000}"/>
    <cellStyle name="Percent 28" xfId="232" xr:uid="{00000000-0005-0000-0000-00001D010000}"/>
    <cellStyle name="Percent 29" xfId="233" xr:uid="{00000000-0005-0000-0000-00001E010000}"/>
    <cellStyle name="Percent 3" xfId="119" xr:uid="{00000000-0005-0000-0000-00001F010000}"/>
    <cellStyle name="Percent 3 2" xfId="134" xr:uid="{00000000-0005-0000-0000-000020010000}"/>
    <cellStyle name="Percent 3 2 2" xfId="200" xr:uid="{00000000-0005-0000-0000-000021010000}"/>
    <cellStyle name="Percent 3 3" xfId="196" xr:uid="{00000000-0005-0000-0000-000022010000}"/>
    <cellStyle name="Percent 30" xfId="270" xr:uid="{00000000-0005-0000-0000-000023010000}"/>
    <cellStyle name="Percent 31" xfId="307" xr:uid="{00000000-0005-0000-0000-000024010000}"/>
    <cellStyle name="Percent 32" xfId="5" xr:uid="{00000000-0005-0000-0000-000025010000}"/>
    <cellStyle name="Percent 32 2" xfId="308" xr:uid="{00000000-0005-0000-0000-000026010000}"/>
    <cellStyle name="Percent 33" xfId="309" xr:uid="{00000000-0005-0000-0000-000027010000}"/>
    <cellStyle name="Percent 34" xfId="317" xr:uid="{00000000-0005-0000-0000-000028010000}"/>
    <cellStyle name="Percent 35" xfId="315" xr:uid="{00000000-0005-0000-0000-000029010000}"/>
    <cellStyle name="Percent 36" xfId="314" xr:uid="{00000000-0005-0000-0000-00002A010000}"/>
    <cellStyle name="Percent 37" xfId="310" xr:uid="{00000000-0005-0000-0000-00002B010000}"/>
    <cellStyle name="Percent 38" xfId="316" xr:uid="{00000000-0005-0000-0000-00002C010000}"/>
    <cellStyle name="Percent 39" xfId="311" xr:uid="{00000000-0005-0000-0000-00002D010000}"/>
    <cellStyle name="Percent 4" xfId="135" xr:uid="{00000000-0005-0000-0000-00002E010000}"/>
    <cellStyle name="Percent 4 2" xfId="201" xr:uid="{00000000-0005-0000-0000-00002F010000}"/>
    <cellStyle name="Percent 40" xfId="313" xr:uid="{00000000-0005-0000-0000-000030010000}"/>
    <cellStyle name="Percent 41" xfId="312" xr:uid="{00000000-0005-0000-0000-000031010000}"/>
    <cellStyle name="Percent 5" xfId="159" xr:uid="{00000000-0005-0000-0000-000032010000}"/>
    <cellStyle name="Percent 54" xfId="269" xr:uid="{00000000-0005-0000-0000-000033010000}"/>
    <cellStyle name="Percent 6" xfId="164" xr:uid="{00000000-0005-0000-0000-000034010000}"/>
    <cellStyle name="Percent 7" xfId="165" xr:uid="{00000000-0005-0000-0000-000035010000}"/>
    <cellStyle name="Percent 8" xfId="162" xr:uid="{00000000-0005-0000-0000-000036010000}"/>
    <cellStyle name="Percent 9" xfId="168" xr:uid="{00000000-0005-0000-0000-000037010000}"/>
    <cellStyle name="Title 2" xfId="120" xr:uid="{00000000-0005-0000-0000-000038010000}"/>
    <cellStyle name="Title 3" xfId="152" xr:uid="{00000000-0005-0000-0000-000039010000}"/>
    <cellStyle name="Total" xfId="26" builtinId="25" customBuiltin="1"/>
    <cellStyle name="Total 2" xfId="121" xr:uid="{00000000-0005-0000-0000-00003B010000}"/>
    <cellStyle name="Warning Text" xfId="23" builtinId="11" customBuiltin="1"/>
    <cellStyle name="Warning Text 2" xfId="122" xr:uid="{00000000-0005-0000-0000-00003D010000}"/>
  </cellStyles>
  <dxfs count="0"/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62"/>
  <sheetViews>
    <sheetView view="pageBreakPreview" zoomScale="115" zoomScaleNormal="100" zoomScaleSheetLayoutView="115" workbookViewId="0">
      <selection activeCell="D18" sqref="D18"/>
    </sheetView>
  </sheetViews>
  <sheetFormatPr defaultColWidth="9.109375" defaultRowHeight="14.4" x14ac:dyDescent="0.3"/>
  <cols>
    <col min="1" max="1" width="44.88671875" customWidth="1"/>
    <col min="2" max="5" width="30.6640625" customWidth="1"/>
    <col min="9" max="9" width="30.6640625" customWidth="1"/>
    <col min="13" max="13" width="30.6640625" customWidth="1"/>
  </cols>
  <sheetData>
    <row r="1" spans="1:5" x14ac:dyDescent="0.3">
      <c r="A1" s="70" t="s">
        <v>0</v>
      </c>
      <c r="B1" s="70"/>
      <c r="C1" s="70"/>
      <c r="D1" s="70"/>
      <c r="E1" s="70"/>
    </row>
    <row r="2" spans="1:5" x14ac:dyDescent="0.3">
      <c r="A2" s="70" t="s">
        <v>98</v>
      </c>
      <c r="B2" s="70"/>
      <c r="C2" s="70"/>
      <c r="D2" s="70"/>
      <c r="E2" s="70"/>
    </row>
    <row r="3" spans="1:5" x14ac:dyDescent="0.3">
      <c r="A3" s="70">
        <v>2022</v>
      </c>
      <c r="B3" s="70"/>
      <c r="C3" s="70"/>
      <c r="D3" s="70"/>
      <c r="E3" s="70"/>
    </row>
    <row r="4" spans="1:5" ht="15" thickBot="1" x14ac:dyDescent="0.35"/>
    <row r="5" spans="1:5" ht="15" thickBot="1" x14ac:dyDescent="0.35">
      <c r="A5" s="64" t="s">
        <v>71</v>
      </c>
      <c r="B5" s="65"/>
      <c r="C5" s="65"/>
      <c r="D5" s="65"/>
      <c r="E5" s="66"/>
    </row>
    <row r="6" spans="1:5" ht="15" thickBot="1" x14ac:dyDescent="0.35"/>
    <row r="7" spans="1:5" ht="15" thickBot="1" x14ac:dyDescent="0.35">
      <c r="A7" s="64" t="s">
        <v>45</v>
      </c>
      <c r="B7" s="65"/>
      <c r="C7" s="65"/>
      <c r="D7" s="66"/>
      <c r="E7" s="1"/>
    </row>
    <row r="8" spans="1:5" ht="15" thickBot="1" x14ac:dyDescent="0.35">
      <c r="A8" s="25" t="s">
        <v>72</v>
      </c>
      <c r="B8" s="4" t="s">
        <v>43</v>
      </c>
      <c r="C8" s="26">
        <v>44317</v>
      </c>
      <c r="D8" s="26">
        <v>44682</v>
      </c>
      <c r="E8" s="34"/>
    </row>
    <row r="9" spans="1:5" x14ac:dyDescent="0.3">
      <c r="A9" s="14" t="s">
        <v>1</v>
      </c>
      <c r="B9" s="27" t="s">
        <v>74</v>
      </c>
      <c r="C9" s="21">
        <v>0.56999999999999995</v>
      </c>
      <c r="D9" s="21">
        <v>0.43</v>
      </c>
      <c r="E9" s="36"/>
    </row>
    <row r="10" spans="1:5" x14ac:dyDescent="0.3">
      <c r="A10" s="14" t="s">
        <v>3</v>
      </c>
      <c r="B10" s="27" t="s">
        <v>74</v>
      </c>
      <c r="C10" s="21">
        <v>0.56999999999999995</v>
      </c>
      <c r="D10" s="21">
        <v>0.43</v>
      </c>
      <c r="E10" s="36"/>
    </row>
    <row r="11" spans="1:5" ht="15" thickBot="1" x14ac:dyDescent="0.35">
      <c r="A11" s="14"/>
      <c r="B11" s="3"/>
      <c r="D11" s="14"/>
      <c r="E11" s="3"/>
    </row>
    <row r="12" spans="1:5" ht="15" thickBot="1" x14ac:dyDescent="0.35">
      <c r="A12" s="67" t="s">
        <v>47</v>
      </c>
      <c r="B12" s="68"/>
      <c r="C12" s="68"/>
      <c r="D12" s="68"/>
      <c r="E12" s="69"/>
    </row>
    <row r="13" spans="1:5" ht="15" thickBot="1" x14ac:dyDescent="0.35">
      <c r="A13" s="14"/>
      <c r="B13" s="3"/>
      <c r="D13" s="14"/>
      <c r="E13" s="3"/>
    </row>
    <row r="14" spans="1:5" ht="15" thickBot="1" x14ac:dyDescent="0.35">
      <c r="A14" s="67" t="s">
        <v>76</v>
      </c>
      <c r="B14" s="68"/>
      <c r="C14" s="69"/>
      <c r="D14" s="15"/>
      <c r="E14" s="3"/>
    </row>
    <row r="15" spans="1:5" ht="15" thickBot="1" x14ac:dyDescent="0.35">
      <c r="A15" s="37" t="s">
        <v>48</v>
      </c>
      <c r="B15" s="57">
        <v>44561</v>
      </c>
      <c r="C15" s="57">
        <v>44926</v>
      </c>
      <c r="D15" s="7"/>
    </row>
    <row r="16" spans="1:5" x14ac:dyDescent="0.3">
      <c r="A16" s="14" t="s">
        <v>1</v>
      </c>
      <c r="B16" s="53">
        <v>10127</v>
      </c>
      <c r="C16" s="53">
        <v>10223</v>
      </c>
      <c r="D16" s="56"/>
    </row>
    <row r="17" spans="1:5" x14ac:dyDescent="0.3">
      <c r="A17" s="14" t="s">
        <v>3</v>
      </c>
      <c r="B17" s="53">
        <v>1281</v>
      </c>
      <c r="C17" s="53">
        <v>1274</v>
      </c>
      <c r="D17" s="56"/>
    </row>
    <row r="18" spans="1:5" ht="15" thickBot="1" x14ac:dyDescent="0.35">
      <c r="A18" s="14"/>
      <c r="B18" s="27"/>
      <c r="C18" s="29"/>
      <c r="D18" s="29"/>
    </row>
    <row r="19" spans="1:5" ht="15" thickBot="1" x14ac:dyDescent="0.35">
      <c r="A19" s="67" t="s">
        <v>53</v>
      </c>
      <c r="B19" s="69"/>
      <c r="C19" s="15"/>
      <c r="D19" s="15"/>
    </row>
    <row r="20" spans="1:5" ht="15" thickBot="1" x14ac:dyDescent="0.35">
      <c r="A20" s="4" t="s">
        <v>48</v>
      </c>
      <c r="B20" s="4">
        <v>2022</v>
      </c>
      <c r="C20" s="7"/>
      <c r="D20" s="7"/>
    </row>
    <row r="21" spans="1:5" x14ac:dyDescent="0.3">
      <c r="A21" s="14" t="s">
        <v>1</v>
      </c>
      <c r="B21" s="8">
        <f>ROUND(((C9/12*4)+(D9/12*8))*(B16+C16)/2*12,2)</f>
        <v>58201</v>
      </c>
      <c r="C21" s="38"/>
      <c r="D21" s="6"/>
    </row>
    <row r="22" spans="1:5" x14ac:dyDescent="0.3">
      <c r="A22" s="14" t="s">
        <v>3</v>
      </c>
      <c r="B22" s="5">
        <f>ROUND(((C10/12*4)+(D10/12*8))*(B17+C17)/2*12,2)</f>
        <v>7307.3</v>
      </c>
      <c r="C22" s="38"/>
      <c r="D22" s="6"/>
    </row>
    <row r="24" spans="1:5" x14ac:dyDescent="0.3">
      <c r="A24" s="14" t="s">
        <v>49</v>
      </c>
      <c r="B24" s="8">
        <f>SUM(B21:B22)</f>
        <v>65508.3</v>
      </c>
      <c r="C24" s="38"/>
      <c r="D24" s="38"/>
    </row>
    <row r="25" spans="1:5" x14ac:dyDescent="0.3">
      <c r="A25" s="14" t="s">
        <v>50</v>
      </c>
      <c r="B25" s="24">
        <v>65468.08</v>
      </c>
      <c r="C25" s="38"/>
      <c r="D25" s="6"/>
    </row>
    <row r="27" spans="1:5" ht="15" thickBot="1" x14ac:dyDescent="0.35">
      <c r="A27" s="14" t="s">
        <v>51</v>
      </c>
      <c r="B27" s="12">
        <f>B24-B25</f>
        <v>40.220000000001164</v>
      </c>
      <c r="C27" s="6"/>
      <c r="D27" s="6"/>
    </row>
    <row r="28" spans="1:5" ht="15" thickBot="1" x14ac:dyDescent="0.35">
      <c r="A28" s="14" t="s">
        <v>52</v>
      </c>
      <c r="B28" s="30">
        <f>B27/B25</f>
        <v>6.1434518928921026E-4</v>
      </c>
      <c r="C28" s="39"/>
      <c r="D28" s="39"/>
    </row>
    <row r="30" spans="1:5" x14ac:dyDescent="0.3">
      <c r="A30" s="14" t="s">
        <v>56</v>
      </c>
    </row>
    <row r="31" spans="1:5" ht="15" thickBot="1" x14ac:dyDescent="0.35"/>
    <row r="32" spans="1:5" ht="15" thickBot="1" x14ac:dyDescent="0.35">
      <c r="A32" s="67" t="s">
        <v>57</v>
      </c>
      <c r="B32" s="68"/>
      <c r="C32" s="68"/>
      <c r="D32" s="68"/>
      <c r="E32" s="69"/>
    </row>
    <row r="33" spans="1:5" ht="15" thickBot="1" x14ac:dyDescent="0.35"/>
    <row r="34" spans="1:5" ht="15" thickBot="1" x14ac:dyDescent="0.35">
      <c r="A34" s="64" t="s">
        <v>73</v>
      </c>
      <c r="B34" s="65"/>
      <c r="C34" s="66"/>
      <c r="D34" s="1"/>
      <c r="E34" s="1"/>
    </row>
    <row r="35" spans="1:5" ht="15" thickBot="1" x14ac:dyDescent="0.35">
      <c r="A35" s="4" t="s">
        <v>58</v>
      </c>
      <c r="B35" s="4" t="s">
        <v>59</v>
      </c>
      <c r="C35" s="4" t="s">
        <v>60</v>
      </c>
      <c r="D35" s="7"/>
    </row>
    <row r="36" spans="1:5" x14ac:dyDescent="0.3">
      <c r="A36" s="63">
        <v>2022</v>
      </c>
      <c r="B36" s="32" t="s">
        <v>12</v>
      </c>
      <c r="C36" s="49">
        <v>6436.44</v>
      </c>
    </row>
    <row r="37" spans="1:5" x14ac:dyDescent="0.3">
      <c r="A37" s="63"/>
      <c r="B37" s="32" t="s">
        <v>13</v>
      </c>
      <c r="C37" s="49">
        <v>6436.44</v>
      </c>
    </row>
    <row r="38" spans="1:5" x14ac:dyDescent="0.3">
      <c r="A38" s="63"/>
      <c r="B38" s="32" t="s">
        <v>14</v>
      </c>
      <c r="C38" s="49">
        <v>6436.44</v>
      </c>
    </row>
    <row r="39" spans="1:5" x14ac:dyDescent="0.3">
      <c r="A39" s="63"/>
      <c r="B39" s="32" t="s">
        <v>15</v>
      </c>
      <c r="C39" s="49">
        <v>4855.5600000000004</v>
      </c>
    </row>
    <row r="40" spans="1:5" x14ac:dyDescent="0.3">
      <c r="A40" s="63"/>
      <c r="B40" s="32" t="s">
        <v>16</v>
      </c>
      <c r="C40" s="49">
        <v>4855.5600000000004</v>
      </c>
    </row>
    <row r="41" spans="1:5" x14ac:dyDescent="0.3">
      <c r="A41" s="63"/>
      <c r="B41" s="32" t="s">
        <v>17</v>
      </c>
      <c r="C41" s="49">
        <v>4855.5600000000004</v>
      </c>
    </row>
    <row r="42" spans="1:5" x14ac:dyDescent="0.3">
      <c r="A42" s="63"/>
      <c r="B42" s="32" t="s">
        <v>18</v>
      </c>
      <c r="C42" s="49">
        <v>4855.5600000000004</v>
      </c>
    </row>
    <row r="43" spans="1:5" x14ac:dyDescent="0.3">
      <c r="A43" s="63"/>
      <c r="B43" s="32" t="s">
        <v>19</v>
      </c>
      <c r="C43" s="49">
        <v>4855.5600000000004</v>
      </c>
    </row>
    <row r="44" spans="1:5" x14ac:dyDescent="0.3">
      <c r="A44" s="63"/>
      <c r="B44" s="32" t="s">
        <v>20</v>
      </c>
      <c r="C44" s="49">
        <v>-24561.3</v>
      </c>
    </row>
    <row r="45" spans="1:5" x14ac:dyDescent="0.3">
      <c r="A45" s="63"/>
      <c r="B45" s="32" t="s">
        <v>21</v>
      </c>
      <c r="C45" s="49">
        <v>4855.5600000000004</v>
      </c>
    </row>
    <row r="46" spans="1:5" x14ac:dyDescent="0.3">
      <c r="A46" s="63"/>
      <c r="B46" s="32" t="s">
        <v>22</v>
      </c>
      <c r="C46" s="49">
        <v>4855.5600000000004</v>
      </c>
    </row>
    <row r="47" spans="1:5" x14ac:dyDescent="0.3">
      <c r="A47" s="63"/>
      <c r="B47" s="32" t="s">
        <v>23</v>
      </c>
      <c r="C47" s="50">
        <v>4855.5600000000004</v>
      </c>
    </row>
    <row r="49" spans="1:5" ht="15" thickBot="1" x14ac:dyDescent="0.35">
      <c r="A49" s="1" t="s">
        <v>75</v>
      </c>
      <c r="C49" s="12">
        <f>SUM(C36:C47)</f>
        <v>33592.5</v>
      </c>
    </row>
    <row r="50" spans="1:5" ht="15" thickBot="1" x14ac:dyDescent="0.35"/>
    <row r="51" spans="1:5" ht="15" thickBot="1" x14ac:dyDescent="0.35">
      <c r="A51" s="64" t="s">
        <v>62</v>
      </c>
      <c r="B51" s="65"/>
      <c r="C51" s="65"/>
      <c r="D51" s="65"/>
      <c r="E51" s="66"/>
    </row>
    <row r="53" spans="1:5" x14ac:dyDescent="0.3">
      <c r="A53" t="s">
        <v>75</v>
      </c>
      <c r="B53" s="6">
        <f>C49</f>
        <v>33592.5</v>
      </c>
    </row>
    <row r="54" spans="1:5" x14ac:dyDescent="0.3">
      <c r="A54" t="s">
        <v>63</v>
      </c>
      <c r="B54" s="31">
        <f>B25</f>
        <v>65468.08</v>
      </c>
    </row>
    <row r="56" spans="1:5" x14ac:dyDescent="0.3">
      <c r="A56" t="s">
        <v>64</v>
      </c>
      <c r="B56" s="6">
        <f>B53-B54</f>
        <v>-31875.58</v>
      </c>
    </row>
    <row r="57" spans="1:5" ht="45" customHeight="1" x14ac:dyDescent="0.3">
      <c r="A57" s="40" t="s">
        <v>99</v>
      </c>
      <c r="B57" s="24">
        <f>-38416.46+6476</f>
        <v>-31940.46</v>
      </c>
    </row>
    <row r="59" spans="1:5" ht="15" thickBot="1" x14ac:dyDescent="0.35">
      <c r="A59" t="s">
        <v>25</v>
      </c>
      <c r="B59" s="33">
        <f>B56-B57</f>
        <v>64.879999999997381</v>
      </c>
    </row>
    <row r="60" spans="1:5" ht="15" thickBot="1" x14ac:dyDescent="0.35">
      <c r="A60" t="s">
        <v>66</v>
      </c>
      <c r="B60" s="30">
        <f>B59/B54</f>
        <v>9.9101730186676278E-4</v>
      </c>
    </row>
    <row r="62" spans="1:5" x14ac:dyDescent="0.3">
      <c r="A62" t="s">
        <v>65</v>
      </c>
    </row>
  </sheetData>
  <mergeCells count="12">
    <mergeCell ref="A1:E1"/>
    <mergeCell ref="A2:E2"/>
    <mergeCell ref="A3:E3"/>
    <mergeCell ref="A5:E5"/>
    <mergeCell ref="A7:D7"/>
    <mergeCell ref="A36:A47"/>
    <mergeCell ref="A51:E51"/>
    <mergeCell ref="A12:E12"/>
    <mergeCell ref="A32:E32"/>
    <mergeCell ref="A34:C34"/>
    <mergeCell ref="A14:C14"/>
    <mergeCell ref="A19:B19"/>
  </mergeCells>
  <pageMargins left="0.7" right="0.7" top="0.75" bottom="0.75" header="0.3" footer="0.3"/>
  <pageSetup scale="5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84"/>
  <sheetViews>
    <sheetView view="pageBreakPreview" topLeftCell="A65" zoomScale="115" zoomScaleNormal="100" zoomScaleSheetLayoutView="115" workbookViewId="0">
      <selection activeCell="B80" sqref="B80"/>
    </sheetView>
  </sheetViews>
  <sheetFormatPr defaultRowHeight="14.4" x14ac:dyDescent="0.3"/>
  <cols>
    <col min="1" max="1" width="44.88671875" customWidth="1"/>
    <col min="2" max="5" width="30.6640625" customWidth="1"/>
  </cols>
  <sheetData>
    <row r="1" spans="1:5" x14ac:dyDescent="0.3">
      <c r="A1" s="70" t="s">
        <v>0</v>
      </c>
      <c r="B1" s="70"/>
      <c r="C1" s="70"/>
      <c r="D1" s="70"/>
      <c r="E1" s="1"/>
    </row>
    <row r="2" spans="1:5" x14ac:dyDescent="0.3">
      <c r="A2" s="70" t="s">
        <v>94</v>
      </c>
      <c r="B2" s="70"/>
      <c r="C2" s="70"/>
      <c r="D2" s="70"/>
      <c r="E2" s="1"/>
    </row>
    <row r="3" spans="1:5" x14ac:dyDescent="0.3">
      <c r="A3" s="70">
        <v>2022</v>
      </c>
      <c r="B3" s="70"/>
      <c r="C3" s="70"/>
      <c r="D3" s="70"/>
      <c r="E3" s="1"/>
    </row>
    <row r="4" spans="1:5" ht="15" thickBot="1" x14ac:dyDescent="0.35">
      <c r="A4" s="1"/>
    </row>
    <row r="5" spans="1:5" ht="15" thickBot="1" x14ac:dyDescent="0.35">
      <c r="A5" s="64" t="s">
        <v>77</v>
      </c>
      <c r="B5" s="65"/>
      <c r="C5" s="65"/>
      <c r="D5" s="66"/>
      <c r="E5" s="1"/>
    </row>
    <row r="6" spans="1:5" ht="15" thickBot="1" x14ac:dyDescent="0.35"/>
    <row r="7" spans="1:5" ht="15" thickBot="1" x14ac:dyDescent="0.35">
      <c r="A7" s="64" t="s">
        <v>45</v>
      </c>
      <c r="B7" s="65"/>
      <c r="C7" s="65"/>
      <c r="D7" s="66"/>
      <c r="E7" s="1"/>
    </row>
    <row r="8" spans="1:5" ht="15" thickBot="1" x14ac:dyDescent="0.35">
      <c r="A8" s="25" t="s">
        <v>78</v>
      </c>
      <c r="B8" s="4" t="s">
        <v>43</v>
      </c>
      <c r="C8" s="26">
        <v>44317</v>
      </c>
      <c r="D8" s="26">
        <v>44682</v>
      </c>
      <c r="E8" s="34"/>
    </row>
    <row r="9" spans="1:5" x14ac:dyDescent="0.3">
      <c r="A9" s="14" t="s">
        <v>1</v>
      </c>
      <c r="B9" s="27" t="s">
        <v>2</v>
      </c>
      <c r="C9" s="21">
        <v>8.0000000000000004E-4</v>
      </c>
      <c r="D9" s="21">
        <v>2.7000000000000001E-3</v>
      </c>
      <c r="E9" s="36"/>
    </row>
    <row r="10" spans="1:5" x14ac:dyDescent="0.3">
      <c r="A10" s="14" t="s">
        <v>3</v>
      </c>
      <c r="B10" s="27" t="s">
        <v>2</v>
      </c>
      <c r="C10" s="21">
        <v>6.9999999999999999E-4</v>
      </c>
      <c r="D10" s="21">
        <v>2.3999999999999998E-3</v>
      </c>
      <c r="E10" s="36"/>
    </row>
    <row r="11" spans="1:5" x14ac:dyDescent="0.3">
      <c r="A11" s="14" t="s">
        <v>4</v>
      </c>
      <c r="B11" s="27" t="s">
        <v>44</v>
      </c>
      <c r="C11" s="21">
        <v>0.2787</v>
      </c>
      <c r="D11" s="21">
        <v>0.91020000000000001</v>
      </c>
      <c r="E11" s="36"/>
    </row>
    <row r="12" spans="1:5" x14ac:dyDescent="0.3">
      <c r="A12" s="14" t="s">
        <v>6</v>
      </c>
      <c r="B12" s="27" t="s">
        <v>5</v>
      </c>
      <c r="C12" s="21">
        <v>0.22</v>
      </c>
      <c r="D12" s="21">
        <v>0.71860000000000002</v>
      </c>
      <c r="E12" s="36"/>
    </row>
    <row r="13" spans="1:5" x14ac:dyDescent="0.3">
      <c r="A13" s="14" t="s">
        <v>7</v>
      </c>
      <c r="B13" s="27" t="s">
        <v>5</v>
      </c>
      <c r="C13" s="21">
        <v>0.2155</v>
      </c>
      <c r="D13" s="21">
        <v>0.70369999999999999</v>
      </c>
      <c r="E13" s="36"/>
    </row>
    <row r="14" spans="1:5" x14ac:dyDescent="0.3">
      <c r="A14" s="14" t="s">
        <v>8</v>
      </c>
      <c r="B14" s="27" t="s">
        <v>2</v>
      </c>
      <c r="C14" s="21">
        <v>6.9999999999999999E-4</v>
      </c>
      <c r="D14" s="21">
        <v>2.3999999999999998E-3</v>
      </c>
      <c r="E14" s="36"/>
    </row>
    <row r="15" spans="1:5" ht="15" thickBot="1" x14ac:dyDescent="0.35"/>
    <row r="16" spans="1:5" ht="15" thickBot="1" x14ac:dyDescent="0.35">
      <c r="A16" s="64" t="s">
        <v>46</v>
      </c>
      <c r="B16" s="65"/>
      <c r="C16" s="66"/>
      <c r="D16" s="1"/>
      <c r="E16" s="1"/>
    </row>
    <row r="17" spans="1:5" ht="15" thickBot="1" x14ac:dyDescent="0.35">
      <c r="A17" s="25" t="s">
        <v>78</v>
      </c>
      <c r="B17" s="4" t="s">
        <v>43</v>
      </c>
      <c r="C17" s="26">
        <v>44562</v>
      </c>
      <c r="D17" s="34"/>
      <c r="E17" s="34"/>
    </row>
    <row r="18" spans="1:5" x14ac:dyDescent="0.3">
      <c r="A18" s="14" t="s">
        <v>79</v>
      </c>
      <c r="B18" s="28" t="s">
        <v>74</v>
      </c>
      <c r="C18" s="52">
        <v>612.97</v>
      </c>
      <c r="D18" s="35"/>
      <c r="E18" s="36"/>
    </row>
    <row r="19" spans="1:5" x14ac:dyDescent="0.3">
      <c r="A19" s="14" t="s">
        <v>80</v>
      </c>
      <c r="B19" s="28" t="s">
        <v>82</v>
      </c>
      <c r="C19" s="52">
        <v>770.06</v>
      </c>
      <c r="D19" s="35"/>
      <c r="E19" s="36"/>
    </row>
    <row r="20" spans="1:5" x14ac:dyDescent="0.3">
      <c r="A20" s="14" t="s">
        <v>83</v>
      </c>
      <c r="B20" s="28" t="s">
        <v>84</v>
      </c>
      <c r="C20" s="52">
        <v>1.6208</v>
      </c>
      <c r="D20" s="35"/>
      <c r="E20" s="36"/>
    </row>
    <row r="21" spans="1:5" x14ac:dyDescent="0.3">
      <c r="A21" s="14" t="s">
        <v>81</v>
      </c>
      <c r="B21" s="28" t="s">
        <v>5</v>
      </c>
      <c r="C21" s="52">
        <v>1.6888000000000001</v>
      </c>
      <c r="D21" s="35"/>
      <c r="E21" s="35"/>
    </row>
    <row r="22" spans="1:5" x14ac:dyDescent="0.3">
      <c r="A22" s="14" t="s">
        <v>85</v>
      </c>
      <c r="B22" s="28" t="s">
        <v>74</v>
      </c>
      <c r="C22" s="52">
        <v>36.18</v>
      </c>
      <c r="D22" s="35"/>
      <c r="E22" s="35"/>
    </row>
    <row r="23" spans="1:5" x14ac:dyDescent="0.3">
      <c r="A23" s="14" t="s">
        <v>86</v>
      </c>
      <c r="B23" s="28" t="s">
        <v>84</v>
      </c>
      <c r="C23" s="52">
        <v>5.3999999999999999E-2</v>
      </c>
      <c r="D23" s="35"/>
      <c r="E23" s="35"/>
    </row>
    <row r="24" spans="1:5" x14ac:dyDescent="0.3">
      <c r="A24" s="14" t="s">
        <v>100</v>
      </c>
      <c r="B24" s="28" t="s">
        <v>74</v>
      </c>
      <c r="C24" s="52">
        <v>0.25</v>
      </c>
      <c r="D24" s="35"/>
      <c r="E24" s="35"/>
    </row>
    <row r="25" spans="1:5" ht="15" thickBot="1" x14ac:dyDescent="0.35">
      <c r="A25" s="14"/>
      <c r="B25" s="3"/>
      <c r="D25" s="14"/>
      <c r="E25" s="3"/>
    </row>
    <row r="26" spans="1:5" ht="15" thickBot="1" x14ac:dyDescent="0.35">
      <c r="A26" s="67" t="s">
        <v>47</v>
      </c>
      <c r="B26" s="68"/>
      <c r="C26" s="69"/>
      <c r="D26" s="15"/>
      <c r="E26" s="15"/>
    </row>
    <row r="27" spans="1:5" ht="15" thickBot="1" x14ac:dyDescent="0.35">
      <c r="A27" s="14"/>
      <c r="B27" s="3"/>
      <c r="D27" s="14"/>
      <c r="E27" s="3"/>
    </row>
    <row r="28" spans="1:5" ht="15" thickBot="1" x14ac:dyDescent="0.35">
      <c r="A28" s="67" t="s">
        <v>54</v>
      </c>
      <c r="B28" s="68"/>
      <c r="C28" s="69"/>
      <c r="D28" s="15"/>
      <c r="E28" s="3"/>
    </row>
    <row r="29" spans="1:5" ht="15" thickBot="1" x14ac:dyDescent="0.35">
      <c r="A29" s="37" t="s">
        <v>48</v>
      </c>
      <c r="B29" s="37" t="s">
        <v>43</v>
      </c>
      <c r="C29" s="37">
        <v>2022</v>
      </c>
      <c r="D29" s="37" t="s">
        <v>102</v>
      </c>
      <c r="E29" s="37" t="s">
        <v>103</v>
      </c>
    </row>
    <row r="30" spans="1:5" x14ac:dyDescent="0.3">
      <c r="A30" s="14" t="s">
        <v>1</v>
      </c>
      <c r="B30" s="27" t="s">
        <v>2</v>
      </c>
      <c r="C30" s="51">
        <v>86112039</v>
      </c>
      <c r="D30" s="51">
        <v>33083321</v>
      </c>
      <c r="E30" s="51">
        <v>53028718</v>
      </c>
    </row>
    <row r="31" spans="1:5" x14ac:dyDescent="0.3">
      <c r="A31" s="14" t="s">
        <v>3</v>
      </c>
      <c r="B31" s="27" t="s">
        <v>2</v>
      </c>
      <c r="C31" s="51">
        <v>28785066</v>
      </c>
      <c r="D31" s="51">
        <v>11203920</v>
      </c>
      <c r="E31" s="51">
        <v>17581146</v>
      </c>
    </row>
    <row r="32" spans="1:5" x14ac:dyDescent="0.3">
      <c r="A32" s="14" t="s">
        <v>4</v>
      </c>
      <c r="B32" s="27" t="s">
        <v>44</v>
      </c>
      <c r="C32" s="51">
        <v>204528</v>
      </c>
      <c r="D32" s="51">
        <v>73182</v>
      </c>
      <c r="E32" s="51">
        <v>131346</v>
      </c>
    </row>
    <row r="33" spans="1:5" x14ac:dyDescent="0.3">
      <c r="A33" s="14" t="s">
        <v>6</v>
      </c>
      <c r="B33" s="27" t="s">
        <v>5</v>
      </c>
      <c r="C33" s="51">
        <v>528.29999999999995</v>
      </c>
      <c r="D33" s="51">
        <v>177</v>
      </c>
      <c r="E33" s="51">
        <v>352</v>
      </c>
    </row>
    <row r="34" spans="1:5" x14ac:dyDescent="0.3">
      <c r="A34" s="14" t="s">
        <v>7</v>
      </c>
      <c r="B34" s="27" t="s">
        <v>5</v>
      </c>
      <c r="C34" s="51">
        <v>2822.2</v>
      </c>
      <c r="D34" s="51">
        <v>941</v>
      </c>
      <c r="E34" s="51">
        <v>1882</v>
      </c>
    </row>
    <row r="35" spans="1:5" x14ac:dyDescent="0.3">
      <c r="A35" s="14" t="s">
        <v>8</v>
      </c>
      <c r="B35" s="27" t="s">
        <v>2</v>
      </c>
      <c r="C35" s="51">
        <v>588782</v>
      </c>
      <c r="D35" s="51">
        <v>194315</v>
      </c>
      <c r="E35" s="51">
        <v>394467</v>
      </c>
    </row>
    <row r="36" spans="1:5" ht="15" thickBot="1" x14ac:dyDescent="0.35"/>
    <row r="37" spans="1:5" ht="15" thickBot="1" x14ac:dyDescent="0.35">
      <c r="A37" s="67" t="s">
        <v>53</v>
      </c>
      <c r="B37" s="69"/>
      <c r="C37" s="15"/>
      <c r="D37" s="15"/>
    </row>
    <row r="38" spans="1:5" ht="15" thickBot="1" x14ac:dyDescent="0.35">
      <c r="A38" s="4" t="s">
        <v>48</v>
      </c>
      <c r="B38" s="4">
        <v>2022</v>
      </c>
      <c r="C38" s="7"/>
      <c r="D38" s="7"/>
    </row>
    <row r="39" spans="1:5" x14ac:dyDescent="0.3">
      <c r="A39" s="14" t="s">
        <v>1</v>
      </c>
      <c r="B39" s="8">
        <f>ROUND(C9*D30+D9*E30,2)</f>
        <v>169644.2</v>
      </c>
      <c r="C39" s="38"/>
      <c r="D39" s="6"/>
    </row>
    <row r="40" spans="1:5" x14ac:dyDescent="0.3">
      <c r="A40" s="14" t="s">
        <v>3</v>
      </c>
      <c r="B40" s="8">
        <f t="shared" ref="B40:B44" si="0">ROUND(C10*D31+D10*E31,2)</f>
        <v>50037.49</v>
      </c>
      <c r="C40" s="38"/>
      <c r="D40" s="6"/>
    </row>
    <row r="41" spans="1:5" x14ac:dyDescent="0.3">
      <c r="A41" s="14" t="s">
        <v>4</v>
      </c>
      <c r="B41" s="8">
        <f t="shared" si="0"/>
        <v>139946.95000000001</v>
      </c>
      <c r="C41" s="38"/>
      <c r="D41" s="6"/>
    </row>
    <row r="42" spans="1:5" x14ac:dyDescent="0.3">
      <c r="A42" s="14" t="s">
        <v>6</v>
      </c>
      <c r="B42" s="8">
        <f t="shared" si="0"/>
        <v>291.89</v>
      </c>
      <c r="C42" s="38"/>
      <c r="D42" s="6"/>
    </row>
    <row r="43" spans="1:5" x14ac:dyDescent="0.3">
      <c r="A43" s="14" t="s">
        <v>7</v>
      </c>
      <c r="B43" s="8">
        <f t="shared" si="0"/>
        <v>1527.15</v>
      </c>
      <c r="C43" s="38"/>
      <c r="D43" s="6"/>
    </row>
    <row r="44" spans="1:5" x14ac:dyDescent="0.3">
      <c r="A44" s="14" t="s">
        <v>8</v>
      </c>
      <c r="B44" s="5">
        <f t="shared" si="0"/>
        <v>1082.74</v>
      </c>
      <c r="C44" s="38"/>
      <c r="D44" s="6"/>
    </row>
    <row r="46" spans="1:5" x14ac:dyDescent="0.3">
      <c r="A46" s="14" t="s">
        <v>49</v>
      </c>
      <c r="B46" s="8">
        <f>SUM(B39:B44)</f>
        <v>362530.42000000004</v>
      </c>
      <c r="C46" s="38"/>
      <c r="D46" s="38"/>
    </row>
    <row r="47" spans="1:5" x14ac:dyDescent="0.3">
      <c r="A47" s="14" t="s">
        <v>50</v>
      </c>
      <c r="B47" s="24">
        <f>5964.5+6230.14+350284.01</f>
        <v>362478.65</v>
      </c>
      <c r="C47" s="38"/>
      <c r="D47" s="6"/>
    </row>
    <row r="49" spans="1:5" ht="15" thickBot="1" x14ac:dyDescent="0.35">
      <c r="A49" s="14" t="s">
        <v>51</v>
      </c>
      <c r="B49" s="12">
        <f>B46-B47</f>
        <v>51.770000000018626</v>
      </c>
      <c r="C49" s="6"/>
      <c r="D49" s="6"/>
    </row>
    <row r="50" spans="1:5" ht="15" thickBot="1" x14ac:dyDescent="0.35">
      <c r="A50" s="14" t="s">
        <v>52</v>
      </c>
      <c r="B50" s="30">
        <f>B49/B47</f>
        <v>1.4282220483887429E-4</v>
      </c>
      <c r="C50" s="39"/>
      <c r="D50" s="39"/>
    </row>
    <row r="52" spans="1:5" x14ac:dyDescent="0.3">
      <c r="A52" s="14" t="s">
        <v>56</v>
      </c>
    </row>
    <row r="53" spans="1:5" ht="15" thickBot="1" x14ac:dyDescent="0.35"/>
    <row r="54" spans="1:5" ht="15" thickBot="1" x14ac:dyDescent="0.35">
      <c r="A54" s="67" t="s">
        <v>57</v>
      </c>
      <c r="B54" s="68"/>
      <c r="C54" s="69"/>
      <c r="D54" s="15"/>
      <c r="E54" s="15"/>
    </row>
    <row r="55" spans="1:5" ht="15" thickBot="1" x14ac:dyDescent="0.35"/>
    <row r="56" spans="1:5" ht="15" thickBot="1" x14ac:dyDescent="0.35">
      <c r="A56" s="64" t="s">
        <v>27</v>
      </c>
      <c r="B56" s="65"/>
      <c r="C56" s="66"/>
      <c r="D56" s="1"/>
      <c r="E56" s="1"/>
    </row>
    <row r="57" spans="1:5" ht="15" thickBot="1" x14ac:dyDescent="0.35">
      <c r="A57" s="4" t="s">
        <v>58</v>
      </c>
      <c r="B57" s="4" t="s">
        <v>59</v>
      </c>
      <c r="C57" s="4" t="s">
        <v>60</v>
      </c>
      <c r="D57" s="7"/>
    </row>
    <row r="58" spans="1:5" x14ac:dyDescent="0.3">
      <c r="A58" s="63">
        <v>2022</v>
      </c>
      <c r="B58" s="32" t="s">
        <v>12</v>
      </c>
      <c r="C58" s="58">
        <v>75159.34</v>
      </c>
    </row>
    <row r="59" spans="1:5" x14ac:dyDescent="0.3">
      <c r="A59" s="63"/>
      <c r="B59" s="32" t="s">
        <v>13</v>
      </c>
      <c r="C59" s="58">
        <v>75890.48</v>
      </c>
    </row>
    <row r="60" spans="1:5" x14ac:dyDescent="0.3">
      <c r="A60" s="63"/>
      <c r="B60" s="32" t="s">
        <v>14</v>
      </c>
      <c r="C60" s="58">
        <v>65146.13</v>
      </c>
    </row>
    <row r="61" spans="1:5" x14ac:dyDescent="0.3">
      <c r="A61" s="63"/>
      <c r="B61" s="32" t="s">
        <v>15</v>
      </c>
      <c r="C61" s="58">
        <v>44432.869999999995</v>
      </c>
    </row>
    <row r="62" spans="1:5" x14ac:dyDescent="0.3">
      <c r="A62" s="63"/>
      <c r="B62" s="32" t="s">
        <v>16</v>
      </c>
      <c r="C62" s="58">
        <v>47121.45</v>
      </c>
    </row>
    <row r="63" spans="1:5" x14ac:dyDescent="0.3">
      <c r="A63" s="63"/>
      <c r="B63" s="32" t="s">
        <v>17</v>
      </c>
      <c r="C63" s="58">
        <v>52551.18</v>
      </c>
    </row>
    <row r="64" spans="1:5" x14ac:dyDescent="0.3">
      <c r="A64" s="63"/>
      <c r="B64" s="32" t="s">
        <v>18</v>
      </c>
      <c r="C64" s="58">
        <v>63862.470000000016</v>
      </c>
    </row>
    <row r="65" spans="1:5" x14ac:dyDescent="0.3">
      <c r="A65" s="63"/>
      <c r="B65" s="32" t="s">
        <v>19</v>
      </c>
      <c r="C65" s="58">
        <v>62068.860000000008</v>
      </c>
    </row>
    <row r="66" spans="1:5" x14ac:dyDescent="0.3">
      <c r="A66" s="63"/>
      <c r="B66" s="32" t="s">
        <v>20</v>
      </c>
      <c r="C66" s="58">
        <v>56073.400000000009</v>
      </c>
    </row>
    <row r="67" spans="1:5" x14ac:dyDescent="0.3">
      <c r="A67" s="63"/>
      <c r="B67" s="32" t="s">
        <v>21</v>
      </c>
      <c r="C67" s="58">
        <v>51139.069999999992</v>
      </c>
    </row>
    <row r="68" spans="1:5" x14ac:dyDescent="0.3">
      <c r="A68" s="63"/>
      <c r="B68" s="32" t="s">
        <v>22</v>
      </c>
      <c r="C68" s="58">
        <v>69041.01999999999</v>
      </c>
    </row>
    <row r="69" spans="1:5" x14ac:dyDescent="0.3">
      <c r="A69" s="63"/>
      <c r="B69" s="32" t="s">
        <v>23</v>
      </c>
      <c r="C69" s="59">
        <v>66982.5</v>
      </c>
    </row>
    <row r="71" spans="1:5" x14ac:dyDescent="0.3">
      <c r="A71" s="1" t="s">
        <v>61</v>
      </c>
      <c r="C71" s="12">
        <f>SUM(C58:C69)</f>
        <v>729468.77</v>
      </c>
    </row>
    <row r="72" spans="1:5" ht="15" thickBot="1" x14ac:dyDescent="0.35"/>
    <row r="73" spans="1:5" ht="15" thickBot="1" x14ac:dyDescent="0.35">
      <c r="A73" s="64" t="s">
        <v>62</v>
      </c>
      <c r="B73" s="66"/>
      <c r="C73" s="1"/>
      <c r="D73" s="1"/>
      <c r="E73" s="1"/>
    </row>
    <row r="75" spans="1:5" x14ac:dyDescent="0.3">
      <c r="A75" t="s">
        <v>61</v>
      </c>
      <c r="B75" s="6">
        <f>C71</f>
        <v>729468.77</v>
      </c>
    </row>
    <row r="76" spans="1:5" x14ac:dyDescent="0.3">
      <c r="A76" t="s">
        <v>63</v>
      </c>
      <c r="B76" s="31">
        <f>B47</f>
        <v>362478.65</v>
      </c>
    </row>
    <row r="78" spans="1:5" x14ac:dyDescent="0.3">
      <c r="A78" t="s">
        <v>64</v>
      </c>
      <c r="B78" s="6">
        <f>B75-B76</f>
        <v>366990.12</v>
      </c>
    </row>
    <row r="79" spans="1:5" ht="28.8" x14ac:dyDescent="0.3">
      <c r="A79" s="40" t="s">
        <v>101</v>
      </c>
      <c r="B79" s="24">
        <v>366990</v>
      </c>
    </row>
    <row r="81" spans="1:2" ht="15" thickBot="1" x14ac:dyDescent="0.35">
      <c r="A81" t="s">
        <v>25</v>
      </c>
      <c r="B81" s="33">
        <f>B78-B79</f>
        <v>0.11999999999534339</v>
      </c>
    </row>
    <row r="82" spans="1:2" ht="15" thickBot="1" x14ac:dyDescent="0.35">
      <c r="A82" t="s">
        <v>66</v>
      </c>
      <c r="B82" s="30">
        <f>B81/B76</f>
        <v>3.3105398068367166E-7</v>
      </c>
    </row>
    <row r="84" spans="1:2" x14ac:dyDescent="0.3">
      <c r="A84" t="s">
        <v>65</v>
      </c>
    </row>
  </sheetData>
  <mergeCells count="13">
    <mergeCell ref="A73:B73"/>
    <mergeCell ref="A2:D2"/>
    <mergeCell ref="A1:D1"/>
    <mergeCell ref="A26:C26"/>
    <mergeCell ref="A58:A69"/>
    <mergeCell ref="A56:C56"/>
    <mergeCell ref="A28:C28"/>
    <mergeCell ref="A37:B37"/>
    <mergeCell ref="A54:C54"/>
    <mergeCell ref="A16:C16"/>
    <mergeCell ref="A7:D7"/>
    <mergeCell ref="A5:D5"/>
    <mergeCell ref="A3:D3"/>
  </mergeCells>
  <pageMargins left="0.7" right="0.7" top="0.75" bottom="0.75" header="0.3" footer="0.3"/>
  <pageSetup scale="4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93"/>
  <sheetViews>
    <sheetView view="pageBreakPreview" topLeftCell="A45" zoomScale="115" zoomScaleNormal="100" zoomScaleSheetLayoutView="115" workbookViewId="0">
      <selection activeCell="B68" sqref="B68"/>
    </sheetView>
  </sheetViews>
  <sheetFormatPr defaultRowHeight="14.4" x14ac:dyDescent="0.3"/>
  <cols>
    <col min="1" max="1" width="37.44140625" customWidth="1"/>
    <col min="2" max="5" width="30.6640625" customWidth="1"/>
    <col min="9" max="9" width="30.6640625" customWidth="1"/>
    <col min="13" max="13" width="30.6640625" customWidth="1"/>
  </cols>
  <sheetData>
    <row r="1" spans="1:5" x14ac:dyDescent="0.3">
      <c r="A1" s="70" t="s">
        <v>0</v>
      </c>
      <c r="B1" s="70"/>
      <c r="C1" s="70"/>
      <c r="D1" s="70"/>
      <c r="E1" s="70"/>
    </row>
    <row r="2" spans="1:5" x14ac:dyDescent="0.3">
      <c r="A2" s="70" t="s">
        <v>96</v>
      </c>
      <c r="B2" s="70"/>
      <c r="C2" s="70"/>
      <c r="D2" s="70"/>
      <c r="E2" s="70"/>
    </row>
    <row r="3" spans="1:5" x14ac:dyDescent="0.3">
      <c r="A3" s="70">
        <v>2022</v>
      </c>
      <c r="B3" s="70"/>
      <c r="C3" s="70"/>
      <c r="D3" s="70"/>
      <c r="E3" s="70"/>
    </row>
    <row r="4" spans="1:5" ht="15" thickBot="1" x14ac:dyDescent="0.35"/>
    <row r="5" spans="1:5" ht="15" thickBot="1" x14ac:dyDescent="0.35">
      <c r="A5" s="64" t="s">
        <v>37</v>
      </c>
      <c r="B5" s="65"/>
      <c r="C5" s="65"/>
      <c r="D5" s="65"/>
      <c r="E5" s="66"/>
    </row>
    <row r="7" spans="1:5" x14ac:dyDescent="0.3">
      <c r="A7" s="13" t="s">
        <v>88</v>
      </c>
      <c r="D7" s="13" t="s">
        <v>89</v>
      </c>
    </row>
    <row r="8" spans="1:5" x14ac:dyDescent="0.3">
      <c r="A8" s="14" t="s">
        <v>1</v>
      </c>
      <c r="B8" s="21">
        <v>3.0000000000000001E-3</v>
      </c>
      <c r="D8" s="14" t="s">
        <v>1</v>
      </c>
      <c r="E8" s="21">
        <v>4.0000000000000002E-4</v>
      </c>
    </row>
    <row r="9" spans="1:5" x14ac:dyDescent="0.3">
      <c r="A9" s="14" t="s">
        <v>3</v>
      </c>
      <c r="B9" s="21">
        <v>3.0000000000000001E-3</v>
      </c>
      <c r="D9" s="14" t="s">
        <v>3</v>
      </c>
      <c r="E9" s="21">
        <v>4.0000000000000002E-4</v>
      </c>
    </row>
    <row r="10" spans="1:5" x14ac:dyDescent="0.3">
      <c r="A10" s="14" t="s">
        <v>4</v>
      </c>
      <c r="B10" s="21">
        <v>3.0000000000000001E-3</v>
      </c>
      <c r="D10" s="14" t="s">
        <v>4</v>
      </c>
      <c r="E10" s="21">
        <v>4.0000000000000002E-4</v>
      </c>
    </row>
    <row r="11" spans="1:5" x14ac:dyDescent="0.3">
      <c r="A11" s="14" t="s">
        <v>6</v>
      </c>
      <c r="B11" s="21">
        <v>3.0000000000000001E-3</v>
      </c>
      <c r="D11" s="14" t="s">
        <v>6</v>
      </c>
      <c r="E11" s="21">
        <v>4.0000000000000002E-4</v>
      </c>
    </row>
    <row r="12" spans="1:5" x14ac:dyDescent="0.3">
      <c r="A12" s="14" t="s">
        <v>7</v>
      </c>
      <c r="B12" s="21">
        <v>3.0000000000000001E-3</v>
      </c>
      <c r="D12" s="14" t="s">
        <v>7</v>
      </c>
      <c r="E12" s="21">
        <v>4.0000000000000002E-4</v>
      </c>
    </row>
    <row r="13" spans="1:5" x14ac:dyDescent="0.3">
      <c r="A13" s="14" t="s">
        <v>8</v>
      </c>
      <c r="B13" s="21">
        <v>3.0000000000000001E-3</v>
      </c>
      <c r="D13" s="14" t="s">
        <v>8</v>
      </c>
      <c r="E13" s="21">
        <v>4.0000000000000002E-4</v>
      </c>
    </row>
    <row r="15" spans="1:5" x14ac:dyDescent="0.3">
      <c r="A15" s="13" t="s">
        <v>104</v>
      </c>
      <c r="D15" s="13" t="s">
        <v>106</v>
      </c>
    </row>
    <row r="16" spans="1:5" x14ac:dyDescent="0.3">
      <c r="A16" s="14" t="s">
        <v>1</v>
      </c>
      <c r="B16" s="21">
        <v>3.0000000000000001E-3</v>
      </c>
      <c r="D16" s="14" t="s">
        <v>1</v>
      </c>
      <c r="E16" s="21">
        <v>4.0000000000000002E-4</v>
      </c>
    </row>
    <row r="17" spans="1:5" x14ac:dyDescent="0.3">
      <c r="A17" s="14" t="s">
        <v>3</v>
      </c>
      <c r="B17" s="21">
        <v>3.0000000000000001E-3</v>
      </c>
      <c r="D17" s="14" t="s">
        <v>3</v>
      </c>
      <c r="E17" s="21">
        <v>4.0000000000000002E-4</v>
      </c>
    </row>
    <row r="18" spans="1:5" x14ac:dyDescent="0.3">
      <c r="A18" s="14" t="s">
        <v>4</v>
      </c>
      <c r="B18" s="21">
        <v>3.0000000000000001E-3</v>
      </c>
      <c r="D18" s="14" t="s">
        <v>4</v>
      </c>
      <c r="E18" s="21">
        <v>4.0000000000000002E-4</v>
      </c>
    </row>
    <row r="19" spans="1:5" x14ac:dyDescent="0.3">
      <c r="A19" s="14" t="s">
        <v>6</v>
      </c>
      <c r="B19" s="21">
        <v>3.0000000000000001E-3</v>
      </c>
      <c r="D19" s="14" t="s">
        <v>6</v>
      </c>
      <c r="E19" s="21">
        <v>4.0000000000000002E-4</v>
      </c>
    </row>
    <row r="20" spans="1:5" x14ac:dyDescent="0.3">
      <c r="A20" s="14" t="s">
        <v>7</v>
      </c>
      <c r="B20" s="21">
        <v>3.0000000000000001E-3</v>
      </c>
      <c r="D20" s="14" t="s">
        <v>7</v>
      </c>
      <c r="E20" s="21">
        <v>4.0000000000000002E-4</v>
      </c>
    </row>
    <row r="21" spans="1:5" x14ac:dyDescent="0.3">
      <c r="A21" s="14" t="s">
        <v>8</v>
      </c>
      <c r="B21" s="21">
        <v>3.0000000000000001E-3</v>
      </c>
      <c r="D21" s="14" t="s">
        <v>8</v>
      </c>
      <c r="E21" s="21">
        <v>4.0000000000000002E-4</v>
      </c>
    </row>
    <row r="23" spans="1:5" x14ac:dyDescent="0.3">
      <c r="A23" s="13" t="s">
        <v>87</v>
      </c>
      <c r="D23" s="13"/>
    </row>
    <row r="24" spans="1:5" x14ac:dyDescent="0.3">
      <c r="A24" s="14" t="s">
        <v>1</v>
      </c>
      <c r="B24" s="21">
        <v>5.0000000000000001E-4</v>
      </c>
      <c r="D24" s="14"/>
      <c r="E24" s="18"/>
    </row>
    <row r="25" spans="1:5" x14ac:dyDescent="0.3">
      <c r="A25" s="14" t="s">
        <v>3</v>
      </c>
      <c r="B25" s="21">
        <v>5.0000000000000001E-4</v>
      </c>
      <c r="D25" s="14"/>
      <c r="E25" s="18"/>
    </row>
    <row r="26" spans="1:5" x14ac:dyDescent="0.3">
      <c r="A26" s="14" t="s">
        <v>4</v>
      </c>
      <c r="B26" s="21">
        <v>5.0000000000000001E-4</v>
      </c>
      <c r="D26" s="14"/>
      <c r="E26" s="18"/>
    </row>
    <row r="27" spans="1:5" x14ac:dyDescent="0.3">
      <c r="A27" s="14" t="s">
        <v>6</v>
      </c>
      <c r="B27" s="21">
        <v>5.0000000000000001E-4</v>
      </c>
      <c r="D27" s="14"/>
      <c r="E27" s="18"/>
    </row>
    <row r="28" spans="1:5" x14ac:dyDescent="0.3">
      <c r="A28" s="14" t="s">
        <v>7</v>
      </c>
      <c r="B28" s="21">
        <v>5.0000000000000001E-4</v>
      </c>
      <c r="D28" s="14"/>
      <c r="E28" s="18"/>
    </row>
    <row r="29" spans="1:5" x14ac:dyDescent="0.3">
      <c r="A29" s="14" t="s">
        <v>8</v>
      </c>
      <c r="B29" s="21">
        <v>5.0000000000000001E-4</v>
      </c>
      <c r="D29" s="14"/>
      <c r="E29" s="18"/>
    </row>
    <row r="31" spans="1:5" x14ac:dyDescent="0.3">
      <c r="A31" s="13" t="s">
        <v>105</v>
      </c>
    </row>
    <row r="32" spans="1:5" x14ac:dyDescent="0.3">
      <c r="A32" s="14" t="s">
        <v>1</v>
      </c>
      <c r="B32" s="21">
        <v>5.0000000000000001E-4</v>
      </c>
    </row>
    <row r="33" spans="1:4" x14ac:dyDescent="0.3">
      <c r="A33" s="14" t="s">
        <v>3</v>
      </c>
      <c r="B33" s="21">
        <v>5.0000000000000001E-4</v>
      </c>
    </row>
    <row r="34" spans="1:4" x14ac:dyDescent="0.3">
      <c r="A34" s="14" t="s">
        <v>4</v>
      </c>
      <c r="B34" s="21">
        <v>5.0000000000000001E-4</v>
      </c>
    </row>
    <row r="35" spans="1:4" x14ac:dyDescent="0.3">
      <c r="A35" s="14" t="s">
        <v>6</v>
      </c>
      <c r="B35" s="21">
        <v>5.0000000000000001E-4</v>
      </c>
    </row>
    <row r="36" spans="1:4" x14ac:dyDescent="0.3">
      <c r="A36" s="14" t="s">
        <v>7</v>
      </c>
      <c r="B36" s="21">
        <v>5.0000000000000001E-4</v>
      </c>
    </row>
    <row r="37" spans="1:4" x14ac:dyDescent="0.3">
      <c r="A37" s="14" t="s">
        <v>8</v>
      </c>
      <c r="B37" s="21">
        <v>5.0000000000000001E-4</v>
      </c>
    </row>
    <row r="38" spans="1:4" ht="15" thickBot="1" x14ac:dyDescent="0.35"/>
    <row r="39" spans="1:4" ht="15" thickBot="1" x14ac:dyDescent="0.35">
      <c r="A39" s="64" t="s">
        <v>40</v>
      </c>
      <c r="B39" s="66"/>
      <c r="C39" s="1"/>
      <c r="D39" s="1"/>
    </row>
    <row r="40" spans="1:4" x14ac:dyDescent="0.3">
      <c r="B40" s="7">
        <v>2022</v>
      </c>
      <c r="C40" s="7"/>
      <c r="D40" s="7"/>
    </row>
    <row r="41" spans="1:4" x14ac:dyDescent="0.3">
      <c r="A41" s="15" t="s">
        <v>39</v>
      </c>
      <c r="B41" s="16">
        <f>ROUND(($B$16/12*8)+($B$8/12*4),4)</f>
        <v>3.0000000000000001E-3</v>
      </c>
      <c r="C41" s="16"/>
      <c r="D41" s="16"/>
    </row>
    <row r="42" spans="1:4" x14ac:dyDescent="0.3">
      <c r="A42" s="15" t="s">
        <v>34</v>
      </c>
      <c r="B42" s="16">
        <f>ROUND(($B$32/12*8)+($B$24/12*4),4)</f>
        <v>5.0000000000000001E-4</v>
      </c>
      <c r="C42" s="16"/>
      <c r="D42" s="16"/>
    </row>
    <row r="43" spans="1:4" x14ac:dyDescent="0.3">
      <c r="A43" s="1" t="s">
        <v>90</v>
      </c>
      <c r="B43" s="16">
        <f>ROUND(($E$16/12*8)+($E$8/12*4),4)</f>
        <v>4.0000000000000002E-4</v>
      </c>
    </row>
    <row r="44" spans="1:4" ht="15" thickBot="1" x14ac:dyDescent="0.35"/>
    <row r="45" spans="1:4" ht="14.4" customHeight="1" thickBot="1" x14ac:dyDescent="0.35">
      <c r="A45" s="71" t="s">
        <v>107</v>
      </c>
      <c r="B45" s="72"/>
      <c r="C45" s="1"/>
      <c r="D45" s="1"/>
    </row>
    <row r="46" spans="1:4" x14ac:dyDescent="0.3">
      <c r="B46" s="2">
        <v>2022</v>
      </c>
      <c r="C46" s="7"/>
      <c r="D46" s="7"/>
    </row>
    <row r="47" spans="1:4" x14ac:dyDescent="0.3">
      <c r="A47" s="14" t="s">
        <v>28</v>
      </c>
      <c r="B47" s="19">
        <v>89798129</v>
      </c>
      <c r="C47" s="41"/>
      <c r="D47" s="41"/>
    </row>
    <row r="48" spans="1:4" x14ac:dyDescent="0.3">
      <c r="A48" s="14" t="s">
        <v>29</v>
      </c>
      <c r="B48" s="19">
        <v>30017916</v>
      </c>
      <c r="C48" s="41"/>
      <c r="D48" s="41"/>
    </row>
    <row r="49" spans="1:5" x14ac:dyDescent="0.3">
      <c r="A49" s="14" t="s">
        <v>31</v>
      </c>
      <c r="B49" s="19">
        <v>71079013</v>
      </c>
      <c r="C49" s="41"/>
      <c r="D49" s="41"/>
    </row>
    <row r="50" spans="1:5" x14ac:dyDescent="0.3">
      <c r="A50" s="14" t="s">
        <v>11</v>
      </c>
      <c r="B50" s="19">
        <v>198841</v>
      </c>
      <c r="C50" s="41"/>
      <c r="D50" s="41"/>
    </row>
    <row r="51" spans="1:5" x14ac:dyDescent="0.3">
      <c r="A51" s="14" t="s">
        <v>32</v>
      </c>
      <c r="B51" s="19">
        <v>1245252</v>
      </c>
      <c r="C51" s="41"/>
      <c r="D51" s="41"/>
    </row>
    <row r="52" spans="1:5" x14ac:dyDescent="0.3">
      <c r="A52" s="14" t="s">
        <v>30</v>
      </c>
      <c r="B52" s="20">
        <v>613835</v>
      </c>
      <c r="C52" s="41"/>
      <c r="D52" s="41"/>
    </row>
    <row r="54" spans="1:5" ht="15" thickBot="1" x14ac:dyDescent="0.35">
      <c r="A54" s="15" t="s">
        <v>24</v>
      </c>
      <c r="B54" s="17">
        <f>SUM(B47:B52)</f>
        <v>192952986</v>
      </c>
      <c r="C54" s="42"/>
      <c r="D54" s="42"/>
    </row>
    <row r="55" spans="1:5" ht="15" thickBot="1" x14ac:dyDescent="0.35"/>
    <row r="56" spans="1:5" ht="30.75" customHeight="1" thickBot="1" x14ac:dyDescent="0.35">
      <c r="A56" s="71" t="s">
        <v>91</v>
      </c>
      <c r="B56" s="72"/>
      <c r="C56" s="1"/>
      <c r="D56" s="1"/>
      <c r="E56" s="1"/>
    </row>
    <row r="57" spans="1:5" x14ac:dyDescent="0.3">
      <c r="B57" s="2">
        <v>2022</v>
      </c>
      <c r="C57" s="7"/>
      <c r="D57" s="7"/>
    </row>
    <row r="58" spans="1:5" x14ac:dyDescent="0.3">
      <c r="A58" s="14" t="s">
        <v>1</v>
      </c>
      <c r="B58" s="8">
        <f t="shared" ref="B58:B63" si="0">(B$41+B$42+B$43)*B47</f>
        <v>350212.70310000004</v>
      </c>
      <c r="C58" s="43"/>
      <c r="D58" s="43"/>
    </row>
    <row r="59" spans="1:5" x14ac:dyDescent="0.3">
      <c r="A59" s="14" t="s">
        <v>3</v>
      </c>
      <c r="B59" s="8">
        <f t="shared" si="0"/>
        <v>117069.87240000001</v>
      </c>
      <c r="C59" s="43"/>
      <c r="D59" s="43"/>
    </row>
    <row r="60" spans="1:5" x14ac:dyDescent="0.3">
      <c r="A60" s="14" t="s">
        <v>4</v>
      </c>
      <c r="B60" s="8">
        <f t="shared" si="0"/>
        <v>277208.1507</v>
      </c>
      <c r="C60" s="43"/>
      <c r="D60" s="43"/>
    </row>
    <row r="61" spans="1:5" x14ac:dyDescent="0.3">
      <c r="A61" s="14" t="s">
        <v>6</v>
      </c>
      <c r="B61" s="8">
        <f t="shared" si="0"/>
        <v>775.47990000000004</v>
      </c>
      <c r="C61" s="43"/>
      <c r="D61" s="43"/>
    </row>
    <row r="62" spans="1:5" x14ac:dyDescent="0.3">
      <c r="A62" s="14" t="s">
        <v>7</v>
      </c>
      <c r="B62" s="8">
        <f t="shared" si="0"/>
        <v>4856.4828000000007</v>
      </c>
      <c r="C62" s="43"/>
      <c r="D62" s="43"/>
    </row>
    <row r="63" spans="1:5" x14ac:dyDescent="0.3">
      <c r="A63" s="14" t="s">
        <v>8</v>
      </c>
      <c r="B63" s="5">
        <f t="shared" si="0"/>
        <v>2393.9565000000002</v>
      </c>
      <c r="C63" s="43"/>
      <c r="D63" s="43"/>
    </row>
    <row r="65" spans="1:5" x14ac:dyDescent="0.3">
      <c r="A65" s="15" t="s">
        <v>9</v>
      </c>
      <c r="B65" s="44">
        <f>SUM(B58:B63)</f>
        <v>752516.64540000004</v>
      </c>
      <c r="C65" s="44"/>
      <c r="D65" s="44"/>
    </row>
    <row r="66" spans="1:5" x14ac:dyDescent="0.3">
      <c r="A66" s="15" t="s">
        <v>10</v>
      </c>
      <c r="B66" s="22">
        <f>745323.39+729</f>
        <v>746052.39</v>
      </c>
      <c r="C66" s="46"/>
      <c r="D66" s="45"/>
    </row>
    <row r="67" spans="1:5" x14ac:dyDescent="0.3">
      <c r="A67" s="15"/>
    </row>
    <row r="68" spans="1:5" ht="15" thickBot="1" x14ac:dyDescent="0.35">
      <c r="A68" s="15" t="s">
        <v>25</v>
      </c>
      <c r="B68" s="11">
        <f>B65-B66</f>
        <v>6464.2554000000237</v>
      </c>
      <c r="C68" s="47">
        <f>B68/B66</f>
        <v>8.6646132183827249E-3</v>
      </c>
      <c r="D68" s="10"/>
    </row>
    <row r="69" spans="1:5" x14ac:dyDescent="0.3">
      <c r="A69" s="15"/>
      <c r="B69" s="10"/>
      <c r="C69" s="10"/>
      <c r="D69" s="10"/>
      <c r="E69" s="10"/>
    </row>
    <row r="70" spans="1:5" x14ac:dyDescent="0.3">
      <c r="A70" s="15" t="s">
        <v>92</v>
      </c>
      <c r="B70" s="10"/>
      <c r="C70" s="10"/>
      <c r="D70" s="10"/>
      <c r="E70" s="10"/>
    </row>
    <row r="71" spans="1:5" ht="15" thickBot="1" x14ac:dyDescent="0.35"/>
    <row r="72" spans="1:5" ht="15" thickBot="1" x14ac:dyDescent="0.35">
      <c r="A72" s="64" t="s">
        <v>38</v>
      </c>
      <c r="B72" s="65"/>
      <c r="C72" s="65"/>
      <c r="D72" s="65"/>
      <c r="E72" s="66"/>
    </row>
    <row r="73" spans="1:5" ht="15" thickBot="1" x14ac:dyDescent="0.35"/>
    <row r="74" spans="1:5" ht="15" thickBot="1" x14ac:dyDescent="0.35">
      <c r="B74" s="64" t="s">
        <v>35</v>
      </c>
      <c r="C74" s="66"/>
      <c r="D74" s="9" t="s">
        <v>36</v>
      </c>
    </row>
    <row r="75" spans="1:5" x14ac:dyDescent="0.3">
      <c r="B75" s="2" t="s">
        <v>33</v>
      </c>
      <c r="C75" s="2" t="s">
        <v>34</v>
      </c>
      <c r="D75" s="2" t="s">
        <v>33</v>
      </c>
      <c r="E75" s="2" t="s">
        <v>24</v>
      </c>
    </row>
    <row r="76" spans="1:5" ht="15" thickBot="1" x14ac:dyDescent="0.35">
      <c r="A76" s="1">
        <v>2022</v>
      </c>
      <c r="B76" s="48">
        <f>547559.87+9338.47+904.1</f>
        <v>557802.43999999994</v>
      </c>
      <c r="C76" s="48">
        <f>67233.27</f>
        <v>67233.27</v>
      </c>
      <c r="D76" s="48">
        <v>73365.89</v>
      </c>
      <c r="E76" s="12">
        <f>B76+C76+D76</f>
        <v>698401.6</v>
      </c>
    </row>
    <row r="78" spans="1:5" ht="15" thickBot="1" x14ac:dyDescent="0.35"/>
    <row r="79" spans="1:5" ht="15" thickBot="1" x14ac:dyDescent="0.35">
      <c r="A79" s="64" t="s">
        <v>62</v>
      </c>
      <c r="B79" s="66"/>
    </row>
    <row r="81" spans="1:2" x14ac:dyDescent="0.3">
      <c r="A81" t="s">
        <v>69</v>
      </c>
      <c r="B81" s="6">
        <f>E76</f>
        <v>698401.6</v>
      </c>
    </row>
    <row r="82" spans="1:2" x14ac:dyDescent="0.3">
      <c r="A82" t="s">
        <v>63</v>
      </c>
      <c r="B82" s="31">
        <f>B66</f>
        <v>746052.39</v>
      </c>
    </row>
    <row r="84" spans="1:2" x14ac:dyDescent="0.3">
      <c r="A84" t="s">
        <v>64</v>
      </c>
      <c r="B84" s="6">
        <f>B81-B82</f>
        <v>-47650.790000000037</v>
      </c>
    </row>
    <row r="85" spans="1:2" ht="28.8" x14ac:dyDescent="0.3">
      <c r="A85" s="40" t="s">
        <v>109</v>
      </c>
      <c r="B85" s="60">
        <v>-20520.759999999998</v>
      </c>
    </row>
    <row r="86" spans="1:2" ht="43.2" x14ac:dyDescent="0.3">
      <c r="A86" s="40" t="s">
        <v>108</v>
      </c>
      <c r="B86" s="24">
        <f>-122119.26+94697</f>
        <v>-27422.259999999995</v>
      </c>
    </row>
    <row r="88" spans="1:2" ht="15" thickBot="1" x14ac:dyDescent="0.35">
      <c r="A88" t="s">
        <v>25</v>
      </c>
      <c r="B88" s="33">
        <f>B84-B85-B86</f>
        <v>292.22999999995591</v>
      </c>
    </row>
    <row r="89" spans="1:2" ht="15" thickBot="1" x14ac:dyDescent="0.35">
      <c r="A89" t="s">
        <v>66</v>
      </c>
      <c r="B89" s="30">
        <f>B88/B82</f>
        <v>3.9170171413827374E-4</v>
      </c>
    </row>
    <row r="93" spans="1:2" x14ac:dyDescent="0.3">
      <c r="A93" s="1" t="s">
        <v>70</v>
      </c>
    </row>
  </sheetData>
  <mergeCells count="10">
    <mergeCell ref="A56:B56"/>
    <mergeCell ref="A79:B79"/>
    <mergeCell ref="A1:E1"/>
    <mergeCell ref="A2:E2"/>
    <mergeCell ref="A3:E3"/>
    <mergeCell ref="A5:E5"/>
    <mergeCell ref="A39:B39"/>
    <mergeCell ref="A45:B45"/>
    <mergeCell ref="A72:E72"/>
    <mergeCell ref="B74:C74"/>
  </mergeCells>
  <pageMargins left="0.7" right="0.7" top="0.75" bottom="0.75" header="0.3" footer="0.3"/>
  <pageSetup scale="4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88"/>
  <sheetViews>
    <sheetView tabSelected="1" zoomScaleNormal="100" zoomScaleSheetLayoutView="85" workbookViewId="0">
      <selection activeCell="D14" sqref="D14"/>
    </sheetView>
  </sheetViews>
  <sheetFormatPr defaultColWidth="9.109375" defaultRowHeight="14.4" x14ac:dyDescent="0.3"/>
  <cols>
    <col min="1" max="1" width="44.88671875" customWidth="1"/>
    <col min="2" max="5" width="30.6640625" customWidth="1"/>
    <col min="9" max="9" width="30.6640625" customWidth="1"/>
    <col min="13" max="13" width="30.6640625" customWidth="1"/>
  </cols>
  <sheetData>
    <row r="1" spans="1:5" x14ac:dyDescent="0.3">
      <c r="A1" s="70" t="s">
        <v>0</v>
      </c>
      <c r="B1" s="70"/>
      <c r="C1" s="70"/>
      <c r="D1" s="70"/>
      <c r="E1" s="70"/>
    </row>
    <row r="2" spans="1:5" x14ac:dyDescent="0.3">
      <c r="A2" s="70" t="s">
        <v>95</v>
      </c>
      <c r="B2" s="70"/>
      <c r="C2" s="70"/>
      <c r="D2" s="70"/>
      <c r="E2" s="70"/>
    </row>
    <row r="3" spans="1:5" x14ac:dyDescent="0.3">
      <c r="A3" s="70">
        <v>2022</v>
      </c>
      <c r="B3" s="70"/>
      <c r="C3" s="70"/>
      <c r="D3" s="70"/>
      <c r="E3" s="70"/>
    </row>
    <row r="4" spans="1:5" ht="15" thickBot="1" x14ac:dyDescent="0.35"/>
    <row r="5" spans="1:5" ht="15" thickBot="1" x14ac:dyDescent="0.35">
      <c r="A5" s="64" t="s">
        <v>67</v>
      </c>
      <c r="B5" s="65"/>
      <c r="C5" s="65"/>
      <c r="D5" s="65"/>
      <c r="E5" s="66"/>
    </row>
    <row r="6" spans="1:5" ht="15" thickBot="1" x14ac:dyDescent="0.35"/>
    <row r="7" spans="1:5" ht="15" thickBot="1" x14ac:dyDescent="0.35">
      <c r="A7" s="64" t="s">
        <v>45</v>
      </c>
      <c r="B7" s="65"/>
      <c r="C7" s="65"/>
      <c r="D7" s="66"/>
      <c r="E7" s="1"/>
    </row>
    <row r="8" spans="1:5" ht="15" thickBot="1" x14ac:dyDescent="0.35">
      <c r="A8" s="25" t="s">
        <v>68</v>
      </c>
      <c r="B8" s="4" t="s">
        <v>43</v>
      </c>
      <c r="C8" s="26">
        <v>44317</v>
      </c>
      <c r="D8" s="26">
        <v>44682</v>
      </c>
      <c r="E8" s="34"/>
    </row>
    <row r="9" spans="1:5" x14ac:dyDescent="0.3">
      <c r="A9" s="14" t="s">
        <v>1</v>
      </c>
      <c r="B9" s="27" t="s">
        <v>2</v>
      </c>
      <c r="C9" s="21">
        <v>5.8999999999999999E-3</v>
      </c>
      <c r="D9" s="21">
        <v>7.1999999999999998E-3</v>
      </c>
      <c r="E9" s="36"/>
    </row>
    <row r="10" spans="1:5" x14ac:dyDescent="0.3">
      <c r="A10" s="14" t="s">
        <v>3</v>
      </c>
      <c r="B10" s="27" t="s">
        <v>2</v>
      </c>
      <c r="C10" s="21">
        <v>5.1999999999999998E-3</v>
      </c>
      <c r="D10" s="21">
        <v>6.4000000000000003E-3</v>
      </c>
      <c r="E10" s="36"/>
    </row>
    <row r="11" spans="1:5" x14ac:dyDescent="0.3">
      <c r="A11" s="14" t="s">
        <v>4</v>
      </c>
      <c r="B11" s="27" t="s">
        <v>44</v>
      </c>
      <c r="C11" s="21">
        <v>2.1772999999999998</v>
      </c>
      <c r="D11" s="21">
        <v>2.6690999999999998</v>
      </c>
      <c r="E11" s="36"/>
    </row>
    <row r="12" spans="1:5" x14ac:dyDescent="0.3">
      <c r="A12" s="14" t="s">
        <v>6</v>
      </c>
      <c r="B12" s="27" t="s">
        <v>5</v>
      </c>
      <c r="C12" s="21">
        <v>1.6501999999999999</v>
      </c>
      <c r="D12" s="21">
        <v>2.0228999999999999</v>
      </c>
      <c r="E12" s="36"/>
    </row>
    <row r="13" spans="1:5" x14ac:dyDescent="0.3">
      <c r="A13" s="14" t="s">
        <v>7</v>
      </c>
      <c r="B13" s="27" t="s">
        <v>5</v>
      </c>
      <c r="C13" s="21">
        <v>1.6419999999999999</v>
      </c>
      <c r="D13" s="21">
        <v>2.0129000000000001</v>
      </c>
      <c r="E13" s="36"/>
    </row>
    <row r="14" spans="1:5" x14ac:dyDescent="0.3">
      <c r="A14" s="14" t="s">
        <v>8</v>
      </c>
      <c r="B14" s="27" t="s">
        <v>2</v>
      </c>
      <c r="C14" s="21">
        <v>5.1999999999999998E-3</v>
      </c>
      <c r="D14" s="21">
        <v>6.4000000000000003E-3</v>
      </c>
      <c r="E14" s="36"/>
    </row>
    <row r="15" spans="1:5" ht="15" thickBot="1" x14ac:dyDescent="0.35"/>
    <row r="16" spans="1:5" ht="15" thickBot="1" x14ac:dyDescent="0.35">
      <c r="A16" s="64" t="s">
        <v>46</v>
      </c>
      <c r="B16" s="65"/>
      <c r="C16" s="66"/>
      <c r="D16" s="1"/>
      <c r="E16" s="1"/>
    </row>
    <row r="17" spans="1:5" ht="15" thickBot="1" x14ac:dyDescent="0.35">
      <c r="A17" s="25" t="s">
        <v>68</v>
      </c>
      <c r="B17" s="4" t="s">
        <v>43</v>
      </c>
      <c r="C17" s="26">
        <v>44562</v>
      </c>
      <c r="D17" s="34"/>
      <c r="E17" s="34"/>
    </row>
    <row r="18" spans="1:5" x14ac:dyDescent="0.3">
      <c r="A18" s="14" t="s">
        <v>27</v>
      </c>
      <c r="B18" s="28" t="s">
        <v>5</v>
      </c>
      <c r="C18" s="52">
        <v>4.3472999999999997</v>
      </c>
      <c r="D18" s="35"/>
      <c r="E18" s="36"/>
    </row>
    <row r="19" spans="1:5" x14ac:dyDescent="0.3">
      <c r="A19" s="14" t="s">
        <v>26</v>
      </c>
      <c r="B19" s="28" t="s">
        <v>5</v>
      </c>
      <c r="C19" s="52">
        <f>C18*0.5</f>
        <v>2.1736499999999999</v>
      </c>
      <c r="D19" s="35"/>
      <c r="E19" s="35"/>
    </row>
    <row r="20" spans="1:5" ht="15" thickBot="1" x14ac:dyDescent="0.35">
      <c r="A20" s="14"/>
      <c r="B20" s="3"/>
      <c r="D20" s="14"/>
      <c r="E20" s="3"/>
    </row>
    <row r="21" spans="1:5" ht="15" thickBot="1" x14ac:dyDescent="0.35">
      <c r="A21" s="67" t="s">
        <v>47</v>
      </c>
      <c r="B21" s="68"/>
      <c r="C21" s="68"/>
      <c r="D21" s="68"/>
      <c r="E21" s="69"/>
    </row>
    <row r="22" spans="1:5" ht="15" thickBot="1" x14ac:dyDescent="0.35">
      <c r="A22" s="14"/>
      <c r="B22" s="3"/>
      <c r="D22" s="14"/>
      <c r="E22" s="3"/>
    </row>
    <row r="23" spans="1:5" ht="15" thickBot="1" x14ac:dyDescent="0.35">
      <c r="A23" s="67" t="s">
        <v>54</v>
      </c>
      <c r="B23" s="68"/>
      <c r="C23" s="69"/>
      <c r="D23" s="15"/>
      <c r="E23" s="3"/>
    </row>
    <row r="24" spans="1:5" ht="15" thickBot="1" x14ac:dyDescent="0.35">
      <c r="A24" s="37" t="s">
        <v>48</v>
      </c>
      <c r="B24" s="37" t="s">
        <v>43</v>
      </c>
      <c r="C24" s="37">
        <v>2022</v>
      </c>
    </row>
    <row r="25" spans="1:5" x14ac:dyDescent="0.3">
      <c r="A25" s="14" t="s">
        <v>1</v>
      </c>
      <c r="B25" s="27" t="s">
        <v>2</v>
      </c>
      <c r="C25" s="51">
        <v>86112039</v>
      </c>
    </row>
    <row r="26" spans="1:5" x14ac:dyDescent="0.3">
      <c r="A26" s="14" t="s">
        <v>3</v>
      </c>
      <c r="B26" s="27" t="s">
        <v>2</v>
      </c>
      <c r="C26" s="51">
        <v>28785066</v>
      </c>
    </row>
    <row r="27" spans="1:5" x14ac:dyDescent="0.3">
      <c r="A27" s="14" t="s">
        <v>4</v>
      </c>
      <c r="B27" s="27" t="s">
        <v>44</v>
      </c>
      <c r="C27" s="51">
        <v>204528</v>
      </c>
    </row>
    <row r="28" spans="1:5" x14ac:dyDescent="0.3">
      <c r="A28" s="14" t="s">
        <v>6</v>
      </c>
      <c r="B28" s="27" t="s">
        <v>5</v>
      </c>
      <c r="C28" s="51">
        <v>528.29999999999995</v>
      </c>
    </row>
    <row r="29" spans="1:5" x14ac:dyDescent="0.3">
      <c r="A29" s="14" t="s">
        <v>7</v>
      </c>
      <c r="B29" s="27" t="s">
        <v>5</v>
      </c>
      <c r="C29" s="51">
        <v>2822.2</v>
      </c>
    </row>
    <row r="30" spans="1:5" x14ac:dyDescent="0.3">
      <c r="A30" s="14" t="s">
        <v>8</v>
      </c>
      <c r="B30" s="27" t="s">
        <v>2</v>
      </c>
      <c r="C30" s="51">
        <v>588782</v>
      </c>
    </row>
    <row r="31" spans="1:5" ht="15" thickBot="1" x14ac:dyDescent="0.35">
      <c r="A31" s="14"/>
      <c r="B31" s="27"/>
      <c r="C31" s="29"/>
      <c r="D31" s="29"/>
    </row>
    <row r="32" spans="1:5" ht="15" thickBot="1" x14ac:dyDescent="0.35">
      <c r="A32" s="67" t="s">
        <v>55</v>
      </c>
      <c r="B32" s="68"/>
      <c r="C32" s="69"/>
      <c r="D32" s="15"/>
      <c r="E32" s="3"/>
    </row>
    <row r="33" spans="1:5" ht="15" thickBot="1" x14ac:dyDescent="0.35">
      <c r="A33" s="37" t="s">
        <v>48</v>
      </c>
      <c r="B33" s="37" t="s">
        <v>43</v>
      </c>
      <c r="C33" s="37">
        <v>2022</v>
      </c>
      <c r="D33" s="37" t="s">
        <v>102</v>
      </c>
      <c r="E33" s="37" t="s">
        <v>103</v>
      </c>
    </row>
    <row r="34" spans="1:5" x14ac:dyDescent="0.3">
      <c r="A34" s="14" t="s">
        <v>1</v>
      </c>
      <c r="B34" s="27" t="s">
        <v>2</v>
      </c>
      <c r="C34" s="51">
        <v>89798129</v>
      </c>
      <c r="D34" s="23">
        <v>34595202</v>
      </c>
      <c r="E34" s="51">
        <v>55202927</v>
      </c>
    </row>
    <row r="35" spans="1:5" x14ac:dyDescent="0.3">
      <c r="A35" s="14" t="s">
        <v>3</v>
      </c>
      <c r="B35" s="27" t="s">
        <v>2</v>
      </c>
      <c r="C35" s="51">
        <v>30017916</v>
      </c>
      <c r="D35" s="23">
        <v>11715939</v>
      </c>
      <c r="E35" s="51">
        <v>18301977</v>
      </c>
    </row>
    <row r="36" spans="1:5" x14ac:dyDescent="0.3">
      <c r="A36" s="14" t="s">
        <v>4</v>
      </c>
      <c r="B36" s="27" t="s">
        <v>44</v>
      </c>
      <c r="C36" s="29">
        <f>ROUND(C27,2)</f>
        <v>204528</v>
      </c>
      <c r="D36" s="51">
        <v>73182</v>
      </c>
      <c r="E36" s="51">
        <v>131346</v>
      </c>
    </row>
    <row r="37" spans="1:5" x14ac:dyDescent="0.3">
      <c r="A37" s="14" t="s">
        <v>6</v>
      </c>
      <c r="B37" s="27" t="s">
        <v>5</v>
      </c>
      <c r="C37" s="29">
        <f>ROUND(C28,2)</f>
        <v>528.29999999999995</v>
      </c>
      <c r="D37" s="51">
        <v>177</v>
      </c>
      <c r="E37" s="51">
        <v>352</v>
      </c>
    </row>
    <row r="38" spans="1:5" x14ac:dyDescent="0.3">
      <c r="A38" s="14" t="s">
        <v>7</v>
      </c>
      <c r="B38" s="27" t="s">
        <v>5</v>
      </c>
      <c r="C38" s="29">
        <f>ROUND(C29,2)</f>
        <v>2822.2</v>
      </c>
      <c r="D38" s="51">
        <v>941</v>
      </c>
      <c r="E38" s="51">
        <v>1882</v>
      </c>
    </row>
    <row r="39" spans="1:5" x14ac:dyDescent="0.3">
      <c r="A39" s="14" t="s">
        <v>8</v>
      </c>
      <c r="B39" s="27" t="s">
        <v>2</v>
      </c>
      <c r="C39" s="51">
        <v>613835</v>
      </c>
      <c r="D39" s="23">
        <v>203196</v>
      </c>
      <c r="E39" s="51">
        <v>410639</v>
      </c>
    </row>
    <row r="40" spans="1:5" ht="15" thickBot="1" x14ac:dyDescent="0.35"/>
    <row r="41" spans="1:5" ht="15" thickBot="1" x14ac:dyDescent="0.35">
      <c r="A41" s="67" t="s">
        <v>53</v>
      </c>
      <c r="B41" s="69"/>
      <c r="C41" s="15"/>
      <c r="D41" s="15"/>
    </row>
    <row r="42" spans="1:5" ht="15" thickBot="1" x14ac:dyDescent="0.35">
      <c r="A42" s="4" t="s">
        <v>48</v>
      </c>
      <c r="B42" s="4">
        <v>2022</v>
      </c>
      <c r="C42" s="7"/>
      <c r="D42" s="7"/>
    </row>
    <row r="43" spans="1:5" x14ac:dyDescent="0.3">
      <c r="A43" s="14" t="s">
        <v>1</v>
      </c>
      <c r="B43" s="8">
        <f>ROUND(C9*D34+D9*E34,2)</f>
        <v>601572.77</v>
      </c>
      <c r="C43" s="38"/>
      <c r="D43" s="6"/>
    </row>
    <row r="44" spans="1:5" x14ac:dyDescent="0.3">
      <c r="A44" s="14" t="s">
        <v>3</v>
      </c>
      <c r="B44" s="8">
        <f>ROUND(C10*D35+D10*E35,2)</f>
        <v>178055.54</v>
      </c>
      <c r="C44" s="38"/>
      <c r="D44" s="6"/>
    </row>
    <row r="45" spans="1:5" x14ac:dyDescent="0.3">
      <c r="A45" s="14" t="s">
        <v>4</v>
      </c>
      <c r="B45" s="8">
        <f t="shared" ref="B45:B48" si="0">ROUND(C11*D36+D11*E36,2)</f>
        <v>509914.78</v>
      </c>
      <c r="C45" s="38"/>
      <c r="D45" s="6"/>
    </row>
    <row r="46" spans="1:5" x14ac:dyDescent="0.3">
      <c r="A46" s="14" t="s">
        <v>6</v>
      </c>
      <c r="B46" s="8">
        <f t="shared" si="0"/>
        <v>1004.15</v>
      </c>
      <c r="C46" s="38"/>
      <c r="D46" s="6"/>
    </row>
    <row r="47" spans="1:5" x14ac:dyDescent="0.3">
      <c r="A47" s="14" t="s">
        <v>7</v>
      </c>
      <c r="B47" s="8">
        <f t="shared" si="0"/>
        <v>5333.4</v>
      </c>
      <c r="C47" s="38"/>
      <c r="D47" s="6"/>
    </row>
    <row r="48" spans="1:5" x14ac:dyDescent="0.3">
      <c r="A48" s="14" t="s">
        <v>8</v>
      </c>
      <c r="B48" s="5">
        <f t="shared" si="0"/>
        <v>3684.71</v>
      </c>
      <c r="C48" s="38"/>
      <c r="D48" s="6"/>
    </row>
    <row r="50" spans="1:5" x14ac:dyDescent="0.3">
      <c r="A50" s="14" t="s">
        <v>49</v>
      </c>
      <c r="B50" s="8">
        <f>SUM(B43:B48)</f>
        <v>1299565.3499999999</v>
      </c>
      <c r="C50" s="38"/>
      <c r="D50" s="43"/>
    </row>
    <row r="51" spans="1:5" x14ac:dyDescent="0.3">
      <c r="A51" s="14" t="s">
        <v>50</v>
      </c>
      <c r="B51" s="24">
        <f>1252972.32+7580.35+16611.01+15741.44</f>
        <v>1292905.1200000001</v>
      </c>
      <c r="C51" s="38"/>
      <c r="D51" s="6"/>
    </row>
    <row r="53" spans="1:5" ht="15" thickBot="1" x14ac:dyDescent="0.35">
      <c r="A53" s="14" t="s">
        <v>51</v>
      </c>
      <c r="B53" s="12">
        <f>B50-B51</f>
        <v>6660.2299999997485</v>
      </c>
      <c r="C53" s="6"/>
      <c r="D53" s="6"/>
    </row>
    <row r="54" spans="1:5" ht="15" thickBot="1" x14ac:dyDescent="0.35">
      <c r="A54" s="14" t="s">
        <v>52</v>
      </c>
      <c r="B54" s="30">
        <f>B53/B51</f>
        <v>5.1513679518878754E-3</v>
      </c>
      <c r="C54" s="39"/>
      <c r="D54" s="54"/>
    </row>
    <row r="56" spans="1:5" x14ac:dyDescent="0.3">
      <c r="A56" s="14" t="s">
        <v>56</v>
      </c>
    </row>
    <row r="57" spans="1:5" ht="15" thickBot="1" x14ac:dyDescent="0.35"/>
    <row r="58" spans="1:5" ht="15" thickBot="1" x14ac:dyDescent="0.35">
      <c r="A58" s="67" t="s">
        <v>57</v>
      </c>
      <c r="B58" s="68"/>
      <c r="C58" s="68"/>
      <c r="D58" s="68"/>
      <c r="E58" s="69"/>
    </row>
    <row r="59" spans="1:5" ht="15" thickBot="1" x14ac:dyDescent="0.35"/>
    <row r="60" spans="1:5" ht="15" thickBot="1" x14ac:dyDescent="0.35">
      <c r="A60" s="1"/>
      <c r="B60" s="1"/>
      <c r="C60" s="9" t="s">
        <v>27</v>
      </c>
      <c r="D60" s="9" t="s">
        <v>26</v>
      </c>
      <c r="E60" s="1"/>
    </row>
    <row r="61" spans="1:5" ht="15" thickBot="1" x14ac:dyDescent="0.35">
      <c r="A61" s="4" t="s">
        <v>58</v>
      </c>
      <c r="B61" s="4" t="s">
        <v>59</v>
      </c>
      <c r="C61" s="4" t="s">
        <v>60</v>
      </c>
      <c r="D61" s="4" t="s">
        <v>60</v>
      </c>
    </row>
    <row r="62" spans="1:5" x14ac:dyDescent="0.3">
      <c r="A62" s="63">
        <v>2022</v>
      </c>
      <c r="B62" s="32" t="s">
        <v>12</v>
      </c>
      <c r="C62" s="61">
        <v>158788.26</v>
      </c>
      <c r="D62" s="49">
        <v>1625.29</v>
      </c>
    </row>
    <row r="63" spans="1:5" x14ac:dyDescent="0.3">
      <c r="A63" s="63"/>
      <c r="B63" s="32" t="s">
        <v>13</v>
      </c>
      <c r="C63" s="61">
        <v>163555.82</v>
      </c>
      <c r="D63" s="49">
        <v>0</v>
      </c>
    </row>
    <row r="64" spans="1:5" x14ac:dyDescent="0.3">
      <c r="A64" s="63"/>
      <c r="B64" s="32" t="s">
        <v>14</v>
      </c>
      <c r="C64" s="61">
        <v>137636.23000000001</v>
      </c>
      <c r="D64" s="49">
        <v>0</v>
      </c>
    </row>
    <row r="65" spans="1:5" x14ac:dyDescent="0.3">
      <c r="A65" s="63"/>
      <c r="B65" s="32" t="s">
        <v>15</v>
      </c>
      <c r="C65" s="61">
        <v>74869.820000000007</v>
      </c>
      <c r="D65" s="49">
        <v>0</v>
      </c>
    </row>
    <row r="66" spans="1:5" x14ac:dyDescent="0.3">
      <c r="A66" s="63"/>
      <c r="B66" s="32" t="s">
        <v>16</v>
      </c>
      <c r="C66" s="61">
        <v>90876.58</v>
      </c>
      <c r="D66" s="49">
        <v>6840.78</v>
      </c>
    </row>
    <row r="67" spans="1:5" x14ac:dyDescent="0.3">
      <c r="A67" s="63"/>
      <c r="B67" s="32" t="s">
        <v>17</v>
      </c>
      <c r="C67" s="61">
        <v>102321.69</v>
      </c>
      <c r="D67" s="49">
        <v>0</v>
      </c>
    </row>
    <row r="68" spans="1:5" x14ac:dyDescent="0.3">
      <c r="A68" s="63"/>
      <c r="B68" s="32" t="s">
        <v>18</v>
      </c>
      <c r="C68" s="61">
        <v>137208.28</v>
      </c>
      <c r="D68" s="49">
        <v>16196.75</v>
      </c>
    </row>
    <row r="69" spans="1:5" x14ac:dyDescent="0.3">
      <c r="A69" s="63"/>
      <c r="B69" s="32" t="s">
        <v>19</v>
      </c>
      <c r="C69" s="61">
        <v>130796.45999999999</v>
      </c>
      <c r="D69" s="49">
        <v>5967.53</v>
      </c>
    </row>
    <row r="70" spans="1:5" x14ac:dyDescent="0.3">
      <c r="A70" s="63"/>
      <c r="B70" s="32" t="s">
        <v>20</v>
      </c>
      <c r="C70" s="61">
        <v>111554.33</v>
      </c>
      <c r="D70" s="49">
        <v>6008.71</v>
      </c>
    </row>
    <row r="71" spans="1:5" x14ac:dyDescent="0.3">
      <c r="A71" s="63"/>
      <c r="B71" s="32" t="s">
        <v>21</v>
      </c>
      <c r="C71" s="61">
        <v>103347.78</v>
      </c>
      <c r="D71" s="49">
        <v>0</v>
      </c>
    </row>
    <row r="72" spans="1:5" x14ac:dyDescent="0.3">
      <c r="A72" s="63"/>
      <c r="B72" s="32" t="s">
        <v>22</v>
      </c>
      <c r="C72" s="61">
        <v>145476.48000000001</v>
      </c>
      <c r="D72" s="49">
        <v>0</v>
      </c>
    </row>
    <row r="73" spans="1:5" x14ac:dyDescent="0.3">
      <c r="A73" s="63"/>
      <c r="B73" s="32" t="s">
        <v>23</v>
      </c>
      <c r="C73" s="62">
        <v>140465.28</v>
      </c>
      <c r="D73" s="50">
        <v>0</v>
      </c>
    </row>
    <row r="75" spans="1:5" ht="15" thickBot="1" x14ac:dyDescent="0.35">
      <c r="A75" s="1" t="s">
        <v>69</v>
      </c>
      <c r="C75" s="12">
        <f>SUM(C62:C73)</f>
        <v>1496897.0100000002</v>
      </c>
      <c r="D75" s="12">
        <f>SUM(D62:D73)</f>
        <v>36639.06</v>
      </c>
    </row>
    <row r="76" spans="1:5" ht="15" thickBot="1" x14ac:dyDescent="0.35"/>
    <row r="77" spans="1:5" ht="15" thickBot="1" x14ac:dyDescent="0.35">
      <c r="A77" s="64" t="s">
        <v>62</v>
      </c>
      <c r="B77" s="65"/>
      <c r="C77" s="65"/>
      <c r="D77" s="65"/>
      <c r="E77" s="66"/>
    </row>
    <row r="79" spans="1:5" x14ac:dyDescent="0.3">
      <c r="A79" t="s">
        <v>69</v>
      </c>
      <c r="B79" s="6">
        <f>C75+D75</f>
        <v>1533536.0700000003</v>
      </c>
    </row>
    <row r="80" spans="1:5" x14ac:dyDescent="0.3">
      <c r="A80" t="s">
        <v>63</v>
      </c>
      <c r="B80" s="31">
        <f>B51</f>
        <v>1292905.1200000001</v>
      </c>
    </row>
    <row r="82" spans="1:2" x14ac:dyDescent="0.3">
      <c r="A82" t="s">
        <v>64</v>
      </c>
      <c r="B82" s="6">
        <f>B79-B80</f>
        <v>240630.95000000019</v>
      </c>
    </row>
    <row r="83" spans="1:2" ht="28.8" x14ac:dyDescent="0.3">
      <c r="A83" s="40" t="s">
        <v>93</v>
      </c>
      <c r="B83" s="24">
        <v>240630</v>
      </c>
    </row>
    <row r="85" spans="1:2" ht="15" thickBot="1" x14ac:dyDescent="0.35">
      <c r="A85" t="s">
        <v>25</v>
      </c>
      <c r="B85" s="33">
        <f>B82-B83</f>
        <v>0.95000000018626451</v>
      </c>
    </row>
    <row r="86" spans="1:2" ht="15" thickBot="1" x14ac:dyDescent="0.35">
      <c r="A86" t="s">
        <v>66</v>
      </c>
      <c r="B86" s="30">
        <f>B85/B80</f>
        <v>7.3477936276272493E-7</v>
      </c>
    </row>
    <row r="88" spans="1:2" x14ac:dyDescent="0.3">
      <c r="A88" t="s">
        <v>65</v>
      </c>
    </row>
  </sheetData>
  <mergeCells count="13">
    <mergeCell ref="A62:A73"/>
    <mergeCell ref="A77:E77"/>
    <mergeCell ref="A21:E21"/>
    <mergeCell ref="A58:E58"/>
    <mergeCell ref="A23:C23"/>
    <mergeCell ref="A32:C32"/>
    <mergeCell ref="A41:B41"/>
    <mergeCell ref="A16:C16"/>
    <mergeCell ref="A1:E1"/>
    <mergeCell ref="A2:E2"/>
    <mergeCell ref="A3:E3"/>
    <mergeCell ref="A5:E5"/>
    <mergeCell ref="A7:D7"/>
  </mergeCells>
  <pageMargins left="0.7" right="0.7" top="0.75" bottom="0.75" header="0.3" footer="0.3"/>
  <pageSetup scale="5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88"/>
  <sheetViews>
    <sheetView zoomScaleNormal="100" workbookViewId="0">
      <selection activeCell="B83" sqref="B83"/>
    </sheetView>
  </sheetViews>
  <sheetFormatPr defaultRowHeight="14.4" x14ac:dyDescent="0.3"/>
  <cols>
    <col min="1" max="1" width="44.88671875" customWidth="1"/>
    <col min="2" max="5" width="30.6640625" customWidth="1"/>
    <col min="8" max="8" width="30.6640625" customWidth="1"/>
    <col min="12" max="12" width="30.6640625" customWidth="1"/>
  </cols>
  <sheetData>
    <row r="1" spans="1:5" x14ac:dyDescent="0.3">
      <c r="A1" s="70" t="s">
        <v>0</v>
      </c>
      <c r="B1" s="70"/>
      <c r="C1" s="70"/>
      <c r="D1" s="70"/>
      <c r="E1" s="70"/>
    </row>
    <row r="2" spans="1:5" x14ac:dyDescent="0.3">
      <c r="A2" s="70" t="s">
        <v>97</v>
      </c>
      <c r="B2" s="70"/>
      <c r="C2" s="70"/>
      <c r="D2" s="70"/>
      <c r="E2" s="70"/>
    </row>
    <row r="3" spans="1:5" x14ac:dyDescent="0.3">
      <c r="A3" s="70">
        <v>2022</v>
      </c>
      <c r="B3" s="70"/>
      <c r="C3" s="70"/>
      <c r="D3" s="70"/>
      <c r="E3" s="70"/>
    </row>
    <row r="4" spans="1:5" ht="15" thickBot="1" x14ac:dyDescent="0.35"/>
    <row r="5" spans="1:5" ht="15" thickBot="1" x14ac:dyDescent="0.35">
      <c r="A5" s="64" t="s">
        <v>42</v>
      </c>
      <c r="B5" s="65"/>
      <c r="C5" s="65"/>
      <c r="D5" s="65"/>
      <c r="E5" s="66"/>
    </row>
    <row r="6" spans="1:5" ht="15" thickBot="1" x14ac:dyDescent="0.35"/>
    <row r="7" spans="1:5" ht="15" thickBot="1" x14ac:dyDescent="0.35">
      <c r="A7" s="64" t="s">
        <v>45</v>
      </c>
      <c r="B7" s="65"/>
      <c r="C7" s="65"/>
      <c r="D7" s="66"/>
    </row>
    <row r="8" spans="1:5" ht="15" thickBot="1" x14ac:dyDescent="0.35">
      <c r="A8" s="25" t="s">
        <v>41</v>
      </c>
      <c r="B8" s="4" t="s">
        <v>43</v>
      </c>
      <c r="C8" s="26">
        <v>44317</v>
      </c>
      <c r="D8" s="26">
        <v>44682</v>
      </c>
    </row>
    <row r="9" spans="1:5" x14ac:dyDescent="0.3">
      <c r="A9" s="14" t="s">
        <v>1</v>
      </c>
      <c r="B9" s="27" t="s">
        <v>2</v>
      </c>
      <c r="C9" s="21">
        <v>5.0000000000000001E-3</v>
      </c>
      <c r="D9" s="21">
        <v>5.3E-3</v>
      </c>
    </row>
    <row r="10" spans="1:5" x14ac:dyDescent="0.3">
      <c r="A10" s="14" t="s">
        <v>3</v>
      </c>
      <c r="B10" s="27" t="s">
        <v>2</v>
      </c>
      <c r="C10" s="21">
        <v>4.4000000000000003E-3</v>
      </c>
      <c r="D10" s="21">
        <v>4.7000000000000002E-3</v>
      </c>
    </row>
    <row r="11" spans="1:5" x14ac:dyDescent="0.3">
      <c r="A11" s="14" t="s">
        <v>4</v>
      </c>
      <c r="B11" s="27" t="s">
        <v>44</v>
      </c>
      <c r="C11" s="21">
        <v>1.786</v>
      </c>
      <c r="D11" s="21">
        <v>1.8907</v>
      </c>
    </row>
    <row r="12" spans="1:5" x14ac:dyDescent="0.3">
      <c r="A12" s="14" t="s">
        <v>6</v>
      </c>
      <c r="B12" s="27" t="s">
        <v>5</v>
      </c>
      <c r="C12" s="21">
        <v>1.4098999999999999</v>
      </c>
      <c r="D12" s="21">
        <v>1.4925999999999999</v>
      </c>
    </row>
    <row r="13" spans="1:5" x14ac:dyDescent="0.3">
      <c r="A13" s="14" t="s">
        <v>7</v>
      </c>
      <c r="B13" s="27" t="s">
        <v>5</v>
      </c>
      <c r="C13" s="21">
        <v>1.3808</v>
      </c>
      <c r="D13" s="21">
        <v>1.4618</v>
      </c>
    </row>
    <row r="14" spans="1:5" x14ac:dyDescent="0.3">
      <c r="A14" s="14" t="s">
        <v>8</v>
      </c>
      <c r="B14" s="27" t="s">
        <v>2</v>
      </c>
      <c r="C14" s="21">
        <v>4.4000000000000003E-3</v>
      </c>
      <c r="D14" s="21">
        <v>4.7000000000000002E-3</v>
      </c>
    </row>
    <row r="15" spans="1:5" ht="15" thickBot="1" x14ac:dyDescent="0.35"/>
    <row r="16" spans="1:5" ht="15" thickBot="1" x14ac:dyDescent="0.35">
      <c r="A16" s="64" t="s">
        <v>46</v>
      </c>
      <c r="B16" s="65"/>
      <c r="C16" s="65"/>
      <c r="D16" s="66"/>
    </row>
    <row r="17" spans="1:4" ht="15" thickBot="1" x14ac:dyDescent="0.35">
      <c r="A17" s="25" t="s">
        <v>41</v>
      </c>
      <c r="B17" s="4" t="s">
        <v>43</v>
      </c>
      <c r="C17" s="26">
        <v>44562</v>
      </c>
      <c r="D17" s="34"/>
    </row>
    <row r="18" spans="1:4" x14ac:dyDescent="0.3">
      <c r="A18" s="14" t="s">
        <v>27</v>
      </c>
      <c r="B18" s="28" t="s">
        <v>5</v>
      </c>
      <c r="C18" s="52">
        <f>2.3267+0.6788</f>
        <v>3.0055000000000001</v>
      </c>
      <c r="D18" s="35"/>
    </row>
    <row r="19" spans="1:4" x14ac:dyDescent="0.3">
      <c r="A19" s="14" t="s">
        <v>26</v>
      </c>
      <c r="B19" s="28" t="s">
        <v>5</v>
      </c>
      <c r="C19" s="52">
        <f>C18*0.5</f>
        <v>1.50275</v>
      </c>
      <c r="D19" s="35"/>
    </row>
    <row r="20" spans="1:4" ht="15" thickBot="1" x14ac:dyDescent="0.35">
      <c r="A20" s="14"/>
      <c r="B20" s="3"/>
      <c r="D20" s="14"/>
    </row>
    <row r="21" spans="1:4" ht="15" thickBot="1" x14ac:dyDescent="0.35">
      <c r="A21" s="67" t="s">
        <v>47</v>
      </c>
      <c r="B21" s="68"/>
      <c r="C21" s="68"/>
      <c r="D21" s="69"/>
    </row>
    <row r="22" spans="1:4" ht="15" thickBot="1" x14ac:dyDescent="0.35">
      <c r="A22" s="14"/>
      <c r="B22" s="3"/>
      <c r="D22" s="14"/>
    </row>
    <row r="23" spans="1:4" ht="15" thickBot="1" x14ac:dyDescent="0.35">
      <c r="A23" s="67" t="s">
        <v>54</v>
      </c>
      <c r="B23" s="68"/>
      <c r="C23" s="69"/>
      <c r="D23" s="15"/>
    </row>
    <row r="24" spans="1:4" ht="15" thickBot="1" x14ac:dyDescent="0.35">
      <c r="A24" s="37" t="s">
        <v>48</v>
      </c>
      <c r="B24" s="37" t="s">
        <v>43</v>
      </c>
      <c r="C24" s="37">
        <v>2022</v>
      </c>
      <c r="D24" s="7"/>
    </row>
    <row r="25" spans="1:4" x14ac:dyDescent="0.3">
      <c r="A25" s="14" t="s">
        <v>1</v>
      </c>
      <c r="B25" s="27" t="s">
        <v>2</v>
      </c>
      <c r="C25" s="51">
        <v>86112039</v>
      </c>
      <c r="D25" s="38"/>
    </row>
    <row r="26" spans="1:4" x14ac:dyDescent="0.3">
      <c r="A26" s="14" t="s">
        <v>3</v>
      </c>
      <c r="B26" s="27" t="s">
        <v>2</v>
      </c>
      <c r="C26" s="51">
        <v>28785066</v>
      </c>
      <c r="D26" s="38"/>
    </row>
    <row r="27" spans="1:4" x14ac:dyDescent="0.3">
      <c r="A27" s="14" t="s">
        <v>4</v>
      </c>
      <c r="B27" s="27" t="s">
        <v>44</v>
      </c>
      <c r="C27" s="51">
        <v>204528</v>
      </c>
      <c r="D27" s="38"/>
    </row>
    <row r="28" spans="1:4" x14ac:dyDescent="0.3">
      <c r="A28" s="14" t="s">
        <v>6</v>
      </c>
      <c r="B28" s="27" t="s">
        <v>5</v>
      </c>
      <c r="C28" s="51">
        <v>528.29999999999995</v>
      </c>
      <c r="D28" s="38"/>
    </row>
    <row r="29" spans="1:4" x14ac:dyDescent="0.3">
      <c r="A29" s="14" t="s">
        <v>7</v>
      </c>
      <c r="B29" s="27" t="s">
        <v>5</v>
      </c>
      <c r="C29" s="51">
        <v>2822.2</v>
      </c>
      <c r="D29" s="38"/>
    </row>
    <row r="30" spans="1:4" x14ac:dyDescent="0.3">
      <c r="A30" s="14" t="s">
        <v>8</v>
      </c>
      <c r="B30" s="27" t="s">
        <v>2</v>
      </c>
      <c r="C30" s="51">
        <v>588782</v>
      </c>
      <c r="D30" s="38"/>
    </row>
    <row r="31" spans="1:4" ht="15" thickBot="1" x14ac:dyDescent="0.35">
      <c r="A31" s="14"/>
      <c r="B31" s="27"/>
      <c r="C31" s="29"/>
      <c r="D31" s="29"/>
    </row>
    <row r="32" spans="1:4" ht="15" thickBot="1" x14ac:dyDescent="0.35">
      <c r="A32" s="67" t="s">
        <v>55</v>
      </c>
      <c r="B32" s="68"/>
      <c r="C32" s="69"/>
      <c r="D32" s="15"/>
    </row>
    <row r="33" spans="1:5" ht="15" thickBot="1" x14ac:dyDescent="0.35">
      <c r="A33" s="37" t="s">
        <v>48</v>
      </c>
      <c r="B33" s="37" t="s">
        <v>43</v>
      </c>
      <c r="C33" s="37">
        <v>2022</v>
      </c>
      <c r="D33" s="37" t="s">
        <v>102</v>
      </c>
      <c r="E33" s="37" t="s">
        <v>103</v>
      </c>
    </row>
    <row r="34" spans="1:5" x14ac:dyDescent="0.3">
      <c r="A34" s="14" t="s">
        <v>1</v>
      </c>
      <c r="B34" s="27" t="s">
        <v>2</v>
      </c>
      <c r="C34" s="51">
        <v>89798129</v>
      </c>
      <c r="D34" s="23">
        <v>34595202</v>
      </c>
      <c r="E34" s="51">
        <v>55202927</v>
      </c>
    </row>
    <row r="35" spans="1:5" x14ac:dyDescent="0.3">
      <c r="A35" s="14" t="s">
        <v>3</v>
      </c>
      <c r="B35" s="27" t="s">
        <v>2</v>
      </c>
      <c r="C35" s="51">
        <v>30017916</v>
      </c>
      <c r="D35" s="23">
        <v>11715939</v>
      </c>
      <c r="E35" s="51">
        <v>18301977</v>
      </c>
    </row>
    <row r="36" spans="1:5" x14ac:dyDescent="0.3">
      <c r="A36" s="14" t="s">
        <v>4</v>
      </c>
      <c r="B36" s="27" t="s">
        <v>44</v>
      </c>
      <c r="C36" s="29">
        <f>ROUND(C27,2)</f>
        <v>204528</v>
      </c>
      <c r="D36" s="51">
        <v>73182</v>
      </c>
      <c r="E36" s="51">
        <v>131346</v>
      </c>
    </row>
    <row r="37" spans="1:5" x14ac:dyDescent="0.3">
      <c r="A37" s="14" t="s">
        <v>6</v>
      </c>
      <c r="B37" s="27" t="s">
        <v>5</v>
      </c>
      <c r="C37" s="29">
        <f>ROUND(C28,2)</f>
        <v>528.29999999999995</v>
      </c>
      <c r="D37" s="51">
        <v>177</v>
      </c>
      <c r="E37" s="51">
        <v>352</v>
      </c>
    </row>
    <row r="38" spans="1:5" x14ac:dyDescent="0.3">
      <c r="A38" s="14" t="s">
        <v>7</v>
      </c>
      <c r="B38" s="27" t="s">
        <v>5</v>
      </c>
      <c r="C38" s="29">
        <f>ROUND(C29,2)</f>
        <v>2822.2</v>
      </c>
      <c r="D38" s="51">
        <v>941</v>
      </c>
      <c r="E38" s="51">
        <v>1882</v>
      </c>
    </row>
    <row r="39" spans="1:5" x14ac:dyDescent="0.3">
      <c r="A39" s="14" t="s">
        <v>8</v>
      </c>
      <c r="B39" s="27" t="s">
        <v>2</v>
      </c>
      <c r="C39" s="51">
        <v>613835</v>
      </c>
      <c r="D39" s="23">
        <v>203196</v>
      </c>
      <c r="E39" s="51">
        <v>410639</v>
      </c>
    </row>
    <row r="40" spans="1:5" ht="15" thickBot="1" x14ac:dyDescent="0.35"/>
    <row r="41" spans="1:5" ht="15" thickBot="1" x14ac:dyDescent="0.35">
      <c r="A41" s="67" t="s">
        <v>53</v>
      </c>
      <c r="B41" s="69"/>
      <c r="C41" s="15"/>
      <c r="D41" s="15"/>
    </row>
    <row r="42" spans="1:5" ht="15" thickBot="1" x14ac:dyDescent="0.35">
      <c r="A42" s="4" t="s">
        <v>48</v>
      </c>
      <c r="B42" s="4">
        <v>2022</v>
      </c>
      <c r="C42" s="7"/>
      <c r="D42" s="7"/>
    </row>
    <row r="43" spans="1:5" x14ac:dyDescent="0.3">
      <c r="A43" s="14" t="s">
        <v>1</v>
      </c>
      <c r="B43" s="8">
        <f>ROUND(C9*D34+D9*E34,2)</f>
        <v>465551.52</v>
      </c>
      <c r="C43" s="38"/>
      <c r="D43" s="6"/>
    </row>
    <row r="44" spans="1:5" x14ac:dyDescent="0.3">
      <c r="A44" s="14" t="s">
        <v>3</v>
      </c>
      <c r="B44" s="8">
        <f t="shared" ref="B44:B48" si="0">ROUND(C10*D35+D10*E35,2)</f>
        <v>137569.42000000001</v>
      </c>
      <c r="C44" s="38"/>
      <c r="D44" s="6"/>
    </row>
    <row r="45" spans="1:5" x14ac:dyDescent="0.3">
      <c r="A45" s="14" t="s">
        <v>4</v>
      </c>
      <c r="B45" s="8">
        <f>ROUND(C11*D36+D11*E36,2)</f>
        <v>379038.93</v>
      </c>
      <c r="C45" s="38"/>
      <c r="D45" s="6"/>
    </row>
    <row r="46" spans="1:5" x14ac:dyDescent="0.3">
      <c r="A46" s="14" t="s">
        <v>6</v>
      </c>
      <c r="B46" s="8">
        <f>ROUND(C12*D37+D12*E37,2)</f>
        <v>774.95</v>
      </c>
      <c r="C46" s="38"/>
      <c r="D46" s="6"/>
    </row>
    <row r="47" spans="1:5" x14ac:dyDescent="0.3">
      <c r="A47" s="14" t="s">
        <v>7</v>
      </c>
      <c r="B47" s="8">
        <f t="shared" si="0"/>
        <v>4050.44</v>
      </c>
      <c r="C47" s="38"/>
      <c r="D47" s="6"/>
    </row>
    <row r="48" spans="1:5" x14ac:dyDescent="0.3">
      <c r="A48" s="14" t="s">
        <v>8</v>
      </c>
      <c r="B48" s="8">
        <f t="shared" si="0"/>
        <v>2824.07</v>
      </c>
      <c r="C48" s="38"/>
      <c r="D48" s="6"/>
    </row>
    <row r="50" spans="1:4" x14ac:dyDescent="0.3">
      <c r="A50" s="14" t="s">
        <v>49</v>
      </c>
      <c r="B50" s="8">
        <f>SUM(B43:B48)</f>
        <v>989809.33</v>
      </c>
      <c r="C50" s="38"/>
      <c r="D50" s="43"/>
    </row>
    <row r="51" spans="1:4" x14ac:dyDescent="0.3">
      <c r="A51" s="14" t="s">
        <v>50</v>
      </c>
      <c r="B51" s="24">
        <f>964379.81+12941.46+12389.68</f>
        <v>989710.95000000007</v>
      </c>
      <c r="C51" s="38"/>
      <c r="D51" s="6"/>
    </row>
    <row r="53" spans="1:4" ht="15" thickBot="1" x14ac:dyDescent="0.35">
      <c r="A53" s="14" t="s">
        <v>51</v>
      </c>
      <c r="B53" s="12">
        <f>B50-B51</f>
        <v>98.379999999888241</v>
      </c>
      <c r="C53" s="6"/>
      <c r="D53" s="6"/>
    </row>
    <row r="54" spans="1:4" ht="15" thickBot="1" x14ac:dyDescent="0.35">
      <c r="A54" s="14" t="s">
        <v>52</v>
      </c>
      <c r="B54" s="30">
        <f>B53/B51</f>
        <v>9.9402759967330095E-5</v>
      </c>
      <c r="C54" s="39"/>
      <c r="D54" s="54"/>
    </row>
    <row r="56" spans="1:4" x14ac:dyDescent="0.3">
      <c r="A56" s="14" t="s">
        <v>56</v>
      </c>
    </row>
    <row r="57" spans="1:4" ht="15" thickBot="1" x14ac:dyDescent="0.35"/>
    <row r="58" spans="1:4" ht="15" thickBot="1" x14ac:dyDescent="0.35">
      <c r="A58" s="67" t="s">
        <v>57</v>
      </c>
      <c r="B58" s="68"/>
      <c r="C58" s="68"/>
      <c r="D58" s="69"/>
    </row>
    <row r="59" spans="1:4" ht="15" thickBot="1" x14ac:dyDescent="0.35"/>
    <row r="60" spans="1:4" ht="15" thickBot="1" x14ac:dyDescent="0.35">
      <c r="A60" s="64" t="s">
        <v>27</v>
      </c>
      <c r="B60" s="65"/>
      <c r="C60" s="66"/>
      <c r="D60" s="1"/>
    </row>
    <row r="61" spans="1:4" ht="15" thickBot="1" x14ac:dyDescent="0.35">
      <c r="A61" s="4" t="s">
        <v>58</v>
      </c>
      <c r="B61" s="4" t="s">
        <v>59</v>
      </c>
      <c r="C61" s="4" t="s">
        <v>60</v>
      </c>
      <c r="D61" s="7"/>
    </row>
    <row r="62" spans="1:4" x14ac:dyDescent="0.3">
      <c r="A62" s="63">
        <v>2022</v>
      </c>
      <c r="B62" s="32" t="s">
        <v>12</v>
      </c>
      <c r="C62" s="55">
        <v>112027.49999999999</v>
      </c>
    </row>
    <row r="63" spans="1:4" x14ac:dyDescent="0.3">
      <c r="A63" s="63"/>
      <c r="B63" s="32" t="s">
        <v>13</v>
      </c>
      <c r="C63" s="23">
        <v>113088.03</v>
      </c>
    </row>
    <row r="64" spans="1:4" x14ac:dyDescent="0.3">
      <c r="A64" s="63"/>
      <c r="B64" s="32" t="s">
        <v>14</v>
      </c>
      <c r="C64" s="23">
        <v>95154.63</v>
      </c>
    </row>
    <row r="65" spans="1:4" x14ac:dyDescent="0.3">
      <c r="A65" s="63"/>
      <c r="B65" s="32" t="s">
        <v>15</v>
      </c>
      <c r="C65" s="23">
        <v>58708.77</v>
      </c>
    </row>
    <row r="66" spans="1:4" x14ac:dyDescent="0.3">
      <c r="A66" s="63"/>
      <c r="B66" s="32" t="s">
        <v>16</v>
      </c>
      <c r="C66" s="23">
        <v>65356.95</v>
      </c>
    </row>
    <row r="67" spans="1:4" x14ac:dyDescent="0.3">
      <c r="A67" s="63"/>
      <c r="B67" s="32" t="s">
        <v>17</v>
      </c>
      <c r="C67" s="23">
        <v>74000.350000000006</v>
      </c>
    </row>
    <row r="68" spans="1:4" x14ac:dyDescent="0.3">
      <c r="A68" s="63"/>
      <c r="B68" s="32" t="s">
        <v>18</v>
      </c>
      <c r="C68" s="23">
        <v>95061.4</v>
      </c>
    </row>
    <row r="69" spans="1:4" x14ac:dyDescent="0.3">
      <c r="A69" s="63"/>
      <c r="B69" s="32" t="s">
        <v>19</v>
      </c>
      <c r="C69" s="23">
        <v>91728.640000000014</v>
      </c>
    </row>
    <row r="70" spans="1:4" x14ac:dyDescent="0.3">
      <c r="A70" s="63"/>
      <c r="B70" s="32" t="s">
        <v>20</v>
      </c>
      <c r="C70" s="23">
        <v>82148</v>
      </c>
    </row>
    <row r="71" spans="1:4" x14ac:dyDescent="0.3">
      <c r="A71" s="63"/>
      <c r="B71" s="32" t="s">
        <v>21</v>
      </c>
      <c r="C71" s="23">
        <v>72034.48</v>
      </c>
    </row>
    <row r="72" spans="1:4" x14ac:dyDescent="0.3">
      <c r="A72" s="63"/>
      <c r="B72" s="32" t="s">
        <v>22</v>
      </c>
      <c r="C72" s="23">
        <v>102498.43</v>
      </c>
    </row>
    <row r="73" spans="1:4" x14ac:dyDescent="0.3">
      <c r="A73" s="63"/>
      <c r="B73" s="32" t="s">
        <v>23</v>
      </c>
      <c r="C73" s="24">
        <v>99083</v>
      </c>
    </row>
    <row r="75" spans="1:4" ht="15" thickBot="1" x14ac:dyDescent="0.35">
      <c r="A75" s="1" t="s">
        <v>61</v>
      </c>
      <c r="C75" s="12">
        <f>SUM(C62:C73)</f>
        <v>1060890.18</v>
      </c>
    </row>
    <row r="76" spans="1:4" ht="15" thickBot="1" x14ac:dyDescent="0.35"/>
    <row r="77" spans="1:4" ht="15" thickBot="1" x14ac:dyDescent="0.35">
      <c r="A77" s="64" t="s">
        <v>62</v>
      </c>
      <c r="B77" s="65"/>
      <c r="C77" s="65"/>
      <c r="D77" s="66"/>
    </row>
    <row r="79" spans="1:4" x14ac:dyDescent="0.3">
      <c r="A79" t="s">
        <v>61</v>
      </c>
      <c r="B79" s="6">
        <f>C75</f>
        <v>1060890.18</v>
      </c>
    </row>
    <row r="80" spans="1:4" x14ac:dyDescent="0.3">
      <c r="A80" t="s">
        <v>63</v>
      </c>
      <c r="B80" s="31">
        <f>B51</f>
        <v>989710.95000000007</v>
      </c>
    </row>
    <row r="82" spans="1:2" x14ac:dyDescent="0.3">
      <c r="A82" t="s">
        <v>64</v>
      </c>
      <c r="B82" s="6">
        <f>B79-B80</f>
        <v>71179.229999999865</v>
      </c>
    </row>
    <row r="83" spans="1:2" ht="28.8" x14ac:dyDescent="0.3">
      <c r="A83" s="40" t="s">
        <v>110</v>
      </c>
      <c r="B83" s="24">
        <v>71179</v>
      </c>
    </row>
    <row r="85" spans="1:2" ht="15" thickBot="1" x14ac:dyDescent="0.35">
      <c r="A85" t="s">
        <v>25</v>
      </c>
      <c r="B85" s="33">
        <f>B82-B83</f>
        <v>0.22999999986495823</v>
      </c>
    </row>
    <row r="86" spans="1:2" ht="15" thickBot="1" x14ac:dyDescent="0.35">
      <c r="A86" t="s">
        <v>66</v>
      </c>
      <c r="B86" s="30">
        <f>B85/B80</f>
        <v>2.3239108334100802E-7</v>
      </c>
    </row>
    <row r="88" spans="1:2" x14ac:dyDescent="0.3">
      <c r="A88" t="s">
        <v>65</v>
      </c>
    </row>
  </sheetData>
  <mergeCells count="14">
    <mergeCell ref="A1:E1"/>
    <mergeCell ref="A2:E2"/>
    <mergeCell ref="A77:D77"/>
    <mergeCell ref="A16:D16"/>
    <mergeCell ref="A21:D21"/>
    <mergeCell ref="A58:D58"/>
    <mergeCell ref="A62:A73"/>
    <mergeCell ref="A60:C60"/>
    <mergeCell ref="A3:E3"/>
    <mergeCell ref="A5:E5"/>
    <mergeCell ref="A23:C23"/>
    <mergeCell ref="A32:C32"/>
    <mergeCell ref="A41:B41"/>
    <mergeCell ref="A7:D7"/>
  </mergeCells>
  <pageMargins left="0.7" right="0.7" top="0.75" bottom="0.75" header="0.3" footer="0.3"/>
  <pageSetup scale="5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Appendix C - Smart Entity</vt:lpstr>
      <vt:lpstr>Appendix D - Low Voltage</vt:lpstr>
      <vt:lpstr>Appendix E - Wholesale Market</vt:lpstr>
      <vt:lpstr>Appendix F - Network</vt:lpstr>
      <vt:lpstr>Appendix G - Transmission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Jeffrey Roy</dc:creator>
  <cp:lastModifiedBy>Jeffrey Roy</cp:lastModifiedBy>
  <cp:lastPrinted>2018-12-14T19:10:39Z</cp:lastPrinted>
  <dcterms:created xsi:type="dcterms:W3CDTF">2018-11-30T14:27:33Z</dcterms:created>
  <dcterms:modified xsi:type="dcterms:W3CDTF">2023-11-02T12:24:10Z</dcterms:modified>
</cp:coreProperties>
</file>