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RPC Files\Management\Accounting\Rate Applications\2024 Rates\Amended Application\Supporting Documents\"/>
    </mc:Choice>
  </mc:AlternateContent>
  <xr:revisionPtr revIDLastSave="0" documentId="13_ncr:1_{B286776D-EF43-4354-96CA-F83834E00799}" xr6:coauthVersionLast="47" xr6:coauthVersionMax="47" xr10:uidLastSave="{00000000-0000-0000-0000-000000000000}"/>
  <bookViews>
    <workbookView xWindow="-28920" yWindow="-120" windowWidth="29040" windowHeight="16440" xr2:uid="{63201C6F-A297-476C-9899-A50552051E0A}"/>
  </bookViews>
  <sheets>
    <sheet name="Adjusted Payment Breakdow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L9" i="1" l="1"/>
  <c r="I9" i="1"/>
  <c r="L69" i="1"/>
  <c r="L68" i="1"/>
  <c r="L67" i="1"/>
  <c r="L66" i="1"/>
  <c r="L65" i="1"/>
  <c r="L64" i="1"/>
  <c r="L63" i="1"/>
  <c r="L62" i="1"/>
  <c r="L61" i="1"/>
  <c r="L60" i="1"/>
  <c r="L59" i="1"/>
  <c r="L58" i="1"/>
  <c r="L56" i="1"/>
  <c r="L55" i="1"/>
  <c r="L54" i="1"/>
  <c r="L53" i="1"/>
  <c r="I69" i="1"/>
  <c r="K69" i="1" s="1"/>
  <c r="I68" i="1"/>
  <c r="K68" i="1" s="1"/>
  <c r="I67" i="1"/>
  <c r="K67" i="1" s="1"/>
  <c r="I66" i="1"/>
  <c r="K66" i="1" s="1"/>
  <c r="I65" i="1"/>
  <c r="K65" i="1" s="1"/>
  <c r="I64" i="1"/>
  <c r="I63" i="1"/>
  <c r="K63" i="1" s="1"/>
  <c r="I62" i="1"/>
  <c r="K62" i="1" s="1"/>
  <c r="I61" i="1"/>
  <c r="K61" i="1" s="1"/>
  <c r="I60" i="1"/>
  <c r="K60" i="1" s="1"/>
  <c r="I59" i="1"/>
  <c r="K59" i="1" s="1"/>
  <c r="I58" i="1"/>
  <c r="K58" i="1" s="1"/>
  <c r="I56" i="1"/>
  <c r="K56" i="1" s="1"/>
  <c r="I55" i="1"/>
  <c r="K55" i="1" s="1"/>
  <c r="I54" i="1"/>
  <c r="K54" i="1" s="1"/>
  <c r="I53" i="1"/>
  <c r="K53" i="1" s="1"/>
  <c r="J57" i="1"/>
  <c r="F57" i="1"/>
  <c r="C57" i="1"/>
  <c r="B57" i="1"/>
  <c r="J51" i="1"/>
  <c r="F51" i="1"/>
  <c r="L51" i="1" s="1"/>
  <c r="J50" i="1"/>
  <c r="F50" i="1"/>
  <c r="L50" i="1" s="1"/>
  <c r="J49" i="1"/>
  <c r="F49" i="1"/>
  <c r="I49" i="1" s="1"/>
  <c r="K49" i="1" s="1"/>
  <c r="J48" i="1"/>
  <c r="F48" i="1"/>
  <c r="L48" i="1" s="1"/>
  <c r="J47" i="1"/>
  <c r="F47" i="1"/>
  <c r="L47" i="1" s="1"/>
  <c r="J46" i="1"/>
  <c r="F46" i="1"/>
  <c r="L46" i="1" s="1"/>
  <c r="J45" i="1"/>
  <c r="F45" i="1"/>
  <c r="C44" i="1"/>
  <c r="B44" i="1"/>
  <c r="J43" i="1"/>
  <c r="F43" i="1"/>
  <c r="I43" i="1" s="1"/>
  <c r="K43" i="1" s="1"/>
  <c r="J42" i="1"/>
  <c r="F42" i="1"/>
  <c r="L42" i="1" s="1"/>
  <c r="J41" i="1"/>
  <c r="F41" i="1"/>
  <c r="L41" i="1" s="1"/>
  <c r="J40" i="1"/>
  <c r="F40" i="1"/>
  <c r="L40" i="1" s="1"/>
  <c r="J39" i="1"/>
  <c r="F39" i="1"/>
  <c r="L39" i="1" s="1"/>
  <c r="J38" i="1"/>
  <c r="F38" i="1"/>
  <c r="L38" i="1" s="1"/>
  <c r="J37" i="1"/>
  <c r="F37" i="1"/>
  <c r="L37" i="1" s="1"/>
  <c r="J36" i="1"/>
  <c r="F36" i="1"/>
  <c r="L36" i="1" s="1"/>
  <c r="J35" i="1"/>
  <c r="F35" i="1"/>
  <c r="I35" i="1" s="1"/>
  <c r="K35" i="1" s="1"/>
  <c r="J34" i="1"/>
  <c r="F34" i="1"/>
  <c r="L34" i="1" s="1"/>
  <c r="J33" i="1"/>
  <c r="F33" i="1"/>
  <c r="L33" i="1" s="1"/>
  <c r="J32" i="1"/>
  <c r="F32" i="1"/>
  <c r="L32" i="1" s="1"/>
  <c r="C31" i="1"/>
  <c r="B31" i="1"/>
  <c r="J30" i="1"/>
  <c r="F30" i="1"/>
  <c r="L30" i="1" s="1"/>
  <c r="J29" i="1"/>
  <c r="F29" i="1"/>
  <c r="I29" i="1" s="1"/>
  <c r="K29" i="1" s="1"/>
  <c r="J28" i="1"/>
  <c r="F28" i="1"/>
  <c r="L28" i="1" s="1"/>
  <c r="J27" i="1"/>
  <c r="F27" i="1"/>
  <c r="L27" i="1" s="1"/>
  <c r="J26" i="1"/>
  <c r="F26" i="1"/>
  <c r="I26" i="1" s="1"/>
  <c r="K26" i="1" s="1"/>
  <c r="J25" i="1"/>
  <c r="F25" i="1"/>
  <c r="L25" i="1" s="1"/>
  <c r="J24" i="1"/>
  <c r="F24" i="1"/>
  <c r="L24" i="1" s="1"/>
  <c r="J23" i="1"/>
  <c r="F23" i="1"/>
  <c r="L23" i="1" s="1"/>
  <c r="J22" i="1"/>
  <c r="F22" i="1"/>
  <c r="L22" i="1" s="1"/>
  <c r="J21" i="1"/>
  <c r="F21" i="1"/>
  <c r="I21" i="1" s="1"/>
  <c r="K21" i="1" s="1"/>
  <c r="J20" i="1"/>
  <c r="F20" i="1"/>
  <c r="L20" i="1" s="1"/>
  <c r="J19" i="1"/>
  <c r="F19" i="1"/>
  <c r="L19" i="1" s="1"/>
  <c r="E18" i="1"/>
  <c r="D18" i="1"/>
  <c r="C18" i="1"/>
  <c r="B18" i="1"/>
  <c r="J17" i="1"/>
  <c r="F17" i="1"/>
  <c r="L17" i="1" s="1"/>
  <c r="J16" i="1"/>
  <c r="F16" i="1"/>
  <c r="L16" i="1" s="1"/>
  <c r="J15" i="1"/>
  <c r="F15" i="1"/>
  <c r="I15" i="1" s="1"/>
  <c r="K15" i="1" s="1"/>
  <c r="J14" i="1"/>
  <c r="F14" i="1"/>
  <c r="L14" i="1" s="1"/>
  <c r="J13" i="1"/>
  <c r="F13" i="1"/>
  <c r="L13" i="1" s="1"/>
  <c r="J12" i="1"/>
  <c r="F12" i="1"/>
  <c r="L12" i="1" s="1"/>
  <c r="J11" i="1"/>
  <c r="F11" i="1"/>
  <c r="L11" i="1" s="1"/>
  <c r="J10" i="1"/>
  <c r="F10" i="1"/>
  <c r="I10" i="1" s="1"/>
  <c r="K10" i="1" s="1"/>
  <c r="J9" i="1"/>
  <c r="E8" i="1"/>
  <c r="D8" i="1"/>
  <c r="C8" i="1"/>
  <c r="B8" i="1"/>
  <c r="L21" i="1" l="1"/>
  <c r="L10" i="1"/>
  <c r="K9" i="1"/>
  <c r="L45" i="1"/>
  <c r="I45" i="1"/>
  <c r="K45" i="1" s="1"/>
  <c r="I13" i="1"/>
  <c r="K13" i="1" s="1"/>
  <c r="I19" i="1"/>
  <c r="K19" i="1" s="1"/>
  <c r="I37" i="1"/>
  <c r="K37" i="1" s="1"/>
  <c r="I39" i="1"/>
  <c r="K39" i="1" s="1"/>
  <c r="I22" i="1"/>
  <c r="K22" i="1" s="1"/>
  <c r="I40" i="1"/>
  <c r="K40" i="1" s="1"/>
  <c r="I23" i="1"/>
  <c r="K23" i="1" s="1"/>
  <c r="L26" i="1"/>
  <c r="L18" i="1" s="1"/>
  <c r="I27" i="1"/>
  <c r="K27" i="1" s="1"/>
  <c r="I48" i="1"/>
  <c r="K48" i="1" s="1"/>
  <c r="L29" i="1"/>
  <c r="I30" i="1"/>
  <c r="I17" i="1"/>
  <c r="K17" i="1" s="1"/>
  <c r="I32" i="1"/>
  <c r="K32" i="1" s="1"/>
  <c r="I16" i="1"/>
  <c r="K16" i="1" s="1"/>
  <c r="I36" i="1"/>
  <c r="K36" i="1" s="1"/>
  <c r="L15" i="1"/>
  <c r="L8" i="1" s="1"/>
  <c r="L57" i="1"/>
  <c r="I20" i="1"/>
  <c r="K20" i="1" s="1"/>
  <c r="I28" i="1"/>
  <c r="K28" i="1" s="1"/>
  <c r="I46" i="1"/>
  <c r="K46" i="1" s="1"/>
  <c r="I38" i="1"/>
  <c r="K38" i="1" s="1"/>
  <c r="I47" i="1"/>
  <c r="K47" i="1" s="1"/>
  <c r="I57" i="1"/>
  <c r="I12" i="1"/>
  <c r="K12" i="1" s="1"/>
  <c r="I24" i="1"/>
  <c r="K24" i="1" s="1"/>
  <c r="I33" i="1"/>
  <c r="K33" i="1" s="1"/>
  <c r="I41" i="1"/>
  <c r="K41" i="1" s="1"/>
  <c r="I50" i="1"/>
  <c r="K50" i="1" s="1"/>
  <c r="L49" i="1"/>
  <c r="L35" i="1"/>
  <c r="I14" i="1"/>
  <c r="K14" i="1" s="1"/>
  <c r="I11" i="1"/>
  <c r="K11" i="1" s="1"/>
  <c r="I25" i="1"/>
  <c r="K25" i="1" s="1"/>
  <c r="I34" i="1"/>
  <c r="K34" i="1" s="1"/>
  <c r="I42" i="1"/>
  <c r="K42" i="1" s="1"/>
  <c r="I51" i="1"/>
  <c r="K51" i="1" s="1"/>
  <c r="L43" i="1"/>
  <c r="K30" i="1"/>
  <c r="K64" i="1"/>
  <c r="K57" i="1" s="1"/>
  <c r="C70" i="1"/>
  <c r="F8" i="1"/>
  <c r="D70" i="1"/>
  <c r="F52" i="1"/>
  <c r="J18" i="1"/>
  <c r="F31" i="1"/>
  <c r="E70" i="1"/>
  <c r="B70" i="1"/>
  <c r="J8" i="1"/>
  <c r="F18" i="1"/>
  <c r="J31" i="1"/>
  <c r="L31" i="1" l="1"/>
  <c r="K8" i="1"/>
  <c r="K31" i="1"/>
  <c r="I31" i="1"/>
  <c r="K18" i="1"/>
  <c r="I18" i="1"/>
  <c r="F44" i="1"/>
  <c r="F70" i="1" s="1"/>
  <c r="I52" i="1"/>
  <c r="L52" i="1"/>
  <c r="L44" i="1" s="1"/>
  <c r="L70" i="1" s="1"/>
  <c r="I8" i="1"/>
  <c r="J52" i="1"/>
  <c r="J44" i="1" s="1"/>
  <c r="J70" i="1" s="1"/>
  <c r="K52" i="1" l="1"/>
  <c r="K44" i="1" s="1"/>
  <c r="K70" i="1" s="1"/>
  <c r="I44" i="1"/>
  <c r="I70" i="1" s="1"/>
</calcChain>
</file>

<file path=xl/sharedStrings.xml><?xml version="1.0" encoding="utf-8"?>
<sst xmlns="http://schemas.openxmlformats.org/spreadsheetml/2006/main" count="32" uniqueCount="32">
  <si>
    <t>Year/Month</t>
  </si>
  <si>
    <t>Grand Total</t>
  </si>
  <si>
    <t>1588 Principal Adjustment</t>
  </si>
  <si>
    <t>1589 Principal Adjustment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</si>
  <si>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</si>
  <si>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</si>
  <si>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</si>
  <si>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</si>
  <si>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</si>
  <si>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</si>
  <si>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</si>
  <si>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</si>
  <si>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</si>
  <si>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Reference</t>
  </si>
  <si>
    <t>Calculation</t>
  </si>
  <si>
    <t>[ A - C ]</t>
  </si>
  <si>
    <t>[ E x F ]</t>
  </si>
  <si>
    <t>[ C - E ]</t>
  </si>
  <si>
    <t>[ H + I ]</t>
  </si>
  <si>
    <t>[ E x G ]</t>
  </si>
  <si>
    <t>Actual Global Adjustment ($)</t>
  </si>
  <si>
    <t>Actual Cost of Power ($)</t>
  </si>
  <si>
    <t>Corrected Global Adjustment ($)</t>
  </si>
  <si>
    <t>Corrected Cost of Power ($)</t>
  </si>
  <si>
    <t>Hydro One Global Adjustment Write Off ($)</t>
  </si>
  <si>
    <t>ORPC RPP Split (%)</t>
  </si>
  <si>
    <t>ORPC Non-RPP Split (%)</t>
  </si>
  <si>
    <t>Write off allocation to RPP ($)</t>
  </si>
  <si>
    <t>Cost of Power Write Off ($)</t>
  </si>
  <si>
    <t>Ottawa River Power Corporation</t>
  </si>
  <si>
    <t>EB-2023-0047</t>
  </si>
  <si>
    <t>Appendix 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</si>
</sst>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0" fontId="0" fillId="0" borderId="0" xfId="0" applyAlignment="1">
      <alignment horizontal="left" indent="1"/>
    </xf>
    <xf numFmtId="44" fontId="0" fillId="0" borderId="0" xfId="0" applyNumberFormat="1"/>
    <xf numFmtId="0" fontId="2" fillId="2" borderId="2" xfId="0" applyFont="1" applyFill="1" applyBorder="1" applyAlignment="1">
      <alignment horizontal="left"/>
    </xf>
    <xf numFmtId="44" fontId="2" fillId="2" borderId="2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1" xfId="1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1" applyNumberFormat="1" applyFont="1" applyFill="1" applyAlignment="1">
      <alignment horizontal="center"/>
    </xf>
    <xf numFmtId="10" fontId="2" fillId="0" borderId="1" xfId="1" applyNumberFormat="1" applyFont="1" applyFill="1" applyBorder="1" applyAlignment="1">
      <alignment horizontal="center"/>
    </xf>
    <xf numFmtId="10" fontId="2" fillId="2" borderId="2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844D-F46E-425D-8A46-244E67337AD2}">
  <dimension ref="A1:L70"/>
  <sheetViews>
    <sheetView tabSelected="1" workbookViewId="0">
      <selection activeCell="A3" sqref="A3:L3"/>
    </sheetView>
  </sheetViews>
  <sheetFormatPr defaultRowHeight="15" x14ac:dyDescent="0.25"/>
  <cols>
    <col min="1" max="1" width="11.85546875" bestFit="1" customWidth="1"/>
    <col min="2" max="12" width="15.7109375" customWidth="1"/>
  </cols>
  <sheetData>
    <row r="1" spans="1:12" x14ac:dyDescent="0.25">
      <c r="A1" s="16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5">
      <c r="A2" s="16" t="s">
        <v>30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x14ac:dyDescent="0.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5" spans="1:12" x14ac:dyDescent="0.25">
      <c r="A5" s="9" t="s">
        <v>13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0" t="s">
        <v>11</v>
      </c>
      <c r="J5" s="10" t="s">
        <v>12</v>
      </c>
    </row>
    <row r="6" spans="1:12" x14ac:dyDescent="0.25">
      <c r="A6" s="9" t="s">
        <v>14</v>
      </c>
      <c r="B6" s="10"/>
      <c r="C6" s="10"/>
      <c r="D6" s="10"/>
      <c r="E6" s="10"/>
      <c r="F6" s="10" t="s">
        <v>15</v>
      </c>
      <c r="G6" s="10"/>
      <c r="H6" s="10"/>
      <c r="I6" s="10" t="s">
        <v>16</v>
      </c>
      <c r="J6" s="10" t="s">
        <v>17</v>
      </c>
      <c r="K6" s="10" t="s">
        <v>18</v>
      </c>
      <c r="L6" s="10" t="s">
        <v>19</v>
      </c>
    </row>
    <row r="7" spans="1:12" ht="60" x14ac:dyDescent="0.25">
      <c r="A7" s="7" t="s">
        <v>0</v>
      </c>
      <c r="B7" s="7" t="s">
        <v>20</v>
      </c>
      <c r="C7" s="7" t="s">
        <v>21</v>
      </c>
      <c r="D7" s="7" t="s">
        <v>22</v>
      </c>
      <c r="E7" s="7" t="s">
        <v>23</v>
      </c>
      <c r="F7" s="7" t="s">
        <v>24</v>
      </c>
      <c r="G7" s="7" t="s">
        <v>25</v>
      </c>
      <c r="H7" s="7" t="s">
        <v>26</v>
      </c>
      <c r="I7" s="7" t="s">
        <v>27</v>
      </c>
      <c r="J7" s="7" t="s">
        <v>28</v>
      </c>
      <c r="K7" s="8" t="s">
        <v>2</v>
      </c>
      <c r="L7" s="7" t="s">
        <v>3</v>
      </c>
    </row>
    <row r="8" spans="1:12" x14ac:dyDescent="0.25">
      <c r="A8" s="1">
        <v>2018</v>
      </c>
      <c r="B8" s="2">
        <f t="shared" ref="B8:K8" si="0">SUM(B9:B17)</f>
        <v>604013.63</v>
      </c>
      <c r="C8" s="2">
        <f t="shared" si="0"/>
        <v>117587.02000000002</v>
      </c>
      <c r="D8" s="2">
        <f t="shared" si="0"/>
        <v>213865.16</v>
      </c>
      <c r="E8" s="2">
        <f t="shared" si="0"/>
        <v>29435.66</v>
      </c>
      <c r="F8" s="2">
        <f t="shared" si="0"/>
        <v>390148.47</v>
      </c>
      <c r="G8" s="11"/>
      <c r="H8" s="11"/>
      <c r="I8" s="2">
        <f t="shared" si="0"/>
        <v>253611.14</v>
      </c>
      <c r="J8" s="2">
        <f t="shared" si="0"/>
        <v>88151.360000000015</v>
      </c>
      <c r="K8" s="2">
        <f t="shared" si="0"/>
        <v>341762.5</v>
      </c>
      <c r="L8" s="2">
        <f>SUM(L9:L17)</f>
        <v>136537.33000000002</v>
      </c>
    </row>
    <row r="9" spans="1:12" x14ac:dyDescent="0.25">
      <c r="A9" s="3">
        <v>4</v>
      </c>
      <c r="B9" s="4">
        <v>173289.03</v>
      </c>
      <c r="C9" s="4">
        <v>46736.91</v>
      </c>
      <c r="D9" s="4">
        <v>76664.55</v>
      </c>
      <c r="E9" s="4">
        <v>18653.849999999999</v>
      </c>
      <c r="F9" s="4">
        <f>B9-D9</f>
        <v>96624.48</v>
      </c>
      <c r="G9" s="12">
        <v>0.71036442852135773</v>
      </c>
      <c r="H9" s="12">
        <v>0.28963557147864233</v>
      </c>
      <c r="I9" s="4">
        <f>ROUND(F9*G9,2)</f>
        <v>68638.59</v>
      </c>
      <c r="J9" s="4">
        <f t="shared" ref="J9:J17" si="1">C9-E9</f>
        <v>28083.060000000005</v>
      </c>
      <c r="K9" s="4">
        <f t="shared" ref="K9:K17" si="2">I9+J9</f>
        <v>96721.65</v>
      </c>
      <c r="L9" s="4">
        <f>ROUND(F9*H9,2)</f>
        <v>27985.89</v>
      </c>
    </row>
    <row r="10" spans="1:12" x14ac:dyDescent="0.25">
      <c r="A10" s="3">
        <v>5</v>
      </c>
      <c r="B10" s="4">
        <v>251421.38</v>
      </c>
      <c r="C10" s="4">
        <v>22752.47</v>
      </c>
      <c r="D10" s="4">
        <v>117796.84</v>
      </c>
      <c r="E10" s="4">
        <v>7564.01</v>
      </c>
      <c r="F10" s="4">
        <f t="shared" ref="F10:F17" si="3">B10-D10</f>
        <v>133624.54</v>
      </c>
      <c r="G10" s="12">
        <v>0.58383692346209559</v>
      </c>
      <c r="H10" s="12">
        <v>0.41616307653790441</v>
      </c>
      <c r="I10" s="4">
        <f t="shared" ref="I10:I17" si="4">ROUND(F10*G10,2)</f>
        <v>78014.94</v>
      </c>
      <c r="J10" s="4">
        <f t="shared" si="1"/>
        <v>15188.460000000001</v>
      </c>
      <c r="K10" s="4">
        <f t="shared" si="2"/>
        <v>93203.400000000009</v>
      </c>
      <c r="L10" s="4">
        <f t="shared" ref="L10:L17" si="5">ROUND(F10*H10,2)</f>
        <v>55609.599999999999</v>
      </c>
    </row>
    <row r="11" spans="1:12" x14ac:dyDescent="0.25">
      <c r="A11" s="3">
        <v>6</v>
      </c>
      <c r="B11" s="4">
        <v>48176.36</v>
      </c>
      <c r="C11" s="4">
        <v>4254.3599999999997</v>
      </c>
      <c r="D11" s="4">
        <v>4274.34</v>
      </c>
      <c r="E11" s="4">
        <v>177.91</v>
      </c>
      <c r="F11" s="4">
        <f t="shared" si="3"/>
        <v>43902.020000000004</v>
      </c>
      <c r="G11" s="12">
        <v>0.64770948527148131</v>
      </c>
      <c r="H11" s="12">
        <v>0.35229051472851863</v>
      </c>
      <c r="I11" s="4">
        <f t="shared" si="4"/>
        <v>28435.75</v>
      </c>
      <c r="J11" s="4">
        <f t="shared" si="1"/>
        <v>4076.45</v>
      </c>
      <c r="K11" s="4">
        <f t="shared" si="2"/>
        <v>32512.2</v>
      </c>
      <c r="L11" s="4">
        <f t="shared" si="5"/>
        <v>15466.27</v>
      </c>
    </row>
    <row r="12" spans="1:12" x14ac:dyDescent="0.25">
      <c r="A12" s="3">
        <v>7</v>
      </c>
      <c r="B12" s="4">
        <v>110.72</v>
      </c>
      <c r="C12" s="4">
        <v>27.62</v>
      </c>
      <c r="D12" s="4">
        <v>0</v>
      </c>
      <c r="E12" s="4">
        <v>0</v>
      </c>
      <c r="F12" s="4">
        <f t="shared" si="3"/>
        <v>110.72</v>
      </c>
      <c r="G12" s="12">
        <v>0.62854764829469412</v>
      </c>
      <c r="H12" s="12">
        <v>0.37145235170530594</v>
      </c>
      <c r="I12" s="4">
        <f t="shared" si="4"/>
        <v>69.59</v>
      </c>
      <c r="J12" s="4">
        <f t="shared" si="1"/>
        <v>27.62</v>
      </c>
      <c r="K12" s="4">
        <f t="shared" si="2"/>
        <v>97.210000000000008</v>
      </c>
      <c r="L12" s="4">
        <f t="shared" si="5"/>
        <v>41.13</v>
      </c>
    </row>
    <row r="13" spans="1:12" x14ac:dyDescent="0.25">
      <c r="A13" s="3">
        <v>8</v>
      </c>
      <c r="B13" s="4">
        <v>0</v>
      </c>
      <c r="C13" s="4">
        <v>0</v>
      </c>
      <c r="D13" s="4">
        <v>0</v>
      </c>
      <c r="E13" s="4">
        <v>0</v>
      </c>
      <c r="F13" s="4">
        <f t="shared" si="3"/>
        <v>0</v>
      </c>
      <c r="G13" s="12"/>
      <c r="H13" s="12"/>
      <c r="I13" s="4">
        <f t="shared" si="4"/>
        <v>0</v>
      </c>
      <c r="J13" s="4">
        <f t="shared" si="1"/>
        <v>0</v>
      </c>
      <c r="K13" s="4">
        <f t="shared" si="2"/>
        <v>0</v>
      </c>
      <c r="L13" s="4">
        <f t="shared" si="5"/>
        <v>0</v>
      </c>
    </row>
    <row r="14" spans="1:12" x14ac:dyDescent="0.25">
      <c r="A14" s="3">
        <v>9</v>
      </c>
      <c r="B14" s="4">
        <v>1.67</v>
      </c>
      <c r="C14" s="4">
        <v>-0.03</v>
      </c>
      <c r="D14" s="4">
        <v>0</v>
      </c>
      <c r="E14" s="4">
        <v>0</v>
      </c>
      <c r="F14" s="4">
        <f t="shared" si="3"/>
        <v>1.67</v>
      </c>
      <c r="G14" s="12">
        <v>0.60764006407095683</v>
      </c>
      <c r="H14" s="12">
        <v>0.39235993592904317</v>
      </c>
      <c r="I14" s="4">
        <f t="shared" si="4"/>
        <v>1.01</v>
      </c>
      <c r="J14" s="4">
        <f t="shared" si="1"/>
        <v>-0.03</v>
      </c>
      <c r="K14" s="4">
        <f t="shared" si="2"/>
        <v>0.98</v>
      </c>
      <c r="L14" s="4">
        <f t="shared" si="5"/>
        <v>0.66</v>
      </c>
    </row>
    <row r="15" spans="1:12" x14ac:dyDescent="0.25">
      <c r="A15" s="3">
        <v>10</v>
      </c>
      <c r="B15" s="4">
        <v>16.55</v>
      </c>
      <c r="C15" s="4">
        <v>-0.42</v>
      </c>
      <c r="D15" s="4">
        <v>0</v>
      </c>
      <c r="E15" s="4">
        <v>0</v>
      </c>
      <c r="F15" s="4">
        <f t="shared" si="3"/>
        <v>16.55</v>
      </c>
      <c r="G15" s="12">
        <v>0.63258929135352915</v>
      </c>
      <c r="H15" s="12">
        <v>0.36741070864647085</v>
      </c>
      <c r="I15" s="4">
        <f t="shared" si="4"/>
        <v>10.47</v>
      </c>
      <c r="J15" s="4">
        <f t="shared" si="1"/>
        <v>-0.42</v>
      </c>
      <c r="K15" s="4">
        <f t="shared" si="2"/>
        <v>10.050000000000001</v>
      </c>
      <c r="L15" s="4">
        <f t="shared" si="5"/>
        <v>6.08</v>
      </c>
    </row>
    <row r="16" spans="1:12" x14ac:dyDescent="0.25">
      <c r="A16" s="3">
        <v>11</v>
      </c>
      <c r="B16" s="4">
        <v>118.51</v>
      </c>
      <c r="C16" s="4">
        <v>13.38</v>
      </c>
      <c r="D16" s="4">
        <v>0</v>
      </c>
      <c r="E16" s="4">
        <v>0</v>
      </c>
      <c r="F16" s="4">
        <f t="shared" si="3"/>
        <v>118.51</v>
      </c>
      <c r="G16" s="12">
        <v>0.64918630918133291</v>
      </c>
      <c r="H16" s="12">
        <v>0.35081369081866703</v>
      </c>
      <c r="I16" s="4">
        <f t="shared" si="4"/>
        <v>76.94</v>
      </c>
      <c r="J16" s="4">
        <f t="shared" si="1"/>
        <v>13.38</v>
      </c>
      <c r="K16" s="4">
        <f t="shared" si="2"/>
        <v>90.32</v>
      </c>
      <c r="L16" s="4">
        <f t="shared" si="5"/>
        <v>41.57</v>
      </c>
    </row>
    <row r="17" spans="1:12" x14ac:dyDescent="0.25">
      <c r="A17" s="3">
        <v>12</v>
      </c>
      <c r="B17" s="4">
        <v>130879.41</v>
      </c>
      <c r="C17" s="4">
        <v>43802.73</v>
      </c>
      <c r="D17" s="4">
        <v>15129.43</v>
      </c>
      <c r="E17" s="4">
        <v>3039.89</v>
      </c>
      <c r="F17" s="4">
        <f t="shared" si="3"/>
        <v>115749.98000000001</v>
      </c>
      <c r="G17" s="12">
        <v>0.67700964711091016</v>
      </c>
      <c r="H17" s="12">
        <v>0.32299035288908989</v>
      </c>
      <c r="I17" s="4">
        <f t="shared" si="4"/>
        <v>78363.850000000006</v>
      </c>
      <c r="J17" s="4">
        <f t="shared" si="1"/>
        <v>40762.840000000004</v>
      </c>
      <c r="K17" s="4">
        <f t="shared" si="2"/>
        <v>119126.69</v>
      </c>
      <c r="L17" s="4">
        <f t="shared" si="5"/>
        <v>37386.129999999997</v>
      </c>
    </row>
    <row r="18" spans="1:12" x14ac:dyDescent="0.25">
      <c r="A18" s="1">
        <v>2019</v>
      </c>
      <c r="B18" s="2">
        <f t="shared" ref="B18:K18" si="6">SUM(B19:B30)</f>
        <v>1447751.8900000004</v>
      </c>
      <c r="C18" s="2">
        <f t="shared" si="6"/>
        <v>207481.78999999995</v>
      </c>
      <c r="D18" s="2">
        <f t="shared" si="6"/>
        <v>374946.77</v>
      </c>
      <c r="E18" s="2">
        <f t="shared" si="6"/>
        <v>22109.519999999997</v>
      </c>
      <c r="F18" s="2">
        <f t="shared" si="6"/>
        <v>1072805.1200000001</v>
      </c>
      <c r="G18" s="11"/>
      <c r="H18" s="11"/>
      <c r="I18" s="2">
        <f t="shared" si="6"/>
        <v>699153.84</v>
      </c>
      <c r="J18" s="2">
        <f t="shared" si="6"/>
        <v>185372.27</v>
      </c>
      <c r="K18" s="2">
        <f t="shared" si="6"/>
        <v>884526.1100000001</v>
      </c>
      <c r="L18" s="2">
        <f>SUM(L19:L30)</f>
        <v>373651.27999999997</v>
      </c>
    </row>
    <row r="19" spans="1:12" x14ac:dyDescent="0.25">
      <c r="A19" s="3">
        <v>1</v>
      </c>
      <c r="B19" s="4">
        <v>102170.22</v>
      </c>
      <c r="C19" s="4">
        <v>23481.46</v>
      </c>
      <c r="D19" s="4">
        <v>10621.8</v>
      </c>
      <c r="E19" s="4">
        <v>615.30999999999995</v>
      </c>
      <c r="F19" s="4">
        <f t="shared" ref="F19:F30" si="7">B19-D19</f>
        <v>91548.42</v>
      </c>
      <c r="G19" s="12">
        <v>0.67299553279755775</v>
      </c>
      <c r="H19" s="12">
        <v>0.32700446720244225</v>
      </c>
      <c r="I19" s="4">
        <f>ROUND(F19*G19,2)</f>
        <v>61611.68</v>
      </c>
      <c r="J19" s="4">
        <f t="shared" ref="J19:J30" si="8">C19-E19</f>
        <v>22866.149999999998</v>
      </c>
      <c r="K19" s="4">
        <f t="shared" ref="K19:K30" si="9">I19+J19</f>
        <v>84477.83</v>
      </c>
      <c r="L19" s="4">
        <f>ROUND(F19*H19,2)</f>
        <v>29936.74</v>
      </c>
    </row>
    <row r="20" spans="1:12" x14ac:dyDescent="0.25">
      <c r="A20" s="3">
        <v>2</v>
      </c>
      <c r="B20" s="4">
        <v>116479.49</v>
      </c>
      <c r="C20" s="4">
        <v>34386.65</v>
      </c>
      <c r="D20" s="4">
        <v>3354.49</v>
      </c>
      <c r="E20" s="4">
        <v>650.9</v>
      </c>
      <c r="F20" s="4">
        <f t="shared" si="7"/>
        <v>113125</v>
      </c>
      <c r="G20" s="12">
        <v>0.67229774284436328</v>
      </c>
      <c r="H20" s="12">
        <v>0.32770225715563678</v>
      </c>
      <c r="I20" s="4">
        <f t="shared" ref="I20:I30" si="10">ROUND(F20*G20,2)</f>
        <v>76053.679999999993</v>
      </c>
      <c r="J20" s="4">
        <f t="shared" si="8"/>
        <v>33735.75</v>
      </c>
      <c r="K20" s="4">
        <f t="shared" si="9"/>
        <v>109789.43</v>
      </c>
      <c r="L20" s="4">
        <f t="shared" ref="L20:L30" si="11">ROUND(F20*H20,2)</f>
        <v>37071.32</v>
      </c>
    </row>
    <row r="21" spans="1:12" x14ac:dyDescent="0.25">
      <c r="A21" s="3">
        <v>3</v>
      </c>
      <c r="B21" s="4">
        <v>168369.49</v>
      </c>
      <c r="C21" s="4">
        <v>53803.66</v>
      </c>
      <c r="D21" s="4">
        <v>30385.65</v>
      </c>
      <c r="E21" s="4">
        <v>7882.2</v>
      </c>
      <c r="F21" s="4">
        <f t="shared" si="7"/>
        <v>137983.84</v>
      </c>
      <c r="G21" s="12">
        <v>0.66584706328415832</v>
      </c>
      <c r="H21" s="12">
        <v>0.33415293671584173</v>
      </c>
      <c r="I21" s="4">
        <f t="shared" si="10"/>
        <v>91876.13</v>
      </c>
      <c r="J21" s="4">
        <f t="shared" si="8"/>
        <v>45921.460000000006</v>
      </c>
      <c r="K21" s="4">
        <f t="shared" si="9"/>
        <v>137797.59000000003</v>
      </c>
      <c r="L21" s="4">
        <f t="shared" si="11"/>
        <v>46107.71</v>
      </c>
    </row>
    <row r="22" spans="1:12" x14ac:dyDescent="0.25">
      <c r="A22" s="3">
        <v>4</v>
      </c>
      <c r="B22" s="4">
        <v>245928.37</v>
      </c>
      <c r="C22" s="4">
        <v>28294.11</v>
      </c>
      <c r="D22" s="4">
        <v>69409.09</v>
      </c>
      <c r="E22" s="4">
        <v>6297.16</v>
      </c>
      <c r="F22" s="4">
        <f t="shared" si="7"/>
        <v>176519.28</v>
      </c>
      <c r="G22" s="12">
        <v>0.64296442802900833</v>
      </c>
      <c r="H22" s="12">
        <v>0.35703557197099173</v>
      </c>
      <c r="I22" s="4">
        <f t="shared" si="10"/>
        <v>113495.62</v>
      </c>
      <c r="J22" s="4">
        <f t="shared" si="8"/>
        <v>21996.95</v>
      </c>
      <c r="K22" s="4">
        <f t="shared" si="9"/>
        <v>135492.57</v>
      </c>
      <c r="L22" s="4">
        <f t="shared" si="11"/>
        <v>63023.66</v>
      </c>
    </row>
    <row r="23" spans="1:12" x14ac:dyDescent="0.25">
      <c r="A23" s="3">
        <v>5</v>
      </c>
      <c r="B23" s="4">
        <v>325306.53999999998</v>
      </c>
      <c r="C23" s="4">
        <v>16492.419999999998</v>
      </c>
      <c r="D23" s="4">
        <v>162395.76999999999</v>
      </c>
      <c r="E23" s="4">
        <v>6230.55</v>
      </c>
      <c r="F23" s="4">
        <f t="shared" si="7"/>
        <v>162910.76999999999</v>
      </c>
      <c r="G23" s="12">
        <v>0.61928614941029247</v>
      </c>
      <c r="H23" s="12">
        <v>0.38071385058970747</v>
      </c>
      <c r="I23" s="4">
        <f t="shared" si="10"/>
        <v>100888.38</v>
      </c>
      <c r="J23" s="4">
        <f t="shared" si="8"/>
        <v>10261.869999999999</v>
      </c>
      <c r="K23" s="4">
        <f t="shared" si="9"/>
        <v>111150.25</v>
      </c>
      <c r="L23" s="4">
        <f t="shared" si="11"/>
        <v>62022.39</v>
      </c>
    </row>
    <row r="24" spans="1:12" x14ac:dyDescent="0.25">
      <c r="A24" s="3">
        <v>6</v>
      </c>
      <c r="B24" s="4">
        <v>238971.1</v>
      </c>
      <c r="C24" s="4">
        <v>2468.8000000000002</v>
      </c>
      <c r="D24" s="4">
        <v>85501.45</v>
      </c>
      <c r="E24" s="4">
        <v>-1004.4</v>
      </c>
      <c r="F24" s="4">
        <f t="shared" si="7"/>
        <v>153469.65000000002</v>
      </c>
      <c r="G24" s="12">
        <v>0.61240975231307326</v>
      </c>
      <c r="H24" s="12">
        <v>0.38759024768692674</v>
      </c>
      <c r="I24" s="4">
        <f t="shared" si="10"/>
        <v>93986.31</v>
      </c>
      <c r="J24" s="4">
        <f t="shared" si="8"/>
        <v>3473.2000000000003</v>
      </c>
      <c r="K24" s="4">
        <f t="shared" si="9"/>
        <v>97459.51</v>
      </c>
      <c r="L24" s="4">
        <f t="shared" si="11"/>
        <v>59483.34</v>
      </c>
    </row>
    <row r="25" spans="1:12" x14ac:dyDescent="0.25">
      <c r="A25" s="3">
        <v>7</v>
      </c>
      <c r="B25" s="4">
        <v>5293.86</v>
      </c>
      <c r="C25" s="4">
        <v>259.27999999999997</v>
      </c>
      <c r="D25" s="4">
        <v>147.55000000000001</v>
      </c>
      <c r="E25" s="4">
        <v>-5.89</v>
      </c>
      <c r="F25" s="4">
        <f t="shared" si="7"/>
        <v>5146.3099999999995</v>
      </c>
      <c r="G25" s="12">
        <v>0.64846463813228628</v>
      </c>
      <c r="H25" s="12">
        <v>0.35153536186771372</v>
      </c>
      <c r="I25" s="4">
        <f t="shared" si="10"/>
        <v>3337.2</v>
      </c>
      <c r="J25" s="4">
        <f t="shared" si="8"/>
        <v>265.16999999999996</v>
      </c>
      <c r="K25" s="4">
        <f t="shared" si="9"/>
        <v>3602.37</v>
      </c>
      <c r="L25" s="4">
        <f t="shared" si="11"/>
        <v>1809.11</v>
      </c>
    </row>
    <row r="26" spans="1:12" x14ac:dyDescent="0.25">
      <c r="A26" s="3">
        <v>8</v>
      </c>
      <c r="B26" s="4">
        <v>0</v>
      </c>
      <c r="C26" s="4">
        <v>0</v>
      </c>
      <c r="D26" s="4">
        <v>0</v>
      </c>
      <c r="E26" s="4">
        <v>0</v>
      </c>
      <c r="F26" s="4">
        <f t="shared" si="7"/>
        <v>0</v>
      </c>
      <c r="G26" s="12"/>
      <c r="H26" s="12"/>
      <c r="I26" s="4">
        <f t="shared" si="10"/>
        <v>0</v>
      </c>
      <c r="J26" s="4">
        <f t="shared" si="8"/>
        <v>0</v>
      </c>
      <c r="K26" s="4">
        <f t="shared" si="9"/>
        <v>0</v>
      </c>
      <c r="L26" s="4">
        <f t="shared" si="11"/>
        <v>0</v>
      </c>
    </row>
    <row r="27" spans="1:12" x14ac:dyDescent="0.25">
      <c r="A27" s="3">
        <v>9</v>
      </c>
      <c r="B27" s="4">
        <v>589.17999999999995</v>
      </c>
      <c r="C27" s="4">
        <v>50.09</v>
      </c>
      <c r="D27" s="4">
        <v>0</v>
      </c>
      <c r="E27" s="4">
        <v>0</v>
      </c>
      <c r="F27" s="4">
        <f t="shared" si="7"/>
        <v>589.17999999999995</v>
      </c>
      <c r="G27" s="12">
        <v>0.60935959613962021</v>
      </c>
      <c r="H27" s="12">
        <v>0.39064040386037979</v>
      </c>
      <c r="I27" s="4">
        <f t="shared" si="10"/>
        <v>359.02</v>
      </c>
      <c r="J27" s="4">
        <f t="shared" si="8"/>
        <v>50.09</v>
      </c>
      <c r="K27" s="4">
        <f t="shared" si="9"/>
        <v>409.11</v>
      </c>
      <c r="L27" s="4">
        <f t="shared" si="11"/>
        <v>230.16</v>
      </c>
    </row>
    <row r="28" spans="1:12" x14ac:dyDescent="0.25">
      <c r="A28" s="3">
        <v>10</v>
      </c>
      <c r="B28" s="4">
        <v>2667.33</v>
      </c>
      <c r="C28" s="4">
        <v>111.46</v>
      </c>
      <c r="D28" s="4">
        <v>0</v>
      </c>
      <c r="E28" s="4">
        <v>0</v>
      </c>
      <c r="F28" s="4">
        <f t="shared" si="7"/>
        <v>2667.33</v>
      </c>
      <c r="G28" s="12">
        <v>0.63339487128356142</v>
      </c>
      <c r="H28" s="12">
        <v>0.36660512871643863</v>
      </c>
      <c r="I28" s="4">
        <f t="shared" si="10"/>
        <v>1689.47</v>
      </c>
      <c r="J28" s="4">
        <f t="shared" si="8"/>
        <v>111.46</v>
      </c>
      <c r="K28" s="4">
        <f t="shared" si="9"/>
        <v>1800.93</v>
      </c>
      <c r="L28" s="4">
        <f t="shared" si="11"/>
        <v>977.86</v>
      </c>
    </row>
    <row r="29" spans="1:12" x14ac:dyDescent="0.25">
      <c r="A29" s="3">
        <v>11</v>
      </c>
      <c r="B29" s="4">
        <v>107324.56</v>
      </c>
      <c r="C29" s="4">
        <v>19862.05</v>
      </c>
      <c r="D29" s="4">
        <v>4374.38</v>
      </c>
      <c r="E29" s="4">
        <v>331</v>
      </c>
      <c r="F29" s="4">
        <f t="shared" si="7"/>
        <v>102950.18</v>
      </c>
      <c r="G29" s="12">
        <v>0.67306971884275957</v>
      </c>
      <c r="H29" s="12">
        <v>0.32693028115724043</v>
      </c>
      <c r="I29" s="4">
        <f t="shared" si="10"/>
        <v>69292.649999999994</v>
      </c>
      <c r="J29" s="4">
        <f t="shared" si="8"/>
        <v>19531.05</v>
      </c>
      <c r="K29" s="4">
        <f t="shared" si="9"/>
        <v>88823.7</v>
      </c>
      <c r="L29" s="4">
        <f t="shared" si="11"/>
        <v>33657.53</v>
      </c>
    </row>
    <row r="30" spans="1:12" x14ac:dyDescent="0.25">
      <c r="A30" s="3">
        <v>12</v>
      </c>
      <c r="B30" s="4">
        <v>134651.75</v>
      </c>
      <c r="C30" s="4">
        <v>28271.81</v>
      </c>
      <c r="D30" s="4">
        <v>8756.59</v>
      </c>
      <c r="E30" s="4">
        <v>1112.69</v>
      </c>
      <c r="F30" s="4">
        <f t="shared" si="7"/>
        <v>125895.16</v>
      </c>
      <c r="G30" s="12">
        <v>0.68758563318442312</v>
      </c>
      <c r="H30" s="12">
        <v>0.31241436681557688</v>
      </c>
      <c r="I30" s="4">
        <f t="shared" si="10"/>
        <v>86563.7</v>
      </c>
      <c r="J30" s="4">
        <f t="shared" si="8"/>
        <v>27159.120000000003</v>
      </c>
      <c r="K30" s="4">
        <f t="shared" si="9"/>
        <v>113722.82</v>
      </c>
      <c r="L30" s="4">
        <f t="shared" si="11"/>
        <v>39331.46</v>
      </c>
    </row>
    <row r="31" spans="1:12" x14ac:dyDescent="0.25">
      <c r="A31" s="1">
        <v>2020</v>
      </c>
      <c r="B31" s="2">
        <f>SUM(B32:B43)</f>
        <v>1445661.2699999998</v>
      </c>
      <c r="C31" s="2">
        <f>SUM(C32:C43)</f>
        <v>128907.34000000001</v>
      </c>
      <c r="D31" s="2">
        <v>336437.87</v>
      </c>
      <c r="E31" s="2">
        <v>19140.62</v>
      </c>
      <c r="F31" s="2">
        <f>SUM(F32:F43)</f>
        <v>1109223.3999999999</v>
      </c>
      <c r="G31" s="11"/>
      <c r="H31" s="11"/>
      <c r="I31" s="2">
        <f>SUM(I32:I43)</f>
        <v>755284.68</v>
      </c>
      <c r="J31" s="2">
        <f>SUM(J32:J43)</f>
        <v>109766.71999999999</v>
      </c>
      <c r="K31" s="2">
        <f>SUM(K32:K43)</f>
        <v>865051.4</v>
      </c>
      <c r="L31" s="2">
        <f>SUM(L32:L43)</f>
        <v>353938.72000000003</v>
      </c>
    </row>
    <row r="32" spans="1:12" x14ac:dyDescent="0.25">
      <c r="A32" s="3">
        <v>1</v>
      </c>
      <c r="B32" s="4">
        <v>144135.89000000001</v>
      </c>
      <c r="C32" s="4">
        <v>16312.44</v>
      </c>
      <c r="D32" s="4">
        <v>15535.47</v>
      </c>
      <c r="E32" s="4">
        <v>1233.2</v>
      </c>
      <c r="F32" s="4">
        <f t="shared" ref="F32:F43" si="12">B32-D32</f>
        <v>128600.42000000001</v>
      </c>
      <c r="G32" s="13">
        <v>0.67799916729220666</v>
      </c>
      <c r="H32" s="13">
        <v>0.32200083270779334</v>
      </c>
      <c r="I32" s="4">
        <f>ROUND(F32*G32,2)</f>
        <v>87190.98</v>
      </c>
      <c r="J32" s="4">
        <f t="shared" ref="J32:J43" si="13">C32-E32</f>
        <v>15079.24</v>
      </c>
      <c r="K32" s="4">
        <f t="shared" ref="K32:K43" si="14">I32+J32</f>
        <v>102270.22</v>
      </c>
      <c r="L32" s="4">
        <f>ROUND(F32*H32,2)</f>
        <v>41409.440000000002</v>
      </c>
    </row>
    <row r="33" spans="1:12" x14ac:dyDescent="0.25">
      <c r="A33" s="3">
        <v>2</v>
      </c>
      <c r="B33" s="4">
        <v>169683.11</v>
      </c>
      <c r="C33" s="4">
        <v>20133.45</v>
      </c>
      <c r="D33" s="4">
        <v>19060.189999999999</v>
      </c>
      <c r="E33" s="4">
        <v>1371.99</v>
      </c>
      <c r="F33" s="4">
        <f t="shared" si="12"/>
        <v>150622.91999999998</v>
      </c>
      <c r="G33" s="13">
        <v>0.67503109252432281</v>
      </c>
      <c r="H33" s="13">
        <v>0.32496890747567719</v>
      </c>
      <c r="I33" s="4">
        <f t="shared" ref="I33:I43" si="15">ROUND(F33*G33,2)</f>
        <v>101675.15</v>
      </c>
      <c r="J33" s="4">
        <f t="shared" si="13"/>
        <v>18761.46</v>
      </c>
      <c r="K33" s="4">
        <f t="shared" si="14"/>
        <v>120436.60999999999</v>
      </c>
      <c r="L33" s="4">
        <f t="shared" ref="L33:L43" si="16">ROUND(F33*H33,2)</f>
        <v>48947.77</v>
      </c>
    </row>
    <row r="34" spans="1:12" x14ac:dyDescent="0.25">
      <c r="A34" s="3">
        <v>3</v>
      </c>
      <c r="B34" s="4">
        <v>277151</v>
      </c>
      <c r="C34" s="4">
        <v>30303.71</v>
      </c>
      <c r="D34" s="4">
        <v>70216.070000000007</v>
      </c>
      <c r="E34" s="4">
        <v>6276.04</v>
      </c>
      <c r="F34" s="4">
        <f t="shared" si="12"/>
        <v>206934.93</v>
      </c>
      <c r="G34" s="13">
        <v>0.68116779724995646</v>
      </c>
      <c r="H34" s="13">
        <v>0.31883220275004354</v>
      </c>
      <c r="I34" s="4">
        <f t="shared" si="15"/>
        <v>140957.41</v>
      </c>
      <c r="J34" s="4">
        <f t="shared" si="13"/>
        <v>24027.67</v>
      </c>
      <c r="K34" s="4">
        <f t="shared" si="14"/>
        <v>164985.08000000002</v>
      </c>
      <c r="L34" s="4">
        <f t="shared" si="16"/>
        <v>65977.52</v>
      </c>
    </row>
    <row r="35" spans="1:12" x14ac:dyDescent="0.25">
      <c r="A35" s="3">
        <v>4</v>
      </c>
      <c r="B35" s="4">
        <v>261686.64</v>
      </c>
      <c r="C35" s="4">
        <v>12974.1</v>
      </c>
      <c r="D35" s="4">
        <v>92357.55</v>
      </c>
      <c r="E35" s="4">
        <v>4016.81</v>
      </c>
      <c r="F35" s="4">
        <f t="shared" si="12"/>
        <v>169329.09000000003</v>
      </c>
      <c r="G35" s="13">
        <v>0.70349767919098027</v>
      </c>
      <c r="H35" s="13">
        <v>0.29650232080901973</v>
      </c>
      <c r="I35" s="4">
        <f t="shared" si="15"/>
        <v>119122.62</v>
      </c>
      <c r="J35" s="4">
        <f t="shared" si="13"/>
        <v>8957.2900000000009</v>
      </c>
      <c r="K35" s="4">
        <f t="shared" si="14"/>
        <v>128079.91</v>
      </c>
      <c r="L35" s="4">
        <f t="shared" si="16"/>
        <v>50206.47</v>
      </c>
    </row>
    <row r="36" spans="1:12" x14ac:dyDescent="0.25">
      <c r="A36" s="3">
        <v>5</v>
      </c>
      <c r="B36" s="4">
        <v>259079.43</v>
      </c>
      <c r="C36" s="4">
        <v>14686.34</v>
      </c>
      <c r="D36" s="4">
        <v>105526.55</v>
      </c>
      <c r="E36" s="4">
        <v>4084.8</v>
      </c>
      <c r="F36" s="4">
        <f t="shared" si="12"/>
        <v>153552.88</v>
      </c>
      <c r="G36" s="13">
        <v>0.668298112667018</v>
      </c>
      <c r="H36" s="13">
        <v>0.33170188733298195</v>
      </c>
      <c r="I36" s="4">
        <f t="shared" si="15"/>
        <v>102619.1</v>
      </c>
      <c r="J36" s="4">
        <f t="shared" si="13"/>
        <v>10601.54</v>
      </c>
      <c r="K36" s="4">
        <f t="shared" si="14"/>
        <v>113220.64000000001</v>
      </c>
      <c r="L36" s="4">
        <f t="shared" si="16"/>
        <v>50933.78</v>
      </c>
    </row>
    <row r="37" spans="1:12" x14ac:dyDescent="0.25">
      <c r="A37" s="3">
        <v>6</v>
      </c>
      <c r="B37" s="4">
        <v>27951.91</v>
      </c>
      <c r="C37" s="4">
        <v>1426.32</v>
      </c>
      <c r="D37" s="4">
        <v>3348.37</v>
      </c>
      <c r="E37" s="4">
        <v>28.14</v>
      </c>
      <c r="F37" s="4">
        <f t="shared" si="12"/>
        <v>24603.54</v>
      </c>
      <c r="G37" s="13">
        <v>0.66398235597051547</v>
      </c>
      <c r="H37" s="13">
        <v>0.33601764402948453</v>
      </c>
      <c r="I37" s="4">
        <f t="shared" si="15"/>
        <v>16336.32</v>
      </c>
      <c r="J37" s="4">
        <f t="shared" si="13"/>
        <v>1398.1799999999998</v>
      </c>
      <c r="K37" s="4">
        <f t="shared" si="14"/>
        <v>17734.5</v>
      </c>
      <c r="L37" s="4">
        <f t="shared" si="16"/>
        <v>8267.2199999999993</v>
      </c>
    </row>
    <row r="38" spans="1:12" x14ac:dyDescent="0.25">
      <c r="A38" s="3">
        <v>7</v>
      </c>
      <c r="B38" s="4">
        <v>0</v>
      </c>
      <c r="C38" s="4">
        <v>0</v>
      </c>
      <c r="D38" s="4">
        <v>0</v>
      </c>
      <c r="E38" s="4">
        <v>0</v>
      </c>
      <c r="F38" s="4">
        <f t="shared" si="12"/>
        <v>0</v>
      </c>
      <c r="G38" s="13"/>
      <c r="H38" s="13"/>
      <c r="I38" s="4">
        <f t="shared" si="15"/>
        <v>0</v>
      </c>
      <c r="J38" s="4">
        <f t="shared" si="13"/>
        <v>0</v>
      </c>
      <c r="K38" s="4">
        <f t="shared" si="14"/>
        <v>0</v>
      </c>
      <c r="L38" s="4">
        <f t="shared" si="16"/>
        <v>0</v>
      </c>
    </row>
    <row r="39" spans="1:12" x14ac:dyDescent="0.25">
      <c r="A39" s="3">
        <v>8</v>
      </c>
      <c r="B39" s="4">
        <v>4570.53</v>
      </c>
      <c r="C39" s="4">
        <v>381.68</v>
      </c>
      <c r="D39" s="4">
        <v>0</v>
      </c>
      <c r="E39" s="4">
        <v>0</v>
      </c>
      <c r="F39" s="4">
        <f t="shared" si="12"/>
        <v>4570.53</v>
      </c>
      <c r="G39" s="13">
        <v>0.64684031939658282</v>
      </c>
      <c r="H39" s="13">
        <v>0.35315968060341718</v>
      </c>
      <c r="I39" s="4">
        <f t="shared" si="15"/>
        <v>2956.4</v>
      </c>
      <c r="J39" s="4">
        <f t="shared" si="13"/>
        <v>381.68</v>
      </c>
      <c r="K39" s="4">
        <f t="shared" si="14"/>
        <v>3338.08</v>
      </c>
      <c r="L39" s="4">
        <f t="shared" si="16"/>
        <v>1614.13</v>
      </c>
    </row>
    <row r="40" spans="1:12" x14ac:dyDescent="0.25">
      <c r="A40" s="3">
        <v>9</v>
      </c>
      <c r="B40" s="4">
        <v>18090.150000000001</v>
      </c>
      <c r="C40" s="4">
        <v>1606.53</v>
      </c>
      <c r="D40" s="4">
        <v>0</v>
      </c>
      <c r="E40" s="4">
        <v>0</v>
      </c>
      <c r="F40" s="4">
        <f t="shared" si="12"/>
        <v>18090.150000000001</v>
      </c>
      <c r="G40" s="13">
        <v>0.62914107205653125</v>
      </c>
      <c r="H40" s="13">
        <v>0.3708589279434687</v>
      </c>
      <c r="I40" s="4">
        <f t="shared" si="15"/>
        <v>11381.26</v>
      </c>
      <c r="J40" s="4">
        <f t="shared" si="13"/>
        <v>1606.53</v>
      </c>
      <c r="K40" s="4">
        <f t="shared" si="14"/>
        <v>12987.79</v>
      </c>
      <c r="L40" s="4">
        <f t="shared" si="16"/>
        <v>6708.89</v>
      </c>
    </row>
    <row r="41" spans="1:12" x14ac:dyDescent="0.25">
      <c r="A41" s="3">
        <v>10</v>
      </c>
      <c r="B41" s="4">
        <v>23592.57</v>
      </c>
      <c r="C41" s="4">
        <v>1944.93</v>
      </c>
      <c r="D41" s="4">
        <v>95.99</v>
      </c>
      <c r="E41" s="4">
        <v>7.84</v>
      </c>
      <c r="F41" s="4">
        <f t="shared" si="12"/>
        <v>23496.579999999998</v>
      </c>
      <c r="G41" s="13">
        <v>0.65978968072475619</v>
      </c>
      <c r="H41" s="13">
        <v>0.34021031927524387</v>
      </c>
      <c r="I41" s="4">
        <f t="shared" si="15"/>
        <v>15502.8</v>
      </c>
      <c r="J41" s="4">
        <f t="shared" si="13"/>
        <v>1937.0900000000001</v>
      </c>
      <c r="K41" s="4">
        <f t="shared" si="14"/>
        <v>17439.89</v>
      </c>
      <c r="L41" s="4">
        <f t="shared" si="16"/>
        <v>7993.78</v>
      </c>
    </row>
    <row r="42" spans="1:12" x14ac:dyDescent="0.25">
      <c r="A42" s="3">
        <v>11</v>
      </c>
      <c r="B42" s="4">
        <v>56138.38</v>
      </c>
      <c r="C42" s="4">
        <v>2091.0700000000002</v>
      </c>
      <c r="D42" s="4">
        <v>925.15</v>
      </c>
      <c r="E42" s="4">
        <v>3.39</v>
      </c>
      <c r="F42" s="4">
        <f t="shared" si="12"/>
        <v>55213.229999999996</v>
      </c>
      <c r="G42" s="13">
        <v>0.6723076718492873</v>
      </c>
      <c r="H42" s="13">
        <v>0.3276923281507127</v>
      </c>
      <c r="I42" s="4">
        <f t="shared" si="15"/>
        <v>37120.28</v>
      </c>
      <c r="J42" s="4">
        <f t="shared" si="13"/>
        <v>2087.6800000000003</v>
      </c>
      <c r="K42" s="4">
        <f t="shared" si="14"/>
        <v>39207.96</v>
      </c>
      <c r="L42" s="4">
        <f t="shared" si="16"/>
        <v>18092.95</v>
      </c>
    </row>
    <row r="43" spans="1:12" x14ac:dyDescent="0.25">
      <c r="A43" s="3">
        <v>12</v>
      </c>
      <c r="B43" s="4">
        <v>203581.66</v>
      </c>
      <c r="C43" s="4">
        <v>27046.77</v>
      </c>
      <c r="D43" s="4">
        <v>29372.53</v>
      </c>
      <c r="E43" s="4">
        <v>2118.41</v>
      </c>
      <c r="F43" s="4">
        <f t="shared" si="12"/>
        <v>174209.13</v>
      </c>
      <c r="G43" s="13">
        <v>0.69125170481135523</v>
      </c>
      <c r="H43" s="13">
        <v>0.30874829518864472</v>
      </c>
      <c r="I43" s="4">
        <f t="shared" si="15"/>
        <v>120422.36</v>
      </c>
      <c r="J43" s="4">
        <f t="shared" si="13"/>
        <v>24928.36</v>
      </c>
      <c r="K43" s="4">
        <f t="shared" si="14"/>
        <v>145350.72</v>
      </c>
      <c r="L43" s="4">
        <f t="shared" si="16"/>
        <v>53786.77</v>
      </c>
    </row>
    <row r="44" spans="1:12" x14ac:dyDescent="0.25">
      <c r="A44" s="1">
        <v>2021</v>
      </c>
      <c r="B44" s="2">
        <f>SUM(B45:B56)</f>
        <v>984236.69000000018</v>
      </c>
      <c r="C44" s="2">
        <f>SUM(C45:C56)</f>
        <v>299660.83999999997</v>
      </c>
      <c r="D44" s="2">
        <v>214642.99000000002</v>
      </c>
      <c r="E44" s="2">
        <v>39281.410000000003</v>
      </c>
      <c r="F44" s="2">
        <f>SUM(F45:F56)</f>
        <v>515334.80000000005</v>
      </c>
      <c r="G44" s="14"/>
      <c r="H44" s="14"/>
      <c r="I44" s="2">
        <f>SUM(I45:I56)</f>
        <v>351177.47</v>
      </c>
      <c r="J44" s="2">
        <f>SUM(J45:J56)</f>
        <v>96754.02</v>
      </c>
      <c r="K44" s="2">
        <f>SUM(K45:K56)</f>
        <v>447931.49000000005</v>
      </c>
      <c r="L44" s="2">
        <f>SUM(L45:L56)</f>
        <v>164157.32999999996</v>
      </c>
    </row>
    <row r="45" spans="1:12" x14ac:dyDescent="0.25">
      <c r="A45" s="3">
        <v>1</v>
      </c>
      <c r="B45" s="4">
        <v>150983.89000000001</v>
      </c>
      <c r="C45" s="4">
        <v>28641.05</v>
      </c>
      <c r="D45" s="4">
        <v>26620.47</v>
      </c>
      <c r="E45" s="4">
        <v>3373.07</v>
      </c>
      <c r="F45" s="4">
        <f t="shared" ref="F45:F51" si="17">B45-D45</f>
        <v>124363.42000000001</v>
      </c>
      <c r="G45" s="13">
        <v>0.71599868336938244</v>
      </c>
      <c r="H45" s="13">
        <v>0.28400131663061756</v>
      </c>
      <c r="I45" s="4">
        <f>ROUND(F45*G45,2)</f>
        <v>89044.04</v>
      </c>
      <c r="J45" s="4">
        <f t="shared" ref="J45:J51" si="18">C45-E45</f>
        <v>25267.98</v>
      </c>
      <c r="K45" s="4">
        <f t="shared" ref="K45:K56" si="19">I45+J45</f>
        <v>114312.01999999999</v>
      </c>
      <c r="L45" s="4">
        <f>ROUND(F45*H45,2)</f>
        <v>35319.379999999997</v>
      </c>
    </row>
    <row r="46" spans="1:12" x14ac:dyDescent="0.25">
      <c r="A46" s="3">
        <v>2</v>
      </c>
      <c r="B46" s="4">
        <v>48357.07</v>
      </c>
      <c r="C46" s="4">
        <v>24882.49</v>
      </c>
      <c r="D46" s="4">
        <v>1194.44</v>
      </c>
      <c r="E46" s="4">
        <v>207.06</v>
      </c>
      <c r="F46" s="4">
        <f t="shared" si="17"/>
        <v>47162.63</v>
      </c>
      <c r="G46" s="13">
        <v>0.70810064923288074</v>
      </c>
      <c r="H46" s="13">
        <v>0.29189935076711926</v>
      </c>
      <c r="I46" s="4">
        <f t="shared" ref="I46:I56" si="20">ROUND(F46*G46,2)</f>
        <v>33395.89</v>
      </c>
      <c r="J46" s="4">
        <f t="shared" si="18"/>
        <v>24675.43</v>
      </c>
      <c r="K46" s="4">
        <f t="shared" si="19"/>
        <v>58071.32</v>
      </c>
      <c r="L46" s="4">
        <f t="shared" ref="L46:L56" si="21">ROUND(F46*H46,2)</f>
        <v>13766.74</v>
      </c>
    </row>
    <row r="47" spans="1:12" x14ac:dyDescent="0.25">
      <c r="A47" s="3">
        <v>3</v>
      </c>
      <c r="B47" s="4">
        <v>164635.76</v>
      </c>
      <c r="C47" s="4">
        <v>29522.21</v>
      </c>
      <c r="D47" s="4">
        <v>39857.93</v>
      </c>
      <c r="E47" s="4">
        <v>4576.05</v>
      </c>
      <c r="F47" s="4">
        <f t="shared" si="17"/>
        <v>124777.83000000002</v>
      </c>
      <c r="G47" s="13">
        <v>0.6938097963808002</v>
      </c>
      <c r="H47" s="13">
        <v>0.3061902036191998</v>
      </c>
      <c r="I47" s="4">
        <f t="shared" si="20"/>
        <v>86572.08</v>
      </c>
      <c r="J47" s="4">
        <f t="shared" si="18"/>
        <v>24946.16</v>
      </c>
      <c r="K47" s="4">
        <f t="shared" si="19"/>
        <v>111518.24</v>
      </c>
      <c r="L47" s="4">
        <f t="shared" si="21"/>
        <v>38205.75</v>
      </c>
    </row>
    <row r="48" spans="1:12" x14ac:dyDescent="0.25">
      <c r="A48" s="3">
        <v>4</v>
      </c>
      <c r="B48" s="4">
        <v>212788.36</v>
      </c>
      <c r="C48" s="4">
        <v>15930.98</v>
      </c>
      <c r="D48" s="4">
        <v>73236.22</v>
      </c>
      <c r="E48" s="4">
        <v>4605.4799999999996</v>
      </c>
      <c r="F48" s="4">
        <f t="shared" si="17"/>
        <v>139552.13999999998</v>
      </c>
      <c r="G48" s="13">
        <v>0.65293675056074962</v>
      </c>
      <c r="H48" s="13">
        <v>0.34706324943925038</v>
      </c>
      <c r="I48" s="4">
        <f t="shared" si="20"/>
        <v>91118.720000000001</v>
      </c>
      <c r="J48" s="4">
        <f t="shared" si="18"/>
        <v>11325.5</v>
      </c>
      <c r="K48" s="4">
        <f t="shared" si="19"/>
        <v>102444.22</v>
      </c>
      <c r="L48" s="4">
        <f t="shared" si="21"/>
        <v>48433.42</v>
      </c>
    </row>
    <row r="49" spans="1:12" x14ac:dyDescent="0.25">
      <c r="A49" s="3">
        <v>5</v>
      </c>
      <c r="B49" s="4">
        <v>103279.41</v>
      </c>
      <c r="C49" s="4">
        <v>12876.09</v>
      </c>
      <c r="D49" s="4">
        <v>23804.63</v>
      </c>
      <c r="E49" s="4">
        <v>2337.5300000000002</v>
      </c>
      <c r="F49" s="4">
        <f t="shared" si="17"/>
        <v>79474.78</v>
      </c>
      <c r="G49" s="13">
        <v>0.64226869580398005</v>
      </c>
      <c r="H49" s="13">
        <v>0.35773130419602001</v>
      </c>
      <c r="I49" s="4">
        <f t="shared" si="20"/>
        <v>51044.160000000003</v>
      </c>
      <c r="J49" s="4">
        <f t="shared" si="18"/>
        <v>10538.56</v>
      </c>
      <c r="K49" s="4">
        <f t="shared" si="19"/>
        <v>61582.720000000001</v>
      </c>
      <c r="L49" s="4">
        <f t="shared" si="21"/>
        <v>28430.62</v>
      </c>
    </row>
    <row r="50" spans="1:12" x14ac:dyDescent="0.25">
      <c r="A50" s="3">
        <v>6</v>
      </c>
      <c r="B50" s="4">
        <v>3.07</v>
      </c>
      <c r="C50" s="4">
        <v>0.22</v>
      </c>
      <c r="D50" s="4">
        <v>0</v>
      </c>
      <c r="E50" s="4">
        <v>0</v>
      </c>
      <c r="F50" s="4">
        <f t="shared" si="17"/>
        <v>3.07</v>
      </c>
      <c r="G50" s="13">
        <v>0.64492699892117078</v>
      </c>
      <c r="H50" s="13">
        <v>0.35507300107882928</v>
      </c>
      <c r="I50" s="4">
        <f t="shared" si="20"/>
        <v>1.98</v>
      </c>
      <c r="J50" s="4">
        <f t="shared" si="18"/>
        <v>0.22</v>
      </c>
      <c r="K50" s="4">
        <f t="shared" si="19"/>
        <v>2.2000000000000002</v>
      </c>
      <c r="L50" s="4">
        <f t="shared" si="21"/>
        <v>1.0900000000000001</v>
      </c>
    </row>
    <row r="51" spans="1:12" x14ac:dyDescent="0.25">
      <c r="A51" s="3">
        <v>7</v>
      </c>
      <c r="B51" s="4">
        <v>0.93</v>
      </c>
      <c r="C51" s="4">
        <v>0.17</v>
      </c>
      <c r="D51" s="4">
        <v>0</v>
      </c>
      <c r="E51" s="4">
        <v>0</v>
      </c>
      <c r="F51" s="4">
        <f t="shared" si="17"/>
        <v>0.93</v>
      </c>
      <c r="G51" s="13">
        <v>0.64417291391645326</v>
      </c>
      <c r="H51" s="13">
        <v>0.35582708608354674</v>
      </c>
      <c r="I51" s="4">
        <f t="shared" si="20"/>
        <v>0.6</v>
      </c>
      <c r="J51" s="4">
        <f t="shared" si="18"/>
        <v>0.17</v>
      </c>
      <c r="K51" s="4">
        <f t="shared" si="19"/>
        <v>0.77</v>
      </c>
      <c r="L51" s="4">
        <f t="shared" si="21"/>
        <v>0.33</v>
      </c>
    </row>
    <row r="52" spans="1:12" x14ac:dyDescent="0.25">
      <c r="A52" s="3">
        <v>8</v>
      </c>
      <c r="B52" s="4">
        <v>0</v>
      </c>
      <c r="C52" s="4">
        <v>0</v>
      </c>
      <c r="D52" s="4">
        <v>0</v>
      </c>
      <c r="E52" s="4">
        <v>0</v>
      </c>
      <c r="F52" s="4">
        <f>SUM(C52:D52)-SUM(E52:E52)</f>
        <v>0</v>
      </c>
      <c r="G52" s="12"/>
      <c r="H52" s="12"/>
      <c r="I52" s="4">
        <f t="shared" si="20"/>
        <v>0</v>
      </c>
      <c r="J52" s="4">
        <f>SUM(D52:E52)-SUM(F52:F52)</f>
        <v>0</v>
      </c>
      <c r="K52" s="4">
        <f t="shared" si="19"/>
        <v>0</v>
      </c>
      <c r="L52" s="4">
        <f t="shared" si="21"/>
        <v>0</v>
      </c>
    </row>
    <row r="53" spans="1:12" x14ac:dyDescent="0.25">
      <c r="A53" s="3">
        <v>9</v>
      </c>
      <c r="B53" s="4">
        <v>6491.23</v>
      </c>
      <c r="C53" s="4">
        <v>2166.5</v>
      </c>
      <c r="D53" s="4">
        <v>0</v>
      </c>
      <c r="E53" s="4">
        <v>0</v>
      </c>
      <c r="F53" s="4">
        <v>0</v>
      </c>
      <c r="G53" s="12"/>
      <c r="H53" s="12"/>
      <c r="I53" s="4">
        <f t="shared" si="20"/>
        <v>0</v>
      </c>
      <c r="J53" s="4">
        <v>0</v>
      </c>
      <c r="K53" s="4">
        <f t="shared" si="19"/>
        <v>0</v>
      </c>
      <c r="L53" s="4">
        <f t="shared" si="21"/>
        <v>0</v>
      </c>
    </row>
    <row r="54" spans="1:12" x14ac:dyDescent="0.25">
      <c r="A54" s="3">
        <v>10</v>
      </c>
      <c r="B54" s="4">
        <v>57301.25</v>
      </c>
      <c r="C54" s="4">
        <v>35694.81</v>
      </c>
      <c r="D54" s="4">
        <v>7082.69</v>
      </c>
      <c r="E54" s="4">
        <v>2752.75</v>
      </c>
      <c r="F54" s="4">
        <v>0</v>
      </c>
      <c r="G54" s="12"/>
      <c r="H54" s="12"/>
      <c r="I54" s="4">
        <f t="shared" si="20"/>
        <v>0</v>
      </c>
      <c r="J54" s="4">
        <v>0</v>
      </c>
      <c r="K54" s="4">
        <f t="shared" si="19"/>
        <v>0</v>
      </c>
      <c r="L54" s="4">
        <f t="shared" si="21"/>
        <v>0</v>
      </c>
    </row>
    <row r="55" spans="1:12" x14ac:dyDescent="0.25">
      <c r="A55" s="3">
        <v>11</v>
      </c>
      <c r="B55" s="4">
        <v>110117.16</v>
      </c>
      <c r="C55" s="4">
        <v>77578.13</v>
      </c>
      <c r="D55" s="4">
        <v>21400.79</v>
      </c>
      <c r="E55" s="4">
        <v>11892.28</v>
      </c>
      <c r="F55" s="4">
        <v>0</v>
      </c>
      <c r="G55" s="12"/>
      <c r="H55" s="12"/>
      <c r="I55" s="4">
        <f t="shared" si="20"/>
        <v>0</v>
      </c>
      <c r="J55" s="4">
        <v>0</v>
      </c>
      <c r="K55" s="4">
        <f t="shared" si="19"/>
        <v>0</v>
      </c>
      <c r="L55" s="4">
        <f t="shared" si="21"/>
        <v>0</v>
      </c>
    </row>
    <row r="56" spans="1:12" x14ac:dyDescent="0.25">
      <c r="A56" s="3">
        <v>12</v>
      </c>
      <c r="B56" s="4">
        <v>130278.56</v>
      </c>
      <c r="C56" s="4">
        <v>72368.19</v>
      </c>
      <c r="D56" s="4">
        <v>21445.82</v>
      </c>
      <c r="E56" s="4">
        <v>9537.19</v>
      </c>
      <c r="F56" s="4">
        <v>0</v>
      </c>
      <c r="G56" s="12"/>
      <c r="H56" s="12"/>
      <c r="I56" s="4">
        <f t="shared" si="20"/>
        <v>0</v>
      </c>
      <c r="J56" s="4">
        <v>0</v>
      </c>
      <c r="K56" s="4">
        <f t="shared" si="19"/>
        <v>0</v>
      </c>
      <c r="L56" s="4">
        <f t="shared" si="21"/>
        <v>0</v>
      </c>
    </row>
    <row r="57" spans="1:12" x14ac:dyDescent="0.25">
      <c r="A57" s="1">
        <v>2022</v>
      </c>
      <c r="B57" s="2">
        <f>SUM(B58:B69)</f>
        <v>642601.36</v>
      </c>
      <c r="C57" s="2">
        <f>SUM(C58:C69)</f>
        <v>294109.63999999996</v>
      </c>
      <c r="D57" s="2">
        <v>141784.12999999998</v>
      </c>
      <c r="E57" s="2">
        <v>39318.020000000011</v>
      </c>
      <c r="F57" s="2">
        <f>SUM(F58:F69)</f>
        <v>0</v>
      </c>
      <c r="G57" s="11"/>
      <c r="H57" s="11"/>
      <c r="I57" s="2">
        <f>SUM(I58:I69)</f>
        <v>0</v>
      </c>
      <c r="J57" s="2">
        <f>SUM(J58:J69)</f>
        <v>0</v>
      </c>
      <c r="K57" s="2">
        <f>SUM(K58:K69)</f>
        <v>0</v>
      </c>
      <c r="L57" s="2">
        <f>SUM(L58:L69)</f>
        <v>0</v>
      </c>
    </row>
    <row r="58" spans="1:12" x14ac:dyDescent="0.25">
      <c r="A58" s="3">
        <v>1</v>
      </c>
      <c r="B58" s="4">
        <v>47203.17</v>
      </c>
      <c r="C58" s="4">
        <v>37116.129999999997</v>
      </c>
      <c r="D58" s="4">
        <v>2734.54</v>
      </c>
      <c r="E58" s="4">
        <v>906.78</v>
      </c>
      <c r="F58" s="4">
        <v>0</v>
      </c>
      <c r="G58" s="12"/>
      <c r="H58" s="12"/>
      <c r="I58" s="4">
        <f>ROUND(F58*G58,2)</f>
        <v>0</v>
      </c>
      <c r="J58" s="4">
        <v>0</v>
      </c>
      <c r="K58" s="4">
        <f t="shared" ref="K58:K69" si="22">I58+J58</f>
        <v>0</v>
      </c>
      <c r="L58" s="4">
        <f>ROUND(F58*H58,2)</f>
        <v>0</v>
      </c>
    </row>
    <row r="59" spans="1:12" x14ac:dyDescent="0.25">
      <c r="A59" s="3">
        <v>2</v>
      </c>
      <c r="B59" s="4">
        <v>39042.97</v>
      </c>
      <c r="C59" s="4">
        <v>26792.75</v>
      </c>
      <c r="D59" s="4">
        <v>0</v>
      </c>
      <c r="E59" s="4">
        <v>0</v>
      </c>
      <c r="F59" s="4">
        <v>0</v>
      </c>
      <c r="G59" s="12"/>
      <c r="H59" s="12"/>
      <c r="I59" s="4">
        <f t="shared" ref="I59:I69" si="23">ROUND(F59*G59,2)</f>
        <v>0</v>
      </c>
      <c r="J59" s="4">
        <v>0</v>
      </c>
      <c r="K59" s="4">
        <f t="shared" si="22"/>
        <v>0</v>
      </c>
      <c r="L59" s="4">
        <f t="shared" ref="L59:L69" si="24">ROUND(F59*H59,2)</f>
        <v>0</v>
      </c>
    </row>
    <row r="60" spans="1:12" x14ac:dyDescent="0.25">
      <c r="A60" s="3">
        <v>3</v>
      </c>
      <c r="B60" s="4">
        <v>114517.67</v>
      </c>
      <c r="C60" s="4">
        <v>70206.61</v>
      </c>
      <c r="D60" s="4">
        <v>18800.91</v>
      </c>
      <c r="E60" s="4">
        <v>9553.2000000000007</v>
      </c>
      <c r="F60" s="4">
        <v>0</v>
      </c>
      <c r="G60" s="12"/>
      <c r="H60" s="12"/>
      <c r="I60" s="4">
        <f t="shared" si="23"/>
        <v>0</v>
      </c>
      <c r="J60" s="4">
        <v>0</v>
      </c>
      <c r="K60" s="4">
        <f t="shared" si="22"/>
        <v>0</v>
      </c>
      <c r="L60" s="4">
        <f t="shared" si="24"/>
        <v>0</v>
      </c>
    </row>
    <row r="61" spans="1:12" x14ac:dyDescent="0.25">
      <c r="A61" s="3">
        <v>4</v>
      </c>
      <c r="B61" s="4">
        <v>201525</v>
      </c>
      <c r="C61" s="4">
        <v>65053.69</v>
      </c>
      <c r="D61" s="4">
        <v>75213.679999999993</v>
      </c>
      <c r="E61" s="4">
        <v>20002.47</v>
      </c>
      <c r="F61" s="4">
        <v>0</v>
      </c>
      <c r="G61" s="12"/>
      <c r="H61" s="12"/>
      <c r="I61" s="4">
        <f t="shared" si="23"/>
        <v>0</v>
      </c>
      <c r="J61" s="4">
        <v>0</v>
      </c>
      <c r="K61" s="4">
        <f t="shared" si="22"/>
        <v>0</v>
      </c>
      <c r="L61" s="4">
        <f t="shared" si="24"/>
        <v>0</v>
      </c>
    </row>
    <row r="62" spans="1:12" x14ac:dyDescent="0.25">
      <c r="A62" s="3">
        <v>5</v>
      </c>
      <c r="B62" s="4">
        <v>113003.69</v>
      </c>
      <c r="C62" s="4">
        <v>32534.35</v>
      </c>
      <c r="D62" s="4">
        <v>28767.81</v>
      </c>
      <c r="E62" s="4">
        <v>6110.59</v>
      </c>
      <c r="F62" s="4">
        <v>0</v>
      </c>
      <c r="G62" s="12"/>
      <c r="H62" s="12"/>
      <c r="I62" s="4">
        <f t="shared" si="23"/>
        <v>0</v>
      </c>
      <c r="J62" s="4">
        <v>0</v>
      </c>
      <c r="K62" s="4">
        <f t="shared" si="22"/>
        <v>0</v>
      </c>
      <c r="L62" s="4">
        <f t="shared" si="24"/>
        <v>0</v>
      </c>
    </row>
    <row r="63" spans="1:12" x14ac:dyDescent="0.25">
      <c r="A63" s="3">
        <v>6</v>
      </c>
      <c r="B63" s="4">
        <v>93514.85</v>
      </c>
      <c r="C63" s="4">
        <v>34358.5</v>
      </c>
      <c r="D63" s="4">
        <v>15347.29</v>
      </c>
      <c r="E63" s="4">
        <v>2309.98</v>
      </c>
      <c r="F63" s="4">
        <v>0</v>
      </c>
      <c r="G63" s="12"/>
      <c r="H63" s="12"/>
      <c r="I63" s="4">
        <f t="shared" si="23"/>
        <v>0</v>
      </c>
      <c r="J63" s="4">
        <v>0</v>
      </c>
      <c r="K63" s="4">
        <f t="shared" si="22"/>
        <v>0</v>
      </c>
      <c r="L63" s="4">
        <f t="shared" si="24"/>
        <v>0</v>
      </c>
    </row>
    <row r="64" spans="1:12" x14ac:dyDescent="0.25">
      <c r="A64" s="3">
        <v>7</v>
      </c>
      <c r="B64" s="4">
        <v>3420.61</v>
      </c>
      <c r="C64" s="4">
        <v>2472.48</v>
      </c>
      <c r="D64" s="4">
        <v>44.57</v>
      </c>
      <c r="E64" s="4">
        <v>3.49</v>
      </c>
      <c r="F64" s="4">
        <v>0</v>
      </c>
      <c r="G64" s="12"/>
      <c r="H64" s="12"/>
      <c r="I64" s="4">
        <f t="shared" si="23"/>
        <v>0</v>
      </c>
      <c r="J64" s="4">
        <v>0</v>
      </c>
      <c r="K64" s="4">
        <f t="shared" si="22"/>
        <v>0</v>
      </c>
      <c r="L64" s="4">
        <f t="shared" si="24"/>
        <v>0</v>
      </c>
    </row>
    <row r="65" spans="1:12" x14ac:dyDescent="0.25">
      <c r="A65" s="3">
        <v>8</v>
      </c>
      <c r="B65" s="4">
        <v>20.9</v>
      </c>
      <c r="C65" s="4">
        <v>106.54</v>
      </c>
      <c r="D65" s="4">
        <v>0</v>
      </c>
      <c r="E65" s="4">
        <v>0</v>
      </c>
      <c r="F65" s="4">
        <v>0</v>
      </c>
      <c r="G65" s="12"/>
      <c r="H65" s="12"/>
      <c r="I65" s="4">
        <f t="shared" si="23"/>
        <v>0</v>
      </c>
      <c r="J65" s="4">
        <v>0</v>
      </c>
      <c r="K65" s="4">
        <f t="shared" si="22"/>
        <v>0</v>
      </c>
      <c r="L65" s="4">
        <f t="shared" si="24"/>
        <v>0</v>
      </c>
    </row>
    <row r="66" spans="1:12" x14ac:dyDescent="0.25">
      <c r="A66" s="3">
        <v>9</v>
      </c>
      <c r="B66" s="4">
        <v>2944.46</v>
      </c>
      <c r="C66" s="4">
        <v>2878.99</v>
      </c>
      <c r="D66" s="4">
        <v>0</v>
      </c>
      <c r="E66" s="4">
        <v>0</v>
      </c>
      <c r="F66" s="4">
        <v>0</v>
      </c>
      <c r="G66" s="12"/>
      <c r="H66" s="12"/>
      <c r="I66" s="4">
        <f t="shared" si="23"/>
        <v>0</v>
      </c>
      <c r="J66" s="4">
        <v>0</v>
      </c>
      <c r="K66" s="4">
        <f t="shared" si="22"/>
        <v>0</v>
      </c>
      <c r="L66" s="4">
        <f t="shared" si="24"/>
        <v>0</v>
      </c>
    </row>
    <row r="67" spans="1:12" x14ac:dyDescent="0.25">
      <c r="A67" s="3">
        <v>10</v>
      </c>
      <c r="B67" s="4">
        <v>6022.26</v>
      </c>
      <c r="C67" s="4">
        <v>3142.67</v>
      </c>
      <c r="D67" s="4">
        <v>0</v>
      </c>
      <c r="E67" s="4">
        <v>0</v>
      </c>
      <c r="F67" s="4">
        <v>0</v>
      </c>
      <c r="G67" s="12"/>
      <c r="H67" s="12"/>
      <c r="I67" s="4">
        <f t="shared" si="23"/>
        <v>0</v>
      </c>
      <c r="J67" s="4">
        <v>0</v>
      </c>
      <c r="K67" s="4">
        <f t="shared" si="22"/>
        <v>0</v>
      </c>
      <c r="L67" s="4">
        <f t="shared" si="24"/>
        <v>0</v>
      </c>
    </row>
    <row r="68" spans="1:12" x14ac:dyDescent="0.25">
      <c r="A68" s="3">
        <v>11</v>
      </c>
      <c r="B68" s="4">
        <v>5040.6400000000003</v>
      </c>
      <c r="C68" s="4">
        <v>1558.93</v>
      </c>
      <c r="D68" s="4">
        <v>0</v>
      </c>
      <c r="E68" s="4">
        <v>0</v>
      </c>
      <c r="F68" s="4">
        <v>0</v>
      </c>
      <c r="G68" s="12"/>
      <c r="H68" s="12"/>
      <c r="I68" s="4">
        <f t="shared" si="23"/>
        <v>0</v>
      </c>
      <c r="J68" s="4">
        <v>0</v>
      </c>
      <c r="K68" s="4">
        <f t="shared" si="22"/>
        <v>0</v>
      </c>
      <c r="L68" s="4">
        <f t="shared" si="24"/>
        <v>0</v>
      </c>
    </row>
    <row r="69" spans="1:12" x14ac:dyDescent="0.25">
      <c r="A69" s="3">
        <v>12</v>
      </c>
      <c r="B69" s="4">
        <v>16345.14</v>
      </c>
      <c r="C69" s="4">
        <v>17888</v>
      </c>
      <c r="D69" s="4">
        <v>875.33</v>
      </c>
      <c r="E69" s="4">
        <v>431.51</v>
      </c>
      <c r="F69" s="4">
        <v>0</v>
      </c>
      <c r="G69" s="12"/>
      <c r="H69" s="12"/>
      <c r="I69" s="4">
        <f t="shared" si="23"/>
        <v>0</v>
      </c>
      <c r="J69" s="4">
        <v>0</v>
      </c>
      <c r="K69" s="4">
        <f t="shared" si="22"/>
        <v>0</v>
      </c>
      <c r="L69" s="4">
        <f t="shared" si="24"/>
        <v>0</v>
      </c>
    </row>
    <row r="70" spans="1:12" x14ac:dyDescent="0.25">
      <c r="A70" s="5" t="s">
        <v>1</v>
      </c>
      <c r="B70" s="6">
        <f t="shared" ref="B70:F70" si="25">B8+B18+B31+B44+B57</f>
        <v>5124264.8400000008</v>
      </c>
      <c r="C70" s="6">
        <f t="shared" si="25"/>
        <v>1047746.6299999999</v>
      </c>
      <c r="D70" s="6">
        <f t="shared" si="25"/>
        <v>1281676.92</v>
      </c>
      <c r="E70" s="6">
        <f t="shared" si="25"/>
        <v>149285.23000000001</v>
      </c>
      <c r="F70" s="6">
        <f t="shared" si="25"/>
        <v>3087511.79</v>
      </c>
      <c r="G70" s="15"/>
      <c r="H70" s="15"/>
      <c r="I70" s="6">
        <f t="shared" ref="I70:K70" si="26">I8+I18+I31+I44+I57</f>
        <v>2059227.1300000001</v>
      </c>
      <c r="J70" s="6">
        <f>J8+J18+J31+J44+J57</f>
        <v>480044.37</v>
      </c>
      <c r="K70" s="6">
        <f t="shared" si="26"/>
        <v>2539271.5000000005</v>
      </c>
      <c r="L70" s="6">
        <f t="shared" ref="L70" si="27">L8+L18+L31+L44+L57</f>
        <v>1028284.66</v>
      </c>
    </row>
  </sheetData>
  <mergeCells count="3">
    <mergeCell ref="A1:L1"/>
    <mergeCell ref="A2:L2"/>
    <mergeCell ref="A3:L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Adjusted Payment Breakdown</vt:lpstr>
    </vt:vector>
  </TitlesOfParts>
  <Company>Ottawa River Power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Roy</dc:creator>
  <cp:lastModifiedBy>Jeffrey Roy</cp:lastModifiedBy>
  <dcterms:created xsi:type="dcterms:W3CDTF">2023-12-06T14:24:39Z</dcterms:created>
  <dcterms:modified xsi:type="dcterms:W3CDTF">2023-12-06T16:22:54Z</dcterms:modified>
</cp:coreProperties>
</file>