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R:\ORPC Files\Management\Accounting\Rate Applications\2024 Rates\"/>
    </mc:Choice>
  </mc:AlternateContent>
  <xr:revisionPtr revIDLastSave="0" documentId="13_ncr:1_{053B53C3-3918-428C-93B8-4D984B8330DC}" xr6:coauthVersionLast="47" xr6:coauthVersionMax="47" xr10:uidLastSave="{00000000-0000-0000-0000-000000000000}"/>
  <bookViews>
    <workbookView xWindow="-120" yWindow="-120" windowWidth="29040" windowHeight="15840" xr2:uid="{FBF357EB-4D02-4BDD-A411-8B5415B4F29E}"/>
  </bookViews>
  <sheets>
    <sheet name="Appendix K - 1595 Work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I14" i="1"/>
  <c r="J39" i="1"/>
  <c r="F39" i="1"/>
  <c r="D13" i="1" l="1"/>
  <c r="E13" i="1"/>
  <c r="F13" i="1"/>
  <c r="H13" i="1" s="1"/>
  <c r="F14" i="1"/>
  <c r="H14" i="1" s="1"/>
  <c r="D15" i="1"/>
  <c r="E15" i="1"/>
  <c r="G15" i="1"/>
  <c r="I15" i="1"/>
  <c r="G39" i="1"/>
  <c r="I39" i="1"/>
  <c r="F40" i="1"/>
  <c r="G40" i="1"/>
  <c r="I40" i="1"/>
  <c r="J40" i="1"/>
  <c r="K40" i="1" s="1"/>
  <c r="F41" i="1"/>
  <c r="J41" i="1" s="1"/>
  <c r="K41" i="1" s="1"/>
  <c r="G41" i="1"/>
  <c r="I41" i="1" s="1"/>
  <c r="F42" i="1"/>
  <c r="G42" i="1"/>
  <c r="I42" i="1" s="1"/>
  <c r="F43" i="1"/>
  <c r="G43" i="1"/>
  <c r="I43" i="1" s="1"/>
  <c r="J43" i="1" s="1"/>
  <c r="K43" i="1" s="1"/>
  <c r="F44" i="1"/>
  <c r="G44" i="1"/>
  <c r="I44" i="1"/>
  <c r="J44" i="1" s="1"/>
  <c r="K44" i="1" s="1"/>
  <c r="F45" i="1"/>
  <c r="J45" i="1" s="1"/>
  <c r="K45" i="1" s="1"/>
  <c r="G45" i="1"/>
  <c r="I45" i="1"/>
  <c r="F46" i="1"/>
  <c r="G46" i="1"/>
  <c r="I46" i="1" s="1"/>
  <c r="F47" i="1"/>
  <c r="G47" i="1"/>
  <c r="I47" i="1" s="1"/>
  <c r="F48" i="1"/>
  <c r="G48" i="1"/>
  <c r="I48" i="1"/>
  <c r="J48" i="1" s="1"/>
  <c r="K48" i="1" s="1"/>
  <c r="F49" i="1"/>
  <c r="G49" i="1"/>
  <c r="I49" i="1" s="1"/>
  <c r="J49" i="1" s="1"/>
  <c r="K49" i="1" s="1"/>
  <c r="F50" i="1"/>
  <c r="J50" i="1" s="1"/>
  <c r="K50" i="1" s="1"/>
  <c r="G50" i="1"/>
  <c r="I50" i="1" s="1"/>
  <c r="F51" i="1"/>
  <c r="G51" i="1"/>
  <c r="I51" i="1" s="1"/>
  <c r="J51" i="1" s="1"/>
  <c r="K51" i="1" s="1"/>
  <c r="F52" i="1"/>
  <c r="J52" i="1" s="1"/>
  <c r="K52" i="1" s="1"/>
  <c r="G52" i="1"/>
  <c r="I52" i="1"/>
  <c r="F53" i="1"/>
  <c r="G53" i="1"/>
  <c r="I53" i="1"/>
  <c r="J53" i="1" s="1"/>
  <c r="K53" i="1" s="1"/>
  <c r="F54" i="1"/>
  <c r="J54" i="1" s="1"/>
  <c r="K54" i="1" s="1"/>
  <c r="G54" i="1"/>
  <c r="I54" i="1"/>
  <c r="F55" i="1"/>
  <c r="J55" i="1" s="1"/>
  <c r="K55" i="1" s="1"/>
  <c r="G55" i="1"/>
  <c r="I55" i="1" s="1"/>
  <c r="F56" i="1"/>
  <c r="G56" i="1"/>
  <c r="I56" i="1"/>
  <c r="J56" i="1"/>
  <c r="K56" i="1" s="1"/>
  <c r="F57" i="1"/>
  <c r="G57" i="1"/>
  <c r="I57" i="1" s="1"/>
  <c r="J57" i="1" s="1"/>
  <c r="K57" i="1" s="1"/>
  <c r="F58" i="1"/>
  <c r="J58" i="1" s="1"/>
  <c r="K58" i="1" s="1"/>
  <c r="G58" i="1"/>
  <c r="I58" i="1" s="1"/>
  <c r="D59" i="1"/>
  <c r="F68" i="1"/>
  <c r="J68" i="1" s="1"/>
  <c r="G68" i="1"/>
  <c r="I68" i="1" s="1"/>
  <c r="F69" i="1"/>
  <c r="G69" i="1"/>
  <c r="I69" i="1" s="1"/>
  <c r="J69" i="1" s="1"/>
  <c r="K69" i="1" s="1"/>
  <c r="F70" i="1"/>
  <c r="J70" i="1" s="1"/>
  <c r="K70" i="1" s="1"/>
  <c r="G70" i="1"/>
  <c r="I70" i="1"/>
  <c r="F71" i="1"/>
  <c r="G71" i="1"/>
  <c r="I71" i="1"/>
  <c r="J71" i="1" s="1"/>
  <c r="K71" i="1" s="1"/>
  <c r="F72" i="1"/>
  <c r="J72" i="1" s="1"/>
  <c r="K72" i="1" s="1"/>
  <c r="G72" i="1"/>
  <c r="I72" i="1"/>
  <c r="F73" i="1"/>
  <c r="J73" i="1" s="1"/>
  <c r="K73" i="1" s="1"/>
  <c r="G73" i="1"/>
  <c r="I73" i="1" s="1"/>
  <c r="F74" i="1"/>
  <c r="G74" i="1"/>
  <c r="I74" i="1"/>
  <c r="J74" i="1"/>
  <c r="K74" i="1" s="1"/>
  <c r="F75" i="1"/>
  <c r="G75" i="1"/>
  <c r="I75" i="1" s="1"/>
  <c r="J75" i="1" s="1"/>
  <c r="K75" i="1" s="1"/>
  <c r="F76" i="1"/>
  <c r="J76" i="1" s="1"/>
  <c r="K76" i="1" s="1"/>
  <c r="G76" i="1"/>
  <c r="I76" i="1" s="1"/>
  <c r="F77" i="1"/>
  <c r="G77" i="1"/>
  <c r="I77" i="1" s="1"/>
  <c r="J77" i="1" s="1"/>
  <c r="K77" i="1" s="1"/>
  <c r="F78" i="1"/>
  <c r="J78" i="1" s="1"/>
  <c r="K78" i="1" s="1"/>
  <c r="G78" i="1"/>
  <c r="I78" i="1"/>
  <c r="F79" i="1"/>
  <c r="G79" i="1"/>
  <c r="I79" i="1"/>
  <c r="J79" i="1" s="1"/>
  <c r="K79" i="1" s="1"/>
  <c r="F80" i="1"/>
  <c r="J80" i="1" s="1"/>
  <c r="K80" i="1" s="1"/>
  <c r="G80" i="1"/>
  <c r="I80" i="1"/>
  <c r="F81" i="1"/>
  <c r="G81" i="1"/>
  <c r="I81" i="1" s="1"/>
  <c r="F82" i="1"/>
  <c r="G82" i="1"/>
  <c r="I82" i="1"/>
  <c r="J82" i="1"/>
  <c r="K82" i="1" s="1"/>
  <c r="F83" i="1"/>
  <c r="G83" i="1"/>
  <c r="I83" i="1" s="1"/>
  <c r="J83" i="1" s="1"/>
  <c r="K83" i="1" s="1"/>
  <c r="F84" i="1"/>
  <c r="G84" i="1"/>
  <c r="I84" i="1" s="1"/>
  <c r="F85" i="1"/>
  <c r="G85" i="1"/>
  <c r="I85" i="1" s="1"/>
  <c r="J85" i="1" s="1"/>
  <c r="K85" i="1" s="1"/>
  <c r="F86" i="1"/>
  <c r="J86" i="1" s="1"/>
  <c r="K86" i="1" s="1"/>
  <c r="G86" i="1"/>
  <c r="I86" i="1"/>
  <c r="F87" i="1"/>
  <c r="G87" i="1"/>
  <c r="I87" i="1"/>
  <c r="J87" i="1" s="1"/>
  <c r="K87" i="1" s="1"/>
  <c r="D88" i="1"/>
  <c r="J84" i="1" l="1"/>
  <c r="K84" i="1" s="1"/>
  <c r="J81" i="1"/>
  <c r="K81" i="1" s="1"/>
  <c r="J47" i="1"/>
  <c r="K47" i="1" s="1"/>
  <c r="J88" i="1"/>
  <c r="K88" i="1" s="1"/>
  <c r="K68" i="1"/>
  <c r="J46" i="1"/>
  <c r="K46" i="1" s="1"/>
  <c r="J14" i="1"/>
  <c r="K14" i="1"/>
  <c r="L14" i="1" s="1"/>
  <c r="H15" i="1"/>
  <c r="J13" i="1"/>
  <c r="K13" i="1"/>
  <c r="L13" i="1" s="1"/>
  <c r="J42" i="1"/>
  <c r="K42" i="1" s="1"/>
  <c r="K39" i="1"/>
  <c r="J59" i="1"/>
  <c r="F15" i="1"/>
  <c r="J15" i="1" l="1"/>
  <c r="J17" i="1" s="1"/>
  <c r="J19" i="1" s="1"/>
  <c r="K59" i="1"/>
  <c r="J93" i="1"/>
  <c r="K15" i="1"/>
  <c r="J94" i="1"/>
  <c r="J95" i="1" l="1"/>
</calcChain>
</file>

<file path=xl/sharedStrings.xml><?xml version="1.0" encoding="utf-8"?>
<sst xmlns="http://schemas.openxmlformats.org/spreadsheetml/2006/main" count="97" uniqueCount="61">
  <si>
    <t>***Any unreconciled difference between amounts reported in the residual balances section in Step 1 and amounts calculated for the total of all applicable riders in Step 3 must be explained.</t>
  </si>
  <si>
    <t>Unreconciled Differences***</t>
  </si>
  <si>
    <t>Total Account Residual Balance per Step 1 above</t>
  </si>
  <si>
    <t>Total Calculated Account Balance</t>
  </si>
  <si>
    <t>SUMMARY</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</si>
  <si>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</si>
  <si>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TOTAL</t>
  </si>
  <si>
    <t>microFIT SERVICE CLASSIFICATION</t>
  </si>
  <si>
    <t>kWh</t>
  </si>
  <si>
    <t>UNMETERED SCATTERED LOAD SERVICE CLASSIFICATION</t>
  </si>
  <si>
    <t>STREET LIGHTING SERVICE CLASSIFICATION</t>
  </si>
  <si>
    <t>SENTINEL LIGHTING SERVICE CLASSIFICATION</t>
  </si>
  <si>
    <t>GENERAL SERVICE 50 to 4,999 kW SERVICE CLASSIFICATION</t>
  </si>
  <si>
    <t>GENERAL SERVICE LESS THAN 50 KW SERVICE CLASSIFICATION</t>
  </si>
  <si>
    <t>RESIDENTIAL SERVICE CLASSIFICATION</t>
  </si>
  <si>
    <t>Calculated Variance (%)</t>
  </si>
  <si>
    <t>Calculated Variance ($)</t>
  </si>
  <si>
    <t>Forecasted versus billed Consumption Variance (kWh/kW)</t>
  </si>
  <si>
    <t>Billed Consumption (kWh/kW) that the rider was applied against**</t>
  </si>
  <si>
    <t>Projected Consumption over Recovery Period</t>
  </si>
  <si>
    <t>Calculated Rate Rider as Approved by OEB</t>
  </si>
  <si>
    <t>Denominator Used in Rider Calculation as Approved by OEB (annualized)</t>
  </si>
  <si>
    <t>Allocated Balance to Rate Class as Approved by OEB</t>
  </si>
  <si>
    <t>Unit</t>
  </si>
  <si>
    <t>Rate Class</t>
  </si>
  <si>
    <t>Data used to calculate rate rider (Data to agree with Rate Generator Model and OEB Decision as applicable for the vintage year) versus actuals</t>
  </si>
  <si>
    <t>Rate Rider Recovery Period (Months)</t>
  </si>
  <si>
    <t>RATE RIDER - RSVA - GLOBAL ADJUSTMENT</t>
  </si>
  <si>
    <t>kW</t>
  </si>
  <si>
    <t>RATE RIDER - GROUP 1 DVA ACCOUNTS (EXCLUDING GLOBAL ADJUSTMENT)</t>
  </si>
  <si>
    <t>Step 3</t>
  </si>
  <si>
    <t>No</t>
  </si>
  <si>
    <t>Other 3</t>
  </si>
  <si>
    <t>Other 2</t>
  </si>
  <si>
    <t>Other 1</t>
  </si>
  <si>
    <t>Rate Rider - RSVA - Group 2 Accounts (If a separate Group 2 rate rider was created)</t>
  </si>
  <si>
    <t>Yes</t>
  </si>
  <si>
    <t>Rate Rider - RSVA - Global Adjustment</t>
  </si>
  <si>
    <t>Rate Rider- Group 1 DVA Accounts (Excluding Global Adjustment) - Non-WMP</t>
  </si>
  <si>
    <t>Rate Rider- Group 1 DVA Accounts (Excluding Global Adjustment)</t>
  </si>
  <si>
    <t>Select Rate Rider(s) Applicable for 1595 Recovery Period by indicating "Yes" in column G</t>
  </si>
  <si>
    <t>Step 2</t>
  </si>
  <si>
    <t>*Unresolved differences of +/- 10% require further analysis and explanation. Amounts originally approved for disposition based on forecasted consumption or number of customers must be compared to actual figures.</t>
  </si>
  <si>
    <t>Difference (any variance should be explained):</t>
  </si>
  <si>
    <t>Total residual balance per continuity schedule:</t>
  </si>
  <si>
    <t>Total Balances:</t>
  </si>
  <si>
    <t>Shared Tax Savings (Approved by the OEB in Prior Decision(s) and Order(s) and Transferred to Account 1595), if any:</t>
  </si>
  <si>
    <t>Total Group 1 and Group 2 Balances</t>
  </si>
  <si>
    <t>Account 1589 - Global Adjustment</t>
  </si>
  <si>
    <t>Total Group 1 and Group 2 Balances excluding Account 1589 - Global Adjustment</t>
  </si>
  <si>
    <t>Collections/Returns Variance (%)</t>
  </si>
  <si>
    <t>Total Residual Balances</t>
  </si>
  <si>
    <t>Carrying Charges Recorded on Net Principal Account Balances</t>
  </si>
  <si>
    <t>Residual Balances Pertaining to Principal and Carrying Charges Approved for Disposition</t>
  </si>
  <si>
    <t>Rate Rider Amounts Collected/(Returned)</t>
  </si>
  <si>
    <t>Total Balances Approved for Disposition</t>
  </si>
  <si>
    <t>Carrying Charges Balance Approved for Disposition</t>
  </si>
  <si>
    <t>Principal Balance Approved for Disposition</t>
  </si>
  <si>
    <t>Components of the 1595 Account Balances:</t>
  </si>
  <si>
    <t>Step 1</t>
  </si>
  <si>
    <t>Year in which this worksheet relates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</si>
</sst>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0.0000%"/>
    <numFmt numFmtId="165" formatCode="_-&quot;$&quot;* #,##0_-;\-&quot;$&quot;* #,##0_-;_-&quot;$&quot;* &quot;-&quot;??_-;_-@_-"/>
    <numFmt numFmtId="166" formatCode="0.0%"/>
    <numFmt numFmtId="167" formatCode="&quot;$&quot;#,##0.0000;[Red]\(&quot;$&quot;#,##0.0000\)"/>
    <numFmt numFmtId="168" formatCode="0.00000"/>
    <numFmt numFmtId="169" formatCode="&quot;$&quot;#,##0"/>
  </numFmts>
  <fonts count="8" x14ac:knownFonts="1">
    <font>
      <sz val="11"/>
      <color theme="1"/>
      <name val="Calibri"/>
      <family val="2"/>
      <scheme val="minor"/>
    </font>
    <font>
      <sz val="11"/>
      <color theme="1"/>
      <name val="Calibri"/>
      <family val="2"/>
      <scheme val="minor"/>
    </font>
    <font>
      <sz val="11"/>
      <color theme="1"/>
      <name val="Arial"/>
      <family val="2"/>
    </font>
    <font>
      <b/>
      <sz val="11"/>
      <name val="Arial"/>
      <family val="2"/>
    </font>
    <font>
      <b/>
      <sz val="11"/>
      <color theme="1"/>
      <name val="Arial"/>
      <family val="2"/>
    </font>
    <font>
      <sz val="11"/>
      <name val="Arial"/>
      <family val="2"/>
    </font>
    <font>
      <b/>
      <u/>
      <sz val="11"/>
      <name val="Arial"/>
      <family val="2"/>
    </font>
    <font>
      <sz val="11"/>
      <color rgb="FFFF000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style="thick">
        <color theme="0" tint="-0.34998626667073579"/>
      </right>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0" borderId="0" xfId="0" applyFont="1"/>
    <xf numFmtId="44" fontId="3" fillId="0" borderId="0" xfId="1" applyFont="1" applyAlignment="1">
      <alignment horizontal="center" vertical="center"/>
    </xf>
    <xf numFmtId="10" fontId="4" fillId="0" borderId="0" xfId="2" applyNumberFormat="1" applyFont="1" applyAlignment="1">
      <alignment horizontal="center"/>
    </xf>
    <xf numFmtId="6" fontId="3" fillId="0" borderId="0" xfId="1" applyNumberFormat="1" applyFont="1" applyAlignment="1">
      <alignment horizontal="center" vertical="center"/>
    </xf>
    <xf numFmtId="0" fontId="3" fillId="0" borderId="0" xfId="0" applyFont="1" applyAlignment="1">
      <alignment vertical="center" wrapText="1"/>
    </xf>
    <xf numFmtId="6" fontId="3" fillId="0" borderId="0" xfId="0" applyNumberFormat="1" applyFont="1" applyAlignment="1">
      <alignment horizontal="left" vertical="center" wrapText="1"/>
    </xf>
    <xf numFmtId="8" fontId="2" fillId="0" borderId="0" xfId="0" applyNumberFormat="1" applyFont="1"/>
    <xf numFmtId="164" fontId="3" fillId="0" borderId="0" xfId="0" applyNumberFormat="1" applyFont="1" applyAlignment="1">
      <alignment horizontal="center" vertical="center"/>
    </xf>
    <xf numFmtId="6" fontId="4" fillId="0" borderId="0" xfId="0" applyNumberFormat="1" applyFont="1" applyAlignment="1">
      <alignment horizontal="center"/>
    </xf>
    <xf numFmtId="165" fontId="2" fillId="0" borderId="0" xfId="1" applyNumberFormat="1" applyFont="1" applyFill="1"/>
    <xf numFmtId="6" fontId="5" fillId="0" borderId="1" xfId="0" applyNumberFormat="1" applyFont="1" applyBorder="1" applyAlignment="1">
      <alignment horizontal="center" vertical="center"/>
    </xf>
    <xf numFmtId="6" fontId="4" fillId="0" borderId="2" xfId="0" applyNumberFormat="1" applyFont="1" applyBorder="1" applyAlignment="1">
      <alignment horizontal="center"/>
    </xf>
    <xf numFmtId="0" fontId="3" fillId="0" borderId="2" xfId="0" applyFont="1" applyBorder="1" applyAlignment="1">
      <alignment vertical="center" wrapText="1"/>
    </xf>
    <xf numFmtId="6" fontId="3" fillId="0" borderId="2" xfId="0" applyNumberFormat="1" applyFont="1" applyBorder="1" applyAlignment="1">
      <alignment horizontal="left" vertical="center" wrapText="1"/>
    </xf>
    <xf numFmtId="0" fontId="3" fillId="0" borderId="3" xfId="0" applyFont="1" applyBorder="1" applyAlignment="1">
      <alignment vertical="center" wrapText="1"/>
    </xf>
    <xf numFmtId="6" fontId="5" fillId="0" borderId="4" xfId="0" applyNumberFormat="1" applyFont="1" applyBorder="1" applyAlignment="1">
      <alignment horizontal="center" vertical="center"/>
    </xf>
    <xf numFmtId="0" fontId="3" fillId="0" borderId="5" xfId="0" applyFont="1" applyBorder="1" applyAlignment="1">
      <alignment vertical="center" wrapText="1"/>
    </xf>
    <xf numFmtId="6" fontId="5" fillId="0" borderId="6" xfId="0" applyNumberFormat="1" applyFont="1" applyBorder="1" applyAlignment="1">
      <alignment horizontal="center" vertical="center"/>
    </xf>
    <xf numFmtId="164" fontId="3" fillId="0" borderId="7" xfId="0" applyNumberFormat="1" applyFont="1" applyBorder="1" applyAlignment="1">
      <alignment horizontal="center" vertical="center"/>
    </xf>
    <xf numFmtId="6" fontId="4" fillId="0" borderId="8" xfId="0" applyNumberFormat="1" applyFont="1" applyBorder="1" applyAlignment="1">
      <alignment horizontal="center"/>
    </xf>
    <xf numFmtId="0" fontId="3" fillId="0" borderId="8" xfId="0" applyFont="1" applyBorder="1" applyAlignment="1">
      <alignment vertical="center" wrapText="1"/>
    </xf>
    <xf numFmtId="6" fontId="3" fillId="0" borderId="8" xfId="0" applyNumberFormat="1" applyFont="1" applyBorder="1" applyAlignment="1">
      <alignment horizontal="left" vertical="center" wrapText="1"/>
    </xf>
    <xf numFmtId="0" fontId="3" fillId="0" borderId="9" xfId="0" applyFont="1" applyBorder="1" applyAlignment="1">
      <alignment vertical="center" wrapText="1"/>
    </xf>
    <xf numFmtId="0" fontId="5" fillId="0" borderId="0" xfId="0" applyFont="1" applyAlignment="1">
      <alignment horizontal="left" vertical="center" wrapText="1"/>
    </xf>
    <xf numFmtId="6" fontId="2" fillId="0" borderId="0" xfId="0" applyNumberFormat="1" applyFont="1"/>
    <xf numFmtId="166" fontId="3" fillId="0" borderId="10" xfId="0" applyNumberFormat="1" applyFont="1" applyBorder="1" applyAlignment="1">
      <alignment horizontal="center" vertical="center"/>
    </xf>
    <xf numFmtId="6" fontId="4" fillId="0" borderId="10" xfId="0" applyNumberFormat="1" applyFont="1" applyBorder="1" applyAlignment="1">
      <alignment horizontal="center"/>
    </xf>
    <xf numFmtId="0" fontId="3" fillId="0" borderId="10" xfId="0" applyFont="1" applyBorder="1" applyAlignment="1">
      <alignment horizontal="center" vertical="center" wrapText="1"/>
    </xf>
    <xf numFmtId="167" fontId="5" fillId="0" borderId="10" xfId="0" applyNumberFormat="1" applyFont="1" applyBorder="1" applyAlignment="1">
      <alignment horizontal="center" vertical="center"/>
    </xf>
    <xf numFmtId="3" fontId="3" fillId="0" borderId="10" xfId="0" applyNumberFormat="1" applyFont="1" applyBorder="1" applyAlignment="1">
      <alignment horizontal="center" vertical="center" wrapText="1"/>
    </xf>
    <xf numFmtId="6" fontId="3" fillId="0" borderId="10" xfId="0" applyNumberFormat="1" applyFont="1" applyBorder="1" applyAlignment="1">
      <alignment horizontal="center" vertical="center" wrapText="1"/>
    </xf>
    <xf numFmtId="0" fontId="3" fillId="0" borderId="10" xfId="0" applyFont="1" applyBorder="1" applyAlignment="1">
      <alignment vertical="center" wrapText="1"/>
    </xf>
    <xf numFmtId="166" fontId="5" fillId="0" borderId="11" xfId="0" applyNumberFormat="1" applyFont="1" applyBorder="1" applyAlignment="1">
      <alignment horizontal="center" vertical="center"/>
    </xf>
    <xf numFmtId="6" fontId="5"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2" borderId="11" xfId="0" applyNumberFormat="1" applyFont="1" applyFill="1" applyBorder="1" applyAlignment="1" applyProtection="1">
      <alignment horizontal="center" vertical="center"/>
      <protection locked="0"/>
    </xf>
    <xf numFmtId="167" fontId="5" fillId="0" borderId="11" xfId="0" applyNumberFormat="1" applyFont="1" applyBorder="1" applyAlignment="1">
      <alignment horizontal="center" vertical="center"/>
    </xf>
    <xf numFmtId="6" fontId="5" fillId="2" borderId="11" xfId="0" applyNumberFormat="1"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0" borderId="10" xfId="0" applyFont="1" applyBorder="1" applyAlignment="1">
      <alignment horizontal="left" vertical="center"/>
    </xf>
    <xf numFmtId="0" fontId="5" fillId="0" borderId="0" xfId="0" applyFont="1"/>
    <xf numFmtId="0" fontId="3" fillId="0" borderId="11" xfId="0" applyFont="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3" fillId="0" borderId="0" xfId="0" applyFont="1" applyAlignment="1">
      <alignment horizontal="left" vertical="center"/>
    </xf>
    <xf numFmtId="0" fontId="3" fillId="2" borderId="10" xfId="0" applyFont="1" applyFill="1" applyBorder="1" applyAlignment="1" applyProtection="1">
      <alignment horizontal="center" vertical="center"/>
      <protection locked="0"/>
    </xf>
    <xf numFmtId="0" fontId="4" fillId="0" borderId="0" xfId="0" applyFont="1"/>
    <xf numFmtId="168" fontId="2" fillId="0" borderId="0" xfId="0" applyNumberFormat="1" applyFont="1"/>
    <xf numFmtId="0" fontId="7" fillId="0" borderId="0" xfId="0" applyFont="1"/>
    <xf numFmtId="0" fontId="3" fillId="0" borderId="0" xfId="0" applyFont="1"/>
    <xf numFmtId="0" fontId="2" fillId="4" borderId="12" xfId="0" applyFont="1" applyFill="1" applyBorder="1" applyAlignment="1" applyProtection="1">
      <alignment horizontal="left" vertical="center" wrapText="1"/>
      <protection locked="0"/>
    </xf>
    <xf numFmtId="0" fontId="5" fillId="0" borderId="0" xfId="0" applyFont="1" applyAlignment="1">
      <alignment horizontal="left" vertical="center"/>
    </xf>
    <xf numFmtId="169" fontId="3" fillId="0" borderId="10" xfId="0" applyNumberFormat="1" applyFont="1" applyBorder="1"/>
    <xf numFmtId="169" fontId="3" fillId="5" borderId="0" xfId="0" applyNumberFormat="1" applyFont="1" applyFill="1" applyAlignment="1">
      <alignment horizontal="right" vertical="center"/>
    </xf>
    <xf numFmtId="169" fontId="5" fillId="0" borderId="0" xfId="0" applyNumberFormat="1" applyFont="1"/>
    <xf numFmtId="169" fontId="5" fillId="0" borderId="0" xfId="0" applyNumberFormat="1" applyFont="1" applyAlignment="1">
      <alignment vertical="center"/>
    </xf>
    <xf numFmtId="166" fontId="3" fillId="0" borderId="0" xfId="2" applyNumberFormat="1" applyFont="1" applyBorder="1"/>
    <xf numFmtId="169" fontId="5" fillId="2" borderId="10" xfId="0" applyNumberFormat="1" applyFont="1" applyFill="1" applyBorder="1" applyAlignment="1" applyProtection="1">
      <alignment horizontal="right"/>
      <protection locked="0"/>
    </xf>
    <xf numFmtId="169" fontId="2" fillId="0" borderId="10" xfId="0" applyNumberFormat="1" applyFont="1" applyBorder="1"/>
    <xf numFmtId="166" fontId="3" fillId="0" borderId="10" xfId="2" applyNumberFormat="1" applyFont="1" applyBorder="1"/>
    <xf numFmtId="169" fontId="5" fillId="0" borderId="10" xfId="0" applyNumberFormat="1" applyFont="1" applyBorder="1" applyAlignment="1">
      <alignment vertical="center"/>
    </xf>
    <xf numFmtId="0" fontId="3" fillId="0" borderId="10" xfId="0" applyFont="1" applyBorder="1" applyAlignment="1">
      <alignment horizontal="left" vertical="center"/>
    </xf>
    <xf numFmtId="169" fontId="5" fillId="0" borderId="10" xfId="0" applyNumberFormat="1" applyFont="1" applyBorder="1" applyAlignment="1">
      <alignment horizontal="right"/>
    </xf>
    <xf numFmtId="169" fontId="5" fillId="0" borderId="10" xfId="0" applyNumberFormat="1" applyFont="1" applyBorder="1"/>
    <xf numFmtId="169" fontId="5" fillId="2" borderId="10" xfId="0" applyNumberFormat="1" applyFont="1" applyFill="1" applyBorder="1" applyAlignment="1" applyProtection="1">
      <alignment horizontal="right" vertical="center"/>
      <protection locked="0"/>
    </xf>
    <xf numFmtId="0" fontId="3" fillId="5" borderId="10" xfId="0" applyFont="1" applyFill="1" applyBorder="1" applyAlignment="1">
      <alignment horizontal="center" vertical="center" wrapText="1"/>
    </xf>
    <xf numFmtId="0" fontId="4" fillId="0" borderId="10" xfId="0" applyFont="1" applyBorder="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3" fillId="0" borderId="0" xfId="0" applyFont="1" applyAlignment="1">
      <alignment horizontal="left" vertical="center"/>
    </xf>
    <xf numFmtId="0" fontId="3" fillId="0" borderId="13" xfId="0" applyFont="1" applyBorder="1" applyAlignment="1">
      <alignment horizontal="left" vertical="center"/>
    </xf>
    <xf numFmtId="169" fontId="3" fillId="0" borderId="15" xfId="0" applyNumberFormat="1" applyFont="1" applyBorder="1" applyAlignment="1">
      <alignment horizontal="right" vertical="center" wrapText="1"/>
    </xf>
    <xf numFmtId="169" fontId="3" fillId="0" borderId="14" xfId="0" applyNumberFormat="1" applyFont="1" applyBorder="1" applyAlignment="1">
      <alignment horizontal="right" vertical="center" wrapText="1"/>
    </xf>
    <xf numFmtId="0" fontId="4" fillId="0" borderId="0" xfId="0" applyFont="1" applyAlignment="1">
      <alignment horizontal="right"/>
    </xf>
    <xf numFmtId="169" fontId="3" fillId="5" borderId="0" xfId="0" applyNumberFormat="1" applyFont="1" applyFill="1" applyAlignment="1">
      <alignment horizontal="right" vertical="center"/>
    </xf>
    <xf numFmtId="0" fontId="3" fillId="0" borderId="0" xfId="0" applyFont="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C16DA2DE-03B1-4CDC-A4E2-2B9585AD5A7D}"/>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3089080" cy="164592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96939B88-6B44-41F6-ABCA-AF0A6E2948A6}"/>
            </a:ext>
          </a:extLst>
        </xdr:cNvPr>
        <xdr:cNvSpPr/>
      </xdr:nvSpPr>
      <xdr:spPr>
        <a:xfrm>
          <a:off x="28575" y="701040"/>
          <a:ext cx="3057525" cy="7410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7C5B635-D42E-44A0-9D38-1E585F538BEF}"/>
            </a:ext>
          </a:extLst>
        </xdr:cNvPr>
        <xdr:cNvSpPr/>
      </xdr:nvSpPr>
      <xdr:spPr>
        <a:xfrm>
          <a:off x="615315" y="123825"/>
          <a:ext cx="1235231" cy="25476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C6C5AC15-2413-4055-9E3A-B835B6DEE1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9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40974-C14B-40EB-8104-8C88718721C9}">
  <dimension ref="A11:U102"/>
  <sheetViews>
    <sheetView tabSelected="1" topLeftCell="A68" zoomScaleNormal="100" workbookViewId="0">
      <selection activeCell="D70" sqref="D70"/>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1" spans="1:13" ht="15" x14ac:dyDescent="0.2">
      <c r="A11" s="41"/>
      <c r="B11" s="47" t="s">
        <v>60</v>
      </c>
      <c r="C11" s="47">
        <v>2019</v>
      </c>
      <c r="D11" s="41"/>
      <c r="E11" s="41"/>
      <c r="F11" s="41"/>
    </row>
    <row r="12" spans="1:13" ht="75" x14ac:dyDescent="0.2">
      <c r="A12" s="70" t="s">
        <v>59</v>
      </c>
      <c r="B12" s="69" t="s">
        <v>58</v>
      </c>
      <c r="C12" s="43"/>
      <c r="D12" s="28" t="s">
        <v>57</v>
      </c>
      <c r="E12" s="28" t="s">
        <v>56</v>
      </c>
      <c r="F12" s="28" t="s">
        <v>55</v>
      </c>
      <c r="G12" s="28" t="s">
        <v>54</v>
      </c>
      <c r="H12" s="28" t="s">
        <v>53</v>
      </c>
      <c r="I12" s="68" t="s">
        <v>52</v>
      </c>
      <c r="J12" s="28" t="s">
        <v>51</v>
      </c>
      <c r="K12" s="28" t="s">
        <v>50</v>
      </c>
    </row>
    <row r="13" spans="1:13" ht="15" x14ac:dyDescent="0.25">
      <c r="A13" s="41"/>
      <c r="B13" s="64" t="s">
        <v>49</v>
      </c>
      <c r="C13" s="64"/>
      <c r="D13" s="67">
        <f>625185-122896</f>
        <v>502289</v>
      </c>
      <c r="E13" s="67">
        <f>32075-11751</f>
        <v>20324</v>
      </c>
      <c r="F13" s="66">
        <f>SUM(D13:E13)</f>
        <v>522613</v>
      </c>
      <c r="G13" s="60">
        <v>537253.36</v>
      </c>
      <c r="H13" s="65">
        <f>F13-G13</f>
        <v>-14640.359999999986</v>
      </c>
      <c r="I13" s="60">
        <f>3745.3+1640.85</f>
        <v>5386.15</v>
      </c>
      <c r="J13" s="55">
        <f>H13+I13</f>
        <v>-9254.2099999999864</v>
      </c>
      <c r="K13" s="62">
        <f>IF(AND(D13&lt;&gt;"",E13&lt;&gt;"",G13&lt;&gt;""),IFERROR(H13/F13,""),"")</f>
        <v>-2.8013769270951901E-2</v>
      </c>
      <c r="L13" s="51" t="str">
        <f>IF(LEN(K13) = 0,"",IF(AND(K13&lt;0.1,K13&gt;-0.1),"","Calculated differences of greater than + or - 10% require further analysis"))</f>
        <v/>
      </c>
      <c r="M13" s="51"/>
    </row>
    <row r="14" spans="1:13" ht="15" x14ac:dyDescent="0.25">
      <c r="A14" s="41"/>
      <c r="B14" s="64" t="s">
        <v>48</v>
      </c>
      <c r="C14" s="64"/>
      <c r="D14" s="67">
        <v>122896</v>
      </c>
      <c r="E14" s="67">
        <v>11751</v>
      </c>
      <c r="F14" s="66">
        <f>SUM(D14:E14)</f>
        <v>134647</v>
      </c>
      <c r="G14" s="60">
        <v>48962.720000000001</v>
      </c>
      <c r="H14" s="65">
        <f>F14-G14</f>
        <v>85684.28</v>
      </c>
      <c r="I14" s="60">
        <f>3952.68-280.4</f>
        <v>3672.2799999999997</v>
      </c>
      <c r="J14" s="55">
        <f>H14+I14</f>
        <v>89356.56</v>
      </c>
      <c r="K14" s="62">
        <f>IF(AND(D14&lt;&gt;"",E14&lt;&gt;"",G14&lt;&gt;""),IFERROR(H14/F14,""),"")</f>
        <v>0.63636234004470948</v>
      </c>
      <c r="L14" s="51" t="str">
        <f>IF(LEN(K14) = 0,"",IF(AND(K14&lt;0.1,K14&gt;-0.1),"","Calculated differences of greater than + or - 10% require further analysis"))</f>
        <v>Calculated differences of greater than + or - 10% require further analysis</v>
      </c>
      <c r="M14" s="51"/>
    </row>
    <row r="15" spans="1:13" ht="15" x14ac:dyDescent="0.25">
      <c r="A15" s="41"/>
      <c r="B15" s="64" t="s">
        <v>47</v>
      </c>
      <c r="C15" s="64"/>
      <c r="D15" s="63">
        <f t="shared" ref="D15:J15" si="0">SUM(D13:D14)</f>
        <v>625185</v>
      </c>
      <c r="E15" s="63">
        <f t="shared" si="0"/>
        <v>32075</v>
      </c>
      <c r="F15" s="63">
        <f t="shared" si="0"/>
        <v>657260</v>
      </c>
      <c r="G15" s="63">
        <f t="shared" si="0"/>
        <v>586216.07999999996</v>
      </c>
      <c r="H15" s="63">
        <f t="shared" si="0"/>
        <v>71043.920000000013</v>
      </c>
      <c r="I15" s="63">
        <f t="shared" si="0"/>
        <v>9058.43</v>
      </c>
      <c r="J15" s="63">
        <f t="shared" si="0"/>
        <v>80102.350000000006</v>
      </c>
      <c r="K15" s="62">
        <f>IFERROR(H15/F15,"")</f>
        <v>0.10809104463986856</v>
      </c>
      <c r="L15" s="51"/>
      <c r="M15" s="51"/>
    </row>
    <row r="16" spans="1:13" ht="49.5" customHeight="1" x14ac:dyDescent="0.25">
      <c r="A16" s="41"/>
      <c r="B16" s="47"/>
      <c r="C16" s="47"/>
      <c r="D16" s="58"/>
      <c r="E16" s="58"/>
      <c r="F16" s="58"/>
      <c r="G16" s="58"/>
      <c r="H16" s="74" t="s">
        <v>46</v>
      </c>
      <c r="I16" s="75"/>
      <c r="J16" s="60">
        <v>0</v>
      </c>
      <c r="K16" s="59"/>
      <c r="L16" s="51"/>
      <c r="M16" s="51"/>
    </row>
    <row r="17" spans="1:13" ht="14.65" customHeight="1" x14ac:dyDescent="0.25">
      <c r="A17" s="41"/>
      <c r="H17" s="76" t="s">
        <v>45</v>
      </c>
      <c r="I17" s="76"/>
      <c r="J17" s="61">
        <f>SUM(J15:J16)</f>
        <v>80102.350000000006</v>
      </c>
      <c r="K17" s="59"/>
      <c r="L17" s="51"/>
      <c r="M17" s="51"/>
    </row>
    <row r="18" spans="1:13" ht="14.65" customHeight="1" x14ac:dyDescent="0.25">
      <c r="A18" s="41"/>
      <c r="B18" s="47"/>
      <c r="C18" s="47"/>
      <c r="D18" s="58"/>
      <c r="E18" s="58"/>
      <c r="F18" s="57"/>
      <c r="G18" s="58"/>
      <c r="H18" s="77" t="s">
        <v>44</v>
      </c>
      <c r="I18" s="77"/>
      <c r="J18" s="60">
        <v>80100</v>
      </c>
      <c r="K18" s="59"/>
      <c r="L18" s="51"/>
      <c r="M18" s="51"/>
    </row>
    <row r="19" spans="1:13" ht="15" x14ac:dyDescent="0.25">
      <c r="A19" s="41"/>
      <c r="B19" s="47"/>
      <c r="C19" s="47"/>
      <c r="D19" s="58"/>
      <c r="E19" s="58"/>
      <c r="F19" s="57"/>
      <c r="I19" s="56" t="s">
        <v>43</v>
      </c>
      <c r="J19" s="55">
        <f>J18-J17</f>
        <v>-2.3500000000058208</v>
      </c>
    </row>
    <row r="20" spans="1:13" ht="15.75" thickBot="1" x14ac:dyDescent="0.25">
      <c r="A20" s="41"/>
      <c r="B20" s="54" t="s">
        <v>42</v>
      </c>
      <c r="C20" s="47"/>
      <c r="D20" s="41"/>
      <c r="E20" s="41"/>
      <c r="F20" s="41"/>
    </row>
    <row r="21" spans="1:13" ht="13.9" customHeight="1" thickTop="1" thickBot="1" x14ac:dyDescent="0.25">
      <c r="A21" s="41" t="s">
        <v>41</v>
      </c>
      <c r="B21" s="78" t="s">
        <v>40</v>
      </c>
      <c r="C21" s="72" t="s">
        <v>39</v>
      </c>
      <c r="D21" s="72"/>
      <c r="E21" s="72"/>
      <c r="F21" s="73"/>
      <c r="G21" s="53" t="s">
        <v>36</v>
      </c>
    </row>
    <row r="22" spans="1:13" ht="13.9" customHeight="1" thickTop="1" thickBot="1" x14ac:dyDescent="0.25">
      <c r="A22" s="41"/>
      <c r="B22" s="78"/>
      <c r="C22" s="72" t="s">
        <v>38</v>
      </c>
      <c r="D22" s="72"/>
      <c r="E22" s="72"/>
      <c r="F22" s="73"/>
      <c r="G22" s="53" t="s">
        <v>31</v>
      </c>
    </row>
    <row r="23" spans="1:13" ht="13.9" customHeight="1" thickTop="1" thickBot="1" x14ac:dyDescent="0.25">
      <c r="A23" s="41"/>
      <c r="B23" s="47"/>
      <c r="C23" s="72" t="s">
        <v>37</v>
      </c>
      <c r="D23" s="72"/>
      <c r="E23" s="72"/>
      <c r="F23" s="73"/>
      <c r="G23" s="53" t="s">
        <v>36</v>
      </c>
    </row>
    <row r="24" spans="1:13" ht="13.9" customHeight="1" thickTop="1" thickBot="1" x14ac:dyDescent="0.25">
      <c r="A24" s="41"/>
      <c r="B24" s="47"/>
      <c r="C24" s="72" t="s">
        <v>35</v>
      </c>
      <c r="D24" s="72"/>
      <c r="E24" s="72"/>
      <c r="F24" s="73"/>
      <c r="G24" s="53" t="s">
        <v>31</v>
      </c>
    </row>
    <row r="25" spans="1:13" ht="13.9" customHeight="1" thickTop="1" thickBot="1" x14ac:dyDescent="0.25">
      <c r="A25" s="41"/>
      <c r="B25" s="47"/>
      <c r="C25" s="72" t="s">
        <v>34</v>
      </c>
      <c r="D25" s="72"/>
      <c r="E25" s="72"/>
      <c r="F25" s="73"/>
      <c r="G25" s="53" t="s">
        <v>31</v>
      </c>
    </row>
    <row r="26" spans="1:13" ht="13.9" customHeight="1" thickTop="1" thickBot="1" x14ac:dyDescent="0.25">
      <c r="A26" s="41"/>
      <c r="B26" s="47"/>
      <c r="C26" s="72" t="s">
        <v>33</v>
      </c>
      <c r="D26" s="72"/>
      <c r="E26" s="72"/>
      <c r="F26" s="73"/>
      <c r="G26" s="53" t="s">
        <v>31</v>
      </c>
    </row>
    <row r="27" spans="1:13" ht="13.9" customHeight="1" thickTop="1" thickBot="1" x14ac:dyDescent="0.25">
      <c r="A27" s="41"/>
      <c r="B27" s="47"/>
      <c r="C27" s="72" t="s">
        <v>32</v>
      </c>
      <c r="D27" s="72"/>
      <c r="E27" s="72"/>
      <c r="F27" s="73"/>
      <c r="G27" s="53" t="s">
        <v>31</v>
      </c>
    </row>
    <row r="28" spans="1:13" ht="15" x14ac:dyDescent="0.2">
      <c r="A28" s="41"/>
      <c r="B28" s="47"/>
      <c r="C28" s="47"/>
      <c r="D28" s="41"/>
      <c r="E28" s="41"/>
      <c r="F28" s="41"/>
    </row>
    <row r="29" spans="1:13" ht="15" x14ac:dyDescent="0.2">
      <c r="A29" s="41"/>
      <c r="B29" s="47"/>
      <c r="C29" s="47"/>
      <c r="D29" s="41"/>
      <c r="E29" s="41"/>
      <c r="F29" s="41"/>
    </row>
    <row r="30" spans="1:13" ht="15" x14ac:dyDescent="0.2">
      <c r="A30" s="41"/>
      <c r="B30" s="47"/>
      <c r="C30" s="47"/>
      <c r="D30" s="41"/>
      <c r="E30" s="41"/>
      <c r="F30" s="41"/>
    </row>
    <row r="31" spans="1:13" ht="15" x14ac:dyDescent="0.2">
      <c r="A31" s="41"/>
      <c r="B31" s="47"/>
      <c r="C31" s="47"/>
      <c r="D31" s="41"/>
      <c r="E31" s="41"/>
      <c r="F31" s="41"/>
    </row>
    <row r="32" spans="1:13" ht="15" x14ac:dyDescent="0.2">
      <c r="A32" s="41"/>
      <c r="B32" s="47"/>
      <c r="C32" s="47"/>
      <c r="D32" s="41"/>
      <c r="E32" s="41"/>
      <c r="F32" s="41"/>
    </row>
    <row r="33" spans="1:18" ht="15" x14ac:dyDescent="0.2">
      <c r="A33" s="41" t="s">
        <v>30</v>
      </c>
      <c r="B33" s="47"/>
      <c r="C33" s="47"/>
      <c r="D33" s="41"/>
      <c r="E33" s="41"/>
      <c r="F33" s="41"/>
    </row>
    <row r="34" spans="1:18" ht="15" x14ac:dyDescent="0.25">
      <c r="A34" s="52"/>
      <c r="B34" s="47" t="s">
        <v>29</v>
      </c>
      <c r="C34" s="47"/>
      <c r="D34" s="41"/>
      <c r="E34" s="41"/>
      <c r="F34" s="41"/>
    </row>
    <row r="35" spans="1:18" ht="15" x14ac:dyDescent="0.2">
      <c r="A35" s="41"/>
      <c r="B35" s="47" t="s">
        <v>26</v>
      </c>
      <c r="C35" s="48">
        <v>12</v>
      </c>
      <c r="D35" s="41"/>
      <c r="E35" s="41"/>
      <c r="F35" s="41"/>
      <c r="G35" s="51"/>
    </row>
    <row r="36" spans="1:18" ht="15" x14ac:dyDescent="0.2">
      <c r="A36" s="41"/>
      <c r="B36" s="47"/>
      <c r="C36" s="47"/>
      <c r="D36" s="41"/>
      <c r="E36" s="41"/>
      <c r="F36" s="41"/>
      <c r="G36" s="51"/>
    </row>
    <row r="37" spans="1:18" ht="15" x14ac:dyDescent="0.2">
      <c r="B37" s="46" t="s">
        <v>25</v>
      </c>
      <c r="C37" s="45"/>
      <c r="D37" s="45"/>
      <c r="E37" s="45"/>
      <c r="F37" s="45"/>
      <c r="I37" s="41"/>
      <c r="J37" s="41"/>
      <c r="K37" s="41"/>
      <c r="L37" s="41"/>
      <c r="M37" s="41"/>
      <c r="N37" s="41"/>
      <c r="O37" s="41"/>
      <c r="P37" s="41"/>
    </row>
    <row r="38" spans="1:18" ht="60" x14ac:dyDescent="0.2">
      <c r="A38" s="41"/>
      <c r="B38" s="44" t="s">
        <v>24</v>
      </c>
      <c r="C38" s="43" t="s">
        <v>23</v>
      </c>
      <c r="D38" s="28" t="s">
        <v>22</v>
      </c>
      <c r="E38" s="28" t="s">
        <v>21</v>
      </c>
      <c r="F38" s="42" t="s">
        <v>20</v>
      </c>
      <c r="G38" s="42" t="s">
        <v>19</v>
      </c>
      <c r="H38" s="42" t="s">
        <v>18</v>
      </c>
      <c r="I38" s="42" t="s">
        <v>17</v>
      </c>
      <c r="J38" s="42" t="s">
        <v>16</v>
      </c>
      <c r="K38" s="42" t="s">
        <v>15</v>
      </c>
      <c r="L38" s="41"/>
      <c r="M38" s="41"/>
      <c r="N38" s="41"/>
      <c r="O38" s="41"/>
      <c r="P38" s="41"/>
      <c r="Q38" s="41"/>
      <c r="R38" s="41"/>
    </row>
    <row r="39" spans="1:18" x14ac:dyDescent="0.2">
      <c r="A39" s="41"/>
      <c r="B39" s="40" t="s">
        <v>14</v>
      </c>
      <c r="C39" s="39" t="s">
        <v>8</v>
      </c>
      <c r="D39" s="38">
        <v>226424.06012651781</v>
      </c>
      <c r="E39" s="36">
        <v>76119517</v>
      </c>
      <c r="F39" s="37">
        <f>IFERROR(ROUND(D39/(E39*$C$35/12),4),"")</f>
        <v>3.0000000000000001E-3</v>
      </c>
      <c r="G39" s="35">
        <f t="shared" ref="G39:G58" si="1">IF(E39="","",E39*$C$35/12)</f>
        <v>76119517</v>
      </c>
      <c r="H39" s="36">
        <v>84553670</v>
      </c>
      <c r="I39" s="35">
        <f t="shared" ref="I39:I58" si="2">IFERROR(G39-H39,"")</f>
        <v>-8434153</v>
      </c>
      <c r="J39" s="34">
        <f>IFERROR(F39*I39,"")</f>
        <v>-25302.458999999999</v>
      </c>
      <c r="K39" s="33">
        <f t="shared" ref="K39:K59" si="3">IFERROR(J39/D39,"")</f>
        <v>-0.11174810214895835</v>
      </c>
      <c r="L39" s="41"/>
      <c r="M39" s="41"/>
      <c r="N39" s="41"/>
      <c r="O39" s="41"/>
      <c r="P39" s="41"/>
      <c r="Q39" s="41"/>
      <c r="R39" s="41"/>
    </row>
    <row r="40" spans="1:18" x14ac:dyDescent="0.2">
      <c r="A40" s="41"/>
      <c r="B40" s="40" t="s">
        <v>13</v>
      </c>
      <c r="C40" s="39" t="s">
        <v>8</v>
      </c>
      <c r="D40" s="38">
        <v>86030.516367641583</v>
      </c>
      <c r="E40" s="36">
        <v>28872533</v>
      </c>
      <c r="F40" s="37">
        <f t="shared" ref="F40:F58" si="4">IFERROR(ROUND(D40/(E40*$C$35/12),4),"")</f>
        <v>3.0000000000000001E-3</v>
      </c>
      <c r="G40" s="35">
        <f t="shared" si="1"/>
        <v>28872533</v>
      </c>
      <c r="H40" s="36">
        <v>30171115.329999998</v>
      </c>
      <c r="I40" s="35">
        <f t="shared" si="2"/>
        <v>-1298582.3299999982</v>
      </c>
      <c r="J40" s="34">
        <f t="shared" ref="J40:J58" si="5">IFERROR(F40*I40,"")</f>
        <v>-3895.7469899999946</v>
      </c>
      <c r="K40" s="33">
        <f t="shared" si="3"/>
        <v>-4.5283315205873753E-2</v>
      </c>
      <c r="L40" s="41"/>
      <c r="M40" s="41"/>
      <c r="N40" s="41"/>
      <c r="O40" s="41"/>
      <c r="P40" s="41"/>
      <c r="Q40" s="41"/>
      <c r="R40" s="41"/>
    </row>
    <row r="41" spans="1:18" x14ac:dyDescent="0.2">
      <c r="A41" s="41"/>
      <c r="B41" s="40" t="s">
        <v>12</v>
      </c>
      <c r="C41" s="39" t="s">
        <v>28</v>
      </c>
      <c r="D41" s="38">
        <v>203401.79108805646</v>
      </c>
      <c r="E41" s="36">
        <v>218669</v>
      </c>
      <c r="F41" s="37">
        <f t="shared" si="4"/>
        <v>0.93020000000000003</v>
      </c>
      <c r="G41" s="35">
        <f t="shared" si="1"/>
        <v>218669</v>
      </c>
      <c r="H41" s="36">
        <v>200426.645012672</v>
      </c>
      <c r="I41" s="35">
        <f t="shared" si="2"/>
        <v>18242.354987327999</v>
      </c>
      <c r="J41" s="34">
        <f t="shared" si="5"/>
        <v>16969.038609212505</v>
      </c>
      <c r="K41" s="33">
        <f t="shared" si="3"/>
        <v>8.3426200518884761E-2</v>
      </c>
      <c r="L41" s="41"/>
      <c r="M41" s="41"/>
      <c r="N41" s="41"/>
      <c r="O41" s="41"/>
      <c r="P41" s="41"/>
      <c r="Q41" s="41"/>
      <c r="R41" s="41"/>
    </row>
    <row r="42" spans="1:18" x14ac:dyDescent="0.2">
      <c r="A42" s="41"/>
      <c r="B42" s="40" t="s">
        <v>11</v>
      </c>
      <c r="C42" s="39" t="s">
        <v>28</v>
      </c>
      <c r="D42" s="38">
        <v>643.85697874349887</v>
      </c>
      <c r="E42" s="36">
        <v>546</v>
      </c>
      <c r="F42" s="37">
        <f t="shared" si="4"/>
        <v>1.1792</v>
      </c>
      <c r="G42" s="35">
        <f t="shared" si="1"/>
        <v>546</v>
      </c>
      <c r="H42" s="36">
        <v>37.545395398074298</v>
      </c>
      <c r="I42" s="35">
        <f t="shared" si="2"/>
        <v>508.45460460192572</v>
      </c>
      <c r="J42" s="34">
        <f t="shared" si="5"/>
        <v>599.56966974659088</v>
      </c>
      <c r="K42" s="33">
        <f t="shared" si="3"/>
        <v>0.93121561082814441</v>
      </c>
      <c r="L42" s="41"/>
      <c r="M42" s="41"/>
      <c r="N42" s="41"/>
      <c r="O42" s="41"/>
      <c r="P42" s="41"/>
      <c r="Q42" s="41"/>
      <c r="R42" s="41"/>
    </row>
    <row r="43" spans="1:18" x14ac:dyDescent="0.2">
      <c r="A43" s="41"/>
      <c r="B43" s="40" t="s">
        <v>10</v>
      </c>
      <c r="C43" s="39" t="s">
        <v>28</v>
      </c>
      <c r="D43" s="38">
        <v>4137.0163662914847</v>
      </c>
      <c r="E43" s="36">
        <v>3608</v>
      </c>
      <c r="F43" s="37">
        <f t="shared" si="4"/>
        <v>1.1466000000000001</v>
      </c>
      <c r="G43" s="35">
        <f t="shared" si="1"/>
        <v>3608</v>
      </c>
      <c r="H43" s="36">
        <v>2868.2819652793601</v>
      </c>
      <c r="I43" s="35">
        <f t="shared" si="2"/>
        <v>739.71803472063993</v>
      </c>
      <c r="J43" s="34">
        <f t="shared" si="5"/>
        <v>848.16069861068581</v>
      </c>
      <c r="K43" s="33">
        <f t="shared" si="3"/>
        <v>0.20501748688294319</v>
      </c>
      <c r="L43" s="41"/>
      <c r="M43" s="41"/>
      <c r="N43" s="41"/>
      <c r="O43" s="41"/>
      <c r="P43" s="41"/>
      <c r="Q43" s="41"/>
      <c r="R43" s="41"/>
    </row>
    <row r="44" spans="1:18" x14ac:dyDescent="0.2">
      <c r="A44" s="41"/>
      <c r="B44" s="40" t="s">
        <v>9</v>
      </c>
      <c r="C44" s="39" t="s">
        <v>8</v>
      </c>
      <c r="D44" s="38">
        <v>1975.9690727491427</v>
      </c>
      <c r="E44" s="36">
        <v>611519</v>
      </c>
      <c r="F44" s="37">
        <f t="shared" si="4"/>
        <v>3.2000000000000002E-3</v>
      </c>
      <c r="G44" s="35">
        <f t="shared" si="1"/>
        <v>611519</v>
      </c>
      <c r="H44" s="36">
        <v>647009.34880848997</v>
      </c>
      <c r="I44" s="35">
        <f t="shared" si="2"/>
        <v>-35490.348808489973</v>
      </c>
      <c r="J44" s="34">
        <f t="shared" si="5"/>
        <v>-113.56911618716792</v>
      </c>
      <c r="K44" s="33">
        <f t="shared" si="3"/>
        <v>-5.7475148651573042E-2</v>
      </c>
      <c r="L44" s="41"/>
      <c r="M44" s="41"/>
      <c r="N44" s="41"/>
      <c r="O44" s="41"/>
      <c r="P44" s="41"/>
      <c r="Q44" s="41"/>
      <c r="R44" s="41"/>
    </row>
    <row r="45" spans="1:18" x14ac:dyDescent="0.2">
      <c r="B45" s="40" t="s">
        <v>7</v>
      </c>
      <c r="C45" s="39"/>
      <c r="D45" s="38"/>
      <c r="E45" s="36"/>
      <c r="F45" s="37" t="str">
        <f t="shared" si="4"/>
        <v/>
      </c>
      <c r="G45" s="35" t="str">
        <f t="shared" si="1"/>
        <v/>
      </c>
      <c r="H45" s="36"/>
      <c r="I45" s="35" t="str">
        <f t="shared" si="2"/>
        <v/>
      </c>
      <c r="J45" s="34" t="str">
        <f t="shared" si="5"/>
        <v/>
      </c>
      <c r="K45" s="33" t="str">
        <f t="shared" si="3"/>
        <v/>
      </c>
    </row>
    <row r="46" spans="1:18" hidden="1" x14ac:dyDescent="0.2">
      <c r="B46" s="40"/>
      <c r="C46" s="39"/>
      <c r="D46" s="38"/>
      <c r="E46" s="36"/>
      <c r="F46" s="37" t="str">
        <f t="shared" si="4"/>
        <v/>
      </c>
      <c r="G46" s="35" t="str">
        <f t="shared" si="1"/>
        <v/>
      </c>
      <c r="H46" s="36"/>
      <c r="I46" s="35" t="str">
        <f t="shared" si="2"/>
        <v/>
      </c>
      <c r="J46" s="34" t="str">
        <f t="shared" si="5"/>
        <v/>
      </c>
      <c r="K46" s="33" t="str">
        <f t="shared" si="3"/>
        <v/>
      </c>
    </row>
    <row r="47" spans="1:18" ht="17.25" hidden="1" customHeight="1" x14ac:dyDescent="0.2">
      <c r="B47" s="40"/>
      <c r="C47" s="39"/>
      <c r="D47" s="38"/>
      <c r="E47" s="36"/>
      <c r="F47" s="37" t="str">
        <f t="shared" si="4"/>
        <v/>
      </c>
      <c r="G47" s="35" t="str">
        <f t="shared" si="1"/>
        <v/>
      </c>
      <c r="H47" s="36"/>
      <c r="I47" s="35" t="str">
        <f t="shared" si="2"/>
        <v/>
      </c>
      <c r="J47" s="34" t="str">
        <f t="shared" si="5"/>
        <v/>
      </c>
      <c r="K47" s="33" t="str">
        <f t="shared" si="3"/>
        <v/>
      </c>
    </row>
    <row r="48" spans="1:18" ht="17.25" hidden="1" customHeight="1" x14ac:dyDescent="0.2">
      <c r="B48" s="40"/>
      <c r="C48" s="39"/>
      <c r="D48" s="38"/>
      <c r="E48" s="36"/>
      <c r="F48" s="37" t="str">
        <f t="shared" si="4"/>
        <v/>
      </c>
      <c r="G48" s="35" t="str">
        <f t="shared" si="1"/>
        <v/>
      </c>
      <c r="H48" s="36"/>
      <c r="I48" s="35" t="str">
        <f t="shared" si="2"/>
        <v/>
      </c>
      <c r="J48" s="34" t="str">
        <f t="shared" si="5"/>
        <v/>
      </c>
      <c r="K48" s="33" t="str">
        <f t="shared" si="3"/>
        <v/>
      </c>
    </row>
    <row r="49" spans="1:21" ht="17.25" hidden="1" customHeight="1" x14ac:dyDescent="0.2">
      <c r="B49" s="40"/>
      <c r="C49" s="39"/>
      <c r="D49" s="38"/>
      <c r="E49" s="36"/>
      <c r="F49" s="37" t="str">
        <f t="shared" si="4"/>
        <v/>
      </c>
      <c r="G49" s="35" t="str">
        <f t="shared" si="1"/>
        <v/>
      </c>
      <c r="H49" s="36"/>
      <c r="I49" s="35" t="str">
        <f t="shared" si="2"/>
        <v/>
      </c>
      <c r="J49" s="34" t="str">
        <f t="shared" si="5"/>
        <v/>
      </c>
      <c r="K49" s="33" t="str">
        <f t="shared" si="3"/>
        <v/>
      </c>
    </row>
    <row r="50" spans="1:21" ht="17.25" hidden="1" customHeight="1" x14ac:dyDescent="0.2">
      <c r="B50" s="40"/>
      <c r="C50" s="39"/>
      <c r="D50" s="38"/>
      <c r="E50" s="36"/>
      <c r="F50" s="37" t="str">
        <f t="shared" si="4"/>
        <v/>
      </c>
      <c r="G50" s="35" t="str">
        <f t="shared" si="1"/>
        <v/>
      </c>
      <c r="H50" s="36"/>
      <c r="I50" s="35" t="str">
        <f t="shared" si="2"/>
        <v/>
      </c>
      <c r="J50" s="34" t="str">
        <f t="shared" si="5"/>
        <v/>
      </c>
      <c r="K50" s="33" t="str">
        <f t="shared" si="3"/>
        <v/>
      </c>
    </row>
    <row r="51" spans="1:21" ht="17.25" hidden="1" customHeight="1" x14ac:dyDescent="0.2">
      <c r="B51" s="40"/>
      <c r="C51" s="39"/>
      <c r="D51" s="38"/>
      <c r="E51" s="36"/>
      <c r="F51" s="37" t="str">
        <f t="shared" si="4"/>
        <v/>
      </c>
      <c r="G51" s="35" t="str">
        <f t="shared" si="1"/>
        <v/>
      </c>
      <c r="H51" s="36"/>
      <c r="I51" s="35" t="str">
        <f t="shared" si="2"/>
        <v/>
      </c>
      <c r="J51" s="34" t="str">
        <f t="shared" si="5"/>
        <v/>
      </c>
      <c r="K51" s="33" t="str">
        <f t="shared" si="3"/>
        <v/>
      </c>
    </row>
    <row r="52" spans="1:21" ht="17.25" hidden="1" customHeight="1" x14ac:dyDescent="0.2">
      <c r="B52" s="40"/>
      <c r="C52" s="39"/>
      <c r="D52" s="38"/>
      <c r="E52" s="36"/>
      <c r="F52" s="37" t="str">
        <f t="shared" si="4"/>
        <v/>
      </c>
      <c r="G52" s="35" t="str">
        <f t="shared" si="1"/>
        <v/>
      </c>
      <c r="H52" s="36"/>
      <c r="I52" s="35" t="str">
        <f t="shared" si="2"/>
        <v/>
      </c>
      <c r="J52" s="34" t="str">
        <f t="shared" si="5"/>
        <v/>
      </c>
      <c r="K52" s="33" t="str">
        <f t="shared" si="3"/>
        <v/>
      </c>
    </row>
    <row r="53" spans="1:21" ht="17.25" hidden="1" customHeight="1" x14ac:dyDescent="0.2">
      <c r="B53" s="40"/>
      <c r="C53" s="39"/>
      <c r="D53" s="38"/>
      <c r="E53" s="36"/>
      <c r="F53" s="37" t="str">
        <f t="shared" si="4"/>
        <v/>
      </c>
      <c r="G53" s="35" t="str">
        <f t="shared" si="1"/>
        <v/>
      </c>
      <c r="H53" s="36"/>
      <c r="I53" s="35" t="str">
        <f t="shared" si="2"/>
        <v/>
      </c>
      <c r="J53" s="34" t="str">
        <f t="shared" si="5"/>
        <v/>
      </c>
      <c r="K53" s="33" t="str">
        <f t="shared" si="3"/>
        <v/>
      </c>
    </row>
    <row r="54" spans="1:21" ht="17.25" hidden="1" customHeight="1" x14ac:dyDescent="0.2">
      <c r="B54" s="40"/>
      <c r="C54" s="39"/>
      <c r="D54" s="38"/>
      <c r="E54" s="36"/>
      <c r="F54" s="37" t="str">
        <f t="shared" si="4"/>
        <v/>
      </c>
      <c r="G54" s="35" t="str">
        <f t="shared" si="1"/>
        <v/>
      </c>
      <c r="H54" s="36"/>
      <c r="I54" s="35" t="str">
        <f t="shared" si="2"/>
        <v/>
      </c>
      <c r="J54" s="34" t="str">
        <f t="shared" si="5"/>
        <v/>
      </c>
      <c r="K54" s="33" t="str">
        <f t="shared" si="3"/>
        <v/>
      </c>
    </row>
    <row r="55" spans="1:21" ht="17.25" hidden="1" customHeight="1" x14ac:dyDescent="0.2">
      <c r="B55" s="40"/>
      <c r="C55" s="39"/>
      <c r="D55" s="38"/>
      <c r="E55" s="36"/>
      <c r="F55" s="37" t="str">
        <f t="shared" si="4"/>
        <v/>
      </c>
      <c r="G55" s="35" t="str">
        <f t="shared" si="1"/>
        <v/>
      </c>
      <c r="H55" s="36"/>
      <c r="I55" s="35" t="str">
        <f t="shared" si="2"/>
        <v/>
      </c>
      <c r="J55" s="34" t="str">
        <f t="shared" si="5"/>
        <v/>
      </c>
      <c r="K55" s="33" t="str">
        <f t="shared" si="3"/>
        <v/>
      </c>
    </row>
    <row r="56" spans="1:21" ht="17.25" hidden="1" customHeight="1" x14ac:dyDescent="0.2">
      <c r="B56" s="40"/>
      <c r="C56" s="39"/>
      <c r="D56" s="38"/>
      <c r="E56" s="36"/>
      <c r="F56" s="37" t="str">
        <f t="shared" si="4"/>
        <v/>
      </c>
      <c r="G56" s="35" t="str">
        <f t="shared" si="1"/>
        <v/>
      </c>
      <c r="H56" s="36"/>
      <c r="I56" s="35" t="str">
        <f t="shared" si="2"/>
        <v/>
      </c>
      <c r="J56" s="34" t="str">
        <f t="shared" si="5"/>
        <v/>
      </c>
      <c r="K56" s="33" t="str">
        <f t="shared" si="3"/>
        <v/>
      </c>
    </row>
    <row r="57" spans="1:21" ht="17.25" hidden="1" customHeight="1" x14ac:dyDescent="0.2">
      <c r="B57" s="40"/>
      <c r="C57" s="39"/>
      <c r="D57" s="38"/>
      <c r="E57" s="36"/>
      <c r="F57" s="37" t="str">
        <f t="shared" si="4"/>
        <v/>
      </c>
      <c r="G57" s="35" t="str">
        <f t="shared" si="1"/>
        <v/>
      </c>
      <c r="H57" s="36"/>
      <c r="I57" s="35" t="str">
        <f t="shared" si="2"/>
        <v/>
      </c>
      <c r="J57" s="34" t="str">
        <f t="shared" si="5"/>
        <v/>
      </c>
      <c r="K57" s="33" t="str">
        <f t="shared" si="3"/>
        <v/>
      </c>
    </row>
    <row r="58" spans="1:21" ht="17.25" hidden="1" customHeight="1" x14ac:dyDescent="0.2">
      <c r="B58" s="40"/>
      <c r="C58" s="39"/>
      <c r="D58" s="38"/>
      <c r="E58" s="36"/>
      <c r="F58" s="37" t="str">
        <f t="shared" si="4"/>
        <v/>
      </c>
      <c r="G58" s="35" t="str">
        <f t="shared" si="1"/>
        <v/>
      </c>
      <c r="H58" s="36"/>
      <c r="I58" s="35" t="str">
        <f t="shared" si="2"/>
        <v/>
      </c>
      <c r="J58" s="34" t="str">
        <f t="shared" si="5"/>
        <v/>
      </c>
      <c r="K58" s="33" t="str">
        <f t="shared" si="3"/>
        <v/>
      </c>
    </row>
    <row r="59" spans="1:21" ht="15" x14ac:dyDescent="0.25">
      <c r="B59" s="32" t="s">
        <v>6</v>
      </c>
      <c r="C59" s="28"/>
      <c r="D59" s="31">
        <f>IFERROR(SUM(D39:D58),"")</f>
        <v>522613.21</v>
      </c>
      <c r="E59" s="30"/>
      <c r="F59" s="29"/>
      <c r="G59" s="28"/>
      <c r="H59" s="28"/>
      <c r="I59" s="28"/>
      <c r="J59" s="27">
        <f>SUM(J39:J58)</f>
        <v>-10895.006128617382</v>
      </c>
      <c r="K59" s="26">
        <f t="shared" si="3"/>
        <v>-2.0847169417354341E-2</v>
      </c>
      <c r="M59" s="50"/>
      <c r="N59" s="50"/>
      <c r="O59" s="50"/>
      <c r="P59" s="50"/>
      <c r="Q59" s="50"/>
      <c r="R59" s="50"/>
      <c r="S59" s="50"/>
      <c r="T59" s="50"/>
      <c r="U59" s="50"/>
    </row>
    <row r="60" spans="1:21" x14ac:dyDescent="0.2">
      <c r="B60" s="24"/>
      <c r="C60" s="24"/>
      <c r="D60" s="24"/>
      <c r="E60" s="24"/>
      <c r="F60" s="24"/>
      <c r="G60" s="24"/>
      <c r="H60" s="24"/>
      <c r="K60" s="10"/>
      <c r="L60" s="50"/>
      <c r="M60" s="50"/>
      <c r="N60" s="50"/>
      <c r="O60" s="50"/>
      <c r="P60" s="50"/>
      <c r="Q60" s="50"/>
      <c r="R60" s="50"/>
      <c r="S60" s="50"/>
      <c r="T60" s="50"/>
    </row>
    <row r="61" spans="1:21" ht="63.75" customHeight="1" x14ac:dyDescent="0.2">
      <c r="B61" s="71" t="s">
        <v>5</v>
      </c>
      <c r="C61" s="71"/>
      <c r="D61" s="71"/>
      <c r="E61" s="71"/>
      <c r="F61" s="71"/>
      <c r="G61" s="71"/>
      <c r="H61" s="71"/>
      <c r="J61" s="25"/>
      <c r="K61" s="10"/>
      <c r="L61" s="50"/>
      <c r="M61" s="50"/>
      <c r="N61" s="50"/>
      <c r="O61" s="50"/>
      <c r="P61" s="50"/>
      <c r="Q61" s="50"/>
      <c r="R61" s="50"/>
      <c r="S61" s="50"/>
      <c r="T61" s="50"/>
    </row>
    <row r="62" spans="1:21" x14ac:dyDescent="0.2">
      <c r="B62" s="24"/>
      <c r="C62" s="24"/>
      <c r="D62" s="24"/>
      <c r="E62" s="24"/>
      <c r="F62" s="24"/>
      <c r="G62" s="24"/>
      <c r="H62" s="24"/>
      <c r="J62" s="7"/>
      <c r="K62" s="10"/>
      <c r="L62" s="50"/>
      <c r="M62" s="50"/>
      <c r="N62" s="50"/>
      <c r="O62" s="50"/>
      <c r="P62" s="50"/>
      <c r="Q62" s="50"/>
      <c r="R62" s="50"/>
      <c r="S62" s="50"/>
      <c r="T62" s="50"/>
    </row>
    <row r="63" spans="1:21" ht="15" x14ac:dyDescent="0.25">
      <c r="A63" s="49"/>
      <c r="B63" s="47" t="s">
        <v>27</v>
      </c>
      <c r="C63" s="24"/>
      <c r="D63" s="24"/>
      <c r="E63" s="24"/>
      <c r="F63" s="24"/>
      <c r="G63" s="24"/>
      <c r="H63" s="24"/>
      <c r="J63" s="7"/>
      <c r="K63" s="10"/>
    </row>
    <row r="64" spans="1:21" ht="15" x14ac:dyDescent="0.2">
      <c r="A64" s="41"/>
      <c r="B64" s="47" t="s">
        <v>26</v>
      </c>
      <c r="C64" s="48">
        <v>12</v>
      </c>
      <c r="D64" s="41"/>
      <c r="E64" s="41"/>
      <c r="F64" s="41"/>
      <c r="J64" s="7"/>
    </row>
    <row r="65" spans="1:13" ht="15" x14ac:dyDescent="0.2">
      <c r="A65" s="41"/>
      <c r="B65" s="47"/>
      <c r="C65" s="47"/>
      <c r="D65" s="41"/>
      <c r="E65" s="41"/>
      <c r="F65" s="41"/>
      <c r="J65" s="7"/>
    </row>
    <row r="66" spans="1:13" ht="15" x14ac:dyDescent="0.2">
      <c r="B66" s="46" t="s">
        <v>25</v>
      </c>
      <c r="C66" s="45"/>
      <c r="D66" s="45"/>
      <c r="E66" s="45"/>
      <c r="F66" s="45"/>
      <c r="J66" s="7"/>
      <c r="K66" s="41"/>
    </row>
    <row r="67" spans="1:13" ht="60" x14ac:dyDescent="0.2">
      <c r="A67" s="41"/>
      <c r="B67" s="44" t="s">
        <v>24</v>
      </c>
      <c r="C67" s="43" t="s">
        <v>23</v>
      </c>
      <c r="D67" s="28" t="s">
        <v>22</v>
      </c>
      <c r="E67" s="28" t="s">
        <v>21</v>
      </c>
      <c r="F67" s="42" t="s">
        <v>20</v>
      </c>
      <c r="G67" s="42" t="s">
        <v>19</v>
      </c>
      <c r="H67" s="42" t="s">
        <v>18</v>
      </c>
      <c r="I67" s="42" t="s">
        <v>17</v>
      </c>
      <c r="J67" s="42" t="s">
        <v>16</v>
      </c>
      <c r="K67" s="42" t="s">
        <v>15</v>
      </c>
    </row>
    <row r="68" spans="1:13" x14ac:dyDescent="0.2">
      <c r="A68" s="41"/>
      <c r="B68" s="40" t="s">
        <v>14</v>
      </c>
      <c r="C68" s="39" t="s">
        <v>8</v>
      </c>
      <c r="D68" s="38">
        <v>4117</v>
      </c>
      <c r="E68" s="36">
        <v>1956946</v>
      </c>
      <c r="F68" s="37">
        <f t="shared" ref="F68:F87" si="6">IFERROR(ROUND(D68/(E68*$C$64/12),4),"")</f>
        <v>2.0999999999999999E-3</v>
      </c>
      <c r="G68" s="35">
        <f t="shared" ref="G68:G87" si="7">IF(E68="","",E68*$C$64/12)</f>
        <v>1956946</v>
      </c>
      <c r="H68" s="36">
        <v>1327212.4758018055</v>
      </c>
      <c r="I68" s="35">
        <f t="shared" ref="I68:I87" si="8">IFERROR(G68-H68,"")</f>
        <v>629733.5241981945</v>
      </c>
      <c r="J68" s="34">
        <f t="shared" ref="J68:J87" si="9">IFERROR(F68*I68,"")</f>
        <v>1322.4404008162085</v>
      </c>
      <c r="K68" s="33">
        <f t="shared" ref="K68:K88" si="10">IFERROR(J68/D68,"")</f>
        <v>0.32121457391698044</v>
      </c>
      <c r="L68" s="25"/>
      <c r="M68" s="25"/>
    </row>
    <row r="69" spans="1:13" x14ac:dyDescent="0.2">
      <c r="A69" s="41"/>
      <c r="B69" s="40" t="s">
        <v>13</v>
      </c>
      <c r="C69" s="39" t="s">
        <v>8</v>
      </c>
      <c r="D69" s="38">
        <v>8990</v>
      </c>
      <c r="E69" s="36">
        <v>4273465</v>
      </c>
      <c r="F69" s="37">
        <f t="shared" si="6"/>
        <v>2.0999999999999999E-3</v>
      </c>
      <c r="G69" s="35">
        <f t="shared" si="7"/>
        <v>4273465</v>
      </c>
      <c r="H69" s="36">
        <v>5920480.3785421988</v>
      </c>
      <c r="I69" s="35">
        <f t="shared" si="8"/>
        <v>-1647015.3785421988</v>
      </c>
      <c r="J69" s="34">
        <f t="shared" si="9"/>
        <v>-3458.7322949386171</v>
      </c>
      <c r="K69" s="33">
        <f t="shared" si="10"/>
        <v>-0.38473106729016876</v>
      </c>
      <c r="L69" s="25"/>
      <c r="M69" s="25"/>
    </row>
    <row r="70" spans="1:13" x14ac:dyDescent="0.2">
      <c r="A70" s="41"/>
      <c r="B70" s="40" t="s">
        <v>12</v>
      </c>
      <c r="C70" s="39" t="s">
        <v>8</v>
      </c>
      <c r="D70" s="38">
        <v>118963</v>
      </c>
      <c r="E70" s="36">
        <v>56547905</v>
      </c>
      <c r="F70" s="37">
        <f t="shared" si="6"/>
        <v>2.0999999999999999E-3</v>
      </c>
      <c r="G70" s="35">
        <f t="shared" si="7"/>
        <v>56547905</v>
      </c>
      <c r="H70" s="36">
        <v>13474159.380813748</v>
      </c>
      <c r="I70" s="35">
        <f t="shared" si="8"/>
        <v>43073745.619186252</v>
      </c>
      <c r="J70" s="34">
        <f t="shared" si="9"/>
        <v>90454.865800291125</v>
      </c>
      <c r="K70" s="33">
        <f t="shared" si="10"/>
        <v>0.76036133756118396</v>
      </c>
      <c r="L70" s="25"/>
      <c r="M70" s="25"/>
    </row>
    <row r="71" spans="1:13" x14ac:dyDescent="0.2">
      <c r="A71" s="41"/>
      <c r="B71" s="40" t="s">
        <v>11</v>
      </c>
      <c r="C71" s="39" t="s">
        <v>8</v>
      </c>
      <c r="D71" s="38">
        <v>102</v>
      </c>
      <c r="E71" s="36">
        <v>48600</v>
      </c>
      <c r="F71" s="37">
        <f t="shared" si="6"/>
        <v>2.0999999999999999E-3</v>
      </c>
      <c r="G71" s="35">
        <f t="shared" si="7"/>
        <v>48600</v>
      </c>
      <c r="H71" s="36">
        <v>-1888.5614447937396</v>
      </c>
      <c r="I71" s="35">
        <f t="shared" si="8"/>
        <v>50488.561444793741</v>
      </c>
      <c r="J71" s="34">
        <f t="shared" si="9"/>
        <v>106.02597903406685</v>
      </c>
      <c r="K71" s="33">
        <f t="shared" si="10"/>
        <v>1.0394703826869298</v>
      </c>
      <c r="L71" s="25"/>
      <c r="M71" s="25"/>
    </row>
    <row r="72" spans="1:13" x14ac:dyDescent="0.2">
      <c r="A72" s="41"/>
      <c r="B72" s="40" t="s">
        <v>10</v>
      </c>
      <c r="C72" s="39" t="s">
        <v>8</v>
      </c>
      <c r="D72" s="38">
        <v>2422</v>
      </c>
      <c r="E72" s="36">
        <v>1151168</v>
      </c>
      <c r="F72" s="37">
        <f t="shared" si="6"/>
        <v>2.0999999999999999E-3</v>
      </c>
      <c r="G72" s="35">
        <f t="shared" si="7"/>
        <v>1151168</v>
      </c>
      <c r="H72" s="36">
        <v>160644.92334028982</v>
      </c>
      <c r="I72" s="35">
        <f t="shared" si="8"/>
        <v>990523.07665971015</v>
      </c>
      <c r="J72" s="34">
        <f t="shared" si="9"/>
        <v>2080.0984609853913</v>
      </c>
      <c r="K72" s="33">
        <f t="shared" si="10"/>
        <v>0.8588350375662227</v>
      </c>
      <c r="L72" s="25"/>
      <c r="M72" s="25"/>
    </row>
    <row r="73" spans="1:13" x14ac:dyDescent="0.2">
      <c r="A73" s="41"/>
      <c r="B73" s="40" t="s">
        <v>9</v>
      </c>
      <c r="C73" s="39" t="s">
        <v>8</v>
      </c>
      <c r="D73" s="38">
        <v>53</v>
      </c>
      <c r="E73" s="36">
        <v>25008</v>
      </c>
      <c r="F73" s="37">
        <f t="shared" si="6"/>
        <v>2.0999999999999999E-3</v>
      </c>
      <c r="G73" s="35">
        <f t="shared" si="7"/>
        <v>25008</v>
      </c>
      <c r="H73" s="36">
        <v>438197.68866103853</v>
      </c>
      <c r="I73" s="35">
        <f t="shared" si="8"/>
        <v>-413189.68866103853</v>
      </c>
      <c r="J73" s="34">
        <f t="shared" si="9"/>
        <v>-867.69834618818084</v>
      </c>
      <c r="K73" s="33">
        <f t="shared" si="10"/>
        <v>-16.371666909210958</v>
      </c>
      <c r="L73" s="25"/>
      <c r="M73" s="25"/>
    </row>
    <row r="74" spans="1:13" x14ac:dyDescent="0.2">
      <c r="B74" s="40" t="s">
        <v>7</v>
      </c>
      <c r="C74" s="39"/>
      <c r="D74" s="38"/>
      <c r="E74" s="36"/>
      <c r="F74" s="37" t="str">
        <f t="shared" si="6"/>
        <v/>
      </c>
      <c r="G74" s="35" t="str">
        <f t="shared" si="7"/>
        <v/>
      </c>
      <c r="H74" s="36"/>
      <c r="I74" s="35" t="str">
        <f t="shared" si="8"/>
        <v/>
      </c>
      <c r="J74" s="34" t="str">
        <f t="shared" si="9"/>
        <v/>
      </c>
      <c r="K74" s="33" t="str">
        <f t="shared" si="10"/>
        <v/>
      </c>
    </row>
    <row r="75" spans="1:13" hidden="1" x14ac:dyDescent="0.2">
      <c r="B75" s="40"/>
      <c r="C75" s="39"/>
      <c r="D75" s="38"/>
      <c r="E75" s="36"/>
      <c r="F75" s="37" t="str">
        <f t="shared" si="6"/>
        <v/>
      </c>
      <c r="G75" s="35" t="str">
        <f t="shared" si="7"/>
        <v/>
      </c>
      <c r="H75" s="36"/>
      <c r="I75" s="35" t="str">
        <f t="shared" si="8"/>
        <v/>
      </c>
      <c r="J75" s="34" t="str">
        <f t="shared" si="9"/>
        <v/>
      </c>
      <c r="K75" s="33" t="str">
        <f t="shared" si="10"/>
        <v/>
      </c>
    </row>
    <row r="76" spans="1:13" hidden="1" x14ac:dyDescent="0.2">
      <c r="B76" s="40"/>
      <c r="C76" s="39"/>
      <c r="D76" s="38"/>
      <c r="E76" s="36"/>
      <c r="F76" s="37" t="str">
        <f t="shared" si="6"/>
        <v/>
      </c>
      <c r="G76" s="35" t="str">
        <f t="shared" si="7"/>
        <v/>
      </c>
      <c r="H76" s="36"/>
      <c r="I76" s="35" t="str">
        <f t="shared" si="8"/>
        <v/>
      </c>
      <c r="J76" s="34" t="str">
        <f t="shared" si="9"/>
        <v/>
      </c>
      <c r="K76" s="33" t="str">
        <f t="shared" si="10"/>
        <v/>
      </c>
    </row>
    <row r="77" spans="1:13" hidden="1" x14ac:dyDescent="0.2">
      <c r="B77" s="40"/>
      <c r="C77" s="39"/>
      <c r="D77" s="38"/>
      <c r="E77" s="36"/>
      <c r="F77" s="37" t="str">
        <f t="shared" si="6"/>
        <v/>
      </c>
      <c r="G77" s="35" t="str">
        <f t="shared" si="7"/>
        <v/>
      </c>
      <c r="H77" s="36"/>
      <c r="I77" s="35" t="str">
        <f t="shared" si="8"/>
        <v/>
      </c>
      <c r="J77" s="34" t="str">
        <f t="shared" si="9"/>
        <v/>
      </c>
      <c r="K77" s="33" t="str">
        <f t="shared" si="10"/>
        <v/>
      </c>
    </row>
    <row r="78" spans="1:13" hidden="1" x14ac:dyDescent="0.2">
      <c r="B78" s="40"/>
      <c r="C78" s="39"/>
      <c r="D78" s="38"/>
      <c r="E78" s="36"/>
      <c r="F78" s="37" t="str">
        <f t="shared" si="6"/>
        <v/>
      </c>
      <c r="G78" s="35" t="str">
        <f t="shared" si="7"/>
        <v/>
      </c>
      <c r="H78" s="36"/>
      <c r="I78" s="35" t="str">
        <f t="shared" si="8"/>
        <v/>
      </c>
      <c r="J78" s="34" t="str">
        <f t="shared" si="9"/>
        <v/>
      </c>
      <c r="K78" s="33" t="str">
        <f t="shared" si="10"/>
        <v/>
      </c>
    </row>
    <row r="79" spans="1:13" hidden="1" x14ac:dyDescent="0.2">
      <c r="B79" s="40"/>
      <c r="C79" s="39"/>
      <c r="D79" s="38"/>
      <c r="E79" s="36"/>
      <c r="F79" s="37" t="str">
        <f t="shared" si="6"/>
        <v/>
      </c>
      <c r="G79" s="35" t="str">
        <f t="shared" si="7"/>
        <v/>
      </c>
      <c r="H79" s="36"/>
      <c r="I79" s="35" t="str">
        <f t="shared" si="8"/>
        <v/>
      </c>
      <c r="J79" s="34" t="str">
        <f t="shared" si="9"/>
        <v/>
      </c>
      <c r="K79" s="33" t="str">
        <f t="shared" si="10"/>
        <v/>
      </c>
    </row>
    <row r="80" spans="1:13" hidden="1" x14ac:dyDescent="0.2">
      <c r="B80" s="40"/>
      <c r="C80" s="39"/>
      <c r="D80" s="38"/>
      <c r="E80" s="36"/>
      <c r="F80" s="37" t="str">
        <f t="shared" si="6"/>
        <v/>
      </c>
      <c r="G80" s="35" t="str">
        <f t="shared" si="7"/>
        <v/>
      </c>
      <c r="H80" s="36"/>
      <c r="I80" s="35" t="str">
        <f t="shared" si="8"/>
        <v/>
      </c>
      <c r="J80" s="34" t="str">
        <f t="shared" si="9"/>
        <v/>
      </c>
      <c r="K80" s="33" t="str">
        <f t="shared" si="10"/>
        <v/>
      </c>
    </row>
    <row r="81" spans="2:12" hidden="1" x14ac:dyDescent="0.2">
      <c r="B81" s="40"/>
      <c r="C81" s="39"/>
      <c r="D81" s="38"/>
      <c r="E81" s="36"/>
      <c r="F81" s="37" t="str">
        <f t="shared" si="6"/>
        <v/>
      </c>
      <c r="G81" s="35" t="str">
        <f t="shared" si="7"/>
        <v/>
      </c>
      <c r="H81" s="36"/>
      <c r="I81" s="35" t="str">
        <f t="shared" si="8"/>
        <v/>
      </c>
      <c r="J81" s="34" t="str">
        <f t="shared" si="9"/>
        <v/>
      </c>
      <c r="K81" s="33" t="str">
        <f t="shared" si="10"/>
        <v/>
      </c>
    </row>
    <row r="82" spans="2:12" hidden="1" x14ac:dyDescent="0.2">
      <c r="B82" s="40"/>
      <c r="C82" s="39"/>
      <c r="D82" s="38"/>
      <c r="E82" s="36"/>
      <c r="F82" s="37" t="str">
        <f t="shared" si="6"/>
        <v/>
      </c>
      <c r="G82" s="35" t="str">
        <f t="shared" si="7"/>
        <v/>
      </c>
      <c r="H82" s="36"/>
      <c r="I82" s="35" t="str">
        <f t="shared" si="8"/>
        <v/>
      </c>
      <c r="J82" s="34" t="str">
        <f t="shared" si="9"/>
        <v/>
      </c>
      <c r="K82" s="33" t="str">
        <f t="shared" si="10"/>
        <v/>
      </c>
    </row>
    <row r="83" spans="2:12" hidden="1" x14ac:dyDescent="0.2">
      <c r="B83" s="40"/>
      <c r="C83" s="39"/>
      <c r="D83" s="38"/>
      <c r="E83" s="36"/>
      <c r="F83" s="37" t="str">
        <f t="shared" si="6"/>
        <v/>
      </c>
      <c r="G83" s="35" t="str">
        <f t="shared" si="7"/>
        <v/>
      </c>
      <c r="H83" s="36"/>
      <c r="I83" s="35" t="str">
        <f t="shared" si="8"/>
        <v/>
      </c>
      <c r="J83" s="34" t="str">
        <f t="shared" si="9"/>
        <v/>
      </c>
      <c r="K83" s="33" t="str">
        <f t="shared" si="10"/>
        <v/>
      </c>
    </row>
    <row r="84" spans="2:12" hidden="1" x14ac:dyDescent="0.2">
      <c r="B84" s="40"/>
      <c r="C84" s="39"/>
      <c r="D84" s="38"/>
      <c r="E84" s="36"/>
      <c r="F84" s="37" t="str">
        <f t="shared" si="6"/>
        <v/>
      </c>
      <c r="G84" s="35" t="str">
        <f t="shared" si="7"/>
        <v/>
      </c>
      <c r="H84" s="36"/>
      <c r="I84" s="35" t="str">
        <f t="shared" si="8"/>
        <v/>
      </c>
      <c r="J84" s="34" t="str">
        <f t="shared" si="9"/>
        <v/>
      </c>
      <c r="K84" s="33" t="str">
        <f t="shared" si="10"/>
        <v/>
      </c>
    </row>
    <row r="85" spans="2:12" hidden="1" x14ac:dyDescent="0.2">
      <c r="B85" s="40"/>
      <c r="C85" s="39"/>
      <c r="D85" s="38"/>
      <c r="E85" s="36"/>
      <c r="F85" s="37" t="str">
        <f t="shared" si="6"/>
        <v/>
      </c>
      <c r="G85" s="35" t="str">
        <f t="shared" si="7"/>
        <v/>
      </c>
      <c r="H85" s="36"/>
      <c r="I85" s="35" t="str">
        <f t="shared" si="8"/>
        <v/>
      </c>
      <c r="J85" s="34" t="str">
        <f t="shared" si="9"/>
        <v/>
      </c>
      <c r="K85" s="33" t="str">
        <f t="shared" si="10"/>
        <v/>
      </c>
    </row>
    <row r="86" spans="2:12" hidden="1" x14ac:dyDescent="0.2">
      <c r="B86" s="40"/>
      <c r="C86" s="39"/>
      <c r="D86" s="38"/>
      <c r="E86" s="36"/>
      <c r="F86" s="37" t="str">
        <f t="shared" si="6"/>
        <v/>
      </c>
      <c r="G86" s="35" t="str">
        <f t="shared" si="7"/>
        <v/>
      </c>
      <c r="H86" s="36"/>
      <c r="I86" s="35" t="str">
        <f t="shared" si="8"/>
        <v/>
      </c>
      <c r="J86" s="34" t="str">
        <f t="shared" si="9"/>
        <v/>
      </c>
      <c r="K86" s="33" t="str">
        <f t="shared" si="10"/>
        <v/>
      </c>
    </row>
    <row r="87" spans="2:12" hidden="1" x14ac:dyDescent="0.2">
      <c r="B87" s="40"/>
      <c r="C87" s="39"/>
      <c r="D87" s="38"/>
      <c r="E87" s="36"/>
      <c r="F87" s="37" t="str">
        <f t="shared" si="6"/>
        <v/>
      </c>
      <c r="G87" s="35" t="str">
        <f t="shared" si="7"/>
        <v/>
      </c>
      <c r="H87" s="36"/>
      <c r="I87" s="35" t="str">
        <f t="shared" si="8"/>
        <v/>
      </c>
      <c r="J87" s="34" t="str">
        <f t="shared" si="9"/>
        <v/>
      </c>
      <c r="K87" s="33" t="str">
        <f t="shared" si="10"/>
        <v/>
      </c>
    </row>
    <row r="88" spans="2:12" ht="15" x14ac:dyDescent="0.25">
      <c r="B88" s="32" t="s">
        <v>6</v>
      </c>
      <c r="C88" s="28"/>
      <c r="D88" s="31">
        <f>IFERROR(SUM(D68:D87),"")</f>
        <v>134647</v>
      </c>
      <c r="E88" s="30"/>
      <c r="F88" s="29"/>
      <c r="G88" s="28"/>
      <c r="H88" s="28"/>
      <c r="I88" s="28"/>
      <c r="J88" s="27">
        <f>SUM(J68:J87)</f>
        <v>89637</v>
      </c>
      <c r="K88" s="26">
        <f t="shared" si="10"/>
        <v>0.66571850839602809</v>
      </c>
    </row>
    <row r="89" spans="2:12" x14ac:dyDescent="0.2">
      <c r="B89" s="24"/>
      <c r="C89" s="24"/>
      <c r="D89" s="24"/>
      <c r="E89" s="24"/>
      <c r="F89" s="24"/>
      <c r="G89" s="24"/>
      <c r="H89" s="24"/>
      <c r="K89" s="10"/>
      <c r="L89" s="25"/>
    </row>
    <row r="90" spans="2:12" ht="91.7" customHeight="1" x14ac:dyDescent="0.2">
      <c r="B90" s="71" t="s">
        <v>5</v>
      </c>
      <c r="C90" s="71"/>
      <c r="D90" s="71"/>
      <c r="E90" s="71"/>
      <c r="F90" s="71"/>
      <c r="G90" s="71"/>
      <c r="H90" s="71"/>
      <c r="K90" s="10"/>
      <c r="L90" s="7"/>
    </row>
    <row r="91" spans="2:12" ht="18.75" customHeight="1" thickBot="1" x14ac:dyDescent="0.25">
      <c r="B91" s="24"/>
      <c r="C91" s="24"/>
      <c r="D91" s="24"/>
      <c r="E91" s="24"/>
      <c r="F91" s="24"/>
      <c r="G91" s="24"/>
      <c r="H91" s="24"/>
      <c r="K91" s="10"/>
      <c r="L91" s="7"/>
    </row>
    <row r="92" spans="2:12" ht="15" x14ac:dyDescent="0.25">
      <c r="B92" s="23" t="s">
        <v>4</v>
      </c>
      <c r="C92" s="21"/>
      <c r="D92" s="22"/>
      <c r="E92" s="21"/>
      <c r="F92" s="21"/>
      <c r="G92" s="21"/>
      <c r="H92" s="21"/>
      <c r="I92" s="20"/>
      <c r="J92" s="19"/>
      <c r="K92" s="10"/>
      <c r="L92" s="7"/>
    </row>
    <row r="93" spans="2:12" ht="15" x14ac:dyDescent="0.25">
      <c r="B93" s="17" t="s">
        <v>3</v>
      </c>
      <c r="C93" s="5"/>
      <c r="D93" s="6"/>
      <c r="E93" s="5"/>
      <c r="F93" s="5"/>
      <c r="G93" s="5"/>
      <c r="H93" s="5"/>
      <c r="I93" s="9"/>
      <c r="J93" s="18">
        <f>IF(G21="Yes",J59,0)+IF(G23="Yes",J88,0)</f>
        <v>78741.993871382612</v>
      </c>
      <c r="K93" s="10"/>
      <c r="L93" s="7"/>
    </row>
    <row r="94" spans="2:12" ht="15" x14ac:dyDescent="0.25">
      <c r="B94" s="17" t="s">
        <v>2</v>
      </c>
      <c r="C94" s="5"/>
      <c r="D94" s="6"/>
      <c r="E94" s="5"/>
      <c r="F94" s="5"/>
      <c r="G94" s="5"/>
      <c r="H94" s="5"/>
      <c r="I94" s="9"/>
      <c r="J94" s="16">
        <f>IF(AND(G23="No",OR(G21="Yes",G22="Yes",G24="Yes",G25="Yes",G26="Yes",G27="Yes")),H13,IF(AND(G23="Yes",G21="No",G22="No",G24="No",G25="No",G26="No",G27="No"),H14,IF(AND(G23="Yes",OR(G21="Yes",G22="Yes",G24="Yes",G25="Yes",G26="Yes",G27="Yes")),H15,0)))+I15</f>
        <v>80102.350000000006</v>
      </c>
      <c r="K94" s="10"/>
      <c r="L94" s="7"/>
    </row>
    <row r="95" spans="2:12" ht="15.75" thickBot="1" x14ac:dyDescent="0.3">
      <c r="B95" s="15" t="s">
        <v>1</v>
      </c>
      <c r="C95" s="13"/>
      <c r="D95" s="14"/>
      <c r="E95" s="13"/>
      <c r="F95" s="13"/>
      <c r="G95" s="13"/>
      <c r="H95" s="13"/>
      <c r="I95" s="12"/>
      <c r="J95" s="11">
        <f>J93-J94</f>
        <v>-1360.3561286173936</v>
      </c>
      <c r="K95" s="10"/>
      <c r="L95" s="7"/>
    </row>
    <row r="96" spans="2:12" ht="15" x14ac:dyDescent="0.25">
      <c r="B96" s="5"/>
      <c r="C96" s="5"/>
      <c r="D96" s="6"/>
      <c r="E96" s="5"/>
      <c r="F96" s="5"/>
      <c r="G96" s="5"/>
      <c r="H96" s="5"/>
      <c r="I96" s="9"/>
      <c r="J96" s="8"/>
      <c r="L96" s="7"/>
    </row>
    <row r="97" spans="2:10" ht="19.7" customHeight="1" x14ac:dyDescent="0.25">
      <c r="B97" s="71" t="s">
        <v>0</v>
      </c>
      <c r="C97" s="71"/>
      <c r="D97" s="71"/>
      <c r="E97" s="71"/>
      <c r="F97" s="71"/>
      <c r="G97" s="71"/>
      <c r="H97" s="71"/>
      <c r="I97" s="3"/>
      <c r="J97" s="4"/>
    </row>
    <row r="98" spans="2:10" ht="15" x14ac:dyDescent="0.25">
      <c r="B98" s="5"/>
      <c r="C98" s="5"/>
      <c r="D98" s="6"/>
      <c r="E98" s="5"/>
      <c r="F98" s="5"/>
      <c r="G98" s="5"/>
      <c r="H98" s="5"/>
      <c r="I98" s="3"/>
      <c r="J98" s="2"/>
    </row>
    <row r="99" spans="2:10" ht="15" x14ac:dyDescent="0.25">
      <c r="I99" s="3"/>
      <c r="J99" s="4"/>
    </row>
    <row r="100" spans="2:10" ht="15" x14ac:dyDescent="0.25">
      <c r="I100" s="3"/>
      <c r="J100" s="2"/>
    </row>
    <row r="101" spans="2:10" ht="15" x14ac:dyDescent="0.25">
      <c r="I101" s="3"/>
      <c r="J101" s="4"/>
    </row>
    <row r="102" spans="2:10" ht="15" x14ac:dyDescent="0.25">
      <c r="I102" s="3"/>
      <c r="J102" s="2"/>
    </row>
  </sheetData>
  <mergeCells count="14">
    <mergeCell ref="H16:I16"/>
    <mergeCell ref="H17:I17"/>
    <mergeCell ref="H18:I18"/>
    <mergeCell ref="B21:B22"/>
    <mergeCell ref="C21:F21"/>
    <mergeCell ref="C22:F22"/>
    <mergeCell ref="B97:H97"/>
    <mergeCell ref="B90:H90"/>
    <mergeCell ref="C23:F23"/>
    <mergeCell ref="C24:F24"/>
    <mergeCell ref="C25:F25"/>
    <mergeCell ref="C26:F26"/>
    <mergeCell ref="C27:F27"/>
    <mergeCell ref="B61:H61"/>
  </mergeCells>
  <dataValidations count="2">
    <dataValidation type="list" allowBlank="1" showInputMessage="1" showErrorMessage="1" sqref="C39:C58 C68:C87" xr:uid="{5AB72838-E7D7-4E99-B506-EF59508FFF95}">
      <formula1>"kW,kWh"</formula1>
    </dataValidation>
    <dataValidation type="list" allowBlank="1" showInputMessage="1" showErrorMessage="1" sqref="G21:G27" xr:uid="{B7E34DB5-3544-46BD-9946-208273AB54FC}">
      <formula1>"Yes,No"</formula1>
    </dataValidation>
  </dataValidations>
  <hyperlinks>
    <hyperlink ref="E37" r:id="rId1" display="https://www.ebay.com/itm/392051712212" xr:uid="{64E38D27-1FBE-4010-9546-38945AD3DD9C}"/>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K - 1595 Workform</vt:lpstr>
    </vt:vector>
  </TitlesOfParts>
  <Company>Ottawa River Power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Roy</dc:creator>
  <cp:lastModifiedBy>Jeffrey Roy</cp:lastModifiedBy>
  <dcterms:created xsi:type="dcterms:W3CDTF">2022-11-15T15:07:57Z</dcterms:created>
  <dcterms:modified xsi:type="dcterms:W3CDTF">2023-10-26T17:23:12Z</dcterms:modified>
</cp:coreProperties>
</file>