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socialakshari/Desktop/"/>
    </mc:Choice>
  </mc:AlternateContent>
  <xr:revisionPtr revIDLastSave="0" documentId="13_ncr:1_{88B07884-8398-8C4B-B4EC-53C70D0EA310}" xr6:coauthVersionLast="47" xr6:coauthVersionMax="47" xr10:uidLastSave="{00000000-0000-0000-0000-000000000000}"/>
  <bookViews>
    <workbookView xWindow="0" yWindow="500" windowWidth="60160" windowHeight="33340" tabRatio="750" activeTab="3" xr2:uid="{00000000-000D-0000-FFFF-FFFF00000000}"/>
  </bookViews>
  <sheets>
    <sheet name="00 Cover" sheetId="1" r:id="rId1"/>
    <sheet name="01 Ex#1 - Summary" sheetId="5" r:id="rId2"/>
    <sheet name="02 Ex#1 - Annual Values" sheetId="6" r:id="rId3"/>
    <sheet name="03 Ex#1 - Inputs and Assumption" sheetId="7" r:id="rId4"/>
    <sheet name="04 Ex#1 - LDC Calculations" sheetId="8" r:id="rId5"/>
    <sheet name="99 LookUps" sheetId="3" state="hidden" r:id="rId6"/>
  </sheets>
  <definedNames>
    <definedName name="_ftnref1" localSheetId="3">'03 Ex#1 - Inputs and Assumption'!$C$8</definedName>
    <definedName name="_ftnref2" localSheetId="3">'03 Ex#1 - Inputs and Assumption'!$C$10</definedName>
    <definedName name="_ftnref3" localSheetId="3">'03 Ex#1 - Inputs and Assumption'!$C$11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8" l="1"/>
  <c r="P17" i="8"/>
  <c r="P18" i="8"/>
  <c r="J53" i="6"/>
  <c r="I53" i="6"/>
  <c r="H53" i="6"/>
  <c r="G53" i="6"/>
  <c r="F53" i="6"/>
  <c r="E53" i="6"/>
  <c r="J52" i="6"/>
  <c r="I52" i="6"/>
  <c r="H52" i="6"/>
  <c r="G52" i="6"/>
  <c r="F52" i="6"/>
  <c r="E52" i="6"/>
  <c r="J51" i="6"/>
  <c r="I51" i="6"/>
  <c r="H51" i="6"/>
  <c r="G51" i="6"/>
  <c r="F51" i="6"/>
  <c r="E51" i="6"/>
  <c r="J50" i="6"/>
  <c r="I50" i="6"/>
  <c r="H50" i="6"/>
  <c r="G50" i="6"/>
  <c r="F50" i="6"/>
  <c r="E50" i="6"/>
  <c r="J49" i="6"/>
  <c r="I49" i="6"/>
  <c r="H49" i="6"/>
  <c r="G49" i="6"/>
  <c r="F49" i="6"/>
  <c r="E49" i="6"/>
  <c r="J48" i="6"/>
  <c r="I48" i="6"/>
  <c r="H48" i="6"/>
  <c r="G48" i="6"/>
  <c r="F48" i="6"/>
  <c r="E48" i="6"/>
  <c r="J47" i="6"/>
  <c r="I47" i="6"/>
  <c r="H47" i="6"/>
  <c r="G47" i="6"/>
  <c r="F47" i="6"/>
  <c r="E47" i="6"/>
  <c r="J46" i="6"/>
  <c r="I46" i="6"/>
  <c r="H46" i="6"/>
  <c r="G46" i="6"/>
  <c r="F46" i="6"/>
  <c r="E46" i="6"/>
  <c r="J45" i="6"/>
  <c r="I45" i="6"/>
  <c r="H45" i="6"/>
  <c r="G45" i="6"/>
  <c r="F45" i="6"/>
  <c r="E45" i="6"/>
  <c r="J44" i="6"/>
  <c r="I44" i="6"/>
  <c r="H44" i="6"/>
  <c r="G44" i="6"/>
  <c r="F44" i="6"/>
  <c r="E44" i="6"/>
  <c r="J43" i="6"/>
  <c r="I43" i="6"/>
  <c r="H43" i="6"/>
  <c r="G43" i="6"/>
  <c r="F43" i="6"/>
  <c r="E43" i="6"/>
  <c r="J42" i="6"/>
  <c r="I42" i="6"/>
  <c r="H42" i="6"/>
  <c r="G42" i="6"/>
  <c r="F42" i="6"/>
  <c r="E42" i="6"/>
  <c r="J41" i="6"/>
  <c r="I41" i="6"/>
  <c r="H41" i="6"/>
  <c r="G41" i="6"/>
  <c r="F41" i="6"/>
  <c r="E41" i="6"/>
  <c r="J40" i="6"/>
  <c r="I40" i="6"/>
  <c r="H40" i="6"/>
  <c r="G40" i="6"/>
  <c r="F40" i="6"/>
  <c r="E40" i="6"/>
  <c r="J39" i="6"/>
  <c r="I39" i="6"/>
  <c r="H39" i="6"/>
  <c r="G39" i="6"/>
  <c r="F39" i="6"/>
  <c r="E39" i="6"/>
  <c r="J38" i="6"/>
  <c r="I38" i="6"/>
  <c r="H38" i="6"/>
  <c r="G38" i="6"/>
  <c r="F38" i="6"/>
  <c r="E38" i="6"/>
  <c r="J37" i="6"/>
  <c r="I37" i="6"/>
  <c r="H37" i="6"/>
  <c r="G37" i="6"/>
  <c r="F37" i="6"/>
  <c r="E37" i="6"/>
  <c r="J36" i="6"/>
  <c r="I36" i="6"/>
  <c r="H36" i="6"/>
  <c r="G36" i="6"/>
  <c r="F36" i="6"/>
  <c r="E36" i="6"/>
  <c r="J35" i="6"/>
  <c r="I35" i="6"/>
  <c r="H35" i="6"/>
  <c r="G35" i="6"/>
  <c r="F35" i="6"/>
  <c r="E35" i="6"/>
  <c r="J34" i="6"/>
  <c r="I34" i="6"/>
  <c r="H34" i="6"/>
  <c r="G34" i="6"/>
  <c r="F34" i="6"/>
  <c r="E34" i="6"/>
  <c r="J33" i="6"/>
  <c r="I33" i="6"/>
  <c r="H33" i="6"/>
  <c r="G33" i="6"/>
  <c r="F33" i="6"/>
  <c r="E33" i="6"/>
  <c r="J32" i="6"/>
  <c r="I32" i="6"/>
  <c r="H32" i="6"/>
  <c r="G32" i="6"/>
  <c r="F32" i="6"/>
  <c r="E32" i="6"/>
  <c r="J31" i="6"/>
  <c r="I31" i="6"/>
  <c r="H31" i="6"/>
  <c r="G31" i="6"/>
  <c r="F31" i="6"/>
  <c r="E31" i="6"/>
  <c r="J30" i="6"/>
  <c r="I30" i="6"/>
  <c r="H30" i="6"/>
  <c r="G30" i="6"/>
  <c r="F30" i="6"/>
  <c r="E30" i="6"/>
  <c r="J29" i="6"/>
  <c r="I29" i="6"/>
  <c r="H29" i="6"/>
  <c r="G29" i="6"/>
  <c r="F29" i="6"/>
  <c r="E29" i="6"/>
  <c r="J28" i="6"/>
  <c r="I28" i="6"/>
  <c r="H28" i="6"/>
  <c r="G28" i="6"/>
  <c r="F28" i="6"/>
  <c r="E28" i="6"/>
  <c r="J27" i="6"/>
  <c r="I27" i="6"/>
  <c r="H27" i="6"/>
  <c r="G27" i="6"/>
  <c r="F27" i="6"/>
  <c r="E27" i="6"/>
  <c r="J26" i="6"/>
  <c r="I26" i="6"/>
  <c r="H26" i="6"/>
  <c r="G26" i="6"/>
  <c r="F26" i="6"/>
  <c r="E26" i="6"/>
  <c r="J25" i="6"/>
  <c r="I25" i="6"/>
  <c r="H25" i="6"/>
  <c r="G25" i="6"/>
  <c r="F25" i="6"/>
  <c r="E25" i="6"/>
  <c r="J24" i="6"/>
  <c r="I24" i="6"/>
  <c r="H24" i="6"/>
  <c r="G24" i="6"/>
  <c r="F24" i="6"/>
  <c r="E24" i="6"/>
  <c r="J23" i="6"/>
  <c r="I23" i="6"/>
  <c r="H23" i="6"/>
  <c r="G23" i="6"/>
  <c r="F23" i="6"/>
  <c r="E23" i="6"/>
  <c r="J22" i="6"/>
  <c r="I22" i="6"/>
  <c r="H22" i="6"/>
  <c r="G22" i="6"/>
  <c r="F22" i="6"/>
  <c r="E22" i="6"/>
  <c r="J21" i="6"/>
  <c r="I21" i="6"/>
  <c r="H21" i="6"/>
  <c r="G21" i="6"/>
  <c r="F21" i="6"/>
  <c r="E21" i="6"/>
  <c r="J20" i="6"/>
  <c r="I20" i="6"/>
  <c r="H20" i="6"/>
  <c r="G20" i="6"/>
  <c r="F20" i="6"/>
  <c r="E20" i="6"/>
  <c r="J19" i="6"/>
  <c r="I19" i="6"/>
  <c r="H19" i="6"/>
  <c r="G19" i="6"/>
  <c r="F19" i="6"/>
  <c r="E19" i="6"/>
  <c r="J18" i="6"/>
  <c r="I18" i="6"/>
  <c r="H18" i="6"/>
  <c r="G18" i="6"/>
  <c r="F18" i="6"/>
  <c r="E18" i="6"/>
  <c r="J17" i="6"/>
  <c r="I17" i="6"/>
  <c r="H17" i="6"/>
  <c r="G17" i="6"/>
  <c r="F17" i="6"/>
  <c r="E17" i="6"/>
  <c r="J16" i="6"/>
  <c r="I16" i="6"/>
  <c r="H16" i="6"/>
  <c r="G16" i="6"/>
  <c r="F16" i="6"/>
  <c r="E16" i="6"/>
  <c r="J15" i="6"/>
  <c r="I15" i="6"/>
  <c r="H15" i="6"/>
  <c r="G15" i="6"/>
  <c r="F15" i="6"/>
  <c r="E15" i="6"/>
  <c r="J14" i="6"/>
  <c r="I14" i="6"/>
  <c r="H14" i="6"/>
  <c r="G14" i="6"/>
  <c r="F14" i="6"/>
  <c r="E14" i="6"/>
  <c r="J8" i="6"/>
  <c r="I8" i="6"/>
  <c r="H8" i="6"/>
  <c r="G8" i="6"/>
  <c r="F8" i="6"/>
  <c r="E8" i="6"/>
  <c r="J7" i="6"/>
  <c r="I7" i="6"/>
  <c r="H7" i="6"/>
  <c r="G7" i="6"/>
  <c r="F7" i="6"/>
  <c r="E7" i="6"/>
  <c r="J6" i="6"/>
  <c r="I6" i="6"/>
  <c r="H6" i="6"/>
  <c r="G6" i="6"/>
  <c r="F6" i="6"/>
  <c r="E6" i="6"/>
  <c r="H23" i="8"/>
  <c r="J13" i="6" s="1"/>
  <c r="G23" i="8"/>
  <c r="I13" i="6" s="1"/>
  <c r="F23" i="8"/>
  <c r="H13" i="6" s="1"/>
  <c r="E23" i="8"/>
  <c r="G13" i="6" s="1"/>
  <c r="D23" i="8"/>
  <c r="F13" i="6" s="1"/>
  <c r="H22" i="8"/>
  <c r="J12" i="6" s="1"/>
  <c r="G22" i="8"/>
  <c r="I12" i="6" s="1"/>
  <c r="F22" i="8"/>
  <c r="H12" i="6" s="1"/>
  <c r="E22" i="8"/>
  <c r="G12" i="6" s="1"/>
  <c r="D22" i="8"/>
  <c r="F12" i="6" s="1"/>
  <c r="H21" i="8"/>
  <c r="J11" i="6" s="1"/>
  <c r="G21" i="8"/>
  <c r="I11" i="6" s="1"/>
  <c r="F21" i="8"/>
  <c r="H11" i="6" s="1"/>
  <c r="E21" i="8"/>
  <c r="G11" i="6" s="1"/>
  <c r="D21" i="8"/>
  <c r="F11" i="6" s="1"/>
  <c r="H20" i="8"/>
  <c r="J10" i="6" s="1"/>
  <c r="G20" i="8"/>
  <c r="I10" i="6" s="1"/>
  <c r="F20" i="8"/>
  <c r="H10" i="6" s="1"/>
  <c r="E20" i="8"/>
  <c r="G10" i="6" s="1"/>
  <c r="D20" i="8"/>
  <c r="F10" i="6" s="1"/>
  <c r="H19" i="8"/>
  <c r="J9" i="6" s="1"/>
  <c r="G19" i="8"/>
  <c r="I9" i="6" s="1"/>
  <c r="F19" i="8"/>
  <c r="H9" i="6" s="1"/>
  <c r="E19" i="8"/>
  <c r="D19" i="8"/>
  <c r="F9" i="6" s="1"/>
  <c r="C23" i="8"/>
  <c r="E13" i="6" s="1"/>
  <c r="C22" i="8"/>
  <c r="E12" i="6" s="1"/>
  <c r="C21" i="8"/>
  <c r="E11" i="6" s="1"/>
  <c r="C20" i="8"/>
  <c r="E10" i="6" s="1"/>
  <c r="C19" i="8"/>
  <c r="E9" i="6" s="1"/>
  <c r="I19" i="8" l="1"/>
  <c r="I23" i="8"/>
  <c r="I22" i="8"/>
  <c r="I20" i="8"/>
  <c r="I21" i="8"/>
  <c r="G9" i="6"/>
  <c r="F54" i="6"/>
  <c r="B12" i="7"/>
  <c r="E57" i="7"/>
  <c r="E58" i="7"/>
  <c r="E56" i="7"/>
  <c r="B52" i="7" l="1"/>
  <c r="B53" i="7" s="1"/>
  <c r="B54" i="7" s="1"/>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19" i="8"/>
  <c r="M19" i="8"/>
  <c r="B16" i="7"/>
  <c r="T16" i="8" s="1"/>
  <c r="U16" i="8" s="1"/>
  <c r="C6" i="6" l="1"/>
  <c r="B55" i="7"/>
  <c r="R24" i="8"/>
  <c r="S25" i="8" s="1"/>
  <c r="T23" i="8"/>
  <c r="T22" i="8"/>
  <c r="T21" i="8"/>
  <c r="T20" i="8"/>
  <c r="T19" i="8"/>
  <c r="T18" i="8"/>
  <c r="U18" i="8" s="1"/>
  <c r="T17" i="8"/>
  <c r="U17" i="8" s="1"/>
  <c r="O19" i="8"/>
  <c r="M20" i="8"/>
  <c r="C8" i="6" l="1"/>
  <c r="B56" i="7"/>
  <c r="C7" i="6"/>
  <c r="S57" i="8"/>
  <c r="S43" i="8"/>
  <c r="S29" i="8"/>
  <c r="S54" i="8"/>
  <c r="S26" i="8"/>
  <c r="S51" i="8"/>
  <c r="S37" i="8"/>
  <c r="S31" i="8"/>
  <c r="S35" i="8"/>
  <c r="S46" i="8"/>
  <c r="S45" i="8"/>
  <c r="T24" i="8"/>
  <c r="S42" i="8"/>
  <c r="S28" i="8"/>
  <c r="S53" i="8"/>
  <c r="S40" i="8"/>
  <c r="S39" i="8"/>
  <c r="S50" i="8"/>
  <c r="S36" i="8"/>
  <c r="S61" i="8"/>
  <c r="S48" i="8"/>
  <c r="S34" i="8"/>
  <c r="S33" i="8"/>
  <c r="S58" i="8"/>
  <c r="S44" i="8"/>
  <c r="S30" i="8"/>
  <c r="S56" i="8"/>
  <c r="S49" i="8"/>
  <c r="S60" i="8"/>
  <c r="S59" i="8"/>
  <c r="S41" i="8"/>
  <c r="S27" i="8"/>
  <c r="S52" i="8"/>
  <c r="S38" i="8"/>
  <c r="S63" i="8"/>
  <c r="S24" i="8"/>
  <c r="R25" i="8" s="1"/>
  <c r="S62" i="8"/>
  <c r="S55" i="8"/>
  <c r="S32" i="8"/>
  <c r="S47" i="8"/>
  <c r="U20" i="8"/>
  <c r="U19" i="8"/>
  <c r="P19" i="8"/>
  <c r="O20" i="8"/>
  <c r="P20" i="8" s="1"/>
  <c r="C10" i="6" s="1"/>
  <c r="M21" i="8"/>
  <c r="C9" i="6" l="1"/>
  <c r="B57" i="7"/>
  <c r="U21" i="8"/>
  <c r="T25" i="8"/>
  <c r="O21" i="8"/>
  <c r="P21" i="8" s="1"/>
  <c r="M22" i="8"/>
  <c r="R26" i="8"/>
  <c r="B58" i="7" l="1"/>
  <c r="C11" i="6"/>
  <c r="U22" i="8"/>
  <c r="T26" i="8"/>
  <c r="R27" i="8"/>
  <c r="M23" i="8"/>
  <c r="O22" i="8"/>
  <c r="P22" i="8" s="1"/>
  <c r="B59" i="7" l="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G54" i="6"/>
  <c r="C26" i="5" s="1"/>
  <c r="I54" i="6"/>
  <c r="C28" i="5" s="1"/>
  <c r="H54" i="6"/>
  <c r="C27" i="5" s="1"/>
  <c r="J54" i="6"/>
  <c r="C29" i="5" s="1"/>
  <c r="C25" i="5"/>
  <c r="C12" i="6"/>
  <c r="U23" i="8"/>
  <c r="T27" i="8"/>
  <c r="M24" i="8"/>
  <c r="O23" i="8"/>
  <c r="P23" i="8" s="1"/>
  <c r="R28" i="8"/>
  <c r="I11" i="8" l="1"/>
  <c r="C13" i="6"/>
  <c r="E54" i="6"/>
  <c r="C24" i="5" s="1"/>
  <c r="C30" i="5" s="1"/>
  <c r="U24" i="8"/>
  <c r="T28" i="8"/>
  <c r="R29" i="8"/>
  <c r="M25" i="8"/>
  <c r="O24" i="8"/>
  <c r="P24" i="8" s="1"/>
  <c r="C14" i="6" l="1"/>
  <c r="Z13" i="8"/>
  <c r="U25" i="8"/>
  <c r="T29" i="8"/>
  <c r="M26" i="8"/>
  <c r="O25" i="8"/>
  <c r="P25" i="8" s="1"/>
  <c r="R30" i="8"/>
  <c r="C15" i="6" l="1"/>
  <c r="B35" i="7"/>
  <c r="U26" i="8"/>
  <c r="T30" i="8"/>
  <c r="M27" i="8"/>
  <c r="O26" i="8"/>
  <c r="P26" i="8" s="1"/>
  <c r="R31" i="8"/>
  <c r="C16" i="6" l="1"/>
  <c r="U27" i="8"/>
  <c r="T31" i="8"/>
  <c r="R32" i="8"/>
  <c r="M28" i="8"/>
  <c r="O27" i="8"/>
  <c r="P27" i="8" s="1"/>
  <c r="C17" i="6" s="1"/>
  <c r="U28" i="8" l="1"/>
  <c r="T32" i="8"/>
  <c r="M29" i="8"/>
  <c r="O28" i="8"/>
  <c r="P28" i="8" s="1"/>
  <c r="R33" i="8"/>
  <c r="C18" i="6" l="1"/>
  <c r="U29" i="8"/>
  <c r="T33" i="8"/>
  <c r="R34" i="8"/>
  <c r="M30" i="8"/>
  <c r="O29" i="8"/>
  <c r="P29" i="8" s="1"/>
  <c r="C19" i="6" l="1"/>
  <c r="U30" i="8"/>
  <c r="T34" i="8"/>
  <c r="R35" i="8"/>
  <c r="M31" i="8"/>
  <c r="O30" i="8"/>
  <c r="P30" i="8" s="1"/>
  <c r="C20" i="6" l="1"/>
  <c r="U31" i="8"/>
  <c r="T35" i="8"/>
  <c r="R36" i="8"/>
  <c r="M32" i="8"/>
  <c r="O31" i="8"/>
  <c r="P31" i="8" s="1"/>
  <c r="C21" i="6" l="1"/>
  <c r="U32" i="8"/>
  <c r="T36" i="8"/>
  <c r="R37" i="8"/>
  <c r="M33" i="8"/>
  <c r="O32" i="8"/>
  <c r="P32" i="8" s="1"/>
  <c r="C22" i="6" l="1"/>
  <c r="U33" i="8"/>
  <c r="T37" i="8"/>
  <c r="M34" i="8"/>
  <c r="O33" i="8"/>
  <c r="P33" i="8" s="1"/>
  <c r="R38" i="8"/>
  <c r="C23" i="6" l="1"/>
  <c r="U34" i="8"/>
  <c r="T38" i="8"/>
  <c r="M35" i="8"/>
  <c r="O34" i="8"/>
  <c r="P34" i="8" s="1"/>
  <c r="R39" i="8"/>
  <c r="C24" i="6" l="1"/>
  <c r="U35" i="8"/>
  <c r="T39" i="8"/>
  <c r="M36" i="8"/>
  <c r="O35" i="8"/>
  <c r="P35" i="8" s="1"/>
  <c r="R40" i="8"/>
  <c r="C25" i="6" l="1"/>
  <c r="U36" i="8"/>
  <c r="T40" i="8"/>
  <c r="M37" i="8"/>
  <c r="O36" i="8"/>
  <c r="P36" i="8" s="1"/>
  <c r="R41" i="8"/>
  <c r="C26" i="6" l="1"/>
  <c r="U37" i="8"/>
  <c r="T41" i="8"/>
  <c r="M38" i="8"/>
  <c r="O37" i="8"/>
  <c r="P37" i="8" s="1"/>
  <c r="R42" i="8"/>
  <c r="C27" i="6" l="1"/>
  <c r="U38" i="8"/>
  <c r="T42" i="8"/>
  <c r="M39" i="8"/>
  <c r="O38" i="8"/>
  <c r="P38" i="8" s="1"/>
  <c r="C28" i="6" s="1"/>
  <c r="R43" i="8"/>
  <c r="U39" i="8" l="1"/>
  <c r="T43" i="8"/>
  <c r="M40" i="8"/>
  <c r="O39" i="8"/>
  <c r="P39" i="8" s="1"/>
  <c r="R44" i="8"/>
  <c r="C29" i="6" l="1"/>
  <c r="U40" i="8"/>
  <c r="T44" i="8"/>
  <c r="M41" i="8"/>
  <c r="O40" i="8"/>
  <c r="P40" i="8" s="1"/>
  <c r="C30" i="6" s="1"/>
  <c r="R45" i="8"/>
  <c r="U41" i="8" l="1"/>
  <c r="T45" i="8"/>
  <c r="R46" i="8"/>
  <c r="M42" i="8"/>
  <c r="O41" i="8"/>
  <c r="P41" i="8" s="1"/>
  <c r="C31" i="6" s="1"/>
  <c r="U42" i="8" l="1"/>
  <c r="T46" i="8"/>
  <c r="M43" i="8"/>
  <c r="O42" i="8"/>
  <c r="P42" i="8" s="1"/>
  <c r="R47" i="8"/>
  <c r="C32" i="6" l="1"/>
  <c r="U43" i="8"/>
  <c r="T47" i="8"/>
  <c r="M44" i="8"/>
  <c r="O43" i="8"/>
  <c r="P43" i="8" s="1"/>
  <c r="C33" i="6" s="1"/>
  <c r="R48" i="8"/>
  <c r="U44" i="8" l="1"/>
  <c r="T48" i="8"/>
  <c r="M45" i="8"/>
  <c r="O44" i="8"/>
  <c r="P44" i="8" s="1"/>
  <c r="R49" i="8"/>
  <c r="C34" i="6" l="1"/>
  <c r="U45" i="8"/>
  <c r="T49" i="8"/>
  <c r="R50" i="8"/>
  <c r="M46" i="8"/>
  <c r="O45" i="8"/>
  <c r="P45" i="8" s="1"/>
  <c r="C35" i="6" s="1"/>
  <c r="U46" i="8" l="1"/>
  <c r="T50" i="8"/>
  <c r="M47" i="8"/>
  <c r="O46" i="8"/>
  <c r="P46" i="8" s="1"/>
  <c r="R51" i="8"/>
  <c r="C36" i="6" l="1"/>
  <c r="U47" i="8"/>
  <c r="T51" i="8"/>
  <c r="R52" i="8"/>
  <c r="M48" i="8"/>
  <c r="O47" i="8"/>
  <c r="P47" i="8" s="1"/>
  <c r="C37" i="6" l="1"/>
  <c r="U48" i="8"/>
  <c r="T52" i="8"/>
  <c r="M49" i="8"/>
  <c r="O48" i="8"/>
  <c r="P48" i="8" s="1"/>
  <c r="R53" i="8"/>
  <c r="C38" i="6" l="1"/>
  <c r="U49" i="8"/>
  <c r="T53" i="8"/>
  <c r="M50" i="8"/>
  <c r="O49" i="8"/>
  <c r="P49" i="8" s="1"/>
  <c r="C39" i="6" s="1"/>
  <c r="R54" i="8"/>
  <c r="U50" i="8" l="1"/>
  <c r="T54" i="8"/>
  <c r="M51" i="8"/>
  <c r="O50" i="8"/>
  <c r="P50" i="8" s="1"/>
  <c r="R55" i="8"/>
  <c r="C40" i="6" l="1"/>
  <c r="U51" i="8"/>
  <c r="T55" i="8"/>
  <c r="M52" i="8"/>
  <c r="O51" i="8"/>
  <c r="P51" i="8" s="1"/>
  <c r="R56" i="8"/>
  <c r="C41" i="6" l="1"/>
  <c r="U52" i="8"/>
  <c r="T56" i="8"/>
  <c r="M53" i="8"/>
  <c r="O52" i="8"/>
  <c r="P52" i="8" s="1"/>
  <c r="C42" i="6" s="1"/>
  <c r="R57" i="8"/>
  <c r="U53" i="8" l="1"/>
  <c r="T57" i="8"/>
  <c r="M54" i="8"/>
  <c r="O53" i="8"/>
  <c r="P53" i="8" s="1"/>
  <c r="R58" i="8"/>
  <c r="C43" i="6" l="1"/>
  <c r="U54" i="8"/>
  <c r="T58" i="8"/>
  <c r="R59" i="8"/>
  <c r="M55" i="8"/>
  <c r="O54" i="8"/>
  <c r="P54" i="8" s="1"/>
  <c r="C44" i="6" s="1"/>
  <c r="U55" i="8" l="1"/>
  <c r="T59" i="8"/>
  <c r="M56" i="8"/>
  <c r="O55" i="8"/>
  <c r="P55" i="8" s="1"/>
  <c r="R60" i="8"/>
  <c r="C45" i="6" l="1"/>
  <c r="U56" i="8"/>
  <c r="T60" i="8"/>
  <c r="M57" i="8"/>
  <c r="O56" i="8"/>
  <c r="P56" i="8" s="1"/>
  <c r="C46" i="6" s="1"/>
  <c r="R61" i="8"/>
  <c r="U57" i="8" l="1"/>
  <c r="T61" i="8"/>
  <c r="M58" i="8"/>
  <c r="O58" i="8" s="1"/>
  <c r="P58" i="8" s="1"/>
  <c r="O57" i="8"/>
  <c r="P57" i="8" s="1"/>
  <c r="R62" i="8"/>
  <c r="C47" i="6" l="1"/>
  <c r="P11" i="8"/>
  <c r="U58" i="8"/>
  <c r="C48" i="6" s="1"/>
  <c r="T62" i="8"/>
  <c r="R63" i="8"/>
  <c r="U59" i="8" l="1"/>
  <c r="C49" i="6" s="1"/>
  <c r="T63" i="8"/>
  <c r="U60" i="8" l="1"/>
  <c r="C50" i="6" s="1"/>
  <c r="U61" i="8" l="1"/>
  <c r="C51" i="6" s="1"/>
  <c r="U63" i="8" l="1"/>
  <c r="U62" i="8"/>
  <c r="C52" i="6" s="1"/>
  <c r="C53" i="6" l="1"/>
  <c r="C54" i="6" s="1"/>
  <c r="U11" i="8"/>
  <c r="Z14" i="8" s="1"/>
  <c r="Z15" i="8" l="1"/>
  <c r="B36" i="7"/>
  <c r="C18" i="5"/>
  <c r="C19" i="5" s="1"/>
  <c r="B32" i="5" s="1"/>
</calcChain>
</file>

<file path=xl/sharedStrings.xml><?xml version="1.0" encoding="utf-8"?>
<sst xmlns="http://schemas.openxmlformats.org/spreadsheetml/2006/main" count="214" uniqueCount="145">
  <si>
    <t>General Information</t>
  </si>
  <si>
    <t>Project or Program Name</t>
  </si>
  <si>
    <t>Distribution Service Test</t>
  </si>
  <si>
    <t>DST Benefits</t>
  </si>
  <si>
    <t>Year for Net Present Value</t>
  </si>
  <si>
    <t>Benefit</t>
  </si>
  <si>
    <t>Benefit Type</t>
  </si>
  <si>
    <t>NPV</t>
  </si>
  <si>
    <t>(Add more rows as required)</t>
  </si>
  <si>
    <t>Distribution Capacity (Deferral or Avoidance Benefit)</t>
  </si>
  <si>
    <t>Reliability (Net Avoided Outage Costs)</t>
  </si>
  <si>
    <t>Resilience (Critical Load Benefits)</t>
  </si>
  <si>
    <t>Innovation &amp; Market</t>
  </si>
  <si>
    <t>Transformation</t>
  </si>
  <si>
    <t>Planning Value</t>
  </si>
  <si>
    <t>Total DST Benefit</t>
  </si>
  <si>
    <t>DST Costs</t>
  </si>
  <si>
    <t>Cost</t>
  </si>
  <si>
    <t>Cost Type</t>
  </si>
  <si>
    <t>Total DST Cost</t>
  </si>
  <si>
    <t>NPV Net DST Benefit</t>
  </si>
  <si>
    <t>DST Benefit Types</t>
  </si>
  <si>
    <t>DST Cost Types</t>
  </si>
  <si>
    <t>DER Acquisition Cost</t>
  </si>
  <si>
    <t>DER Operations, Maintenance, and Administrative (OM&amp;A) Costs</t>
  </si>
  <si>
    <t>Distribution System Ancillary Services Costs</t>
  </si>
  <si>
    <t>Risks (Distribution System)</t>
  </si>
  <si>
    <t>EST Benefits</t>
  </si>
  <si>
    <t>Total EST Benefit</t>
  </si>
  <si>
    <t>EST Costs</t>
  </si>
  <si>
    <t>Total EST Cost</t>
  </si>
  <si>
    <t>NPV Net EST Benefit</t>
  </si>
  <si>
    <t>Transmission Capacity</t>
  </si>
  <si>
    <t>Avoided Energy Costs</t>
  </si>
  <si>
    <t>Avoided Generation Capacity Costs</t>
  </si>
  <si>
    <t>Innovation &amp; Market Transformation</t>
  </si>
  <si>
    <t>EST Benefit Types</t>
  </si>
  <si>
    <t>EST Cost Types</t>
  </si>
  <si>
    <t>DER (OM&amp;A) Costs</t>
  </si>
  <si>
    <t>Energy System Ancillary Costs</t>
  </si>
  <si>
    <t>Risks (Energy System)</t>
  </si>
  <si>
    <t>Calendar Year</t>
  </si>
  <si>
    <t>Use only such rows as are required. Insert additional columns as required.</t>
  </si>
  <si>
    <t>Benefit 1 [replace name]</t>
  </si>
  <si>
    <t>Benefit 2 [replace name]</t>
  </si>
  <si>
    <t>Benefit 3 [replace name]</t>
  </si>
  <si>
    <t>Benefit 4 [replace name]</t>
  </si>
  <si>
    <t>Benefit 5 [replace name]</t>
  </si>
  <si>
    <t>Benefit 6 [replace name]</t>
  </si>
  <si>
    <t>Cost 1 [replace name]</t>
  </si>
  <si>
    <t>Cost 2 [replace name]</t>
  </si>
  <si>
    <t>Cost 3 [replace name]</t>
  </si>
  <si>
    <t>Cost 4 [replace name]</t>
  </si>
  <si>
    <t>Cost 5 [replace name]</t>
  </si>
  <si>
    <t>Cost 6 [replace name]</t>
  </si>
  <si>
    <t xml:space="preserve">All electricity distributors must complete both the Summary tab and the Annual Values tab to accompany
their filing submission.
Values in the Summary tab should be linked to the Annual Values tab or other additional tabs included by the electricity distributor using formulas. </t>
  </si>
  <si>
    <t>Electricity distributors are strongly encouraged to include additional tabs providing the upstream calculations that deliver the Annual Values tab and Summary tab outputs.</t>
  </si>
  <si>
    <t>Benefit-Cost Analysis Data Filing Submission Template</t>
  </si>
  <si>
    <t>Electricity Distributor Name</t>
  </si>
  <si>
    <t>Description of NWS(s) (&lt;150 words)</t>
  </si>
  <si>
    <t>Constant Dollar Year (i.e., nominal values deflated to this year)</t>
  </si>
  <si>
    <t>Demand Response Program to Defer Nemo Transformer Station (TS) Expansion</t>
  </si>
  <si>
    <t>LDC proposes to deploy an 11MVA (~10MW) space-cooling DR solution including both institutional and large multi-residential building customers to defer the expansion of Nemo TS by 5 years.</t>
  </si>
  <si>
    <t>Distribution Capacity Benefit</t>
  </si>
  <si>
    <t>Allowed Return on Equity (ROE)</t>
  </si>
  <si>
    <t>Deemed Long-Term Debt Rate</t>
  </si>
  <si>
    <t>Federal Tax Rate</t>
  </si>
  <si>
    <t>Provincial Tax Rate</t>
  </si>
  <si>
    <t>Pre-tax Weighted Average Cost of Capital (WACC)</t>
  </si>
  <si>
    <t>Calculated</t>
  </si>
  <si>
    <t>Assumed</t>
  </si>
  <si>
    <t>Asset Depreciation</t>
  </si>
  <si>
    <t>Straight-line 1.5% per year for 40 years</t>
  </si>
  <si>
    <t>Economic Assumption</t>
  </si>
  <si>
    <t>Value</t>
  </si>
  <si>
    <t>Source</t>
  </si>
  <si>
    <t>Government of Canada, Corporation Tax Rates, May 2022</t>
  </si>
  <si>
    <t>Government of Canada, Ontario – Provincial corporation tax, August 2023</t>
  </si>
  <si>
    <t>Contracting Costs</t>
  </si>
  <si>
    <t>Incentive Costs</t>
  </si>
  <si>
    <t>Equipment and System Costs</t>
  </si>
  <si>
    <t>Operation and Maintenance Costs</t>
  </si>
  <si>
    <t>Administrative Costs</t>
  </si>
  <si>
    <t>Evaluation, Measurement, and Verification (EM&amp;V)</t>
  </si>
  <si>
    <t>Energy System Test (Not Applicable for Example #1)</t>
  </si>
  <si>
    <t>Benefit 1 Distribution Capacity Benefit</t>
  </si>
  <si>
    <t>Cost 1
Contracting Costs</t>
  </si>
  <si>
    <t>Cost 2
Incentive Costs</t>
  </si>
  <si>
    <t>Cost 3
Equipment and System Costs</t>
  </si>
  <si>
    <t>Cost 4
Operation and Maintenance Costs</t>
  </si>
  <si>
    <t>Cost 5
Administrative Costs</t>
  </si>
  <si>
    <t>Cost 6
Evaluation, Measurement, and Verification (EM&amp;V)</t>
  </si>
  <si>
    <t>Inflation Rate</t>
  </si>
  <si>
    <t>Social Discount Rate</t>
  </si>
  <si>
    <t>IESO Guide for NWAs</t>
  </si>
  <si>
    <t>Depreciation</t>
  </si>
  <si>
    <t>Local DR</t>
  </si>
  <si>
    <t>Alternative (Expansion)</t>
  </si>
  <si>
    <t>Traditional Poles and Wires</t>
  </si>
  <si>
    <t>Cost - Millions (2023 $)</t>
  </si>
  <si>
    <t>Installed at Time of Need</t>
  </si>
  <si>
    <t>Deferred Installation</t>
  </si>
  <si>
    <t>Cost of NWA</t>
  </si>
  <si>
    <t>Nominal</t>
  </si>
  <si>
    <t>2023 $</t>
  </si>
  <si>
    <t>Total Benefit of NWA</t>
  </si>
  <si>
    <t>Inflation Index</t>
  </si>
  <si>
    <t>Contract DR Cost</t>
  </si>
  <si>
    <t>Opening Net Book Value</t>
  </si>
  <si>
    <t xml:space="preserve">Dep'n </t>
  </si>
  <si>
    <t>CRF / Revenue Requirements</t>
  </si>
  <si>
    <t>Net Benefit</t>
  </si>
  <si>
    <t>Assumptions</t>
  </si>
  <si>
    <t>Inputs</t>
  </si>
  <si>
    <t>Capital Recovery Factor</t>
  </si>
  <si>
    <t>O&amp;M (percentage of capital expenditure)</t>
  </si>
  <si>
    <t>Calculated Value</t>
  </si>
  <si>
    <t>Manual Input</t>
  </si>
  <si>
    <t>Year</t>
  </si>
  <si>
    <t xml:space="preserve">Actual Asset Costs - Millions $ (Nominal) </t>
  </si>
  <si>
    <t>From previous experience</t>
  </si>
  <si>
    <t>LDC Calculations Inputs - Traditional Asset (Poles and Wires)</t>
  </si>
  <si>
    <t>Asset Cost (Millions $ - Nominal)</t>
  </si>
  <si>
    <t>Asset Life (years)</t>
  </si>
  <si>
    <t>Debt %</t>
  </si>
  <si>
    <t>Equity %</t>
  </si>
  <si>
    <t>Ontario Energy Board, 2024 Cost of Capital Parameters, October 2023</t>
  </si>
  <si>
    <t>Per LDC Calculations</t>
  </si>
  <si>
    <t>From previous experience (Support to be provided by LDC)</t>
  </si>
  <si>
    <t>LDC Calculations Inputs - Non Wire Solution Costs and Benefits (Millions $)</t>
  </si>
  <si>
    <t>Contract DR Cost (2023 $)</t>
  </si>
  <si>
    <t>Distribution Capacity Benefit (2023 $)</t>
  </si>
  <si>
    <t>NPV (Millions 2023 $)</t>
  </si>
  <si>
    <t>Contracting Costs (Nominal $)</t>
  </si>
  <si>
    <t>Benefits and Costs (Millions - 2023 $)</t>
  </si>
  <si>
    <t>(INDEX('05 Ex#1 - Inputs and Assumption'!$E$6:$H$53,MATCH($A8,'05 Ex#1 - Inputs and Assumption'!$E$6:$E$53,0),2))</t>
  </si>
  <si>
    <t>Incentive Costs (Nominal $)</t>
  </si>
  <si>
    <t>Equipment and System Costs (Nominal $)</t>
  </si>
  <si>
    <t>Operation and Maintenance Costs (Nominal $)</t>
  </si>
  <si>
    <t>Administrative Costs (Nominal $)</t>
  </si>
  <si>
    <t>Evaluation, Measurement, and Verification (EM&amp;V) (Nominal $)</t>
  </si>
  <si>
    <t>NPV Summary</t>
  </si>
  <si>
    <t>Deferral via NWS</t>
  </si>
  <si>
    <t>Analysis not dynamic to year values entered here - for display only.</t>
  </si>
  <si>
    <t>Example LDC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</si>
</sst>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quot;$&quot;#,##0.0_);[Red]\(&quot;$&quot;#,##0.0\)"/>
    <numFmt numFmtId="167" formatCode="&quot;$&quot;#,##0.00"/>
    <numFmt numFmtId="168" formatCode="&quot;$&quot;#,##0.0"/>
    <numFmt numFmtId="169" formatCode="&quot;$&quot;#,##0.000"/>
  </numFmts>
  <fonts count="23" x14ac:knownFonts="1">
    <font>
      <sz val="11"/>
      <color theme="1"/>
      <name val="Calibri"/>
      <family val="2"/>
      <scheme val="minor"/>
    </font>
    <font>
      <b/>
      <sz val="11"/>
      <color theme="1"/>
      <name val="Calibri"/>
      <family val="2"/>
      <scheme val="minor"/>
    </font>
    <font>
      <b/>
      <sz val="20"/>
      <color rgb="FF1576AB"/>
      <name val="Arial"/>
      <family val="2"/>
    </font>
    <font>
      <sz val="11"/>
      <color theme="1"/>
      <name val="Calibri"/>
      <family val="2"/>
      <scheme val="minor"/>
    </font>
    <font>
      <u/>
      <sz val="11"/>
      <color theme="10"/>
      <name val="Calibri"/>
      <family val="2"/>
      <scheme val="minor"/>
    </font>
    <font>
      <b/>
      <sz val="14"/>
      <name val="Arial"/>
      <family val="2"/>
    </font>
    <font>
      <sz val="11"/>
      <color theme="1"/>
      <name val="Arial"/>
      <family val="2"/>
    </font>
    <font>
      <b/>
      <sz val="12"/>
      <color rgb="FFFFFFFF"/>
      <name val="Arial"/>
      <family val="2"/>
    </font>
    <font>
      <b/>
      <sz val="10"/>
      <color rgb="FFFFFFFF"/>
      <name val="Arial"/>
      <family val="2"/>
    </font>
    <font>
      <sz val="10"/>
      <color theme="1"/>
      <name val="Arial"/>
      <family val="2"/>
    </font>
    <font>
      <b/>
      <sz val="12"/>
      <color theme="1"/>
      <name val="Arial"/>
      <family val="2"/>
    </font>
    <font>
      <sz val="12"/>
      <color theme="1"/>
      <name val="Arial"/>
      <family val="2"/>
    </font>
    <font>
      <i/>
      <sz val="11"/>
      <color theme="1"/>
      <name val="Arial"/>
      <family val="2"/>
    </font>
    <font>
      <b/>
      <sz val="10"/>
      <color theme="1"/>
      <name val="Arial"/>
      <family val="2"/>
    </font>
    <font>
      <b/>
      <sz val="12"/>
      <name val="Arial"/>
      <family val="2"/>
    </font>
    <font>
      <b/>
      <sz val="11"/>
      <color theme="1"/>
      <name val="Arial"/>
      <family val="2"/>
    </font>
    <font>
      <b/>
      <sz val="11"/>
      <name val="Arial"/>
      <family val="2"/>
    </font>
    <font>
      <sz val="10"/>
      <name val="Arial"/>
      <family val="2"/>
    </font>
    <font>
      <b/>
      <sz val="10"/>
      <name val="Arial"/>
      <family val="2"/>
    </font>
    <font>
      <u/>
      <sz val="11"/>
      <color theme="10"/>
      <name val="Arial"/>
      <family val="2"/>
    </font>
    <font>
      <b/>
      <sz val="9"/>
      <color rgb="FFFFFFFF"/>
      <name val="Arial"/>
      <family val="2"/>
    </font>
    <font>
      <sz val="11"/>
      <name val="Arial"/>
      <family val="2"/>
    </font>
    <font>
      <b/>
      <sz val="14"/>
      <color theme="1"/>
      <name val="Arial"/>
      <family val="2"/>
    </font>
  </fonts>
  <fills count="14">
    <fill>
      <patternFill patternType="none"/>
    </fill>
    <fill>
      <patternFill patternType="gray125"/>
    </fill>
    <fill>
      <patternFill patternType="solid">
        <fgColor theme="0"/>
        <bgColor indexed="64"/>
      </patternFill>
    </fill>
    <fill>
      <patternFill patternType="solid">
        <fgColor rgb="FF4472C4"/>
        <bgColor indexed="64"/>
      </patternFill>
    </fill>
    <fill>
      <patternFill patternType="solid">
        <fgColor rgb="FFD9E2F3"/>
        <bgColor indexed="64"/>
      </patternFill>
    </fill>
    <fill>
      <patternFill patternType="solid">
        <fgColor rgb="FFC4E5F8"/>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28">
    <border>
      <left/>
      <right/>
      <top/>
      <bottom/>
      <diagonal/>
    </border>
    <border>
      <left/>
      <right/>
      <top/>
      <bottom style="thin">
        <color indexed="6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8EAADB"/>
      </left>
      <right style="medium">
        <color rgb="FF8EAADB"/>
      </right>
      <top/>
      <bottom style="medium">
        <color rgb="FF8EAADB"/>
      </bottom>
      <diagonal/>
    </border>
    <border>
      <left/>
      <right style="medium">
        <color rgb="FF8EAADB"/>
      </right>
      <top/>
      <bottom style="medium">
        <color rgb="FF8EAADB"/>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theme="0"/>
      </top>
      <bottom style="medium">
        <color rgb="FF4472C4"/>
      </bottom>
      <diagonal/>
    </border>
    <border>
      <left style="medium">
        <color rgb="FF4472C4"/>
      </left>
      <right style="medium">
        <color rgb="FF4472C4"/>
      </right>
      <top style="medium">
        <color rgb="FF4472C4"/>
      </top>
      <bottom/>
      <diagonal/>
    </border>
    <border>
      <left style="medium">
        <color rgb="FF4472C4"/>
      </left>
      <right style="medium">
        <color rgb="FF4472C4"/>
      </right>
      <top style="medium">
        <color rgb="FF4472C4"/>
      </top>
      <bottom style="medium">
        <color theme="0"/>
      </bottom>
      <diagonal/>
    </border>
    <border>
      <left style="medium">
        <color rgb="FF4472C4"/>
      </left>
      <right style="medium">
        <color rgb="FF4472C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1576AB"/>
      </left>
      <right style="thin">
        <color rgb="FF1576AB"/>
      </right>
      <top/>
      <bottom/>
      <diagonal/>
    </border>
    <border>
      <left style="thin">
        <color rgb="FF1576AB"/>
      </left>
      <right style="thin">
        <color rgb="FF1576AB"/>
      </right>
      <top/>
      <bottom style="thin">
        <color rgb="FF1576AB"/>
      </bottom>
      <diagonal/>
    </border>
    <border>
      <left style="medium">
        <color rgb="FF4472C4"/>
      </left>
      <right style="medium">
        <color rgb="FF4472C4"/>
      </right>
      <top style="medium">
        <color rgb="FF4472C4"/>
      </top>
      <bottom style="thin">
        <color rgb="FF1576AB"/>
      </bottom>
      <diagonal/>
    </border>
    <border>
      <left style="medium">
        <color rgb="FF0070C0"/>
      </left>
      <right style="medium">
        <color rgb="FF0070C0"/>
      </right>
      <top style="medium">
        <color rgb="FF0070C0"/>
      </top>
      <bottom style="medium">
        <color rgb="FF0070C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style="medium">
        <color rgb="FF0070C0"/>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rgb="FF0070C0"/>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136">
    <xf numFmtId="0" fontId="0" fillId="0" borderId="0" xfId="0"/>
    <xf numFmtId="0" fontId="0" fillId="2" borderId="0" xfId="0" applyFill="1"/>
    <xf numFmtId="0" fontId="0" fillId="2" borderId="14" xfId="0" applyFill="1" applyBorder="1"/>
    <xf numFmtId="0" fontId="0" fillId="2" borderId="15" xfId="0" applyFill="1" applyBorder="1"/>
    <xf numFmtId="0" fontId="1" fillId="2" borderId="12" xfId="0" applyFont="1" applyFill="1" applyBorder="1"/>
    <xf numFmtId="0" fontId="0" fillId="2" borderId="13" xfId="0" applyFill="1" applyBorder="1"/>
    <xf numFmtId="0" fontId="5" fillId="2" borderId="1" xfId="0" applyFont="1" applyFill="1" applyBorder="1" applyAlignment="1">
      <alignment vertical="center" wrapText="1"/>
    </xf>
    <xf numFmtId="0" fontId="6" fillId="2" borderId="1" xfId="0" applyFont="1" applyFill="1" applyBorder="1"/>
    <xf numFmtId="0" fontId="6" fillId="2" borderId="0" xfId="0" applyFont="1" applyFill="1"/>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8" fillId="3" borderId="10" xfId="0" applyFont="1" applyFill="1" applyBorder="1" applyAlignment="1">
      <alignment vertical="center" wrapText="1"/>
    </xf>
    <xf numFmtId="0" fontId="9" fillId="0" borderId="7" xfId="0" applyFont="1" applyBorder="1" applyAlignment="1">
      <alignment horizontal="center" vertical="center" wrapText="1"/>
    </xf>
    <xf numFmtId="0" fontId="6" fillId="7" borderId="0" xfId="0" applyFont="1" applyFill="1" applyAlignment="1">
      <alignment horizontal="left"/>
    </xf>
    <xf numFmtId="0" fontId="10" fillId="4" borderId="5" xfId="0" applyFont="1" applyFill="1" applyBorder="1" applyAlignment="1">
      <alignment vertical="center" wrapText="1"/>
    </xf>
    <xf numFmtId="0" fontId="11" fillId="4" borderId="6" xfId="0" applyFont="1" applyFill="1" applyBorder="1" applyAlignment="1">
      <alignment vertical="center" wrapText="1"/>
    </xf>
    <xf numFmtId="0" fontId="8" fillId="3" borderId="11" xfId="0" applyFont="1" applyFill="1" applyBorder="1" applyAlignment="1">
      <alignment vertical="center" wrapText="1"/>
    </xf>
    <xf numFmtId="0" fontId="9" fillId="0" borderId="7" xfId="0" applyFont="1" applyBorder="1" applyAlignment="1">
      <alignment vertical="center" wrapText="1"/>
    </xf>
    <xf numFmtId="0" fontId="6" fillId="12" borderId="0" xfId="0" applyFont="1" applyFill="1" applyAlignment="1">
      <alignment horizontal="left"/>
    </xf>
    <xf numFmtId="0" fontId="10" fillId="0" borderId="5" xfId="0" applyFont="1" applyBorder="1" applyAlignment="1">
      <alignment vertical="center" wrapText="1"/>
    </xf>
    <xf numFmtId="0" fontId="11" fillId="0" borderId="6" xfId="0" applyFont="1" applyBorder="1" applyAlignment="1">
      <alignment vertical="center" wrapText="1"/>
    </xf>
    <xf numFmtId="0" fontId="8" fillId="3" borderId="8" xfId="0" applyFont="1" applyFill="1" applyBorder="1" applyAlignment="1">
      <alignment vertical="top" wrapText="1"/>
    </xf>
    <xf numFmtId="0" fontId="12" fillId="2" borderId="0" xfId="0" applyFont="1" applyFill="1"/>
    <xf numFmtId="0" fontId="13" fillId="12" borderId="7" xfId="0" applyFont="1" applyFill="1" applyBorder="1" applyAlignment="1">
      <alignment horizontal="center" vertical="center" wrapText="1"/>
    </xf>
    <xf numFmtId="0" fontId="14" fillId="2" borderId="0" xfId="0" applyFont="1" applyFill="1" applyAlignment="1">
      <alignment vertical="center" wrapText="1"/>
    </xf>
    <xf numFmtId="0" fontId="13" fillId="0" borderId="7" xfId="0" applyFont="1" applyBorder="1" applyAlignment="1">
      <alignment vertical="center" wrapText="1"/>
    </xf>
    <xf numFmtId="167" fontId="13" fillId="7" borderId="7" xfId="2" applyNumberFormat="1" applyFont="1" applyFill="1" applyBorder="1" applyAlignment="1">
      <alignment horizontal="right" vertical="center" wrapText="1"/>
    </xf>
    <xf numFmtId="0" fontId="15" fillId="2" borderId="2" xfId="0" applyFont="1" applyFill="1" applyBorder="1"/>
    <xf numFmtId="0" fontId="6" fillId="2" borderId="3" xfId="0" applyFont="1" applyFill="1" applyBorder="1"/>
    <xf numFmtId="167" fontId="6" fillId="7" borderId="7" xfId="2" applyNumberFormat="1" applyFont="1" applyFill="1" applyBorder="1"/>
    <xf numFmtId="167" fontId="13" fillId="7" borderId="7" xfId="0" applyNumberFormat="1" applyFont="1" applyFill="1" applyBorder="1" applyAlignment="1">
      <alignment vertical="center" wrapText="1"/>
    </xf>
    <xf numFmtId="0" fontId="9" fillId="5" borderId="7" xfId="0" applyFont="1" applyFill="1" applyBorder="1" applyAlignment="1">
      <alignment vertical="center" wrapText="1"/>
    </xf>
    <xf numFmtId="0" fontId="13" fillId="5" borderId="7" xfId="0" applyFont="1" applyFill="1" applyBorder="1" applyAlignment="1">
      <alignment vertical="center" wrapText="1"/>
    </xf>
    <xf numFmtId="167" fontId="6" fillId="7" borderId="7" xfId="1" applyNumberFormat="1" applyFont="1" applyFill="1" applyBorder="1"/>
    <xf numFmtId="0" fontId="8" fillId="3" borderId="7" xfId="0" applyFont="1" applyFill="1" applyBorder="1" applyAlignment="1">
      <alignment vertical="center" wrapText="1"/>
    </xf>
    <xf numFmtId="0" fontId="10" fillId="0" borderId="7" xfId="0" applyFont="1" applyBorder="1" applyAlignment="1">
      <alignment vertical="center" wrapText="1"/>
    </xf>
    <xf numFmtId="0" fontId="10" fillId="5" borderId="7" xfId="0" applyFont="1" applyFill="1" applyBorder="1" applyAlignment="1">
      <alignment vertical="center" wrapText="1"/>
    </xf>
    <xf numFmtId="0" fontId="6" fillId="2" borderId="7" xfId="0" applyFont="1" applyFill="1" applyBorder="1"/>
    <xf numFmtId="0" fontId="8" fillId="3" borderId="9" xfId="0" applyFont="1" applyFill="1" applyBorder="1" applyAlignment="1">
      <alignment vertical="center" wrapText="1"/>
    </xf>
    <xf numFmtId="0" fontId="8" fillId="3" borderId="18" xfId="0" applyFont="1" applyFill="1" applyBorder="1" applyAlignment="1">
      <alignment vertical="center" wrapText="1"/>
    </xf>
    <xf numFmtId="0" fontId="17" fillId="12" borderId="0" xfId="0" applyFont="1" applyFill="1" applyAlignment="1">
      <alignment vertical="center" wrapText="1"/>
    </xf>
    <xf numFmtId="167" fontId="17" fillId="7" borderId="16" xfId="0" applyNumberFormat="1" applyFont="1" applyFill="1" applyBorder="1" applyAlignment="1">
      <alignment vertical="center" wrapText="1"/>
    </xf>
    <xf numFmtId="0" fontId="17" fillId="12" borderId="16" xfId="0" applyFont="1" applyFill="1" applyBorder="1" applyAlignment="1">
      <alignment vertical="center" wrapText="1"/>
    </xf>
    <xf numFmtId="169" fontId="6" fillId="2" borderId="0" xfId="0" applyNumberFormat="1" applyFont="1" applyFill="1"/>
    <xf numFmtId="167" fontId="6" fillId="2" borderId="0" xfId="0" applyNumberFormat="1" applyFont="1" applyFill="1"/>
    <xf numFmtId="8" fontId="6" fillId="2" borderId="0" xfId="0" applyNumberFormat="1" applyFont="1" applyFill="1"/>
    <xf numFmtId="0" fontId="17" fillId="12" borderId="17" xfId="0" applyFont="1" applyFill="1" applyBorder="1" applyAlignment="1">
      <alignment vertical="center" wrapText="1"/>
    </xf>
    <xf numFmtId="167" fontId="17" fillId="7" borderId="17" xfId="0" applyNumberFormat="1" applyFont="1" applyFill="1" applyBorder="1" applyAlignment="1">
      <alignment vertical="center" wrapText="1"/>
    </xf>
    <xf numFmtId="0" fontId="15" fillId="2" borderId="0" xfId="0" applyFont="1" applyFill="1"/>
    <xf numFmtId="167" fontId="18" fillId="7" borderId="17" xfId="0" applyNumberFormat="1" applyFont="1" applyFill="1" applyBorder="1" applyAlignment="1">
      <alignment vertical="center" wrapText="1"/>
    </xf>
    <xf numFmtId="0" fontId="8" fillId="3" borderId="19" xfId="0" applyFont="1" applyFill="1" applyBorder="1" applyAlignment="1">
      <alignment horizontal="center" vertical="center" wrapText="1"/>
    </xf>
    <xf numFmtId="0" fontId="8" fillId="3" borderId="19" xfId="0" applyFont="1" applyFill="1" applyBorder="1" applyAlignment="1">
      <alignment vertical="center" wrapText="1"/>
    </xf>
    <xf numFmtId="9" fontId="13" fillId="12" borderId="19" xfId="3" applyFont="1" applyFill="1" applyBorder="1" applyAlignment="1">
      <alignment horizontal="center" vertical="center" wrapText="1"/>
    </xf>
    <xf numFmtId="10" fontId="13" fillId="12" borderId="19" xfId="3" applyNumberFormat="1" applyFont="1" applyFill="1" applyBorder="1" applyAlignment="1">
      <alignment horizontal="center" vertical="center" wrapText="1"/>
    </xf>
    <xf numFmtId="0" fontId="19" fillId="0" borderId="19" xfId="4" applyFont="1" applyBorder="1" applyAlignment="1">
      <alignment horizontal="center" wrapText="1"/>
    </xf>
    <xf numFmtId="10" fontId="13" fillId="7" borderId="19" xfId="3" applyNumberFormat="1" applyFont="1" applyFill="1" applyBorder="1" applyAlignment="1">
      <alignment horizontal="center" vertical="center" wrapText="1"/>
    </xf>
    <xf numFmtId="0" fontId="13" fillId="0" borderId="19" xfId="0" applyFont="1" applyBorder="1" applyAlignment="1">
      <alignment horizontal="center" vertical="center" wrapText="1"/>
    </xf>
    <xf numFmtId="10" fontId="13" fillId="12" borderId="19" xfId="0" applyNumberFormat="1" applyFont="1" applyFill="1" applyBorder="1" applyAlignment="1">
      <alignment horizontal="center" vertical="center" wrapText="1"/>
    </xf>
    <xf numFmtId="0" fontId="19" fillId="0" borderId="19" xfId="4" applyFont="1" applyBorder="1" applyAlignment="1">
      <alignment horizontal="center" vertical="center" wrapText="1"/>
    </xf>
    <xf numFmtId="0" fontId="8" fillId="3" borderId="1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8" fillId="3" borderId="0" xfId="0" applyFont="1" applyFill="1" applyAlignment="1">
      <alignment vertical="center" wrapText="1"/>
    </xf>
    <xf numFmtId="9" fontId="13" fillId="0" borderId="19" xfId="3" applyFont="1" applyBorder="1" applyAlignment="1">
      <alignment horizontal="center" vertical="center" wrapText="1"/>
    </xf>
    <xf numFmtId="167" fontId="13" fillId="7" borderId="19"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167" fontId="13" fillId="12" borderId="19" xfId="0" applyNumberFormat="1" applyFont="1" applyFill="1" applyBorder="1" applyAlignment="1">
      <alignment horizontal="center" vertical="center" wrapText="1"/>
    </xf>
    <xf numFmtId="167" fontId="13" fillId="12" borderId="19" xfId="3" applyNumberFormat="1" applyFont="1" applyFill="1" applyBorder="1" applyAlignment="1">
      <alignment horizontal="center" vertical="center" wrapText="1"/>
    </xf>
    <xf numFmtId="167" fontId="13" fillId="0" borderId="19" xfId="3" applyNumberFormat="1" applyFont="1" applyBorder="1" applyAlignment="1">
      <alignment horizontal="center" vertical="center" wrapText="1"/>
    </xf>
    <xf numFmtId="1" fontId="17" fillId="12" borderId="19" xfId="0" applyNumberFormat="1" applyFont="1" applyFill="1" applyBorder="1" applyAlignment="1">
      <alignment horizontal="center" vertical="center" wrapText="1"/>
    </xf>
    <xf numFmtId="9" fontId="17" fillId="7" borderId="19" xfId="3" applyFont="1" applyFill="1" applyBorder="1" applyAlignment="1">
      <alignment horizontal="center" vertical="center" wrapText="1"/>
    </xf>
    <xf numFmtId="2" fontId="17" fillId="12" borderId="19" xfId="0" applyNumberFormat="1" applyFont="1" applyFill="1" applyBorder="1" applyAlignment="1">
      <alignment horizontal="center" vertical="center" wrapText="1"/>
    </xf>
    <xf numFmtId="2" fontId="17" fillId="0" borderId="19" xfId="0" applyNumberFormat="1" applyFont="1" applyBorder="1" applyAlignment="1">
      <alignment horizontal="center" vertical="center" wrapText="1"/>
    </xf>
    <xf numFmtId="2" fontId="21" fillId="12" borderId="19" xfId="4" applyNumberFormat="1" applyFont="1" applyFill="1" applyBorder="1" applyAlignment="1">
      <alignment horizontal="center"/>
    </xf>
    <xf numFmtId="2" fontId="17" fillId="7" borderId="19" xfId="0" applyNumberFormat="1" applyFont="1" applyFill="1" applyBorder="1" applyAlignment="1">
      <alignment horizontal="center" vertical="center" wrapText="1"/>
    </xf>
    <xf numFmtId="2" fontId="21" fillId="0" borderId="19" xfId="4" applyNumberFormat="1" applyFont="1" applyFill="1" applyBorder="1" applyAlignment="1">
      <alignment vertical="center" wrapText="1"/>
    </xf>
    <xf numFmtId="1" fontId="17" fillId="12" borderId="19" xfId="0" applyNumberFormat="1" applyFont="1" applyFill="1" applyBorder="1" applyAlignment="1">
      <alignment horizontal="center"/>
    </xf>
    <xf numFmtId="0" fontId="22" fillId="2" borderId="0" xfId="0" applyFont="1" applyFill="1"/>
    <xf numFmtId="0" fontId="6" fillId="8" borderId="0" xfId="0" applyFont="1" applyFill="1"/>
    <xf numFmtId="0" fontId="21" fillId="10" borderId="12" xfId="0" applyFont="1" applyFill="1" applyBorder="1"/>
    <xf numFmtId="166" fontId="15" fillId="11" borderId="12" xfId="0" applyNumberFormat="1" applyFont="1" applyFill="1" applyBorder="1"/>
    <xf numFmtId="6" fontId="15" fillId="11" borderId="12" xfId="0" applyNumberFormat="1" applyFont="1" applyFill="1" applyBorder="1"/>
    <xf numFmtId="0" fontId="15" fillId="2" borderId="12" xfId="0" applyFont="1" applyFill="1" applyBorder="1" applyAlignment="1">
      <alignment horizontal="center" vertical="center"/>
    </xf>
    <xf numFmtId="0" fontId="15" fillId="8" borderId="0" xfId="0" applyFont="1" applyFill="1" applyAlignment="1">
      <alignment horizontal="center" wrapText="1"/>
    </xf>
    <xf numFmtId="0" fontId="15" fillId="12" borderId="1" xfId="0" applyFont="1" applyFill="1" applyBorder="1" applyAlignment="1">
      <alignment horizontal="center" wrapText="1"/>
    </xf>
    <xf numFmtId="0" fontId="15" fillId="6" borderId="1" xfId="0" applyFont="1" applyFill="1" applyBorder="1" applyAlignment="1">
      <alignment horizontal="center" wrapText="1"/>
    </xf>
    <xf numFmtId="0" fontId="15" fillId="2" borderId="20" xfId="0" applyFont="1" applyFill="1" applyBorder="1" applyAlignment="1">
      <alignment wrapText="1"/>
    </xf>
    <xf numFmtId="166" fontId="15" fillId="2" borderId="21" xfId="0" applyNumberFormat="1" applyFont="1" applyFill="1" applyBorder="1"/>
    <xf numFmtId="0" fontId="15" fillId="8" borderId="0" xfId="0" applyFont="1" applyFill="1" applyAlignment="1">
      <alignment horizontal="center"/>
    </xf>
    <xf numFmtId="0" fontId="15" fillId="12" borderId="1" xfId="0" applyFont="1" applyFill="1" applyBorder="1" applyAlignment="1">
      <alignment horizontal="center" vertical="center" wrapText="1"/>
    </xf>
    <xf numFmtId="0" fontId="6" fillId="6" borderId="20" xfId="0" applyFont="1" applyFill="1" applyBorder="1" applyAlignment="1">
      <alignment wrapText="1"/>
    </xf>
    <xf numFmtId="0" fontId="6" fillId="6" borderId="12" xfId="0" applyFont="1" applyFill="1" applyBorder="1" applyAlignment="1">
      <alignment wrapText="1"/>
    </xf>
    <xf numFmtId="0" fontId="6" fillId="8" borderId="0" xfId="0" applyFont="1" applyFill="1" applyAlignment="1">
      <alignment horizontal="center" wrapText="1"/>
    </xf>
    <xf numFmtId="0" fontId="6" fillId="12" borderId="25" xfId="0" applyFont="1" applyFill="1" applyBorder="1" applyAlignment="1">
      <alignment wrapText="1"/>
    </xf>
    <xf numFmtId="0" fontId="6" fillId="12" borderId="24" xfId="0" applyFont="1" applyFill="1" applyBorder="1" applyAlignment="1">
      <alignment horizontal="center" wrapText="1"/>
    </xf>
    <xf numFmtId="0" fontId="6" fillId="6" borderId="25" xfId="0" applyFont="1" applyFill="1" applyBorder="1" applyAlignment="1">
      <alignment wrapText="1"/>
    </xf>
    <xf numFmtId="0" fontId="6" fillId="6" borderId="24" xfId="0" applyFont="1" applyFill="1" applyBorder="1" applyAlignment="1">
      <alignment horizontal="center" wrapText="1"/>
    </xf>
    <xf numFmtId="0" fontId="15" fillId="2" borderId="20" xfId="0" applyFont="1" applyFill="1" applyBorder="1"/>
    <xf numFmtId="1" fontId="6" fillId="6" borderId="13" xfId="0" applyNumberFormat="1" applyFont="1" applyFill="1" applyBorder="1"/>
    <xf numFmtId="167" fontId="6" fillId="6" borderId="13" xfId="0" applyNumberFormat="1" applyFont="1" applyFill="1" applyBorder="1" applyAlignment="1">
      <alignment horizontal="center" vertical="center"/>
    </xf>
    <xf numFmtId="164" fontId="6" fillId="13" borderId="13" xfId="0" applyNumberFormat="1" applyFont="1" applyFill="1" applyBorder="1" applyAlignment="1">
      <alignment horizontal="center" vertical="center"/>
    </xf>
    <xf numFmtId="164" fontId="6" fillId="8" borderId="0" xfId="0" applyNumberFormat="1" applyFont="1" applyFill="1"/>
    <xf numFmtId="1" fontId="6" fillId="12" borderId="13" xfId="0" applyNumberFormat="1" applyFont="1" applyFill="1" applyBorder="1"/>
    <xf numFmtId="164" fontId="6" fillId="12" borderId="0" xfId="0" applyNumberFormat="1" applyFont="1" applyFill="1" applyAlignment="1">
      <alignment horizontal="center" vertical="center"/>
    </xf>
    <xf numFmtId="164" fontId="6" fillId="13" borderId="0" xfId="0" applyNumberFormat="1" applyFont="1" applyFill="1" applyAlignment="1">
      <alignment horizontal="center" vertical="center"/>
    </xf>
    <xf numFmtId="0" fontId="6" fillId="6" borderId="13" xfId="0" applyFont="1" applyFill="1" applyBorder="1"/>
    <xf numFmtId="164" fontId="6" fillId="6" borderId="0" xfId="0" applyNumberFormat="1" applyFont="1" applyFill="1" applyAlignment="1">
      <alignment horizontal="center" vertical="center"/>
    </xf>
    <xf numFmtId="164" fontId="21" fillId="13" borderId="0" xfId="0" applyNumberFormat="1" applyFont="1" applyFill="1" applyAlignment="1">
      <alignment horizontal="center" vertical="center"/>
    </xf>
    <xf numFmtId="1" fontId="6" fillId="6" borderId="14" xfId="0" applyNumberFormat="1" applyFont="1" applyFill="1" applyBorder="1"/>
    <xf numFmtId="167" fontId="6" fillId="6" borderId="14" xfId="0" applyNumberFormat="1" applyFont="1" applyFill="1" applyBorder="1" applyAlignment="1">
      <alignment horizontal="center" vertical="center"/>
    </xf>
    <xf numFmtId="164" fontId="6" fillId="13" borderId="14" xfId="0" applyNumberFormat="1" applyFont="1" applyFill="1" applyBorder="1" applyAlignment="1">
      <alignment horizontal="center" vertical="center"/>
    </xf>
    <xf numFmtId="1" fontId="6" fillId="12" borderId="14" xfId="0" applyNumberFormat="1" applyFont="1" applyFill="1" applyBorder="1"/>
    <xf numFmtId="0" fontId="6" fillId="6" borderId="14" xfId="0" applyFont="1" applyFill="1" applyBorder="1"/>
    <xf numFmtId="168" fontId="6" fillId="9" borderId="0" xfId="0" applyNumberFormat="1" applyFont="1" applyFill="1" applyAlignment="1">
      <alignment horizontal="center" vertical="center"/>
    </xf>
    <xf numFmtId="168" fontId="6" fillId="12" borderId="0" xfId="0" applyNumberFormat="1" applyFont="1" applyFill="1" applyAlignment="1">
      <alignment horizontal="center" vertical="center"/>
    </xf>
    <xf numFmtId="168" fontId="6" fillId="6" borderId="0" xfId="0" applyNumberFormat="1" applyFont="1" applyFill="1" applyAlignment="1">
      <alignment horizontal="center" vertical="center"/>
    </xf>
    <xf numFmtId="168" fontId="6" fillId="2" borderId="0" xfId="0" applyNumberFormat="1" applyFont="1" applyFill="1"/>
    <xf numFmtId="165" fontId="6" fillId="2" borderId="0" xfId="0" applyNumberFormat="1" applyFont="1" applyFill="1"/>
    <xf numFmtId="167" fontId="6" fillId="6" borderId="15" xfId="0" applyNumberFormat="1" applyFont="1" applyFill="1" applyBorder="1" applyAlignment="1">
      <alignment horizontal="center" vertical="center"/>
    </xf>
    <xf numFmtId="1" fontId="6" fillId="6" borderId="15" xfId="0" applyNumberFormat="1" applyFont="1" applyFill="1" applyBorder="1"/>
    <xf numFmtId="168" fontId="6" fillId="12" borderId="0" xfId="0" applyNumberFormat="1" applyFont="1" applyFill="1"/>
    <xf numFmtId="0" fontId="2" fillId="2" borderId="0" xfId="0" applyFont="1" applyFill="1" applyAlignment="1">
      <alignment horizontal="left" wrapText="1"/>
    </xf>
    <xf numFmtId="0" fontId="0" fillId="2" borderId="0" xfId="0" applyFill="1" applyAlignment="1">
      <alignment horizontal="left" wrapText="1"/>
    </xf>
    <xf numFmtId="0" fontId="5" fillId="2" borderId="1" xfId="0" applyFont="1" applyFill="1" applyBorder="1" applyAlignment="1">
      <alignment horizontal="left" vertical="center" wrapText="1"/>
    </xf>
    <xf numFmtId="0" fontId="6" fillId="7" borderId="0" xfId="0" applyFont="1" applyFill="1" applyAlignment="1">
      <alignment horizontal="left"/>
    </xf>
    <xf numFmtId="0" fontId="6" fillId="12" borderId="0" xfId="0" applyFont="1" applyFill="1" applyAlignment="1">
      <alignment horizontal="left"/>
    </xf>
    <xf numFmtId="0" fontId="16" fillId="2" borderId="0" xfId="0" applyFont="1" applyFill="1" applyAlignment="1">
      <alignment horizontal="left" vertical="center"/>
    </xf>
    <xf numFmtId="0" fontId="19" fillId="0" borderId="19" xfId="4"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9" fillId="0" borderId="22" xfId="4" applyFont="1" applyBorder="1" applyAlignment="1">
      <alignment horizontal="center" vertical="center" wrapText="1"/>
    </xf>
    <xf numFmtId="0" fontId="19" fillId="0" borderId="23" xfId="4" applyFont="1" applyBorder="1" applyAlignment="1">
      <alignment horizontal="center" vertical="center" wrapText="1"/>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15" fillId="12" borderId="1" xfId="0" applyFont="1" applyFill="1" applyBorder="1" applyAlignment="1">
      <alignment horizontal="center" wrapText="1"/>
    </xf>
    <xf numFmtId="0" fontId="15" fillId="6" borderId="1" xfId="0" applyFont="1" applyFill="1" applyBorder="1" applyAlignment="1">
      <alignment horizont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1576AB"/>
      <color rgb="FF4C8C7E"/>
      <color rgb="FFD72C00"/>
      <color rgb="FFC4E5F8"/>
      <color rgb="FF9FD5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xdr:colOff>
      <xdr:row>9</xdr:row>
      <xdr:rowOff>53522</xdr:rowOff>
    </xdr:from>
    <xdr:to>
      <xdr:col>9</xdr:col>
      <xdr:colOff>574459</xdr:colOff>
      <xdr:row>35</xdr:row>
      <xdr:rowOff>16781</xdr:rowOff>
    </xdr:to>
    <xdr:grpSp>
      <xdr:nvGrpSpPr>
        <xdr:cNvPr id="2" name="Group 1" descr="Ontario Energy Board Logo">
          <a:extLst>
            <a:ext uri="{FF2B5EF4-FFF2-40B4-BE49-F238E27FC236}">
              <a16:creationId xmlns:a16="http://schemas.microsoft.com/office/drawing/2014/main" id="{B508CFB7-FADD-F7A6-B06E-1EA719575FBD}"/>
            </a:ext>
            <a:ext uri="{C183D7F6-B498-43B3-948B-1728B52AA6E4}">
              <adec:decorative xmlns:adec="http://schemas.microsoft.com/office/drawing/2017/decorative" val="0"/>
            </a:ext>
          </a:extLst>
        </xdr:cNvPr>
        <xdr:cNvGrpSpPr>
          <a:grpSpLocks noChangeAspect="1"/>
        </xdr:cNvGrpSpPr>
      </xdr:nvGrpSpPr>
      <xdr:grpSpPr>
        <a:xfrm>
          <a:off x="3175" y="3282951"/>
          <a:ext cx="6449570" cy="5152116"/>
          <a:chOff x="0" y="0"/>
          <a:chExt cx="7772400" cy="5982936"/>
        </a:xfrm>
      </xdr:grpSpPr>
      <xdr:pic>
        <xdr:nvPicPr>
          <xdr:cNvPr id="3" name="Picture 2">
            <a:extLst>
              <a:ext uri="{FF2B5EF4-FFF2-40B4-BE49-F238E27FC236}">
                <a16:creationId xmlns:a16="http://schemas.microsoft.com/office/drawing/2014/main" id="{09E9E4F8-F9A8-7EB5-F77F-DA49C54D52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72400" cy="3672205"/>
          </a:xfrm>
          <a:prstGeom prst="rect">
            <a:avLst/>
          </a:prstGeom>
          <a:noFill/>
          <a:ln>
            <a:noFill/>
          </a:ln>
        </xdr:spPr>
      </xdr:pic>
      <xdr:pic>
        <xdr:nvPicPr>
          <xdr:cNvPr id="4" name="Graphic 20">
            <a:extLst>
              <a:ext uri="{FF2B5EF4-FFF2-40B4-BE49-F238E27FC236}">
                <a16:creationId xmlns:a16="http://schemas.microsoft.com/office/drawing/2014/main" id="{0FFCC6DE-18E5-D524-ECC8-4C7121A684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16476"/>
            <a:ext cx="7772400" cy="5966460"/>
          </a:xfrm>
          <a:prstGeom prst="rect">
            <a:avLst/>
          </a:prstGeom>
        </xdr:spPr>
      </xdr:pic>
    </xdr:grpSp>
    <xdr:clientData/>
  </xdr:twoCellAnchor>
  <xdr:twoCellAnchor>
    <xdr:from>
      <xdr:col>0</xdr:col>
      <xdr:colOff>53793</xdr:colOff>
      <xdr:row>2</xdr:row>
      <xdr:rowOff>136071</xdr:rowOff>
    </xdr:from>
    <xdr:to>
      <xdr:col>4</xdr:col>
      <xdr:colOff>150857</xdr:colOff>
      <xdr:row>2</xdr:row>
      <xdr:rowOff>153851</xdr:rowOff>
    </xdr:to>
    <xdr:grpSp>
      <xdr:nvGrpSpPr>
        <xdr:cNvPr id="5" name="Group 4">
          <a:extLst>
            <a:ext uri="{FF2B5EF4-FFF2-40B4-BE49-F238E27FC236}">
              <a16:creationId xmlns:a16="http://schemas.microsoft.com/office/drawing/2014/main" id="{391ACAD8-5D6E-619E-5E91-09FBB5543CDB}"/>
            </a:ext>
            <a:ext uri="{C183D7F6-B498-43B3-948B-1728B52AA6E4}">
              <adec:decorative xmlns:adec="http://schemas.microsoft.com/office/drawing/2017/decorative" val="1"/>
            </a:ext>
          </a:extLst>
        </xdr:cNvPr>
        <xdr:cNvGrpSpPr>
          <a:grpSpLocks/>
        </xdr:cNvGrpSpPr>
      </xdr:nvGrpSpPr>
      <xdr:grpSpPr bwMode="auto">
        <a:xfrm>
          <a:off x="53793" y="535214"/>
          <a:ext cx="2709635" cy="17780"/>
          <a:chOff x="1375" y="223"/>
          <a:chExt cx="4010" cy="28"/>
        </a:xfrm>
      </xdr:grpSpPr>
      <xdr:sp macro="" textlink="">
        <xdr:nvSpPr>
          <xdr:cNvPr id="6" name="docshape33">
            <a:extLst>
              <a:ext uri="{FF2B5EF4-FFF2-40B4-BE49-F238E27FC236}">
                <a16:creationId xmlns:a16="http://schemas.microsoft.com/office/drawing/2014/main" id="{21827863-905C-58B7-F0D8-CB27ED801DE9}"/>
              </a:ext>
            </a:extLst>
          </xdr:cNvPr>
          <xdr:cNvSpPr>
            <a:spLocks noChangeArrowheads="1"/>
          </xdr:cNvSpPr>
        </xdr:nvSpPr>
        <xdr:spPr bwMode="auto">
          <a:xfrm>
            <a:off x="1375" y="223"/>
            <a:ext cx="804" cy="28"/>
          </a:xfrm>
          <a:prstGeom prst="rect">
            <a:avLst/>
          </a:prstGeom>
          <a:solidFill>
            <a:srgbClr val="1476A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 name="docshape34">
            <a:extLst>
              <a:ext uri="{FF2B5EF4-FFF2-40B4-BE49-F238E27FC236}">
                <a16:creationId xmlns:a16="http://schemas.microsoft.com/office/drawing/2014/main" id="{975EB33C-85C6-CBDC-0C75-ACD21FCC1337}"/>
              </a:ext>
            </a:extLst>
          </xdr:cNvPr>
          <xdr:cNvSpPr>
            <a:spLocks noChangeArrowheads="1"/>
          </xdr:cNvSpPr>
        </xdr:nvSpPr>
        <xdr:spPr bwMode="auto">
          <a:xfrm>
            <a:off x="2179" y="223"/>
            <a:ext cx="804" cy="28"/>
          </a:xfrm>
          <a:prstGeom prst="rect">
            <a:avLst/>
          </a:prstGeom>
          <a:solidFill>
            <a:srgbClr val="C0D52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 name="docshape35">
            <a:extLst>
              <a:ext uri="{FF2B5EF4-FFF2-40B4-BE49-F238E27FC236}">
                <a16:creationId xmlns:a16="http://schemas.microsoft.com/office/drawing/2014/main" id="{9A184B0E-DA88-4788-8158-81E8A885F007}"/>
              </a:ext>
            </a:extLst>
          </xdr:cNvPr>
          <xdr:cNvSpPr>
            <a:spLocks noChangeArrowheads="1"/>
          </xdr:cNvSpPr>
        </xdr:nvSpPr>
        <xdr:spPr bwMode="auto">
          <a:xfrm>
            <a:off x="2982" y="223"/>
            <a:ext cx="804" cy="28"/>
          </a:xfrm>
          <a:prstGeom prst="rect">
            <a:avLst/>
          </a:prstGeom>
          <a:solidFill>
            <a:srgbClr val="96226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9" name="docshape36">
            <a:extLst>
              <a:ext uri="{FF2B5EF4-FFF2-40B4-BE49-F238E27FC236}">
                <a16:creationId xmlns:a16="http://schemas.microsoft.com/office/drawing/2014/main" id="{C9192FB6-663A-5C7A-3CC3-A45BABCD823E}"/>
              </a:ext>
            </a:extLst>
          </xdr:cNvPr>
          <xdr:cNvSpPr>
            <a:spLocks noChangeArrowheads="1"/>
          </xdr:cNvSpPr>
        </xdr:nvSpPr>
        <xdr:spPr bwMode="auto">
          <a:xfrm>
            <a:off x="3786" y="223"/>
            <a:ext cx="804" cy="28"/>
          </a:xfrm>
          <a:prstGeom prst="rect">
            <a:avLst/>
          </a:prstGeom>
          <a:solidFill>
            <a:srgbClr val="576F3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0" name="docshape37">
            <a:extLst>
              <a:ext uri="{FF2B5EF4-FFF2-40B4-BE49-F238E27FC236}">
                <a16:creationId xmlns:a16="http://schemas.microsoft.com/office/drawing/2014/main" id="{C401B977-9DBB-2463-2E48-8E6467374963}"/>
              </a:ext>
            </a:extLst>
          </xdr:cNvPr>
          <xdr:cNvSpPr>
            <a:spLocks noChangeArrowheads="1"/>
          </xdr:cNvSpPr>
        </xdr:nvSpPr>
        <xdr:spPr bwMode="auto">
          <a:xfrm>
            <a:off x="4581" y="223"/>
            <a:ext cx="804" cy="28"/>
          </a:xfrm>
          <a:prstGeom prst="rect">
            <a:avLst/>
          </a:prstGeom>
          <a:solidFill>
            <a:srgbClr val="D63D27"/>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grpSp>
    <xdr:clientData/>
  </xdr:twoCellAnchor>
  <xdr:twoCellAnchor>
    <xdr:from>
      <xdr:col>0</xdr:col>
      <xdr:colOff>0</xdr:colOff>
      <xdr:row>0</xdr:row>
      <xdr:rowOff>149678</xdr:rowOff>
    </xdr:from>
    <xdr:to>
      <xdr:col>3</xdr:col>
      <xdr:colOff>363311</xdr:colOff>
      <xdr:row>2</xdr:row>
      <xdr:rowOff>92074</xdr:rowOff>
    </xdr:to>
    <xdr:sp macro="" textlink="">
      <xdr:nvSpPr>
        <xdr:cNvPr id="11" name="TextBox 10">
          <a:extLst>
            <a:ext uri="{FF2B5EF4-FFF2-40B4-BE49-F238E27FC236}">
              <a16:creationId xmlns:a16="http://schemas.microsoft.com/office/drawing/2014/main" id="{2230EB60-849D-90D5-1E42-BDB7FE116047}"/>
            </a:ext>
          </a:extLst>
        </xdr:cNvPr>
        <xdr:cNvSpPr txBox="1"/>
      </xdr:nvSpPr>
      <xdr:spPr>
        <a:xfrm>
          <a:off x="0" y="149678"/>
          <a:ext cx="2200275" cy="296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Ontario Energy Board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eso.ca/Sector-Participants/IESO-News/2023/06/Non-Wires-Alternatives-Guide-Posted-for-Regional-Planning" TargetMode="External"/><Relationship Id="rId2" Type="http://schemas.openxmlformats.org/officeDocument/2006/relationships/hyperlink" Target="https://www.canada.ca/en/revenue-agency/services/tax/businesses/topics/corporations/provincial-territorial-corporation-tax/ontario-provincial-corporation-tax.html" TargetMode="External"/><Relationship Id="rId1" Type="http://schemas.openxmlformats.org/officeDocument/2006/relationships/hyperlink" Target="https://www.canada.ca/en/revenue-agency/services/tax/businesses/topics/corporations/corporation-tax-rates.html" TargetMode="External"/><Relationship Id="rId6" Type="http://schemas.openxmlformats.org/officeDocument/2006/relationships/printerSettings" Target="../printerSettings/printerSettings4.bin"/><Relationship Id="rId5" Type="http://schemas.openxmlformats.org/officeDocument/2006/relationships/hyperlink" Target="https://www.oeb.ca/sites/default/files/OEBLtr-2024-cost-of-capital-updates-20231031.pdf" TargetMode="External"/><Relationship Id="rId4" Type="http://schemas.openxmlformats.org/officeDocument/2006/relationships/hyperlink" Target="https://www.ieso.ca/Sector-Participants/IESO-News/2023/06/Non-Wires-Alternatives-Guide-Posted-for-Regional-Plann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72C00"/>
  </sheetPr>
  <dimension ref="A6:J9"/>
  <sheetViews>
    <sheetView zoomScale="70" zoomScaleNormal="70" workbookViewId="0">
      <selection activeCell="BP22" sqref="BP22"/>
    </sheetView>
  </sheetViews>
  <sheetFormatPr baseColWidth="10" defaultColWidth="8.6640625" defaultRowHeight="15" x14ac:dyDescent="0.2"/>
  <cols>
    <col min="1" max="16384" width="8.6640625" style="1"/>
  </cols>
  <sheetData>
    <row r="6" spans="1:10" ht="50.5" customHeight="1" x14ac:dyDescent="0.25">
      <c r="A6" s="121" t="s">
        <v>57</v>
      </c>
      <c r="B6" s="121"/>
      <c r="C6" s="121"/>
      <c r="D6" s="121"/>
      <c r="E6" s="121"/>
      <c r="F6" s="121"/>
      <c r="G6" s="121"/>
      <c r="H6" s="121"/>
      <c r="I6" s="121"/>
      <c r="J6" s="121"/>
    </row>
    <row r="8" spans="1:10" ht="74" customHeight="1" x14ac:dyDescent="0.2">
      <c r="A8" s="122" t="s">
        <v>55</v>
      </c>
      <c r="B8" s="122"/>
      <c r="C8" s="122"/>
      <c r="D8" s="122"/>
      <c r="E8" s="122"/>
      <c r="F8" s="122"/>
      <c r="G8" s="122"/>
      <c r="H8" s="122"/>
      <c r="I8" s="122"/>
      <c r="J8" s="122"/>
    </row>
    <row r="9" spans="1:10" ht="35" customHeight="1" x14ac:dyDescent="0.2">
      <c r="A9" s="122" t="s">
        <v>56</v>
      </c>
      <c r="B9" s="122"/>
      <c r="C9" s="122"/>
      <c r="D9" s="122"/>
      <c r="E9" s="122"/>
      <c r="F9" s="122"/>
      <c r="G9" s="122"/>
      <c r="H9" s="122"/>
      <c r="I9" s="122"/>
      <c r="J9" s="122"/>
    </row>
  </sheetData>
  <mergeCells count="3">
    <mergeCell ref="A6:J6"/>
    <mergeCell ref="A8:J8"/>
    <mergeCell ref="A9:J9"/>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82F28-E9EC-4B3C-9AFE-C12F8E883AB3}">
  <sheetPr>
    <tabColor rgb="FF1576AB"/>
  </sheetPr>
  <dimension ref="A3:R59"/>
  <sheetViews>
    <sheetView topLeftCell="A7" workbookViewId="0"/>
  </sheetViews>
  <sheetFormatPr baseColWidth="10" defaultColWidth="8.6640625" defaultRowHeight="14" x14ac:dyDescent="0.15"/>
  <cols>
    <col min="1" max="1" width="33.83203125" style="8" customWidth="1"/>
    <col min="2" max="2" width="41.6640625" style="8" customWidth="1"/>
    <col min="3" max="3" width="26.83203125" style="8" customWidth="1"/>
    <col min="4" max="16384" width="8.6640625" style="8"/>
  </cols>
  <sheetData>
    <row r="3" spans="1:18" ht="20" thickBot="1" x14ac:dyDescent="0.2">
      <c r="A3" s="6" t="s">
        <v>0</v>
      </c>
      <c r="B3" s="7"/>
      <c r="C3" s="7"/>
      <c r="D3" s="7"/>
      <c r="E3" s="7"/>
      <c r="F3" s="7"/>
      <c r="G3" s="7"/>
      <c r="H3" s="7"/>
      <c r="I3" s="7"/>
      <c r="J3" s="7"/>
      <c r="K3" s="7"/>
      <c r="L3" s="7"/>
      <c r="M3" s="7"/>
    </row>
    <row r="4" spans="1:18" ht="17" thickBot="1" x14ac:dyDescent="0.2">
      <c r="P4" s="9"/>
      <c r="Q4" s="10"/>
      <c r="R4" s="11"/>
    </row>
    <row r="5" spans="1:18" ht="17" thickBot="1" x14ac:dyDescent="0.2">
      <c r="A5" s="12" t="s">
        <v>58</v>
      </c>
      <c r="B5" s="13" t="s">
        <v>144</v>
      </c>
      <c r="D5" s="124" t="s">
        <v>116</v>
      </c>
      <c r="E5" s="124"/>
      <c r="P5" s="15"/>
      <c r="Q5" s="16"/>
      <c r="R5" s="16"/>
    </row>
    <row r="6" spans="1:18" ht="29" thickBot="1" x14ac:dyDescent="0.2">
      <c r="A6" s="17" t="s">
        <v>1</v>
      </c>
      <c r="B6" s="18" t="s">
        <v>61</v>
      </c>
      <c r="D6" s="125" t="s">
        <v>117</v>
      </c>
      <c r="E6" s="125"/>
      <c r="P6" s="20"/>
      <c r="Q6" s="21"/>
      <c r="R6" s="21"/>
    </row>
    <row r="7" spans="1:18" ht="69" customHeight="1" thickBot="1" x14ac:dyDescent="0.2">
      <c r="A7" s="22" t="s">
        <v>59</v>
      </c>
      <c r="B7" s="18" t="s">
        <v>62</v>
      </c>
    </row>
    <row r="9" spans="1:18" ht="15" thickBot="1" x14ac:dyDescent="0.2">
      <c r="A9" s="23" t="s">
        <v>143</v>
      </c>
    </row>
    <row r="10" spans="1:18" ht="15" thickBot="1" x14ac:dyDescent="0.2">
      <c r="A10" s="12" t="s">
        <v>4</v>
      </c>
      <c r="B10" s="24">
        <v>2023</v>
      </c>
    </row>
    <row r="11" spans="1:18" ht="29" thickBot="1" x14ac:dyDescent="0.2">
      <c r="A11" s="22" t="s">
        <v>60</v>
      </c>
      <c r="B11" s="24">
        <v>2023</v>
      </c>
    </row>
    <row r="12" spans="1:18" x14ac:dyDescent="0.15">
      <c r="A12" s="23"/>
    </row>
    <row r="13" spans="1:18" ht="19" x14ac:dyDescent="0.15">
      <c r="A13" s="6" t="s">
        <v>2</v>
      </c>
      <c r="B13" s="7"/>
      <c r="C13" s="7"/>
      <c r="D13" s="7"/>
      <c r="E13" s="7"/>
      <c r="F13" s="7"/>
      <c r="G13" s="7"/>
      <c r="H13" s="7"/>
      <c r="I13" s="7"/>
      <c r="J13" s="7"/>
      <c r="K13" s="7"/>
      <c r="L13" s="7"/>
      <c r="M13" s="7"/>
    </row>
    <row r="15" spans="1:18" ht="17" x14ac:dyDescent="0.15">
      <c r="A15" s="25" t="s">
        <v>3</v>
      </c>
    </row>
    <row r="16" spans="1:18" x14ac:dyDescent="0.15">
      <c r="A16" s="23" t="s">
        <v>8</v>
      </c>
    </row>
    <row r="17" spans="1:3" ht="15" thickBot="1" x14ac:dyDescent="0.2">
      <c r="A17" s="17" t="s">
        <v>5</v>
      </c>
      <c r="B17" s="17" t="s">
        <v>6</v>
      </c>
      <c r="C17" s="17" t="s">
        <v>132</v>
      </c>
    </row>
    <row r="18" spans="1:3" ht="29" thickBot="1" x14ac:dyDescent="0.2">
      <c r="A18" s="18" t="s">
        <v>63</v>
      </c>
      <c r="B18" s="26" t="s">
        <v>9</v>
      </c>
      <c r="C18" s="27">
        <f>'04 Ex#1 - LDC Calculations'!Z14</f>
        <v>11.252365479654777</v>
      </c>
    </row>
    <row r="19" spans="1:3" ht="15" thickBot="1" x14ac:dyDescent="0.2">
      <c r="A19" s="28" t="s">
        <v>15</v>
      </c>
      <c r="B19" s="29"/>
      <c r="C19" s="30">
        <f>SUM(C18:C18)</f>
        <v>11.252365479654777</v>
      </c>
    </row>
    <row r="21" spans="1:3" ht="17" x14ac:dyDescent="0.15">
      <c r="A21" s="25" t="s">
        <v>16</v>
      </c>
    </row>
    <row r="22" spans="1:3" x14ac:dyDescent="0.15">
      <c r="A22" s="23" t="s">
        <v>8</v>
      </c>
    </row>
    <row r="23" spans="1:3" ht="15" thickBot="1" x14ac:dyDescent="0.2">
      <c r="A23" s="17" t="s">
        <v>17</v>
      </c>
      <c r="B23" s="17" t="s">
        <v>18</v>
      </c>
      <c r="C23" s="17" t="s">
        <v>132</v>
      </c>
    </row>
    <row r="24" spans="1:3" ht="15" thickBot="1" x14ac:dyDescent="0.2">
      <c r="A24" s="18" t="s">
        <v>78</v>
      </c>
      <c r="B24" s="26" t="s">
        <v>23</v>
      </c>
      <c r="C24" s="31">
        <f>'02 Ex#1 - Annual Values'!E54</f>
        <v>0.14366167842813526</v>
      </c>
    </row>
    <row r="25" spans="1:3" ht="15" thickBot="1" x14ac:dyDescent="0.2">
      <c r="A25" s="32" t="s">
        <v>79</v>
      </c>
      <c r="B25" s="33" t="s">
        <v>23</v>
      </c>
      <c r="C25" s="31">
        <f>'02 Ex#1 - Annual Values'!F54</f>
        <v>2.0112634979938937</v>
      </c>
    </row>
    <row r="26" spans="1:3" ht="15" thickBot="1" x14ac:dyDescent="0.2">
      <c r="A26" s="18" t="s">
        <v>80</v>
      </c>
      <c r="B26" s="26" t="s">
        <v>23</v>
      </c>
      <c r="C26" s="31">
        <f>'02 Ex#1 - Annual Values'!G54</f>
        <v>0.53873129410550735</v>
      </c>
    </row>
    <row r="27" spans="1:3" ht="29" thickBot="1" x14ac:dyDescent="0.2">
      <c r="A27" s="32" t="s">
        <v>81</v>
      </c>
      <c r="B27" s="33" t="s">
        <v>24</v>
      </c>
      <c r="C27" s="31">
        <f>'02 Ex#1 - Annual Values'!H54</f>
        <v>0.35915419607033827</v>
      </c>
    </row>
    <row r="28" spans="1:3" ht="29" thickBot="1" x14ac:dyDescent="0.2">
      <c r="A28" s="18" t="s">
        <v>82</v>
      </c>
      <c r="B28" s="26" t="s">
        <v>24</v>
      </c>
      <c r="C28" s="31">
        <f>'02 Ex#1 - Annual Values'!I54</f>
        <v>0.17957709803516914</v>
      </c>
    </row>
    <row r="29" spans="1:3" ht="29" thickBot="1" x14ac:dyDescent="0.2">
      <c r="A29" s="32" t="s">
        <v>83</v>
      </c>
      <c r="B29" s="33" t="s">
        <v>24</v>
      </c>
      <c r="C29" s="31">
        <f>'02 Ex#1 - Annual Values'!J54</f>
        <v>0.35915419607033827</v>
      </c>
    </row>
    <row r="30" spans="1:3" ht="15" thickBot="1" x14ac:dyDescent="0.2">
      <c r="A30" s="28" t="s">
        <v>19</v>
      </c>
      <c r="B30" s="29"/>
      <c r="C30" s="34">
        <f>SUM(C24:C29)</f>
        <v>3.5915419607033821</v>
      </c>
    </row>
    <row r="31" spans="1:3" ht="15" thickBot="1" x14ac:dyDescent="0.2"/>
    <row r="32" spans="1:3" ht="15" thickBot="1" x14ac:dyDescent="0.2">
      <c r="A32" s="35" t="s">
        <v>20</v>
      </c>
      <c r="B32" s="31">
        <f>C19-C30</f>
        <v>7.6608235189513954</v>
      </c>
    </row>
    <row r="35" spans="1:13" ht="33" customHeight="1" x14ac:dyDescent="0.15">
      <c r="A35" s="123" t="s">
        <v>84</v>
      </c>
      <c r="B35" s="123"/>
      <c r="C35" s="7"/>
      <c r="D35" s="7"/>
      <c r="E35" s="7"/>
      <c r="F35" s="7"/>
      <c r="G35" s="7"/>
      <c r="H35" s="7"/>
      <c r="I35" s="7"/>
      <c r="J35" s="7"/>
      <c r="K35" s="7"/>
      <c r="L35" s="7"/>
      <c r="M35" s="7"/>
    </row>
    <row r="37" spans="1:13" ht="17" x14ac:dyDescent="0.15">
      <c r="A37" s="25" t="s">
        <v>27</v>
      </c>
    </row>
    <row r="38" spans="1:13" x14ac:dyDescent="0.15">
      <c r="A38" s="23" t="s">
        <v>8</v>
      </c>
    </row>
    <row r="39" spans="1:13" ht="15" thickBot="1" x14ac:dyDescent="0.2">
      <c r="A39" s="17" t="s">
        <v>5</v>
      </c>
      <c r="B39" s="17" t="s">
        <v>6</v>
      </c>
      <c r="C39" s="17" t="s">
        <v>7</v>
      </c>
    </row>
    <row r="40" spans="1:13" ht="17" thickBot="1" x14ac:dyDescent="0.2">
      <c r="A40" s="18" t="s">
        <v>43</v>
      </c>
      <c r="B40" s="36"/>
      <c r="C40" s="36"/>
    </row>
    <row r="41" spans="1:13" ht="17" thickBot="1" x14ac:dyDescent="0.2">
      <c r="A41" s="32" t="s">
        <v>44</v>
      </c>
      <c r="B41" s="37"/>
      <c r="C41" s="37"/>
    </row>
    <row r="42" spans="1:13" ht="17" thickBot="1" x14ac:dyDescent="0.2">
      <c r="A42" s="18" t="s">
        <v>45</v>
      </c>
      <c r="B42" s="36"/>
      <c r="C42" s="36"/>
    </row>
    <row r="43" spans="1:13" ht="17" thickBot="1" x14ac:dyDescent="0.2">
      <c r="A43" s="32" t="s">
        <v>46</v>
      </c>
      <c r="B43" s="37"/>
      <c r="C43" s="37"/>
    </row>
    <row r="44" spans="1:13" ht="17" thickBot="1" x14ac:dyDescent="0.2">
      <c r="A44" s="18" t="s">
        <v>47</v>
      </c>
      <c r="B44" s="36"/>
      <c r="C44" s="36"/>
    </row>
    <row r="45" spans="1:13" ht="17" thickBot="1" x14ac:dyDescent="0.2">
      <c r="A45" s="32" t="s">
        <v>48</v>
      </c>
      <c r="B45" s="37"/>
      <c r="C45" s="37"/>
    </row>
    <row r="46" spans="1:13" ht="15" thickBot="1" x14ac:dyDescent="0.2">
      <c r="A46" s="28" t="s">
        <v>28</v>
      </c>
      <c r="B46" s="29"/>
      <c r="C46" s="38"/>
    </row>
    <row r="48" spans="1:13" ht="17" x14ac:dyDescent="0.15">
      <c r="A48" s="25" t="s">
        <v>29</v>
      </c>
    </row>
    <row r="49" spans="1:3" x14ac:dyDescent="0.15">
      <c r="A49" s="23" t="s">
        <v>8</v>
      </c>
    </row>
    <row r="50" spans="1:3" ht="15" thickBot="1" x14ac:dyDescent="0.2">
      <c r="A50" s="17" t="s">
        <v>17</v>
      </c>
      <c r="B50" s="17" t="s">
        <v>18</v>
      </c>
      <c r="C50" s="17" t="s">
        <v>7</v>
      </c>
    </row>
    <row r="51" spans="1:3" ht="17" thickBot="1" x14ac:dyDescent="0.2">
      <c r="A51" s="18" t="s">
        <v>49</v>
      </c>
      <c r="B51" s="36"/>
      <c r="C51" s="36"/>
    </row>
    <row r="52" spans="1:3" ht="17" thickBot="1" x14ac:dyDescent="0.2">
      <c r="A52" s="32" t="s">
        <v>50</v>
      </c>
      <c r="B52" s="37"/>
      <c r="C52" s="37"/>
    </row>
    <row r="53" spans="1:3" ht="17" thickBot="1" x14ac:dyDescent="0.2">
      <c r="A53" s="18" t="s">
        <v>51</v>
      </c>
      <c r="B53" s="36"/>
      <c r="C53" s="36"/>
    </row>
    <row r="54" spans="1:3" ht="17" thickBot="1" x14ac:dyDescent="0.2">
      <c r="A54" s="32" t="s">
        <v>52</v>
      </c>
      <c r="B54" s="37"/>
      <c r="C54" s="37"/>
    </row>
    <row r="55" spans="1:3" ht="17" thickBot="1" x14ac:dyDescent="0.2">
      <c r="A55" s="18" t="s">
        <v>53</v>
      </c>
      <c r="B55" s="36"/>
      <c r="C55" s="36"/>
    </row>
    <row r="56" spans="1:3" ht="17" thickBot="1" x14ac:dyDescent="0.2">
      <c r="A56" s="32" t="s">
        <v>54</v>
      </c>
      <c r="B56" s="37"/>
      <c r="C56" s="37"/>
    </row>
    <row r="57" spans="1:3" ht="15" thickBot="1" x14ac:dyDescent="0.2">
      <c r="A57" s="28" t="s">
        <v>30</v>
      </c>
      <c r="B57" s="29"/>
      <c r="C57" s="38"/>
    </row>
    <row r="58" spans="1:3" ht="15" thickBot="1" x14ac:dyDescent="0.2"/>
    <row r="59" spans="1:3" ht="17" thickBot="1" x14ac:dyDescent="0.2">
      <c r="A59" s="35" t="s">
        <v>31</v>
      </c>
      <c r="B59" s="36"/>
    </row>
  </sheetData>
  <mergeCells count="3">
    <mergeCell ref="A35:B35"/>
    <mergeCell ref="D5:E5"/>
    <mergeCell ref="D6:E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FED29B42-9537-4C40-826A-EAE1CCD525FE}">
          <x14:formula1>
            <xm:f>'99 LookUps'!$A$27:$A$31</xm:f>
          </x14:formula1>
          <xm:sqref>B51:B56</xm:sqref>
        </x14:dataValidation>
        <x14:dataValidation type="list" allowBlank="1" showInputMessage="1" showErrorMessage="1" xr:uid="{00ED224F-110D-45EB-8069-5EF468B44FF0}">
          <x14:formula1>
            <xm:f>'99 LookUps'!$A$17:$A$24</xm:f>
          </x14:formula1>
          <xm:sqref>B40:B45</xm:sqref>
        </x14:dataValidation>
        <x14:dataValidation type="list" allowBlank="1" showInputMessage="1" showErrorMessage="1" xr:uid="{5294374E-7EFE-470B-B7C8-5971FBE08AC8}">
          <x14:formula1>
            <xm:f>'99 LookUps'!$A$11:$A$14</xm:f>
          </x14:formula1>
          <xm:sqref>B24:B29</xm:sqref>
        </x14:dataValidation>
        <x14:dataValidation type="list" allowBlank="1" showInputMessage="1" showErrorMessage="1" xr:uid="{3A94DF49-DBF9-4A8F-B3D3-E3973E577850}">
          <x14:formula1>
            <xm:f>'99 LookUps'!$A$3:$A$8</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4AEA-A53A-46E4-8E1A-8DAF83F698EC}">
  <sheetPr>
    <tabColor rgb="FF1576AB"/>
  </sheetPr>
  <dimension ref="A2:Q54"/>
  <sheetViews>
    <sheetView zoomScale="85" zoomScaleNormal="85" workbookViewId="0">
      <pane xSplit="1" ySplit="5" topLeftCell="B6" activePane="bottomRight" state="frozen"/>
      <selection activeCell="E7" sqref="E7"/>
      <selection pane="topRight" activeCell="E7" sqref="E7"/>
      <selection pane="bottomLeft" activeCell="E7" sqref="E7"/>
      <selection pane="bottomRight"/>
    </sheetView>
  </sheetViews>
  <sheetFormatPr baseColWidth="10" defaultColWidth="8.6640625" defaultRowHeight="14" x14ac:dyDescent="0.15"/>
  <cols>
    <col min="1" max="1" width="16.33203125" style="8" customWidth="1"/>
    <col min="2" max="2" width="8.6640625" style="8"/>
    <col min="3" max="3" width="14.6640625" style="8" customWidth="1"/>
    <col min="4" max="4" width="8.6640625" style="8"/>
    <col min="5" max="10" width="14.6640625" style="8" customWidth="1"/>
    <col min="11" max="16384" width="8.6640625" style="8"/>
  </cols>
  <sheetData>
    <row r="2" spans="1:17" x14ac:dyDescent="0.15">
      <c r="A2" s="23" t="s">
        <v>42</v>
      </c>
    </row>
    <row r="3" spans="1:17" x14ac:dyDescent="0.15">
      <c r="A3" s="23"/>
    </row>
    <row r="4" spans="1:17" ht="15" thickBot="1" x14ac:dyDescent="0.2">
      <c r="C4" s="126" t="s">
        <v>134</v>
      </c>
      <c r="D4" s="126"/>
      <c r="E4" s="126"/>
      <c r="F4" s="126"/>
      <c r="G4" s="126"/>
      <c r="Q4" s="8" t="s">
        <v>135</v>
      </c>
    </row>
    <row r="5" spans="1:17" ht="70" x14ac:dyDescent="0.15">
      <c r="A5" s="39" t="s">
        <v>41</v>
      </c>
      <c r="C5" s="40" t="s">
        <v>85</v>
      </c>
      <c r="E5" s="39" t="s">
        <v>86</v>
      </c>
      <c r="F5" s="39" t="s">
        <v>87</v>
      </c>
      <c r="G5" s="39" t="s">
        <v>88</v>
      </c>
      <c r="H5" s="39" t="s">
        <v>89</v>
      </c>
      <c r="I5" s="39" t="s">
        <v>90</v>
      </c>
      <c r="J5" s="39" t="s">
        <v>91</v>
      </c>
    </row>
    <row r="6" spans="1:17" x14ac:dyDescent="0.15">
      <c r="A6" s="41">
        <v>2023</v>
      </c>
      <c r="C6" s="42">
        <f>'04 Ex#1 - LDC Calculations'!P16-'04 Ex#1 - LDC Calculations'!U16</f>
        <v>0</v>
      </c>
      <c r="E6" s="42">
        <f>INDEX('04 Ex#1 - LDC Calculations'!$C$16:$H$63,MATCH($A6,'04 Ex#1 - LDC Calculations'!$B$16:$B$63,0),MATCH(E$5,'04 Ex#1 - LDC Calculations'!$C$15:$H$15,0))</f>
        <v>0</v>
      </c>
      <c r="F6" s="42">
        <f>INDEX('04 Ex#1 - LDC Calculations'!$C$16:$H$63,MATCH($A6,'04 Ex#1 - LDC Calculations'!$B$16:$B$63,0),MATCH(F$5,'04 Ex#1 - LDC Calculations'!$C$15:$H$15,0))</f>
        <v>0</v>
      </c>
      <c r="G6" s="42">
        <f>INDEX('04 Ex#1 - LDC Calculations'!$C$16:$H$63,MATCH($A6,'04 Ex#1 - LDC Calculations'!$B$16:$B$63,0),MATCH(G$5,'04 Ex#1 - LDC Calculations'!$C$15:$H$15,0))</f>
        <v>0</v>
      </c>
      <c r="H6" s="42">
        <f>INDEX('04 Ex#1 - LDC Calculations'!$C$16:$H$63,MATCH($A6,'04 Ex#1 - LDC Calculations'!$B$16:$B$63,0),MATCH(H$5,'04 Ex#1 - LDC Calculations'!$C$15:$H$15,0))</f>
        <v>0</v>
      </c>
      <c r="I6" s="42">
        <f>INDEX('04 Ex#1 - LDC Calculations'!$C$16:$H$63,MATCH($A6,'04 Ex#1 - LDC Calculations'!$B$16:$B$63,0),MATCH(I$5,'04 Ex#1 - LDC Calculations'!$C$15:$H$15,0))</f>
        <v>0</v>
      </c>
      <c r="J6" s="42">
        <f>INDEX('04 Ex#1 - LDC Calculations'!$C$16:$H$63,MATCH($A6,'04 Ex#1 - LDC Calculations'!$B$16:$B$63,0),MATCH(J$5,'04 Ex#1 - LDC Calculations'!$C$15:$H$15,0))</f>
        <v>0</v>
      </c>
      <c r="L6" s="124" t="s">
        <v>116</v>
      </c>
      <c r="M6" s="124"/>
    </row>
    <row r="7" spans="1:17" x14ac:dyDescent="0.15">
      <c r="A7" s="43">
        <v>2024</v>
      </c>
      <c r="C7" s="42">
        <f>'04 Ex#1 - LDC Calculations'!P17-'04 Ex#1 - LDC Calculations'!U17</f>
        <v>0</v>
      </c>
      <c r="E7" s="42">
        <f>INDEX('04 Ex#1 - LDC Calculations'!$C$16:$H$63,MATCH($A7,'04 Ex#1 - LDC Calculations'!$B$16:$B$63,0),MATCH(E$5,'04 Ex#1 - LDC Calculations'!$C$15:$H$15,0))</f>
        <v>0</v>
      </c>
      <c r="F7" s="42">
        <f>INDEX('04 Ex#1 - LDC Calculations'!$C$16:$H$63,MATCH($A7,'04 Ex#1 - LDC Calculations'!$B$16:$B$63,0),MATCH(F$5,'04 Ex#1 - LDC Calculations'!$C$15:$H$15,0))</f>
        <v>0</v>
      </c>
      <c r="G7" s="42">
        <f>INDEX('04 Ex#1 - LDC Calculations'!$C$16:$H$63,MATCH($A7,'04 Ex#1 - LDC Calculations'!$B$16:$B$63,0),MATCH(G$5,'04 Ex#1 - LDC Calculations'!$C$15:$H$15,0))</f>
        <v>0</v>
      </c>
      <c r="H7" s="42">
        <f>INDEX('04 Ex#1 - LDC Calculations'!$C$16:$H$63,MATCH($A7,'04 Ex#1 - LDC Calculations'!$B$16:$B$63,0),MATCH(H$5,'04 Ex#1 - LDC Calculations'!$C$15:$H$15,0))</f>
        <v>0</v>
      </c>
      <c r="I7" s="42">
        <f>INDEX('04 Ex#1 - LDC Calculations'!$C$16:$H$63,MATCH($A7,'04 Ex#1 - LDC Calculations'!$B$16:$B$63,0),MATCH(I$5,'04 Ex#1 - LDC Calculations'!$C$15:$H$15,0))</f>
        <v>0</v>
      </c>
      <c r="J7" s="42">
        <f>INDEX('04 Ex#1 - LDC Calculations'!$C$16:$H$63,MATCH($A7,'04 Ex#1 - LDC Calculations'!$B$16:$B$63,0),MATCH(J$5,'04 Ex#1 - LDC Calculations'!$C$15:$H$15,0))</f>
        <v>0</v>
      </c>
      <c r="L7" s="125" t="s">
        <v>117</v>
      </c>
      <c r="M7" s="125"/>
    </row>
    <row r="8" spans="1:17" x14ac:dyDescent="0.15">
      <c r="A8" s="43">
        <v>2025</v>
      </c>
      <c r="C8" s="42">
        <f>'04 Ex#1 - LDC Calculations'!P18-'04 Ex#1 - LDC Calculations'!U18</f>
        <v>0</v>
      </c>
      <c r="E8" s="42">
        <f>INDEX('04 Ex#1 - LDC Calculations'!$C$16:$H$63,MATCH($A8,'04 Ex#1 - LDC Calculations'!$B$16:$B$63,0),MATCH(E$5,'04 Ex#1 - LDC Calculations'!$C$15:$H$15,0))</f>
        <v>0</v>
      </c>
      <c r="F8" s="42">
        <f>INDEX('04 Ex#1 - LDC Calculations'!$C$16:$H$63,MATCH($A8,'04 Ex#1 - LDC Calculations'!$B$16:$B$63,0),MATCH(F$5,'04 Ex#1 - LDC Calculations'!$C$15:$H$15,0))</f>
        <v>0</v>
      </c>
      <c r="G8" s="42">
        <f>INDEX('04 Ex#1 - LDC Calculations'!$C$16:$H$63,MATCH($A8,'04 Ex#1 - LDC Calculations'!$B$16:$B$63,0),MATCH(G$5,'04 Ex#1 - LDC Calculations'!$C$15:$H$15,0))</f>
        <v>0</v>
      </c>
      <c r="H8" s="42">
        <f>INDEX('04 Ex#1 - LDC Calculations'!$C$16:$H$63,MATCH($A8,'04 Ex#1 - LDC Calculations'!$B$16:$B$63,0),MATCH(H$5,'04 Ex#1 - LDC Calculations'!$C$15:$H$15,0))</f>
        <v>0</v>
      </c>
      <c r="I8" s="42">
        <f>INDEX('04 Ex#1 - LDC Calculations'!$C$16:$H$63,MATCH($A8,'04 Ex#1 - LDC Calculations'!$B$16:$B$63,0),MATCH(I$5,'04 Ex#1 - LDC Calculations'!$C$15:$H$15,0))</f>
        <v>0</v>
      </c>
      <c r="J8" s="42">
        <f>INDEX('04 Ex#1 - LDC Calculations'!$C$16:$H$63,MATCH($A8,'04 Ex#1 - LDC Calculations'!$B$16:$B$63,0),MATCH(J$5,'04 Ex#1 - LDC Calculations'!$C$15:$H$15,0))</f>
        <v>0</v>
      </c>
    </row>
    <row r="9" spans="1:17" x14ac:dyDescent="0.15">
      <c r="A9" s="43">
        <v>2026</v>
      </c>
      <c r="C9" s="42">
        <f>'04 Ex#1 - LDC Calculations'!P19-'04 Ex#1 - LDC Calculations'!U19</f>
        <v>6.7509356683850017</v>
      </c>
      <c r="E9" s="42">
        <f>INDEX('04 Ex#1 - LDC Calculations'!$C$16:$H$63,MATCH($A9,'04 Ex#1 - LDC Calculations'!$B$16:$B$63,0),MATCH(E$5,'04 Ex#1 - LDC Calculations'!$C$15:$H$15,0))</f>
        <v>3.7692893381881781E-2</v>
      </c>
      <c r="F9" s="42">
        <f>INDEX('04 Ex#1 - LDC Calculations'!$C$16:$H$63,MATCH($A9,'04 Ex#1 - LDC Calculations'!$B$16:$B$63,0),MATCH(F$5,'04 Ex#1 - LDC Calculations'!$C$15:$H$15,0))</f>
        <v>0.52770050734634488</v>
      </c>
      <c r="G9" s="42">
        <f>INDEX('04 Ex#1 - LDC Calculations'!$C$16:$H$63,MATCH($A9,'04 Ex#1 - LDC Calculations'!$B$16:$B$63,0),MATCH(G$5,'04 Ex#1 - LDC Calculations'!$C$15:$H$15,0))</f>
        <v>0.14134835018205669</v>
      </c>
      <c r="H9" s="42">
        <f>INDEX('04 Ex#1 - LDC Calculations'!$C$16:$H$63,MATCH($A9,'04 Ex#1 - LDC Calculations'!$B$16:$B$63,0),MATCH(H$5,'04 Ex#1 - LDC Calculations'!$C$15:$H$15,0))</f>
        <v>9.4232233454704467E-2</v>
      </c>
      <c r="I9" s="42">
        <f>INDEX('04 Ex#1 - LDC Calculations'!$C$16:$H$63,MATCH($A9,'04 Ex#1 - LDC Calculations'!$B$16:$B$63,0),MATCH(I$5,'04 Ex#1 - LDC Calculations'!$C$15:$H$15,0))</f>
        <v>4.7116116727352234E-2</v>
      </c>
      <c r="J9" s="42">
        <f>INDEX('04 Ex#1 - LDC Calculations'!$C$16:$H$63,MATCH($A9,'04 Ex#1 - LDC Calculations'!$B$16:$B$63,0),MATCH(J$5,'04 Ex#1 - LDC Calculations'!$C$15:$H$15,0))</f>
        <v>9.4232233454704467E-2</v>
      </c>
      <c r="K9" s="44"/>
      <c r="L9" s="45"/>
      <c r="M9" s="46"/>
    </row>
    <row r="10" spans="1:17" x14ac:dyDescent="0.15">
      <c r="A10" s="43">
        <v>2027</v>
      </c>
      <c r="C10" s="42">
        <f>'04 Ex#1 - LDC Calculations'!P20-'04 Ex#1 - LDC Calculations'!U20</f>
        <v>6.4531002712503689</v>
      </c>
      <c r="E10" s="42">
        <f>INDEX('04 Ex#1 - LDC Calculations'!$C$16:$H$63,MATCH($A10,'04 Ex#1 - LDC Calculations'!$B$16:$B$63,0),MATCH(E$5,'04 Ex#1 - LDC Calculations'!$C$15:$H$15,0))</f>
        <v>3.6953817041060572E-2</v>
      </c>
      <c r="F10" s="42">
        <f>INDEX('04 Ex#1 - LDC Calculations'!$C$16:$H$63,MATCH($A10,'04 Ex#1 - LDC Calculations'!$B$16:$B$63,0),MATCH(F$5,'04 Ex#1 - LDC Calculations'!$C$15:$H$15,0))</f>
        <v>0.51735343857484795</v>
      </c>
      <c r="G10" s="42">
        <f>INDEX('04 Ex#1 - LDC Calculations'!$C$16:$H$63,MATCH($A10,'04 Ex#1 - LDC Calculations'!$B$16:$B$63,0),MATCH(G$5,'04 Ex#1 - LDC Calculations'!$C$15:$H$15,0))</f>
        <v>0.13857681390397714</v>
      </c>
      <c r="H10" s="42">
        <f>INDEX('04 Ex#1 - LDC Calculations'!$C$16:$H$63,MATCH($A10,'04 Ex#1 - LDC Calculations'!$B$16:$B$63,0),MATCH(H$5,'04 Ex#1 - LDC Calculations'!$C$15:$H$15,0))</f>
        <v>9.2384542602651429E-2</v>
      </c>
      <c r="I10" s="42">
        <f>INDEX('04 Ex#1 - LDC Calculations'!$C$16:$H$63,MATCH($A10,'04 Ex#1 - LDC Calculations'!$B$16:$B$63,0),MATCH(I$5,'04 Ex#1 - LDC Calculations'!$C$15:$H$15,0))</f>
        <v>4.6192271301325714E-2</v>
      </c>
      <c r="J10" s="42">
        <f>INDEX('04 Ex#1 - LDC Calculations'!$C$16:$H$63,MATCH($A10,'04 Ex#1 - LDC Calculations'!$B$16:$B$63,0),MATCH(J$5,'04 Ex#1 - LDC Calculations'!$C$15:$H$15,0))</f>
        <v>9.2384542602651429E-2</v>
      </c>
      <c r="K10" s="44"/>
      <c r="L10" s="45"/>
      <c r="M10" s="46"/>
    </row>
    <row r="11" spans="1:17" x14ac:dyDescent="0.15">
      <c r="A11" s="43">
        <v>2028</v>
      </c>
      <c r="C11" s="42">
        <f>'04 Ex#1 - LDC Calculations'!P21-'04 Ex#1 - LDC Calculations'!U21</f>
        <v>6.1643491781677726</v>
      </c>
      <c r="E11" s="42">
        <f>INDEX('04 Ex#1 - LDC Calculations'!$C$16:$H$63,MATCH($A11,'04 Ex#1 - LDC Calculations'!$B$16:$B$63,0),MATCH(E$5,'04 Ex#1 - LDC Calculations'!$C$15:$H$15,0))</f>
        <v>3.6229232393196635E-2</v>
      </c>
      <c r="F11" s="42">
        <f>INDEX('04 Ex#1 - LDC Calculations'!$C$16:$H$63,MATCH($A11,'04 Ex#1 - LDC Calculations'!$B$16:$B$63,0),MATCH(F$5,'04 Ex#1 - LDC Calculations'!$C$15:$H$15,0))</f>
        <v>0.50720925350475288</v>
      </c>
      <c r="G11" s="42">
        <f>INDEX('04 Ex#1 - LDC Calculations'!$C$16:$H$63,MATCH($A11,'04 Ex#1 - LDC Calculations'!$B$16:$B$63,0),MATCH(G$5,'04 Ex#1 - LDC Calculations'!$C$15:$H$15,0))</f>
        <v>0.13585962147448738</v>
      </c>
      <c r="H11" s="42">
        <f>INDEX('04 Ex#1 - LDC Calculations'!$C$16:$H$63,MATCH($A11,'04 Ex#1 - LDC Calculations'!$B$16:$B$63,0),MATCH(H$5,'04 Ex#1 - LDC Calculations'!$C$15:$H$15,0))</f>
        <v>9.0573080982991591E-2</v>
      </c>
      <c r="I11" s="42">
        <f>INDEX('04 Ex#1 - LDC Calculations'!$C$16:$H$63,MATCH($A11,'04 Ex#1 - LDC Calculations'!$B$16:$B$63,0),MATCH(I$5,'04 Ex#1 - LDC Calculations'!$C$15:$H$15,0))</f>
        <v>4.5286540491495796E-2</v>
      </c>
      <c r="J11" s="42">
        <f>INDEX('04 Ex#1 - LDC Calculations'!$C$16:$H$63,MATCH($A11,'04 Ex#1 - LDC Calculations'!$B$16:$B$63,0),MATCH(J$5,'04 Ex#1 - LDC Calculations'!$C$15:$H$15,0))</f>
        <v>9.0573080982991591E-2</v>
      </c>
      <c r="K11" s="44"/>
      <c r="L11" s="45"/>
      <c r="M11" s="46"/>
    </row>
    <row r="12" spans="1:17" x14ac:dyDescent="0.15">
      <c r="A12" s="43">
        <v>2029</v>
      </c>
      <c r="C12" s="42">
        <f>'04 Ex#1 - LDC Calculations'!P22-'04 Ex#1 - LDC Calculations'!U22</f>
        <v>5.8844406499537554</v>
      </c>
      <c r="E12" s="42">
        <f>INDEX('04 Ex#1 - LDC Calculations'!$C$16:$H$63,MATCH($A12,'04 Ex#1 - LDC Calculations'!$B$16:$B$63,0),MATCH(E$5,'04 Ex#1 - LDC Calculations'!$C$15:$H$15,0))</f>
        <v>3.5518855287447679E-2</v>
      </c>
      <c r="F12" s="42">
        <f>INDEX('04 Ex#1 - LDC Calculations'!$C$16:$H$63,MATCH($A12,'04 Ex#1 - LDC Calculations'!$B$16:$B$63,0),MATCH(F$5,'04 Ex#1 - LDC Calculations'!$C$15:$H$15,0))</f>
        <v>0.49726397402426747</v>
      </c>
      <c r="G12" s="42">
        <f>INDEX('04 Ex#1 - LDC Calculations'!$C$16:$H$63,MATCH($A12,'04 Ex#1 - LDC Calculations'!$B$16:$B$63,0),MATCH(G$5,'04 Ex#1 - LDC Calculations'!$C$15:$H$15,0))</f>
        <v>0.13319570732792879</v>
      </c>
      <c r="H12" s="42">
        <f>INDEX('04 Ex#1 - LDC Calculations'!$C$16:$H$63,MATCH($A12,'04 Ex#1 - LDC Calculations'!$B$16:$B$63,0),MATCH(H$5,'04 Ex#1 - LDC Calculations'!$C$15:$H$15,0))</f>
        <v>8.8797138218619204E-2</v>
      </c>
      <c r="I12" s="42">
        <f>INDEX('04 Ex#1 - LDC Calculations'!$C$16:$H$63,MATCH($A12,'04 Ex#1 - LDC Calculations'!$B$16:$B$63,0),MATCH(I$5,'04 Ex#1 - LDC Calculations'!$C$15:$H$15,0))</f>
        <v>4.4398569109309602E-2</v>
      </c>
      <c r="J12" s="42">
        <f>INDEX('04 Ex#1 - LDC Calculations'!$C$16:$H$63,MATCH($A12,'04 Ex#1 - LDC Calculations'!$B$16:$B$63,0),MATCH(J$5,'04 Ex#1 - LDC Calculations'!$C$15:$H$15,0))</f>
        <v>8.8797138218619204E-2</v>
      </c>
      <c r="K12" s="44"/>
      <c r="L12" s="45"/>
      <c r="M12" s="46"/>
    </row>
    <row r="13" spans="1:17" x14ac:dyDescent="0.15">
      <c r="A13" s="43">
        <v>2030</v>
      </c>
      <c r="C13" s="42">
        <f>'04 Ex#1 - LDC Calculations'!P23-'04 Ex#1 - LDC Calculations'!U23</f>
        <v>5.6131389347730583</v>
      </c>
      <c r="E13" s="42">
        <f>INDEX('04 Ex#1 - LDC Calculations'!$C$16:$H$63,MATCH($A13,'04 Ex#1 - LDC Calculations'!$B$16:$B$63,0),MATCH(E$5,'04 Ex#1 - LDC Calculations'!$C$15:$H$15,0))</f>
        <v>3.4822407144556554E-2</v>
      </c>
      <c r="F13" s="42">
        <f>INDEX('04 Ex#1 - LDC Calculations'!$C$16:$H$63,MATCH($A13,'04 Ex#1 - LDC Calculations'!$B$16:$B$63,0),MATCH(F$5,'04 Ex#1 - LDC Calculations'!$C$15:$H$15,0))</f>
        <v>0.48751370002379163</v>
      </c>
      <c r="G13" s="42">
        <f>INDEX('04 Ex#1 - LDC Calculations'!$C$16:$H$63,MATCH($A13,'04 Ex#1 - LDC Calculations'!$B$16:$B$63,0),MATCH(G$5,'04 Ex#1 - LDC Calculations'!$C$15:$H$15,0))</f>
        <v>0.13058402679208705</v>
      </c>
      <c r="H13" s="42">
        <f>INDEX('04 Ex#1 - LDC Calculations'!$C$16:$H$63,MATCH($A13,'04 Ex#1 - LDC Calculations'!$B$16:$B$63,0),MATCH(H$5,'04 Ex#1 - LDC Calculations'!$C$15:$H$15,0))</f>
        <v>8.7056017861391374E-2</v>
      </c>
      <c r="I13" s="42">
        <f>INDEX('04 Ex#1 - LDC Calculations'!$C$16:$H$63,MATCH($A13,'04 Ex#1 - LDC Calculations'!$B$16:$B$63,0),MATCH(I$5,'04 Ex#1 - LDC Calculations'!$C$15:$H$15,0))</f>
        <v>4.3528008930695687E-2</v>
      </c>
      <c r="J13" s="42">
        <f>INDEX('04 Ex#1 - LDC Calculations'!$C$16:$H$63,MATCH($A13,'04 Ex#1 - LDC Calculations'!$B$16:$B$63,0),MATCH(J$5,'04 Ex#1 - LDC Calculations'!$C$15:$H$15,0))</f>
        <v>8.7056017861391374E-2</v>
      </c>
      <c r="K13" s="44"/>
      <c r="L13" s="45"/>
      <c r="M13" s="46"/>
    </row>
    <row r="14" spans="1:17" x14ac:dyDescent="0.15">
      <c r="A14" s="43">
        <v>2031</v>
      </c>
      <c r="C14" s="42">
        <f>'04 Ex#1 - LDC Calculations'!P24-'04 Ex#1 - LDC Calculations'!U24</f>
        <v>-1.4007215421034918</v>
      </c>
      <c r="E14" s="42">
        <f>INDEX('04 Ex#1 - LDC Calculations'!$C$16:$H$63,MATCH($A14,'04 Ex#1 - LDC Calculations'!$B$16:$B$63,0),MATCH(E$5,'04 Ex#1 - LDC Calculations'!$C$15:$H$15,0))</f>
        <v>0</v>
      </c>
      <c r="F14" s="42">
        <f>INDEX('04 Ex#1 - LDC Calculations'!$C$16:$H$63,MATCH($A14,'04 Ex#1 - LDC Calculations'!$B$16:$B$63,0),MATCH(F$5,'04 Ex#1 - LDC Calculations'!$C$15:$H$15,0))</f>
        <v>0</v>
      </c>
      <c r="G14" s="42">
        <f>INDEX('04 Ex#1 - LDC Calculations'!$C$16:$H$63,MATCH($A14,'04 Ex#1 - LDC Calculations'!$B$16:$B$63,0),MATCH(G$5,'04 Ex#1 - LDC Calculations'!$C$15:$H$15,0))</f>
        <v>0</v>
      </c>
      <c r="H14" s="42">
        <f>INDEX('04 Ex#1 - LDC Calculations'!$C$16:$H$63,MATCH($A14,'04 Ex#1 - LDC Calculations'!$B$16:$B$63,0),MATCH(H$5,'04 Ex#1 - LDC Calculations'!$C$15:$H$15,0))</f>
        <v>0</v>
      </c>
      <c r="I14" s="42">
        <f>INDEX('04 Ex#1 - LDC Calculations'!$C$16:$H$63,MATCH($A14,'04 Ex#1 - LDC Calculations'!$B$16:$B$63,0),MATCH(I$5,'04 Ex#1 - LDC Calculations'!$C$15:$H$15,0))</f>
        <v>0</v>
      </c>
      <c r="J14" s="42">
        <f>INDEX('04 Ex#1 - LDC Calculations'!$C$16:$H$63,MATCH($A14,'04 Ex#1 - LDC Calculations'!$B$16:$B$63,0),MATCH(J$5,'04 Ex#1 - LDC Calculations'!$C$15:$H$15,0))</f>
        <v>0</v>
      </c>
      <c r="L14" s="45"/>
    </row>
    <row r="15" spans="1:17" x14ac:dyDescent="0.15">
      <c r="A15" s="43">
        <v>2032</v>
      </c>
      <c r="C15" s="42">
        <f>'04 Ex#1 - LDC Calculations'!P25-'04 Ex#1 - LDC Calculations'!U25</f>
        <v>-1.3576582462203595</v>
      </c>
      <c r="E15" s="42">
        <f>INDEX('04 Ex#1 - LDC Calculations'!$C$16:$H$63,MATCH($A15,'04 Ex#1 - LDC Calculations'!$B$16:$B$63,0),MATCH(E$5,'04 Ex#1 - LDC Calculations'!$C$15:$H$15,0))</f>
        <v>0</v>
      </c>
      <c r="F15" s="42">
        <f>INDEX('04 Ex#1 - LDC Calculations'!$C$16:$H$63,MATCH($A15,'04 Ex#1 - LDC Calculations'!$B$16:$B$63,0),MATCH(F$5,'04 Ex#1 - LDC Calculations'!$C$15:$H$15,0))</f>
        <v>0</v>
      </c>
      <c r="G15" s="42">
        <f>INDEX('04 Ex#1 - LDC Calculations'!$C$16:$H$63,MATCH($A15,'04 Ex#1 - LDC Calculations'!$B$16:$B$63,0),MATCH(G$5,'04 Ex#1 - LDC Calculations'!$C$15:$H$15,0))</f>
        <v>0</v>
      </c>
      <c r="H15" s="42">
        <f>INDEX('04 Ex#1 - LDC Calculations'!$C$16:$H$63,MATCH($A15,'04 Ex#1 - LDC Calculations'!$B$16:$B$63,0),MATCH(H$5,'04 Ex#1 - LDC Calculations'!$C$15:$H$15,0))</f>
        <v>0</v>
      </c>
      <c r="I15" s="42">
        <f>INDEX('04 Ex#1 - LDC Calculations'!$C$16:$H$63,MATCH($A15,'04 Ex#1 - LDC Calculations'!$B$16:$B$63,0),MATCH(I$5,'04 Ex#1 - LDC Calculations'!$C$15:$H$15,0))</f>
        <v>0</v>
      </c>
      <c r="J15" s="42">
        <f>INDEX('04 Ex#1 - LDC Calculations'!$C$16:$H$63,MATCH($A15,'04 Ex#1 - LDC Calculations'!$B$16:$B$63,0),MATCH(J$5,'04 Ex#1 - LDC Calculations'!$C$15:$H$15,0))</f>
        <v>0</v>
      </c>
    </row>
    <row r="16" spans="1:17" x14ac:dyDescent="0.15">
      <c r="A16" s="43">
        <v>2033</v>
      </c>
      <c r="C16" s="42">
        <f>'04 Ex#1 - LDC Calculations'!P26-'04 Ex#1 - LDC Calculations'!U26</f>
        <v>-1.3157451751115348</v>
      </c>
      <c r="E16" s="42">
        <f>INDEX('04 Ex#1 - LDC Calculations'!$C$16:$H$63,MATCH($A16,'04 Ex#1 - LDC Calculations'!$B$16:$B$63,0),MATCH(E$5,'04 Ex#1 - LDC Calculations'!$C$15:$H$15,0))</f>
        <v>0</v>
      </c>
      <c r="F16" s="42">
        <f>INDEX('04 Ex#1 - LDC Calculations'!$C$16:$H$63,MATCH($A16,'04 Ex#1 - LDC Calculations'!$B$16:$B$63,0),MATCH(F$5,'04 Ex#1 - LDC Calculations'!$C$15:$H$15,0))</f>
        <v>0</v>
      </c>
      <c r="G16" s="42">
        <f>INDEX('04 Ex#1 - LDC Calculations'!$C$16:$H$63,MATCH($A16,'04 Ex#1 - LDC Calculations'!$B$16:$B$63,0),MATCH(G$5,'04 Ex#1 - LDC Calculations'!$C$15:$H$15,0))</f>
        <v>0</v>
      </c>
      <c r="H16" s="42">
        <f>INDEX('04 Ex#1 - LDC Calculations'!$C$16:$H$63,MATCH($A16,'04 Ex#1 - LDC Calculations'!$B$16:$B$63,0),MATCH(H$5,'04 Ex#1 - LDC Calculations'!$C$15:$H$15,0))</f>
        <v>0</v>
      </c>
      <c r="I16" s="42">
        <f>INDEX('04 Ex#1 - LDC Calculations'!$C$16:$H$63,MATCH($A16,'04 Ex#1 - LDC Calculations'!$B$16:$B$63,0),MATCH(I$5,'04 Ex#1 - LDC Calculations'!$C$15:$H$15,0))</f>
        <v>0</v>
      </c>
      <c r="J16" s="42">
        <f>INDEX('04 Ex#1 - LDC Calculations'!$C$16:$H$63,MATCH($A16,'04 Ex#1 - LDC Calculations'!$B$16:$B$63,0),MATCH(J$5,'04 Ex#1 - LDC Calculations'!$C$15:$H$15,0))</f>
        <v>0</v>
      </c>
    </row>
    <row r="17" spans="1:10" x14ac:dyDescent="0.15">
      <c r="A17" s="43">
        <v>2034</v>
      </c>
      <c r="C17" s="42">
        <f>'04 Ex#1 - LDC Calculations'!P27-'04 Ex#1 - LDC Calculations'!U27</f>
        <v>-1.2749537783613736</v>
      </c>
      <c r="E17" s="42">
        <f>INDEX('04 Ex#1 - LDC Calculations'!$C$16:$H$63,MATCH($A17,'04 Ex#1 - LDC Calculations'!$B$16:$B$63,0),MATCH(E$5,'04 Ex#1 - LDC Calculations'!$C$15:$H$15,0))</f>
        <v>0</v>
      </c>
      <c r="F17" s="42">
        <f>INDEX('04 Ex#1 - LDC Calculations'!$C$16:$H$63,MATCH($A17,'04 Ex#1 - LDC Calculations'!$B$16:$B$63,0),MATCH(F$5,'04 Ex#1 - LDC Calculations'!$C$15:$H$15,0))</f>
        <v>0</v>
      </c>
      <c r="G17" s="42">
        <f>INDEX('04 Ex#1 - LDC Calculations'!$C$16:$H$63,MATCH($A17,'04 Ex#1 - LDC Calculations'!$B$16:$B$63,0),MATCH(G$5,'04 Ex#1 - LDC Calculations'!$C$15:$H$15,0))</f>
        <v>0</v>
      </c>
      <c r="H17" s="42">
        <f>INDEX('04 Ex#1 - LDC Calculations'!$C$16:$H$63,MATCH($A17,'04 Ex#1 - LDC Calculations'!$B$16:$B$63,0),MATCH(H$5,'04 Ex#1 - LDC Calculations'!$C$15:$H$15,0))</f>
        <v>0</v>
      </c>
      <c r="I17" s="42">
        <f>INDEX('04 Ex#1 - LDC Calculations'!$C$16:$H$63,MATCH($A17,'04 Ex#1 - LDC Calculations'!$B$16:$B$63,0),MATCH(I$5,'04 Ex#1 - LDC Calculations'!$C$15:$H$15,0))</f>
        <v>0</v>
      </c>
      <c r="J17" s="42">
        <f>INDEX('04 Ex#1 - LDC Calculations'!$C$16:$H$63,MATCH($A17,'04 Ex#1 - LDC Calculations'!$B$16:$B$63,0),MATCH(J$5,'04 Ex#1 - LDC Calculations'!$C$15:$H$15,0))</f>
        <v>0</v>
      </c>
    </row>
    <row r="18" spans="1:10" x14ac:dyDescent="0.15">
      <c r="A18" s="43">
        <v>2035</v>
      </c>
      <c r="C18" s="42">
        <f>'04 Ex#1 - LDC Calculations'!P28-'04 Ex#1 - LDC Calculations'!U28</f>
        <v>-1.2352561829543118</v>
      </c>
      <c r="E18" s="42">
        <f>INDEX('04 Ex#1 - LDC Calculations'!$C$16:$H$63,MATCH($A18,'04 Ex#1 - LDC Calculations'!$B$16:$B$63,0),MATCH(E$5,'04 Ex#1 - LDC Calculations'!$C$15:$H$15,0))</f>
        <v>0</v>
      </c>
      <c r="F18" s="42">
        <f>INDEX('04 Ex#1 - LDC Calculations'!$C$16:$H$63,MATCH($A18,'04 Ex#1 - LDC Calculations'!$B$16:$B$63,0),MATCH(F$5,'04 Ex#1 - LDC Calculations'!$C$15:$H$15,0))</f>
        <v>0</v>
      </c>
      <c r="G18" s="42">
        <f>INDEX('04 Ex#1 - LDC Calculations'!$C$16:$H$63,MATCH($A18,'04 Ex#1 - LDC Calculations'!$B$16:$B$63,0),MATCH(G$5,'04 Ex#1 - LDC Calculations'!$C$15:$H$15,0))</f>
        <v>0</v>
      </c>
      <c r="H18" s="42">
        <f>INDEX('04 Ex#1 - LDC Calculations'!$C$16:$H$63,MATCH($A18,'04 Ex#1 - LDC Calculations'!$B$16:$B$63,0),MATCH(H$5,'04 Ex#1 - LDC Calculations'!$C$15:$H$15,0))</f>
        <v>0</v>
      </c>
      <c r="I18" s="42">
        <f>INDEX('04 Ex#1 - LDC Calculations'!$C$16:$H$63,MATCH($A18,'04 Ex#1 - LDC Calculations'!$B$16:$B$63,0),MATCH(I$5,'04 Ex#1 - LDC Calculations'!$C$15:$H$15,0))</f>
        <v>0</v>
      </c>
      <c r="J18" s="42">
        <f>INDEX('04 Ex#1 - LDC Calculations'!$C$16:$H$63,MATCH($A18,'04 Ex#1 - LDC Calculations'!$B$16:$B$63,0),MATCH(J$5,'04 Ex#1 - LDC Calculations'!$C$15:$H$15,0))</f>
        <v>0</v>
      </c>
    </row>
    <row r="19" spans="1:10" x14ac:dyDescent="0.15">
      <c r="A19" s="43">
        <v>2036</v>
      </c>
      <c r="C19" s="42">
        <f>'04 Ex#1 - LDC Calculations'!P29-'04 Ex#1 - LDC Calculations'!U29</f>
        <v>-1.196625177686875</v>
      </c>
      <c r="E19" s="42">
        <f>INDEX('04 Ex#1 - LDC Calculations'!$C$16:$H$63,MATCH($A19,'04 Ex#1 - LDC Calculations'!$B$16:$B$63,0),MATCH(E$5,'04 Ex#1 - LDC Calculations'!$C$15:$H$15,0))</f>
        <v>0</v>
      </c>
      <c r="F19" s="42">
        <f>INDEX('04 Ex#1 - LDC Calculations'!$C$16:$H$63,MATCH($A19,'04 Ex#1 - LDC Calculations'!$B$16:$B$63,0),MATCH(F$5,'04 Ex#1 - LDC Calculations'!$C$15:$H$15,0))</f>
        <v>0</v>
      </c>
      <c r="G19" s="42">
        <f>INDEX('04 Ex#1 - LDC Calculations'!$C$16:$H$63,MATCH($A19,'04 Ex#1 - LDC Calculations'!$B$16:$B$63,0),MATCH(G$5,'04 Ex#1 - LDC Calculations'!$C$15:$H$15,0))</f>
        <v>0</v>
      </c>
      <c r="H19" s="42">
        <f>INDEX('04 Ex#1 - LDC Calculations'!$C$16:$H$63,MATCH($A19,'04 Ex#1 - LDC Calculations'!$B$16:$B$63,0),MATCH(H$5,'04 Ex#1 - LDC Calculations'!$C$15:$H$15,0))</f>
        <v>0</v>
      </c>
      <c r="I19" s="42">
        <f>INDEX('04 Ex#1 - LDC Calculations'!$C$16:$H$63,MATCH($A19,'04 Ex#1 - LDC Calculations'!$B$16:$B$63,0),MATCH(I$5,'04 Ex#1 - LDC Calculations'!$C$15:$H$15,0))</f>
        <v>0</v>
      </c>
      <c r="J19" s="42">
        <f>INDEX('04 Ex#1 - LDC Calculations'!$C$16:$H$63,MATCH($A19,'04 Ex#1 - LDC Calculations'!$B$16:$B$63,0),MATCH(J$5,'04 Ex#1 - LDC Calculations'!$C$15:$H$15,0))</f>
        <v>0</v>
      </c>
    </row>
    <row r="20" spans="1:10" x14ac:dyDescent="0.15">
      <c r="A20" s="43">
        <v>2037</v>
      </c>
      <c r="C20" s="42">
        <f>'04 Ex#1 - LDC Calculations'!P30-'04 Ex#1 - LDC Calculations'!U30</f>
        <v>-1.1590341979305183</v>
      </c>
      <c r="E20" s="42">
        <f>INDEX('04 Ex#1 - LDC Calculations'!$C$16:$H$63,MATCH($A20,'04 Ex#1 - LDC Calculations'!$B$16:$B$63,0),MATCH(E$5,'04 Ex#1 - LDC Calculations'!$C$15:$H$15,0))</f>
        <v>0</v>
      </c>
      <c r="F20" s="42">
        <f>INDEX('04 Ex#1 - LDC Calculations'!$C$16:$H$63,MATCH($A20,'04 Ex#1 - LDC Calculations'!$B$16:$B$63,0),MATCH(F$5,'04 Ex#1 - LDC Calculations'!$C$15:$H$15,0))</f>
        <v>0</v>
      </c>
      <c r="G20" s="42">
        <f>INDEX('04 Ex#1 - LDC Calculations'!$C$16:$H$63,MATCH($A20,'04 Ex#1 - LDC Calculations'!$B$16:$B$63,0),MATCH(G$5,'04 Ex#1 - LDC Calculations'!$C$15:$H$15,0))</f>
        <v>0</v>
      </c>
      <c r="H20" s="42">
        <f>INDEX('04 Ex#1 - LDC Calculations'!$C$16:$H$63,MATCH($A20,'04 Ex#1 - LDC Calculations'!$B$16:$B$63,0),MATCH(H$5,'04 Ex#1 - LDC Calculations'!$C$15:$H$15,0))</f>
        <v>0</v>
      </c>
      <c r="I20" s="42">
        <f>INDEX('04 Ex#1 - LDC Calculations'!$C$16:$H$63,MATCH($A20,'04 Ex#1 - LDC Calculations'!$B$16:$B$63,0),MATCH(I$5,'04 Ex#1 - LDC Calculations'!$C$15:$H$15,0))</f>
        <v>0</v>
      </c>
      <c r="J20" s="42">
        <f>INDEX('04 Ex#1 - LDC Calculations'!$C$16:$H$63,MATCH($A20,'04 Ex#1 - LDC Calculations'!$B$16:$B$63,0),MATCH(J$5,'04 Ex#1 - LDC Calculations'!$C$15:$H$15,0))</f>
        <v>0</v>
      </c>
    </row>
    <row r="21" spans="1:10" x14ac:dyDescent="0.15">
      <c r="A21" s="43">
        <v>2038</v>
      </c>
      <c r="C21" s="42">
        <f>'04 Ex#1 - LDC Calculations'!P31-'04 Ex#1 - LDC Calculations'!U31</f>
        <v>-1.1224573107375839</v>
      </c>
      <c r="E21" s="42">
        <f>INDEX('04 Ex#1 - LDC Calculations'!$C$16:$H$63,MATCH($A21,'04 Ex#1 - LDC Calculations'!$B$16:$B$63,0),MATCH(E$5,'04 Ex#1 - LDC Calculations'!$C$15:$H$15,0))</f>
        <v>0</v>
      </c>
      <c r="F21" s="42">
        <f>INDEX('04 Ex#1 - LDC Calculations'!$C$16:$H$63,MATCH($A21,'04 Ex#1 - LDC Calculations'!$B$16:$B$63,0),MATCH(F$5,'04 Ex#1 - LDC Calculations'!$C$15:$H$15,0))</f>
        <v>0</v>
      </c>
      <c r="G21" s="42">
        <f>INDEX('04 Ex#1 - LDC Calculations'!$C$16:$H$63,MATCH($A21,'04 Ex#1 - LDC Calculations'!$B$16:$B$63,0),MATCH(G$5,'04 Ex#1 - LDC Calculations'!$C$15:$H$15,0))</f>
        <v>0</v>
      </c>
      <c r="H21" s="42">
        <f>INDEX('04 Ex#1 - LDC Calculations'!$C$16:$H$63,MATCH($A21,'04 Ex#1 - LDC Calculations'!$B$16:$B$63,0),MATCH(H$5,'04 Ex#1 - LDC Calculations'!$C$15:$H$15,0))</f>
        <v>0</v>
      </c>
      <c r="I21" s="42">
        <f>INDEX('04 Ex#1 - LDC Calculations'!$C$16:$H$63,MATCH($A21,'04 Ex#1 - LDC Calculations'!$B$16:$B$63,0),MATCH(I$5,'04 Ex#1 - LDC Calculations'!$C$15:$H$15,0))</f>
        <v>0</v>
      </c>
      <c r="J21" s="42">
        <f>INDEX('04 Ex#1 - LDC Calculations'!$C$16:$H$63,MATCH($A21,'04 Ex#1 - LDC Calculations'!$B$16:$B$63,0),MATCH(J$5,'04 Ex#1 - LDC Calculations'!$C$15:$H$15,0))</f>
        <v>0</v>
      </c>
    </row>
    <row r="22" spans="1:10" x14ac:dyDescent="0.15">
      <c r="A22" s="43">
        <v>2039</v>
      </c>
      <c r="C22" s="42">
        <f>'04 Ex#1 - LDC Calculations'!P32-'04 Ex#1 - LDC Calculations'!U32</f>
        <v>-1.0868692002827309</v>
      </c>
      <c r="E22" s="42">
        <f>INDEX('04 Ex#1 - LDC Calculations'!$C$16:$H$63,MATCH($A22,'04 Ex#1 - LDC Calculations'!$B$16:$B$63,0),MATCH(E$5,'04 Ex#1 - LDC Calculations'!$C$15:$H$15,0))</f>
        <v>0</v>
      </c>
      <c r="F22" s="42">
        <f>INDEX('04 Ex#1 - LDC Calculations'!$C$16:$H$63,MATCH($A22,'04 Ex#1 - LDC Calculations'!$B$16:$B$63,0),MATCH(F$5,'04 Ex#1 - LDC Calculations'!$C$15:$H$15,0))</f>
        <v>0</v>
      </c>
      <c r="G22" s="42">
        <f>INDEX('04 Ex#1 - LDC Calculations'!$C$16:$H$63,MATCH($A22,'04 Ex#1 - LDC Calculations'!$B$16:$B$63,0),MATCH(G$5,'04 Ex#1 - LDC Calculations'!$C$15:$H$15,0))</f>
        <v>0</v>
      </c>
      <c r="H22" s="42">
        <f>INDEX('04 Ex#1 - LDC Calculations'!$C$16:$H$63,MATCH($A22,'04 Ex#1 - LDC Calculations'!$B$16:$B$63,0),MATCH(H$5,'04 Ex#1 - LDC Calculations'!$C$15:$H$15,0))</f>
        <v>0</v>
      </c>
      <c r="I22" s="42">
        <f>INDEX('04 Ex#1 - LDC Calculations'!$C$16:$H$63,MATCH($A22,'04 Ex#1 - LDC Calculations'!$B$16:$B$63,0),MATCH(I$5,'04 Ex#1 - LDC Calculations'!$C$15:$H$15,0))</f>
        <v>0</v>
      </c>
      <c r="J22" s="42">
        <f>INDEX('04 Ex#1 - LDC Calculations'!$C$16:$H$63,MATCH($A22,'04 Ex#1 - LDC Calculations'!$B$16:$B$63,0),MATCH(J$5,'04 Ex#1 - LDC Calculations'!$C$15:$H$15,0))</f>
        <v>0</v>
      </c>
    </row>
    <row r="23" spans="1:10" x14ac:dyDescent="0.15">
      <c r="A23" s="43">
        <v>2040</v>
      </c>
      <c r="C23" s="42">
        <f>'04 Ex#1 - LDC Calculations'!P33-'04 Ex#1 - LDC Calculations'!U33</f>
        <v>-1.0522451536324366</v>
      </c>
      <c r="E23" s="42">
        <f>INDEX('04 Ex#1 - LDC Calculations'!$C$16:$H$63,MATCH($A23,'04 Ex#1 - LDC Calculations'!$B$16:$B$63,0),MATCH(E$5,'04 Ex#1 - LDC Calculations'!$C$15:$H$15,0))</f>
        <v>0</v>
      </c>
      <c r="F23" s="42">
        <f>INDEX('04 Ex#1 - LDC Calculations'!$C$16:$H$63,MATCH($A23,'04 Ex#1 - LDC Calculations'!$B$16:$B$63,0),MATCH(F$5,'04 Ex#1 - LDC Calculations'!$C$15:$H$15,0))</f>
        <v>0</v>
      </c>
      <c r="G23" s="42">
        <f>INDEX('04 Ex#1 - LDC Calculations'!$C$16:$H$63,MATCH($A23,'04 Ex#1 - LDC Calculations'!$B$16:$B$63,0),MATCH(G$5,'04 Ex#1 - LDC Calculations'!$C$15:$H$15,0))</f>
        <v>0</v>
      </c>
      <c r="H23" s="42">
        <f>INDEX('04 Ex#1 - LDC Calculations'!$C$16:$H$63,MATCH($A23,'04 Ex#1 - LDC Calculations'!$B$16:$B$63,0),MATCH(H$5,'04 Ex#1 - LDC Calculations'!$C$15:$H$15,0))</f>
        <v>0</v>
      </c>
      <c r="I23" s="42">
        <f>INDEX('04 Ex#1 - LDC Calculations'!$C$16:$H$63,MATCH($A23,'04 Ex#1 - LDC Calculations'!$B$16:$B$63,0),MATCH(I$5,'04 Ex#1 - LDC Calculations'!$C$15:$H$15,0))</f>
        <v>0</v>
      </c>
      <c r="J23" s="42">
        <f>INDEX('04 Ex#1 - LDC Calculations'!$C$16:$H$63,MATCH($A23,'04 Ex#1 - LDC Calculations'!$B$16:$B$63,0),MATCH(J$5,'04 Ex#1 - LDC Calculations'!$C$15:$H$15,0))</f>
        <v>0</v>
      </c>
    </row>
    <row r="24" spans="1:10" x14ac:dyDescent="0.15">
      <c r="A24" s="43">
        <v>2041</v>
      </c>
      <c r="C24" s="42">
        <f>'04 Ex#1 - LDC Calculations'!P34-'04 Ex#1 - LDC Calculations'!U34</f>
        <v>-1.0185610468352944</v>
      </c>
      <c r="E24" s="42">
        <f>INDEX('04 Ex#1 - LDC Calculations'!$C$16:$H$63,MATCH($A24,'04 Ex#1 - LDC Calculations'!$B$16:$B$63,0),MATCH(E$5,'04 Ex#1 - LDC Calculations'!$C$15:$H$15,0))</f>
        <v>0</v>
      </c>
      <c r="F24" s="42">
        <f>INDEX('04 Ex#1 - LDC Calculations'!$C$16:$H$63,MATCH($A24,'04 Ex#1 - LDC Calculations'!$B$16:$B$63,0),MATCH(F$5,'04 Ex#1 - LDC Calculations'!$C$15:$H$15,0))</f>
        <v>0</v>
      </c>
      <c r="G24" s="42">
        <f>INDEX('04 Ex#1 - LDC Calculations'!$C$16:$H$63,MATCH($A24,'04 Ex#1 - LDC Calculations'!$B$16:$B$63,0),MATCH(G$5,'04 Ex#1 - LDC Calculations'!$C$15:$H$15,0))</f>
        <v>0</v>
      </c>
      <c r="H24" s="42">
        <f>INDEX('04 Ex#1 - LDC Calculations'!$C$16:$H$63,MATCH($A24,'04 Ex#1 - LDC Calculations'!$B$16:$B$63,0),MATCH(H$5,'04 Ex#1 - LDC Calculations'!$C$15:$H$15,0))</f>
        <v>0</v>
      </c>
      <c r="I24" s="42">
        <f>INDEX('04 Ex#1 - LDC Calculations'!$C$16:$H$63,MATCH($A24,'04 Ex#1 - LDC Calculations'!$B$16:$B$63,0),MATCH(I$5,'04 Ex#1 - LDC Calculations'!$C$15:$H$15,0))</f>
        <v>0</v>
      </c>
      <c r="J24" s="42">
        <f>INDEX('04 Ex#1 - LDC Calculations'!$C$16:$H$63,MATCH($A24,'04 Ex#1 - LDC Calculations'!$B$16:$B$63,0),MATCH(J$5,'04 Ex#1 - LDC Calculations'!$C$15:$H$15,0))</f>
        <v>0</v>
      </c>
    </row>
    <row r="25" spans="1:10" x14ac:dyDescent="0.15">
      <c r="A25" s="43">
        <v>2042</v>
      </c>
      <c r="C25" s="42">
        <f>'04 Ex#1 - LDC Calculations'!P35-'04 Ex#1 - LDC Calculations'!U35</f>
        <v>-0.98579333132599301</v>
      </c>
      <c r="E25" s="42">
        <f>INDEX('04 Ex#1 - LDC Calculations'!$C$16:$H$63,MATCH($A25,'04 Ex#1 - LDC Calculations'!$B$16:$B$63,0),MATCH(E$5,'04 Ex#1 - LDC Calculations'!$C$15:$H$15,0))</f>
        <v>0</v>
      </c>
      <c r="F25" s="42">
        <f>INDEX('04 Ex#1 - LDC Calculations'!$C$16:$H$63,MATCH($A25,'04 Ex#1 - LDC Calculations'!$B$16:$B$63,0),MATCH(F$5,'04 Ex#1 - LDC Calculations'!$C$15:$H$15,0))</f>
        <v>0</v>
      </c>
      <c r="G25" s="42">
        <f>INDEX('04 Ex#1 - LDC Calculations'!$C$16:$H$63,MATCH($A25,'04 Ex#1 - LDC Calculations'!$B$16:$B$63,0),MATCH(G$5,'04 Ex#1 - LDC Calculations'!$C$15:$H$15,0))</f>
        <v>0</v>
      </c>
      <c r="H25" s="42">
        <f>INDEX('04 Ex#1 - LDC Calculations'!$C$16:$H$63,MATCH($A25,'04 Ex#1 - LDC Calculations'!$B$16:$B$63,0),MATCH(H$5,'04 Ex#1 - LDC Calculations'!$C$15:$H$15,0))</f>
        <v>0</v>
      </c>
      <c r="I25" s="42">
        <f>INDEX('04 Ex#1 - LDC Calculations'!$C$16:$H$63,MATCH($A25,'04 Ex#1 - LDC Calculations'!$B$16:$B$63,0),MATCH(I$5,'04 Ex#1 - LDC Calculations'!$C$15:$H$15,0))</f>
        <v>0</v>
      </c>
      <c r="J25" s="42">
        <f>INDEX('04 Ex#1 - LDC Calculations'!$C$16:$H$63,MATCH($A25,'04 Ex#1 - LDC Calculations'!$B$16:$B$63,0),MATCH(J$5,'04 Ex#1 - LDC Calculations'!$C$15:$H$15,0))</f>
        <v>0</v>
      </c>
    </row>
    <row r="26" spans="1:10" x14ac:dyDescent="0.15">
      <c r="A26" s="43">
        <v>2043</v>
      </c>
      <c r="C26" s="42">
        <f>'04 Ex#1 - LDC Calculations'!P36-'04 Ex#1 - LDC Calculations'!U36</f>
        <v>-0.95391902063603595</v>
      </c>
      <c r="E26" s="42">
        <f>INDEX('04 Ex#1 - LDC Calculations'!$C$16:$H$63,MATCH($A26,'04 Ex#1 - LDC Calculations'!$B$16:$B$63,0),MATCH(E$5,'04 Ex#1 - LDC Calculations'!$C$15:$H$15,0))</f>
        <v>0</v>
      </c>
      <c r="F26" s="42">
        <f>INDEX('04 Ex#1 - LDC Calculations'!$C$16:$H$63,MATCH($A26,'04 Ex#1 - LDC Calculations'!$B$16:$B$63,0),MATCH(F$5,'04 Ex#1 - LDC Calculations'!$C$15:$H$15,0))</f>
        <v>0</v>
      </c>
      <c r="G26" s="42">
        <f>INDEX('04 Ex#1 - LDC Calculations'!$C$16:$H$63,MATCH($A26,'04 Ex#1 - LDC Calculations'!$B$16:$B$63,0),MATCH(G$5,'04 Ex#1 - LDC Calculations'!$C$15:$H$15,0))</f>
        <v>0</v>
      </c>
      <c r="H26" s="42">
        <f>INDEX('04 Ex#1 - LDC Calculations'!$C$16:$H$63,MATCH($A26,'04 Ex#1 - LDC Calculations'!$B$16:$B$63,0),MATCH(H$5,'04 Ex#1 - LDC Calculations'!$C$15:$H$15,0))</f>
        <v>0</v>
      </c>
      <c r="I26" s="42">
        <f>INDEX('04 Ex#1 - LDC Calculations'!$C$16:$H$63,MATCH($A26,'04 Ex#1 - LDC Calculations'!$B$16:$B$63,0),MATCH(I$5,'04 Ex#1 - LDC Calculations'!$C$15:$H$15,0))</f>
        <v>0</v>
      </c>
      <c r="J26" s="42">
        <f>INDEX('04 Ex#1 - LDC Calculations'!$C$16:$H$63,MATCH($A26,'04 Ex#1 - LDC Calculations'!$B$16:$B$63,0),MATCH(J$5,'04 Ex#1 - LDC Calculations'!$C$15:$H$15,0))</f>
        <v>0</v>
      </c>
    </row>
    <row r="27" spans="1:10" x14ac:dyDescent="0.15">
      <c r="A27" s="43">
        <v>2044</v>
      </c>
      <c r="C27" s="42">
        <f>'04 Ex#1 - LDC Calculations'!P37-'04 Ex#1 - LDC Calculations'!U37</f>
        <v>-0.92291567740438385</v>
      </c>
      <c r="E27" s="42">
        <f>INDEX('04 Ex#1 - LDC Calculations'!$C$16:$H$63,MATCH($A27,'04 Ex#1 - LDC Calculations'!$B$16:$B$63,0),MATCH(E$5,'04 Ex#1 - LDC Calculations'!$C$15:$H$15,0))</f>
        <v>0</v>
      </c>
      <c r="F27" s="42">
        <f>INDEX('04 Ex#1 - LDC Calculations'!$C$16:$H$63,MATCH($A27,'04 Ex#1 - LDC Calculations'!$B$16:$B$63,0),MATCH(F$5,'04 Ex#1 - LDC Calculations'!$C$15:$H$15,0))</f>
        <v>0</v>
      </c>
      <c r="G27" s="42">
        <f>INDEX('04 Ex#1 - LDC Calculations'!$C$16:$H$63,MATCH($A27,'04 Ex#1 - LDC Calculations'!$B$16:$B$63,0),MATCH(G$5,'04 Ex#1 - LDC Calculations'!$C$15:$H$15,0))</f>
        <v>0</v>
      </c>
      <c r="H27" s="42">
        <f>INDEX('04 Ex#1 - LDC Calculations'!$C$16:$H$63,MATCH($A27,'04 Ex#1 - LDC Calculations'!$B$16:$B$63,0),MATCH(H$5,'04 Ex#1 - LDC Calculations'!$C$15:$H$15,0))</f>
        <v>0</v>
      </c>
      <c r="I27" s="42">
        <f>INDEX('04 Ex#1 - LDC Calculations'!$C$16:$H$63,MATCH($A27,'04 Ex#1 - LDC Calculations'!$B$16:$B$63,0),MATCH(I$5,'04 Ex#1 - LDC Calculations'!$C$15:$H$15,0))</f>
        <v>0</v>
      </c>
      <c r="J27" s="42">
        <f>INDEX('04 Ex#1 - LDC Calculations'!$C$16:$H$63,MATCH($A27,'04 Ex#1 - LDC Calculations'!$B$16:$B$63,0),MATCH(J$5,'04 Ex#1 - LDC Calculations'!$C$15:$H$15,0))</f>
        <v>0</v>
      </c>
    </row>
    <row r="28" spans="1:10" x14ac:dyDescent="0.15">
      <c r="A28" s="43">
        <v>2045</v>
      </c>
      <c r="C28" s="42">
        <f>'04 Ex#1 - LDC Calculations'!P38-'04 Ex#1 - LDC Calculations'!U38</f>
        <v>-0.89276140068137844</v>
      </c>
      <c r="E28" s="42">
        <f>INDEX('04 Ex#1 - LDC Calculations'!$C$16:$H$63,MATCH($A28,'04 Ex#1 - LDC Calculations'!$B$16:$B$63,0),MATCH(E$5,'04 Ex#1 - LDC Calculations'!$C$15:$H$15,0))</f>
        <v>0</v>
      </c>
      <c r="F28" s="42">
        <f>INDEX('04 Ex#1 - LDC Calculations'!$C$16:$H$63,MATCH($A28,'04 Ex#1 - LDC Calculations'!$B$16:$B$63,0),MATCH(F$5,'04 Ex#1 - LDC Calculations'!$C$15:$H$15,0))</f>
        <v>0</v>
      </c>
      <c r="G28" s="42">
        <f>INDEX('04 Ex#1 - LDC Calculations'!$C$16:$H$63,MATCH($A28,'04 Ex#1 - LDC Calculations'!$B$16:$B$63,0),MATCH(G$5,'04 Ex#1 - LDC Calculations'!$C$15:$H$15,0))</f>
        <v>0</v>
      </c>
      <c r="H28" s="42">
        <f>INDEX('04 Ex#1 - LDC Calculations'!$C$16:$H$63,MATCH($A28,'04 Ex#1 - LDC Calculations'!$B$16:$B$63,0),MATCH(H$5,'04 Ex#1 - LDC Calculations'!$C$15:$H$15,0))</f>
        <v>0</v>
      </c>
      <c r="I28" s="42">
        <f>INDEX('04 Ex#1 - LDC Calculations'!$C$16:$H$63,MATCH($A28,'04 Ex#1 - LDC Calculations'!$B$16:$B$63,0),MATCH(I$5,'04 Ex#1 - LDC Calculations'!$C$15:$H$15,0))</f>
        <v>0</v>
      </c>
      <c r="J28" s="42">
        <f>INDEX('04 Ex#1 - LDC Calculations'!$C$16:$H$63,MATCH($A28,'04 Ex#1 - LDC Calculations'!$B$16:$B$63,0),MATCH(J$5,'04 Ex#1 - LDC Calculations'!$C$15:$H$15,0))</f>
        <v>0</v>
      </c>
    </row>
    <row r="29" spans="1:10" x14ac:dyDescent="0.15">
      <c r="A29" s="43">
        <v>2046</v>
      </c>
      <c r="C29" s="42">
        <f>'04 Ex#1 - LDC Calculations'!P39-'04 Ex#1 - LDC Calculations'!U39</f>
        <v>-0.86343481351944318</v>
      </c>
      <c r="E29" s="42">
        <f>INDEX('04 Ex#1 - LDC Calculations'!$C$16:$H$63,MATCH($A29,'04 Ex#1 - LDC Calculations'!$B$16:$B$63,0),MATCH(E$5,'04 Ex#1 - LDC Calculations'!$C$15:$H$15,0))</f>
        <v>0</v>
      </c>
      <c r="F29" s="42">
        <f>INDEX('04 Ex#1 - LDC Calculations'!$C$16:$H$63,MATCH($A29,'04 Ex#1 - LDC Calculations'!$B$16:$B$63,0),MATCH(F$5,'04 Ex#1 - LDC Calculations'!$C$15:$H$15,0))</f>
        <v>0</v>
      </c>
      <c r="G29" s="42">
        <f>INDEX('04 Ex#1 - LDC Calculations'!$C$16:$H$63,MATCH($A29,'04 Ex#1 - LDC Calculations'!$B$16:$B$63,0),MATCH(G$5,'04 Ex#1 - LDC Calculations'!$C$15:$H$15,0))</f>
        <v>0</v>
      </c>
      <c r="H29" s="42">
        <f>INDEX('04 Ex#1 - LDC Calculations'!$C$16:$H$63,MATCH($A29,'04 Ex#1 - LDC Calculations'!$B$16:$B$63,0),MATCH(H$5,'04 Ex#1 - LDC Calculations'!$C$15:$H$15,0))</f>
        <v>0</v>
      </c>
      <c r="I29" s="42">
        <f>INDEX('04 Ex#1 - LDC Calculations'!$C$16:$H$63,MATCH($A29,'04 Ex#1 - LDC Calculations'!$B$16:$B$63,0),MATCH(I$5,'04 Ex#1 - LDC Calculations'!$C$15:$H$15,0))</f>
        <v>0</v>
      </c>
      <c r="J29" s="42">
        <f>INDEX('04 Ex#1 - LDC Calculations'!$C$16:$H$63,MATCH($A29,'04 Ex#1 - LDC Calculations'!$B$16:$B$63,0),MATCH(J$5,'04 Ex#1 - LDC Calculations'!$C$15:$H$15,0))</f>
        <v>0</v>
      </c>
    </row>
    <row r="30" spans="1:10" x14ac:dyDescent="0.15">
      <c r="A30" s="43">
        <v>2047</v>
      </c>
      <c r="C30" s="42">
        <f>'04 Ex#1 - LDC Calculations'!P40-'04 Ex#1 - LDC Calculations'!U40</f>
        <v>-0.8349150508441805</v>
      </c>
      <c r="E30" s="42">
        <f>INDEX('04 Ex#1 - LDC Calculations'!$C$16:$H$63,MATCH($A30,'04 Ex#1 - LDC Calculations'!$B$16:$B$63,0),MATCH(E$5,'04 Ex#1 - LDC Calculations'!$C$15:$H$15,0))</f>
        <v>0</v>
      </c>
      <c r="F30" s="42">
        <f>INDEX('04 Ex#1 - LDC Calculations'!$C$16:$H$63,MATCH($A30,'04 Ex#1 - LDC Calculations'!$B$16:$B$63,0),MATCH(F$5,'04 Ex#1 - LDC Calculations'!$C$15:$H$15,0))</f>
        <v>0</v>
      </c>
      <c r="G30" s="42">
        <f>INDEX('04 Ex#1 - LDC Calculations'!$C$16:$H$63,MATCH($A30,'04 Ex#1 - LDC Calculations'!$B$16:$B$63,0),MATCH(G$5,'04 Ex#1 - LDC Calculations'!$C$15:$H$15,0))</f>
        <v>0</v>
      </c>
      <c r="H30" s="42">
        <f>INDEX('04 Ex#1 - LDC Calculations'!$C$16:$H$63,MATCH($A30,'04 Ex#1 - LDC Calculations'!$B$16:$B$63,0),MATCH(H$5,'04 Ex#1 - LDC Calculations'!$C$15:$H$15,0))</f>
        <v>0</v>
      </c>
      <c r="I30" s="42">
        <f>INDEX('04 Ex#1 - LDC Calculations'!$C$16:$H$63,MATCH($A30,'04 Ex#1 - LDC Calculations'!$B$16:$B$63,0),MATCH(I$5,'04 Ex#1 - LDC Calculations'!$C$15:$H$15,0))</f>
        <v>0</v>
      </c>
      <c r="J30" s="42">
        <f>INDEX('04 Ex#1 - LDC Calculations'!$C$16:$H$63,MATCH($A30,'04 Ex#1 - LDC Calculations'!$B$16:$B$63,0),MATCH(J$5,'04 Ex#1 - LDC Calculations'!$C$15:$H$15,0))</f>
        <v>0</v>
      </c>
    </row>
    <row r="31" spans="1:10" x14ac:dyDescent="0.15">
      <c r="A31" s="43">
        <v>2048</v>
      </c>
      <c r="C31" s="42">
        <f>'04 Ex#1 - LDC Calculations'!P41-'04 Ex#1 - LDC Calculations'!U41</f>
        <v>-0.80718174759965877</v>
      </c>
      <c r="E31" s="42">
        <f>INDEX('04 Ex#1 - LDC Calculations'!$C$16:$H$63,MATCH($A31,'04 Ex#1 - LDC Calculations'!$B$16:$B$63,0),MATCH(E$5,'04 Ex#1 - LDC Calculations'!$C$15:$H$15,0))</f>
        <v>0</v>
      </c>
      <c r="F31" s="42">
        <f>INDEX('04 Ex#1 - LDC Calculations'!$C$16:$H$63,MATCH($A31,'04 Ex#1 - LDC Calculations'!$B$16:$B$63,0),MATCH(F$5,'04 Ex#1 - LDC Calculations'!$C$15:$H$15,0))</f>
        <v>0</v>
      </c>
      <c r="G31" s="42">
        <f>INDEX('04 Ex#1 - LDC Calculations'!$C$16:$H$63,MATCH($A31,'04 Ex#1 - LDC Calculations'!$B$16:$B$63,0),MATCH(G$5,'04 Ex#1 - LDC Calculations'!$C$15:$H$15,0))</f>
        <v>0</v>
      </c>
      <c r="H31" s="42">
        <f>INDEX('04 Ex#1 - LDC Calculations'!$C$16:$H$63,MATCH($A31,'04 Ex#1 - LDC Calculations'!$B$16:$B$63,0),MATCH(H$5,'04 Ex#1 - LDC Calculations'!$C$15:$H$15,0))</f>
        <v>0</v>
      </c>
      <c r="I31" s="42">
        <f>INDEX('04 Ex#1 - LDC Calculations'!$C$16:$H$63,MATCH($A31,'04 Ex#1 - LDC Calculations'!$B$16:$B$63,0),MATCH(I$5,'04 Ex#1 - LDC Calculations'!$C$15:$H$15,0))</f>
        <v>0</v>
      </c>
      <c r="J31" s="42">
        <f>INDEX('04 Ex#1 - LDC Calculations'!$C$16:$H$63,MATCH($A31,'04 Ex#1 - LDC Calculations'!$B$16:$B$63,0),MATCH(J$5,'04 Ex#1 - LDC Calculations'!$C$15:$H$15,0))</f>
        <v>0</v>
      </c>
    </row>
    <row r="32" spans="1:10" x14ac:dyDescent="0.15">
      <c r="A32" s="43">
        <v>2049</v>
      </c>
      <c r="C32" s="42">
        <f>'04 Ex#1 - LDC Calculations'!P42-'04 Ex#1 - LDC Calculations'!U42</f>
        <v>-0.78021502716178759</v>
      </c>
      <c r="E32" s="42">
        <f>INDEX('04 Ex#1 - LDC Calculations'!$C$16:$H$63,MATCH($A32,'04 Ex#1 - LDC Calculations'!$B$16:$B$63,0),MATCH(E$5,'04 Ex#1 - LDC Calculations'!$C$15:$H$15,0))</f>
        <v>0</v>
      </c>
      <c r="F32" s="42">
        <f>INDEX('04 Ex#1 - LDC Calculations'!$C$16:$H$63,MATCH($A32,'04 Ex#1 - LDC Calculations'!$B$16:$B$63,0),MATCH(F$5,'04 Ex#1 - LDC Calculations'!$C$15:$H$15,0))</f>
        <v>0</v>
      </c>
      <c r="G32" s="42">
        <f>INDEX('04 Ex#1 - LDC Calculations'!$C$16:$H$63,MATCH($A32,'04 Ex#1 - LDC Calculations'!$B$16:$B$63,0),MATCH(G$5,'04 Ex#1 - LDC Calculations'!$C$15:$H$15,0))</f>
        <v>0</v>
      </c>
      <c r="H32" s="42">
        <f>INDEX('04 Ex#1 - LDC Calculations'!$C$16:$H$63,MATCH($A32,'04 Ex#1 - LDC Calculations'!$B$16:$B$63,0),MATCH(H$5,'04 Ex#1 - LDC Calculations'!$C$15:$H$15,0))</f>
        <v>0</v>
      </c>
      <c r="I32" s="42">
        <f>INDEX('04 Ex#1 - LDC Calculations'!$C$16:$H$63,MATCH($A32,'04 Ex#1 - LDC Calculations'!$B$16:$B$63,0),MATCH(I$5,'04 Ex#1 - LDC Calculations'!$C$15:$H$15,0))</f>
        <v>0</v>
      </c>
      <c r="J32" s="42">
        <f>INDEX('04 Ex#1 - LDC Calculations'!$C$16:$H$63,MATCH($A32,'04 Ex#1 - LDC Calculations'!$B$16:$B$63,0),MATCH(J$5,'04 Ex#1 - LDC Calculations'!$C$15:$H$15,0))</f>
        <v>0</v>
      </c>
    </row>
    <row r="33" spans="1:10" x14ac:dyDescent="0.15">
      <c r="A33" s="43">
        <v>2050</v>
      </c>
      <c r="C33" s="42">
        <f>'04 Ex#1 - LDC Calculations'!P43-'04 Ex#1 - LDC Calculations'!U43</f>
        <v>-0.7539954900138286</v>
      </c>
      <c r="E33" s="42">
        <f>INDEX('04 Ex#1 - LDC Calculations'!$C$16:$H$63,MATCH($A33,'04 Ex#1 - LDC Calculations'!$B$16:$B$63,0),MATCH(E$5,'04 Ex#1 - LDC Calculations'!$C$15:$H$15,0))</f>
        <v>0</v>
      </c>
      <c r="F33" s="42">
        <f>INDEX('04 Ex#1 - LDC Calculations'!$C$16:$H$63,MATCH($A33,'04 Ex#1 - LDC Calculations'!$B$16:$B$63,0),MATCH(F$5,'04 Ex#1 - LDC Calculations'!$C$15:$H$15,0))</f>
        <v>0</v>
      </c>
      <c r="G33" s="42">
        <f>INDEX('04 Ex#1 - LDC Calculations'!$C$16:$H$63,MATCH($A33,'04 Ex#1 - LDC Calculations'!$B$16:$B$63,0),MATCH(G$5,'04 Ex#1 - LDC Calculations'!$C$15:$H$15,0))</f>
        <v>0</v>
      </c>
      <c r="H33" s="42">
        <f>INDEX('04 Ex#1 - LDC Calculations'!$C$16:$H$63,MATCH($A33,'04 Ex#1 - LDC Calculations'!$B$16:$B$63,0),MATCH(H$5,'04 Ex#1 - LDC Calculations'!$C$15:$H$15,0))</f>
        <v>0</v>
      </c>
      <c r="I33" s="42">
        <f>INDEX('04 Ex#1 - LDC Calculations'!$C$16:$H$63,MATCH($A33,'04 Ex#1 - LDC Calculations'!$B$16:$B$63,0),MATCH(I$5,'04 Ex#1 - LDC Calculations'!$C$15:$H$15,0))</f>
        <v>0</v>
      </c>
      <c r="J33" s="42">
        <f>INDEX('04 Ex#1 - LDC Calculations'!$C$16:$H$63,MATCH($A33,'04 Ex#1 - LDC Calculations'!$B$16:$B$63,0),MATCH(J$5,'04 Ex#1 - LDC Calculations'!$C$15:$H$15,0))</f>
        <v>0</v>
      </c>
    </row>
    <row r="34" spans="1:10" x14ac:dyDescent="0.15">
      <c r="A34" s="43">
        <v>2051</v>
      </c>
      <c r="C34" s="42">
        <f>'04 Ex#1 - LDC Calculations'!P44-'04 Ex#1 - LDC Calculations'!U44</f>
        <v>-0.72850420267822358</v>
      </c>
      <c r="E34" s="42">
        <f>INDEX('04 Ex#1 - LDC Calculations'!$C$16:$H$63,MATCH($A34,'04 Ex#1 - LDC Calculations'!$B$16:$B$63,0),MATCH(E$5,'04 Ex#1 - LDC Calculations'!$C$15:$H$15,0))</f>
        <v>0</v>
      </c>
      <c r="F34" s="42">
        <f>INDEX('04 Ex#1 - LDC Calculations'!$C$16:$H$63,MATCH($A34,'04 Ex#1 - LDC Calculations'!$B$16:$B$63,0),MATCH(F$5,'04 Ex#1 - LDC Calculations'!$C$15:$H$15,0))</f>
        <v>0</v>
      </c>
      <c r="G34" s="42">
        <f>INDEX('04 Ex#1 - LDC Calculations'!$C$16:$H$63,MATCH($A34,'04 Ex#1 - LDC Calculations'!$B$16:$B$63,0),MATCH(G$5,'04 Ex#1 - LDC Calculations'!$C$15:$H$15,0))</f>
        <v>0</v>
      </c>
      <c r="H34" s="42">
        <f>INDEX('04 Ex#1 - LDC Calculations'!$C$16:$H$63,MATCH($A34,'04 Ex#1 - LDC Calculations'!$B$16:$B$63,0),MATCH(H$5,'04 Ex#1 - LDC Calculations'!$C$15:$H$15,0))</f>
        <v>0</v>
      </c>
      <c r="I34" s="42">
        <f>INDEX('04 Ex#1 - LDC Calculations'!$C$16:$H$63,MATCH($A34,'04 Ex#1 - LDC Calculations'!$B$16:$B$63,0),MATCH(I$5,'04 Ex#1 - LDC Calculations'!$C$15:$H$15,0))</f>
        <v>0</v>
      </c>
      <c r="J34" s="42">
        <f>INDEX('04 Ex#1 - LDC Calculations'!$C$16:$H$63,MATCH($A34,'04 Ex#1 - LDC Calculations'!$B$16:$B$63,0),MATCH(J$5,'04 Ex#1 - LDC Calculations'!$C$15:$H$15,0))</f>
        <v>0</v>
      </c>
    </row>
    <row r="35" spans="1:10" x14ac:dyDescent="0.15">
      <c r="A35" s="43">
        <v>2052</v>
      </c>
      <c r="C35" s="42">
        <f>'04 Ex#1 - LDC Calculations'!P45-'04 Ex#1 - LDC Calculations'!U45</f>
        <v>-0.70372268689902584</v>
      </c>
      <c r="E35" s="42">
        <f>INDEX('04 Ex#1 - LDC Calculations'!$C$16:$H$63,MATCH($A35,'04 Ex#1 - LDC Calculations'!$B$16:$B$63,0),MATCH(E$5,'04 Ex#1 - LDC Calculations'!$C$15:$H$15,0))</f>
        <v>0</v>
      </c>
      <c r="F35" s="42">
        <f>INDEX('04 Ex#1 - LDC Calculations'!$C$16:$H$63,MATCH($A35,'04 Ex#1 - LDC Calculations'!$B$16:$B$63,0),MATCH(F$5,'04 Ex#1 - LDC Calculations'!$C$15:$H$15,0))</f>
        <v>0</v>
      </c>
      <c r="G35" s="42">
        <f>INDEX('04 Ex#1 - LDC Calculations'!$C$16:$H$63,MATCH($A35,'04 Ex#1 - LDC Calculations'!$B$16:$B$63,0),MATCH(G$5,'04 Ex#1 - LDC Calculations'!$C$15:$H$15,0))</f>
        <v>0</v>
      </c>
      <c r="H35" s="42">
        <f>INDEX('04 Ex#1 - LDC Calculations'!$C$16:$H$63,MATCH($A35,'04 Ex#1 - LDC Calculations'!$B$16:$B$63,0),MATCH(H$5,'04 Ex#1 - LDC Calculations'!$C$15:$H$15,0))</f>
        <v>0</v>
      </c>
      <c r="I35" s="42">
        <f>INDEX('04 Ex#1 - LDC Calculations'!$C$16:$H$63,MATCH($A35,'04 Ex#1 - LDC Calculations'!$B$16:$B$63,0),MATCH(I$5,'04 Ex#1 - LDC Calculations'!$C$15:$H$15,0))</f>
        <v>0</v>
      </c>
      <c r="J35" s="42">
        <f>INDEX('04 Ex#1 - LDC Calculations'!$C$16:$H$63,MATCH($A35,'04 Ex#1 - LDC Calculations'!$B$16:$B$63,0),MATCH(J$5,'04 Ex#1 - LDC Calculations'!$C$15:$H$15,0))</f>
        <v>0</v>
      </c>
    </row>
    <row r="36" spans="1:10" x14ac:dyDescent="0.15">
      <c r="A36" s="43">
        <v>2053</v>
      </c>
      <c r="C36" s="42">
        <f>'04 Ex#1 - LDC Calculations'!P46-'04 Ex#1 - LDC Calculations'!U46</f>
        <v>-0.67963290906938623</v>
      </c>
      <c r="E36" s="42">
        <f>INDEX('04 Ex#1 - LDC Calculations'!$C$16:$H$63,MATCH($A36,'04 Ex#1 - LDC Calculations'!$B$16:$B$63,0),MATCH(E$5,'04 Ex#1 - LDC Calculations'!$C$15:$H$15,0))</f>
        <v>0</v>
      </c>
      <c r="F36" s="42">
        <f>INDEX('04 Ex#1 - LDC Calculations'!$C$16:$H$63,MATCH($A36,'04 Ex#1 - LDC Calculations'!$B$16:$B$63,0),MATCH(F$5,'04 Ex#1 - LDC Calculations'!$C$15:$H$15,0))</f>
        <v>0</v>
      </c>
      <c r="G36" s="42">
        <f>INDEX('04 Ex#1 - LDC Calculations'!$C$16:$H$63,MATCH($A36,'04 Ex#1 - LDC Calculations'!$B$16:$B$63,0),MATCH(G$5,'04 Ex#1 - LDC Calculations'!$C$15:$H$15,0))</f>
        <v>0</v>
      </c>
      <c r="H36" s="42">
        <f>INDEX('04 Ex#1 - LDC Calculations'!$C$16:$H$63,MATCH($A36,'04 Ex#1 - LDC Calculations'!$B$16:$B$63,0),MATCH(H$5,'04 Ex#1 - LDC Calculations'!$C$15:$H$15,0))</f>
        <v>0</v>
      </c>
      <c r="I36" s="42">
        <f>INDEX('04 Ex#1 - LDC Calculations'!$C$16:$H$63,MATCH($A36,'04 Ex#1 - LDC Calculations'!$B$16:$B$63,0),MATCH(I$5,'04 Ex#1 - LDC Calculations'!$C$15:$H$15,0))</f>
        <v>0</v>
      </c>
      <c r="J36" s="42">
        <f>INDEX('04 Ex#1 - LDC Calculations'!$C$16:$H$63,MATCH($A36,'04 Ex#1 - LDC Calculations'!$B$16:$B$63,0),MATCH(J$5,'04 Ex#1 - LDC Calculations'!$C$15:$H$15,0))</f>
        <v>0</v>
      </c>
    </row>
    <row r="37" spans="1:10" x14ac:dyDescent="0.15">
      <c r="A37" s="43">
        <v>2054</v>
      </c>
      <c r="C37" s="42">
        <f>'04 Ex#1 - LDC Calculations'!P47-'04 Ex#1 - LDC Calculations'!U47</f>
        <v>-0.65621726989861795</v>
      </c>
      <c r="E37" s="42">
        <f>INDEX('04 Ex#1 - LDC Calculations'!$C$16:$H$63,MATCH($A37,'04 Ex#1 - LDC Calculations'!$B$16:$B$63,0),MATCH(E$5,'04 Ex#1 - LDC Calculations'!$C$15:$H$15,0))</f>
        <v>0</v>
      </c>
      <c r="F37" s="42">
        <f>INDEX('04 Ex#1 - LDC Calculations'!$C$16:$H$63,MATCH($A37,'04 Ex#1 - LDC Calculations'!$B$16:$B$63,0),MATCH(F$5,'04 Ex#1 - LDC Calculations'!$C$15:$H$15,0))</f>
        <v>0</v>
      </c>
      <c r="G37" s="42">
        <f>INDEX('04 Ex#1 - LDC Calculations'!$C$16:$H$63,MATCH($A37,'04 Ex#1 - LDC Calculations'!$B$16:$B$63,0),MATCH(G$5,'04 Ex#1 - LDC Calculations'!$C$15:$H$15,0))</f>
        <v>0</v>
      </c>
      <c r="H37" s="42">
        <f>INDEX('04 Ex#1 - LDC Calculations'!$C$16:$H$63,MATCH($A37,'04 Ex#1 - LDC Calculations'!$B$16:$B$63,0),MATCH(H$5,'04 Ex#1 - LDC Calculations'!$C$15:$H$15,0))</f>
        <v>0</v>
      </c>
      <c r="I37" s="42">
        <f>INDEX('04 Ex#1 - LDC Calculations'!$C$16:$H$63,MATCH($A37,'04 Ex#1 - LDC Calculations'!$B$16:$B$63,0),MATCH(I$5,'04 Ex#1 - LDC Calculations'!$C$15:$H$15,0))</f>
        <v>0</v>
      </c>
      <c r="J37" s="42">
        <f>INDEX('04 Ex#1 - LDC Calculations'!$C$16:$H$63,MATCH($A37,'04 Ex#1 - LDC Calculations'!$B$16:$B$63,0),MATCH(J$5,'04 Ex#1 - LDC Calculations'!$C$15:$H$15,0))</f>
        <v>0</v>
      </c>
    </row>
    <row r="38" spans="1:10" x14ac:dyDescent="0.15">
      <c r="A38" s="43">
        <v>2055</v>
      </c>
      <c r="C38" s="42">
        <f>'04 Ex#1 - LDC Calculations'!P48-'04 Ex#1 - LDC Calculations'!U48</f>
        <v>-0.6334585943135278</v>
      </c>
      <c r="E38" s="42">
        <f>INDEX('04 Ex#1 - LDC Calculations'!$C$16:$H$63,MATCH($A38,'04 Ex#1 - LDC Calculations'!$B$16:$B$63,0),MATCH(E$5,'04 Ex#1 - LDC Calculations'!$C$15:$H$15,0))</f>
        <v>0</v>
      </c>
      <c r="F38" s="42">
        <f>INDEX('04 Ex#1 - LDC Calculations'!$C$16:$H$63,MATCH($A38,'04 Ex#1 - LDC Calculations'!$B$16:$B$63,0),MATCH(F$5,'04 Ex#1 - LDC Calculations'!$C$15:$H$15,0))</f>
        <v>0</v>
      </c>
      <c r="G38" s="42">
        <f>INDEX('04 Ex#1 - LDC Calculations'!$C$16:$H$63,MATCH($A38,'04 Ex#1 - LDC Calculations'!$B$16:$B$63,0),MATCH(G$5,'04 Ex#1 - LDC Calculations'!$C$15:$H$15,0))</f>
        <v>0</v>
      </c>
      <c r="H38" s="42">
        <f>INDEX('04 Ex#1 - LDC Calculations'!$C$16:$H$63,MATCH($A38,'04 Ex#1 - LDC Calculations'!$B$16:$B$63,0),MATCH(H$5,'04 Ex#1 - LDC Calculations'!$C$15:$H$15,0))</f>
        <v>0</v>
      </c>
      <c r="I38" s="42">
        <f>INDEX('04 Ex#1 - LDC Calculations'!$C$16:$H$63,MATCH($A38,'04 Ex#1 - LDC Calculations'!$B$16:$B$63,0),MATCH(I$5,'04 Ex#1 - LDC Calculations'!$C$15:$H$15,0))</f>
        <v>0</v>
      </c>
      <c r="J38" s="42">
        <f>INDEX('04 Ex#1 - LDC Calculations'!$C$16:$H$63,MATCH($A38,'04 Ex#1 - LDC Calculations'!$B$16:$B$63,0),MATCH(J$5,'04 Ex#1 - LDC Calculations'!$C$15:$H$15,0))</f>
        <v>0</v>
      </c>
    </row>
    <row r="39" spans="1:10" x14ac:dyDescent="0.15">
      <c r="A39" s="43">
        <v>2056</v>
      </c>
      <c r="C39" s="42">
        <f>'04 Ex#1 - LDC Calculations'!P49-'04 Ex#1 - LDC Calculations'!U49</f>
        <v>-0.61134012158879147</v>
      </c>
      <c r="E39" s="42">
        <f>INDEX('04 Ex#1 - LDC Calculations'!$C$16:$H$63,MATCH($A39,'04 Ex#1 - LDC Calculations'!$B$16:$B$63,0),MATCH(E$5,'04 Ex#1 - LDC Calculations'!$C$15:$H$15,0))</f>
        <v>0</v>
      </c>
      <c r="F39" s="42">
        <f>INDEX('04 Ex#1 - LDC Calculations'!$C$16:$H$63,MATCH($A39,'04 Ex#1 - LDC Calculations'!$B$16:$B$63,0),MATCH(F$5,'04 Ex#1 - LDC Calculations'!$C$15:$H$15,0))</f>
        <v>0</v>
      </c>
      <c r="G39" s="42">
        <f>INDEX('04 Ex#1 - LDC Calculations'!$C$16:$H$63,MATCH($A39,'04 Ex#1 - LDC Calculations'!$B$16:$B$63,0),MATCH(G$5,'04 Ex#1 - LDC Calculations'!$C$15:$H$15,0))</f>
        <v>0</v>
      </c>
      <c r="H39" s="42">
        <f>INDEX('04 Ex#1 - LDC Calculations'!$C$16:$H$63,MATCH($A39,'04 Ex#1 - LDC Calculations'!$B$16:$B$63,0),MATCH(H$5,'04 Ex#1 - LDC Calculations'!$C$15:$H$15,0))</f>
        <v>0</v>
      </c>
      <c r="I39" s="42">
        <f>INDEX('04 Ex#1 - LDC Calculations'!$C$16:$H$63,MATCH($A39,'04 Ex#1 - LDC Calculations'!$B$16:$B$63,0),MATCH(I$5,'04 Ex#1 - LDC Calculations'!$C$15:$H$15,0))</f>
        <v>0</v>
      </c>
      <c r="J39" s="42">
        <f>INDEX('04 Ex#1 - LDC Calculations'!$C$16:$H$63,MATCH($A39,'04 Ex#1 - LDC Calculations'!$B$16:$B$63,0),MATCH(J$5,'04 Ex#1 - LDC Calculations'!$C$15:$H$15,0))</f>
        <v>0</v>
      </c>
    </row>
    <row r="40" spans="1:10" x14ac:dyDescent="0.15">
      <c r="A40" s="43">
        <v>2057</v>
      </c>
      <c r="C40" s="42">
        <f>'04 Ex#1 - LDC Calculations'!P50-'04 Ex#1 - LDC Calculations'!U50</f>
        <v>-0.58984549570127565</v>
      </c>
      <c r="E40" s="42">
        <f>INDEX('04 Ex#1 - LDC Calculations'!$C$16:$H$63,MATCH($A40,'04 Ex#1 - LDC Calculations'!$B$16:$B$63,0),MATCH(E$5,'04 Ex#1 - LDC Calculations'!$C$15:$H$15,0))</f>
        <v>0</v>
      </c>
      <c r="F40" s="42">
        <f>INDEX('04 Ex#1 - LDC Calculations'!$C$16:$H$63,MATCH($A40,'04 Ex#1 - LDC Calculations'!$B$16:$B$63,0),MATCH(F$5,'04 Ex#1 - LDC Calculations'!$C$15:$H$15,0))</f>
        <v>0</v>
      </c>
      <c r="G40" s="42">
        <f>INDEX('04 Ex#1 - LDC Calculations'!$C$16:$H$63,MATCH($A40,'04 Ex#1 - LDC Calculations'!$B$16:$B$63,0),MATCH(G$5,'04 Ex#1 - LDC Calculations'!$C$15:$H$15,0))</f>
        <v>0</v>
      </c>
      <c r="H40" s="42">
        <f>INDEX('04 Ex#1 - LDC Calculations'!$C$16:$H$63,MATCH($A40,'04 Ex#1 - LDC Calculations'!$B$16:$B$63,0),MATCH(H$5,'04 Ex#1 - LDC Calculations'!$C$15:$H$15,0))</f>
        <v>0</v>
      </c>
      <c r="I40" s="42">
        <f>INDEX('04 Ex#1 - LDC Calculations'!$C$16:$H$63,MATCH($A40,'04 Ex#1 - LDC Calculations'!$B$16:$B$63,0),MATCH(I$5,'04 Ex#1 - LDC Calculations'!$C$15:$H$15,0))</f>
        <v>0</v>
      </c>
      <c r="J40" s="42">
        <f>INDEX('04 Ex#1 - LDC Calculations'!$C$16:$H$63,MATCH($A40,'04 Ex#1 - LDC Calculations'!$B$16:$B$63,0),MATCH(J$5,'04 Ex#1 - LDC Calculations'!$C$15:$H$15,0))</f>
        <v>0</v>
      </c>
    </row>
    <row r="41" spans="1:10" x14ac:dyDescent="0.15">
      <c r="A41" s="43">
        <v>2058</v>
      </c>
      <c r="C41" s="42">
        <f>'04 Ex#1 - LDC Calculations'!P51-'04 Ex#1 - LDC Calculations'!U51</f>
        <v>-0.56895875590331657</v>
      </c>
      <c r="E41" s="42">
        <f>INDEX('04 Ex#1 - LDC Calculations'!$C$16:$H$63,MATCH($A41,'04 Ex#1 - LDC Calculations'!$B$16:$B$63,0),MATCH(E$5,'04 Ex#1 - LDC Calculations'!$C$15:$H$15,0))</f>
        <v>0</v>
      </c>
      <c r="F41" s="42">
        <f>INDEX('04 Ex#1 - LDC Calculations'!$C$16:$H$63,MATCH($A41,'04 Ex#1 - LDC Calculations'!$B$16:$B$63,0),MATCH(F$5,'04 Ex#1 - LDC Calculations'!$C$15:$H$15,0))</f>
        <v>0</v>
      </c>
      <c r="G41" s="42">
        <f>INDEX('04 Ex#1 - LDC Calculations'!$C$16:$H$63,MATCH($A41,'04 Ex#1 - LDC Calculations'!$B$16:$B$63,0),MATCH(G$5,'04 Ex#1 - LDC Calculations'!$C$15:$H$15,0))</f>
        <v>0</v>
      </c>
      <c r="H41" s="42">
        <f>INDEX('04 Ex#1 - LDC Calculations'!$C$16:$H$63,MATCH($A41,'04 Ex#1 - LDC Calculations'!$B$16:$B$63,0),MATCH(H$5,'04 Ex#1 - LDC Calculations'!$C$15:$H$15,0))</f>
        <v>0</v>
      </c>
      <c r="I41" s="42">
        <f>INDEX('04 Ex#1 - LDC Calculations'!$C$16:$H$63,MATCH($A41,'04 Ex#1 - LDC Calculations'!$B$16:$B$63,0),MATCH(I$5,'04 Ex#1 - LDC Calculations'!$C$15:$H$15,0))</f>
        <v>0</v>
      </c>
      <c r="J41" s="42">
        <f>INDEX('04 Ex#1 - LDC Calculations'!$C$16:$H$63,MATCH($A41,'04 Ex#1 - LDC Calculations'!$B$16:$B$63,0),MATCH(J$5,'04 Ex#1 - LDC Calculations'!$C$15:$H$15,0))</f>
        <v>0</v>
      </c>
    </row>
    <row r="42" spans="1:10" x14ac:dyDescent="0.15">
      <c r="A42" s="43">
        <v>2059</v>
      </c>
      <c r="C42" s="42">
        <f>'04 Ex#1 - LDC Calculations'!P52-'04 Ex#1 - LDC Calculations'!U52</f>
        <v>-0.54866432751008287</v>
      </c>
      <c r="E42" s="42">
        <f>INDEX('04 Ex#1 - LDC Calculations'!$C$16:$H$63,MATCH($A42,'04 Ex#1 - LDC Calculations'!$B$16:$B$63,0),MATCH(E$5,'04 Ex#1 - LDC Calculations'!$C$15:$H$15,0))</f>
        <v>0</v>
      </c>
      <c r="F42" s="42">
        <f>INDEX('04 Ex#1 - LDC Calculations'!$C$16:$H$63,MATCH($A42,'04 Ex#1 - LDC Calculations'!$B$16:$B$63,0),MATCH(F$5,'04 Ex#1 - LDC Calculations'!$C$15:$H$15,0))</f>
        <v>0</v>
      </c>
      <c r="G42" s="42">
        <f>INDEX('04 Ex#1 - LDC Calculations'!$C$16:$H$63,MATCH($A42,'04 Ex#1 - LDC Calculations'!$B$16:$B$63,0),MATCH(G$5,'04 Ex#1 - LDC Calculations'!$C$15:$H$15,0))</f>
        <v>0</v>
      </c>
      <c r="H42" s="42">
        <f>INDEX('04 Ex#1 - LDC Calculations'!$C$16:$H$63,MATCH($A42,'04 Ex#1 - LDC Calculations'!$B$16:$B$63,0),MATCH(H$5,'04 Ex#1 - LDC Calculations'!$C$15:$H$15,0))</f>
        <v>0</v>
      </c>
      <c r="I42" s="42">
        <f>INDEX('04 Ex#1 - LDC Calculations'!$C$16:$H$63,MATCH($A42,'04 Ex#1 - LDC Calculations'!$B$16:$B$63,0),MATCH(I$5,'04 Ex#1 - LDC Calculations'!$C$15:$H$15,0))</f>
        <v>0</v>
      </c>
      <c r="J42" s="42">
        <f>INDEX('04 Ex#1 - LDC Calculations'!$C$16:$H$63,MATCH($A42,'04 Ex#1 - LDC Calculations'!$B$16:$B$63,0),MATCH(J$5,'04 Ex#1 - LDC Calculations'!$C$15:$H$15,0))</f>
        <v>0</v>
      </c>
    </row>
    <row r="43" spans="1:10" x14ac:dyDescent="0.15">
      <c r="A43" s="43">
        <v>2060</v>
      </c>
      <c r="C43" s="42">
        <f>'04 Ex#1 - LDC Calculations'!P53-'04 Ex#1 - LDC Calculations'!U53</f>
        <v>-0.52894701289624446</v>
      </c>
      <c r="E43" s="42">
        <f>INDEX('04 Ex#1 - LDC Calculations'!$C$16:$H$63,MATCH($A43,'04 Ex#1 - LDC Calculations'!$B$16:$B$63,0),MATCH(E$5,'04 Ex#1 - LDC Calculations'!$C$15:$H$15,0))</f>
        <v>0</v>
      </c>
      <c r="F43" s="42">
        <f>INDEX('04 Ex#1 - LDC Calculations'!$C$16:$H$63,MATCH($A43,'04 Ex#1 - LDC Calculations'!$B$16:$B$63,0),MATCH(F$5,'04 Ex#1 - LDC Calculations'!$C$15:$H$15,0))</f>
        <v>0</v>
      </c>
      <c r="G43" s="42">
        <f>INDEX('04 Ex#1 - LDC Calculations'!$C$16:$H$63,MATCH($A43,'04 Ex#1 - LDC Calculations'!$B$16:$B$63,0),MATCH(G$5,'04 Ex#1 - LDC Calculations'!$C$15:$H$15,0))</f>
        <v>0</v>
      </c>
      <c r="H43" s="42">
        <f>INDEX('04 Ex#1 - LDC Calculations'!$C$16:$H$63,MATCH($A43,'04 Ex#1 - LDC Calculations'!$B$16:$B$63,0),MATCH(H$5,'04 Ex#1 - LDC Calculations'!$C$15:$H$15,0))</f>
        <v>0</v>
      </c>
      <c r="I43" s="42">
        <f>INDEX('04 Ex#1 - LDC Calculations'!$C$16:$H$63,MATCH($A43,'04 Ex#1 - LDC Calculations'!$B$16:$B$63,0),MATCH(I$5,'04 Ex#1 - LDC Calculations'!$C$15:$H$15,0))</f>
        <v>0</v>
      </c>
      <c r="J43" s="42">
        <f>INDEX('04 Ex#1 - LDC Calculations'!$C$16:$H$63,MATCH($A43,'04 Ex#1 - LDC Calculations'!$B$16:$B$63,0),MATCH(J$5,'04 Ex#1 - LDC Calculations'!$C$15:$H$15,0))</f>
        <v>0</v>
      </c>
    </row>
    <row r="44" spans="1:10" x14ac:dyDescent="0.15">
      <c r="A44" s="43">
        <v>2061</v>
      </c>
      <c r="C44" s="42">
        <f>'04 Ex#1 - LDC Calculations'!P54-'04 Ex#1 - LDC Calculations'!U54</f>
        <v>-0.5097919826972851</v>
      </c>
      <c r="E44" s="42">
        <f>INDEX('04 Ex#1 - LDC Calculations'!$C$16:$H$63,MATCH($A44,'04 Ex#1 - LDC Calculations'!$B$16:$B$63,0),MATCH(E$5,'04 Ex#1 - LDC Calculations'!$C$15:$H$15,0))</f>
        <v>0</v>
      </c>
      <c r="F44" s="42">
        <f>INDEX('04 Ex#1 - LDC Calculations'!$C$16:$H$63,MATCH($A44,'04 Ex#1 - LDC Calculations'!$B$16:$B$63,0),MATCH(F$5,'04 Ex#1 - LDC Calculations'!$C$15:$H$15,0))</f>
        <v>0</v>
      </c>
      <c r="G44" s="42">
        <f>INDEX('04 Ex#1 - LDC Calculations'!$C$16:$H$63,MATCH($A44,'04 Ex#1 - LDC Calculations'!$B$16:$B$63,0),MATCH(G$5,'04 Ex#1 - LDC Calculations'!$C$15:$H$15,0))</f>
        <v>0</v>
      </c>
      <c r="H44" s="42">
        <f>INDEX('04 Ex#1 - LDC Calculations'!$C$16:$H$63,MATCH($A44,'04 Ex#1 - LDC Calculations'!$B$16:$B$63,0),MATCH(H$5,'04 Ex#1 - LDC Calculations'!$C$15:$H$15,0))</f>
        <v>0</v>
      </c>
      <c r="I44" s="42">
        <f>INDEX('04 Ex#1 - LDC Calculations'!$C$16:$H$63,MATCH($A44,'04 Ex#1 - LDC Calculations'!$B$16:$B$63,0),MATCH(I$5,'04 Ex#1 - LDC Calculations'!$C$15:$H$15,0))</f>
        <v>0</v>
      </c>
      <c r="J44" s="42">
        <f>INDEX('04 Ex#1 - LDC Calculations'!$C$16:$H$63,MATCH($A44,'04 Ex#1 - LDC Calculations'!$B$16:$B$63,0),MATCH(J$5,'04 Ex#1 - LDC Calculations'!$C$15:$H$15,0))</f>
        <v>0</v>
      </c>
    </row>
    <row r="45" spans="1:10" x14ac:dyDescent="0.15">
      <c r="A45" s="43">
        <v>2062</v>
      </c>
      <c r="C45" s="42">
        <f>'04 Ex#1 - LDC Calculations'!P55-'04 Ex#1 - LDC Calculations'!U55</f>
        <v>-0.49118476721089716</v>
      </c>
      <c r="E45" s="42">
        <f>INDEX('04 Ex#1 - LDC Calculations'!$C$16:$H$63,MATCH($A45,'04 Ex#1 - LDC Calculations'!$B$16:$B$63,0),MATCH(E$5,'04 Ex#1 - LDC Calculations'!$C$15:$H$15,0))</f>
        <v>0</v>
      </c>
      <c r="F45" s="42">
        <f>INDEX('04 Ex#1 - LDC Calculations'!$C$16:$H$63,MATCH($A45,'04 Ex#1 - LDC Calculations'!$B$16:$B$63,0),MATCH(F$5,'04 Ex#1 - LDC Calculations'!$C$15:$H$15,0))</f>
        <v>0</v>
      </c>
      <c r="G45" s="42">
        <f>INDEX('04 Ex#1 - LDC Calculations'!$C$16:$H$63,MATCH($A45,'04 Ex#1 - LDC Calculations'!$B$16:$B$63,0),MATCH(G$5,'04 Ex#1 - LDC Calculations'!$C$15:$H$15,0))</f>
        <v>0</v>
      </c>
      <c r="H45" s="42">
        <f>INDEX('04 Ex#1 - LDC Calculations'!$C$16:$H$63,MATCH($A45,'04 Ex#1 - LDC Calculations'!$B$16:$B$63,0),MATCH(H$5,'04 Ex#1 - LDC Calculations'!$C$15:$H$15,0))</f>
        <v>0</v>
      </c>
      <c r="I45" s="42">
        <f>INDEX('04 Ex#1 - LDC Calculations'!$C$16:$H$63,MATCH($A45,'04 Ex#1 - LDC Calculations'!$B$16:$B$63,0),MATCH(I$5,'04 Ex#1 - LDC Calculations'!$C$15:$H$15,0))</f>
        <v>0</v>
      </c>
      <c r="J45" s="42">
        <f>INDEX('04 Ex#1 - LDC Calculations'!$C$16:$H$63,MATCH($A45,'04 Ex#1 - LDC Calculations'!$B$16:$B$63,0),MATCH(J$5,'04 Ex#1 - LDC Calculations'!$C$15:$H$15,0))</f>
        <v>0</v>
      </c>
    </row>
    <row r="46" spans="1:10" x14ac:dyDescent="0.15">
      <c r="A46" s="43">
        <v>2063</v>
      </c>
      <c r="C46" s="42">
        <f>'04 Ex#1 - LDC Calculations'!P56-'04 Ex#1 - LDC Calculations'!U56</f>
        <v>-0.47311124799398813</v>
      </c>
      <c r="E46" s="42">
        <f>INDEX('04 Ex#1 - LDC Calculations'!$C$16:$H$63,MATCH($A46,'04 Ex#1 - LDC Calculations'!$B$16:$B$63,0),MATCH(E$5,'04 Ex#1 - LDC Calculations'!$C$15:$H$15,0))</f>
        <v>0</v>
      </c>
      <c r="F46" s="42">
        <f>INDEX('04 Ex#1 - LDC Calculations'!$C$16:$H$63,MATCH($A46,'04 Ex#1 - LDC Calculations'!$B$16:$B$63,0),MATCH(F$5,'04 Ex#1 - LDC Calculations'!$C$15:$H$15,0))</f>
        <v>0</v>
      </c>
      <c r="G46" s="42">
        <f>INDEX('04 Ex#1 - LDC Calculations'!$C$16:$H$63,MATCH($A46,'04 Ex#1 - LDC Calculations'!$B$16:$B$63,0),MATCH(G$5,'04 Ex#1 - LDC Calculations'!$C$15:$H$15,0))</f>
        <v>0</v>
      </c>
      <c r="H46" s="42">
        <f>INDEX('04 Ex#1 - LDC Calculations'!$C$16:$H$63,MATCH($A46,'04 Ex#1 - LDC Calculations'!$B$16:$B$63,0),MATCH(H$5,'04 Ex#1 - LDC Calculations'!$C$15:$H$15,0))</f>
        <v>0</v>
      </c>
      <c r="I46" s="42">
        <f>INDEX('04 Ex#1 - LDC Calculations'!$C$16:$H$63,MATCH($A46,'04 Ex#1 - LDC Calculations'!$B$16:$B$63,0),MATCH(I$5,'04 Ex#1 - LDC Calculations'!$C$15:$H$15,0))</f>
        <v>0</v>
      </c>
      <c r="J46" s="42">
        <f>INDEX('04 Ex#1 - LDC Calculations'!$C$16:$H$63,MATCH($A46,'04 Ex#1 - LDC Calculations'!$B$16:$B$63,0),MATCH(J$5,'04 Ex#1 - LDC Calculations'!$C$15:$H$15,0))</f>
        <v>0</v>
      </c>
    </row>
    <row r="47" spans="1:10" x14ac:dyDescent="0.15">
      <c r="A47" s="43">
        <v>2064</v>
      </c>
      <c r="C47" s="42">
        <f>'04 Ex#1 - LDC Calculations'!P57-'04 Ex#1 - LDC Calculations'!U57</f>
        <v>-0.45555764965094048</v>
      </c>
      <c r="E47" s="42">
        <f>INDEX('04 Ex#1 - LDC Calculations'!$C$16:$H$63,MATCH($A47,'04 Ex#1 - LDC Calculations'!$B$16:$B$63,0),MATCH(E$5,'04 Ex#1 - LDC Calculations'!$C$15:$H$15,0))</f>
        <v>0</v>
      </c>
      <c r="F47" s="42">
        <f>INDEX('04 Ex#1 - LDC Calculations'!$C$16:$H$63,MATCH($A47,'04 Ex#1 - LDC Calculations'!$B$16:$B$63,0),MATCH(F$5,'04 Ex#1 - LDC Calculations'!$C$15:$H$15,0))</f>
        <v>0</v>
      </c>
      <c r="G47" s="42">
        <f>INDEX('04 Ex#1 - LDC Calculations'!$C$16:$H$63,MATCH($A47,'04 Ex#1 - LDC Calculations'!$B$16:$B$63,0),MATCH(G$5,'04 Ex#1 - LDC Calculations'!$C$15:$H$15,0))</f>
        <v>0</v>
      </c>
      <c r="H47" s="42">
        <f>INDEX('04 Ex#1 - LDC Calculations'!$C$16:$H$63,MATCH($A47,'04 Ex#1 - LDC Calculations'!$B$16:$B$63,0),MATCH(H$5,'04 Ex#1 - LDC Calculations'!$C$15:$H$15,0))</f>
        <v>0</v>
      </c>
      <c r="I47" s="42">
        <f>INDEX('04 Ex#1 - LDC Calculations'!$C$16:$H$63,MATCH($A47,'04 Ex#1 - LDC Calculations'!$B$16:$B$63,0),MATCH(I$5,'04 Ex#1 - LDC Calculations'!$C$15:$H$15,0))</f>
        <v>0</v>
      </c>
      <c r="J47" s="42">
        <f>INDEX('04 Ex#1 - LDC Calculations'!$C$16:$H$63,MATCH($A47,'04 Ex#1 - LDC Calculations'!$B$16:$B$63,0),MATCH(J$5,'04 Ex#1 - LDC Calculations'!$C$15:$H$15,0))</f>
        <v>0</v>
      </c>
    </row>
    <row r="48" spans="1:10" x14ac:dyDescent="0.15">
      <c r="A48" s="43">
        <v>2065</v>
      </c>
      <c r="C48" s="42">
        <f>'04 Ex#1 - LDC Calculations'!P58-'04 Ex#1 - LDC Calculations'!U58</f>
        <v>-0.43851053180885285</v>
      </c>
      <c r="E48" s="42">
        <f>INDEX('04 Ex#1 - LDC Calculations'!$C$16:$H$63,MATCH($A48,'04 Ex#1 - LDC Calculations'!$B$16:$B$63,0),MATCH(E$5,'04 Ex#1 - LDC Calculations'!$C$15:$H$15,0))</f>
        <v>0</v>
      </c>
      <c r="F48" s="42">
        <f>INDEX('04 Ex#1 - LDC Calculations'!$C$16:$H$63,MATCH($A48,'04 Ex#1 - LDC Calculations'!$B$16:$B$63,0),MATCH(F$5,'04 Ex#1 - LDC Calculations'!$C$15:$H$15,0))</f>
        <v>0</v>
      </c>
      <c r="G48" s="42">
        <f>INDEX('04 Ex#1 - LDC Calculations'!$C$16:$H$63,MATCH($A48,'04 Ex#1 - LDC Calculations'!$B$16:$B$63,0),MATCH(G$5,'04 Ex#1 - LDC Calculations'!$C$15:$H$15,0))</f>
        <v>0</v>
      </c>
      <c r="H48" s="42">
        <f>INDEX('04 Ex#1 - LDC Calculations'!$C$16:$H$63,MATCH($A48,'04 Ex#1 - LDC Calculations'!$B$16:$B$63,0),MATCH(H$5,'04 Ex#1 - LDC Calculations'!$C$15:$H$15,0))</f>
        <v>0</v>
      </c>
      <c r="I48" s="42">
        <f>INDEX('04 Ex#1 - LDC Calculations'!$C$16:$H$63,MATCH($A48,'04 Ex#1 - LDC Calculations'!$B$16:$B$63,0),MATCH(I$5,'04 Ex#1 - LDC Calculations'!$C$15:$H$15,0))</f>
        <v>0</v>
      </c>
      <c r="J48" s="42">
        <f>INDEX('04 Ex#1 - LDC Calculations'!$C$16:$H$63,MATCH($A48,'04 Ex#1 - LDC Calculations'!$B$16:$B$63,0),MATCH(J$5,'04 Ex#1 - LDC Calculations'!$C$15:$H$15,0))</f>
        <v>0</v>
      </c>
    </row>
    <row r="49" spans="1:10" x14ac:dyDescent="0.15">
      <c r="A49" s="43">
        <v>2066</v>
      </c>
      <c r="C49" s="42">
        <f>'04 Ex#1 - LDC Calculations'!P59-'04 Ex#1 - LDC Calculations'!U59</f>
        <v>-0.42195678127558561</v>
      </c>
      <c r="E49" s="42">
        <f>INDEX('04 Ex#1 - LDC Calculations'!$C$16:$H$63,MATCH($A49,'04 Ex#1 - LDC Calculations'!$B$16:$B$63,0),MATCH(E$5,'04 Ex#1 - LDC Calculations'!$C$15:$H$15,0))</f>
        <v>0</v>
      </c>
      <c r="F49" s="42">
        <f>INDEX('04 Ex#1 - LDC Calculations'!$C$16:$H$63,MATCH($A49,'04 Ex#1 - LDC Calculations'!$B$16:$B$63,0),MATCH(F$5,'04 Ex#1 - LDC Calculations'!$C$15:$H$15,0))</f>
        <v>0</v>
      </c>
      <c r="G49" s="42">
        <f>INDEX('04 Ex#1 - LDC Calculations'!$C$16:$H$63,MATCH($A49,'04 Ex#1 - LDC Calculations'!$B$16:$B$63,0),MATCH(G$5,'04 Ex#1 - LDC Calculations'!$C$15:$H$15,0))</f>
        <v>0</v>
      </c>
      <c r="H49" s="42">
        <f>INDEX('04 Ex#1 - LDC Calculations'!$C$16:$H$63,MATCH($A49,'04 Ex#1 - LDC Calculations'!$B$16:$B$63,0),MATCH(H$5,'04 Ex#1 - LDC Calculations'!$C$15:$H$15,0))</f>
        <v>0</v>
      </c>
      <c r="I49" s="42">
        <f>INDEX('04 Ex#1 - LDC Calculations'!$C$16:$H$63,MATCH($A49,'04 Ex#1 - LDC Calculations'!$B$16:$B$63,0),MATCH(I$5,'04 Ex#1 - LDC Calculations'!$C$15:$H$15,0))</f>
        <v>0</v>
      </c>
      <c r="J49" s="42">
        <f>INDEX('04 Ex#1 - LDC Calculations'!$C$16:$H$63,MATCH($A49,'04 Ex#1 - LDC Calculations'!$B$16:$B$63,0),MATCH(J$5,'04 Ex#1 - LDC Calculations'!$C$15:$H$15,0))</f>
        <v>0</v>
      </c>
    </row>
    <row r="50" spans="1:10" x14ac:dyDescent="0.15">
      <c r="A50" s="43">
        <v>2067</v>
      </c>
      <c r="C50" s="42">
        <f>'04 Ex#1 - LDC Calculations'!P60-'04 Ex#1 - LDC Calculations'!U60</f>
        <v>-0.33094649511810598</v>
      </c>
      <c r="E50" s="42">
        <f>INDEX('04 Ex#1 - LDC Calculations'!$C$16:$H$63,MATCH($A50,'04 Ex#1 - LDC Calculations'!$B$16:$B$63,0),MATCH(E$5,'04 Ex#1 - LDC Calculations'!$C$15:$H$15,0))</f>
        <v>0</v>
      </c>
      <c r="F50" s="42">
        <f>INDEX('04 Ex#1 - LDC Calculations'!$C$16:$H$63,MATCH($A50,'04 Ex#1 - LDC Calculations'!$B$16:$B$63,0),MATCH(F$5,'04 Ex#1 - LDC Calculations'!$C$15:$H$15,0))</f>
        <v>0</v>
      </c>
      <c r="G50" s="42">
        <f>INDEX('04 Ex#1 - LDC Calculations'!$C$16:$H$63,MATCH($A50,'04 Ex#1 - LDC Calculations'!$B$16:$B$63,0),MATCH(G$5,'04 Ex#1 - LDC Calculations'!$C$15:$H$15,0))</f>
        <v>0</v>
      </c>
      <c r="H50" s="42">
        <f>INDEX('04 Ex#1 - LDC Calculations'!$C$16:$H$63,MATCH($A50,'04 Ex#1 - LDC Calculations'!$B$16:$B$63,0),MATCH(H$5,'04 Ex#1 - LDC Calculations'!$C$15:$H$15,0))</f>
        <v>0</v>
      </c>
      <c r="I50" s="42">
        <f>INDEX('04 Ex#1 - LDC Calculations'!$C$16:$H$63,MATCH($A50,'04 Ex#1 - LDC Calculations'!$B$16:$B$63,0),MATCH(I$5,'04 Ex#1 - LDC Calculations'!$C$15:$H$15,0))</f>
        <v>0</v>
      </c>
      <c r="J50" s="42">
        <f>INDEX('04 Ex#1 - LDC Calculations'!$C$16:$H$63,MATCH($A50,'04 Ex#1 - LDC Calculations'!$B$16:$B$63,0),MATCH(J$5,'04 Ex#1 - LDC Calculations'!$C$15:$H$15,0))</f>
        <v>0</v>
      </c>
    </row>
    <row r="51" spans="1:10" x14ac:dyDescent="0.15">
      <c r="A51" s="43">
        <v>2068</v>
      </c>
      <c r="C51" s="42">
        <f>'04 Ex#1 - LDC Calculations'!P61-'04 Ex#1 - LDC Calculations'!U61</f>
        <v>-0.24334301111625389</v>
      </c>
      <c r="E51" s="42">
        <f>INDEX('04 Ex#1 - LDC Calculations'!$C$16:$H$63,MATCH($A51,'04 Ex#1 - LDC Calculations'!$B$16:$B$63,0),MATCH(E$5,'04 Ex#1 - LDC Calculations'!$C$15:$H$15,0))</f>
        <v>0</v>
      </c>
      <c r="F51" s="42">
        <f>INDEX('04 Ex#1 - LDC Calculations'!$C$16:$H$63,MATCH($A51,'04 Ex#1 - LDC Calculations'!$B$16:$B$63,0),MATCH(F$5,'04 Ex#1 - LDC Calculations'!$C$15:$H$15,0))</f>
        <v>0</v>
      </c>
      <c r="G51" s="42">
        <f>INDEX('04 Ex#1 - LDC Calculations'!$C$16:$H$63,MATCH($A51,'04 Ex#1 - LDC Calculations'!$B$16:$B$63,0),MATCH(G$5,'04 Ex#1 - LDC Calculations'!$C$15:$H$15,0))</f>
        <v>0</v>
      </c>
      <c r="H51" s="42">
        <f>INDEX('04 Ex#1 - LDC Calculations'!$C$16:$H$63,MATCH($A51,'04 Ex#1 - LDC Calculations'!$B$16:$B$63,0),MATCH(H$5,'04 Ex#1 - LDC Calculations'!$C$15:$H$15,0))</f>
        <v>0</v>
      </c>
      <c r="I51" s="42">
        <f>INDEX('04 Ex#1 - LDC Calculations'!$C$16:$H$63,MATCH($A51,'04 Ex#1 - LDC Calculations'!$B$16:$B$63,0),MATCH(I$5,'04 Ex#1 - LDC Calculations'!$C$15:$H$15,0))</f>
        <v>0</v>
      </c>
      <c r="J51" s="42">
        <f>INDEX('04 Ex#1 - LDC Calculations'!$C$16:$H$63,MATCH($A51,'04 Ex#1 - LDC Calculations'!$B$16:$B$63,0),MATCH(J$5,'04 Ex#1 - LDC Calculations'!$C$15:$H$15,0))</f>
        <v>0</v>
      </c>
    </row>
    <row r="52" spans="1:10" x14ac:dyDescent="0.15">
      <c r="A52" s="43">
        <v>2069</v>
      </c>
      <c r="C52" s="42">
        <f>'04 Ex#1 - LDC Calculations'!P62-'04 Ex#1 - LDC Calculations'!U62</f>
        <v>-0.15904771968382544</v>
      </c>
      <c r="E52" s="42">
        <f>INDEX('04 Ex#1 - LDC Calculations'!$C$16:$H$63,MATCH($A52,'04 Ex#1 - LDC Calculations'!$B$16:$B$63,0),MATCH(E$5,'04 Ex#1 - LDC Calculations'!$C$15:$H$15,0))</f>
        <v>0</v>
      </c>
      <c r="F52" s="42">
        <f>INDEX('04 Ex#1 - LDC Calculations'!$C$16:$H$63,MATCH($A52,'04 Ex#1 - LDC Calculations'!$B$16:$B$63,0),MATCH(F$5,'04 Ex#1 - LDC Calculations'!$C$15:$H$15,0))</f>
        <v>0</v>
      </c>
      <c r="G52" s="42">
        <f>INDEX('04 Ex#1 - LDC Calculations'!$C$16:$H$63,MATCH($A52,'04 Ex#1 - LDC Calculations'!$B$16:$B$63,0),MATCH(G$5,'04 Ex#1 - LDC Calculations'!$C$15:$H$15,0))</f>
        <v>0</v>
      </c>
      <c r="H52" s="42">
        <f>INDEX('04 Ex#1 - LDC Calculations'!$C$16:$H$63,MATCH($A52,'04 Ex#1 - LDC Calculations'!$B$16:$B$63,0),MATCH(H$5,'04 Ex#1 - LDC Calculations'!$C$15:$H$15,0))</f>
        <v>0</v>
      </c>
      <c r="I52" s="42">
        <f>INDEX('04 Ex#1 - LDC Calculations'!$C$16:$H$63,MATCH($A52,'04 Ex#1 - LDC Calculations'!$B$16:$B$63,0),MATCH(I$5,'04 Ex#1 - LDC Calculations'!$C$15:$H$15,0))</f>
        <v>0</v>
      </c>
      <c r="J52" s="42">
        <f>INDEX('04 Ex#1 - LDC Calculations'!$C$16:$H$63,MATCH($A52,'04 Ex#1 - LDC Calculations'!$B$16:$B$63,0),MATCH(J$5,'04 Ex#1 - LDC Calculations'!$C$15:$H$15,0))</f>
        <v>0</v>
      </c>
    </row>
    <row r="53" spans="1:10" x14ac:dyDescent="0.15">
      <c r="A53" s="47">
        <v>2070</v>
      </c>
      <c r="C53" s="48">
        <f>'04 Ex#1 - LDC Calculations'!P63-'04 Ex#1 - LDC Calculations'!U63</f>
        <v>-7.7964568472462512E-2</v>
      </c>
      <c r="E53" s="48">
        <f>INDEX('04 Ex#1 - LDC Calculations'!$C$16:$H$63,MATCH($A53,'04 Ex#1 - LDC Calculations'!$B$16:$B$63,0),MATCH(E$5,'04 Ex#1 - LDC Calculations'!$C$15:$H$15,0))</f>
        <v>0</v>
      </c>
      <c r="F53" s="48">
        <f>INDEX('04 Ex#1 - LDC Calculations'!$C$16:$H$63,MATCH($A53,'04 Ex#1 - LDC Calculations'!$B$16:$B$63,0),MATCH(F$5,'04 Ex#1 - LDC Calculations'!$C$15:$H$15,0))</f>
        <v>0</v>
      </c>
      <c r="G53" s="48">
        <f>INDEX('04 Ex#1 - LDC Calculations'!$C$16:$H$63,MATCH($A53,'04 Ex#1 - LDC Calculations'!$B$16:$B$63,0),MATCH(G$5,'04 Ex#1 - LDC Calculations'!$C$15:$H$15,0))</f>
        <v>0</v>
      </c>
      <c r="H53" s="48">
        <f>INDEX('04 Ex#1 - LDC Calculations'!$C$16:$H$63,MATCH($A53,'04 Ex#1 - LDC Calculations'!$B$16:$B$63,0),MATCH(H$5,'04 Ex#1 - LDC Calculations'!$C$15:$H$15,0))</f>
        <v>0</v>
      </c>
      <c r="I53" s="48">
        <f>INDEX('04 Ex#1 - LDC Calculations'!$C$16:$H$63,MATCH($A53,'04 Ex#1 - LDC Calculations'!$B$16:$B$63,0),MATCH(I$5,'04 Ex#1 - LDC Calculations'!$C$15:$H$15,0))</f>
        <v>0</v>
      </c>
      <c r="J53" s="48">
        <f>INDEX('04 Ex#1 - LDC Calculations'!$C$16:$H$63,MATCH($A53,'04 Ex#1 - LDC Calculations'!$B$16:$B$63,0),MATCH(J$5,'04 Ex#1 - LDC Calculations'!$C$15:$H$15,0))</f>
        <v>0</v>
      </c>
    </row>
    <row r="54" spans="1:10" x14ac:dyDescent="0.15">
      <c r="A54" s="49" t="s">
        <v>7</v>
      </c>
      <c r="B54" s="49"/>
      <c r="C54" s="50">
        <f>NPV('03 Ex#1 - Inputs and Assumption'!$B$15,'02 Ex#1 - Annual Values'!C6:C53)</f>
        <v>11.252365479654769</v>
      </c>
      <c r="E54" s="50">
        <f>NPV('03 Ex#1 - Inputs and Assumption'!$B$15,'02 Ex#1 - Annual Values'!E6:E13)</f>
        <v>0.14366167842813526</v>
      </c>
      <c r="F54" s="50">
        <f>NPV('03 Ex#1 - Inputs and Assumption'!$B$15,'02 Ex#1 - Annual Values'!F6:F13)</f>
        <v>2.0112634979938937</v>
      </c>
      <c r="G54" s="50">
        <f>NPV('03 Ex#1 - Inputs and Assumption'!$B$15,'02 Ex#1 - Annual Values'!G6:G13)</f>
        <v>0.53873129410550735</v>
      </c>
      <c r="H54" s="50">
        <f>NPV('03 Ex#1 - Inputs and Assumption'!$B$15,'02 Ex#1 - Annual Values'!H6:H13)</f>
        <v>0.35915419607033827</v>
      </c>
      <c r="I54" s="50">
        <f>NPV('03 Ex#1 - Inputs and Assumption'!$B$15,'02 Ex#1 - Annual Values'!I6:I13)</f>
        <v>0.17957709803516914</v>
      </c>
      <c r="J54" s="50">
        <f>NPV('03 Ex#1 - Inputs and Assumption'!$B$15,'02 Ex#1 - Annual Values'!J6:J13)</f>
        <v>0.35915419607033827</v>
      </c>
    </row>
  </sheetData>
  <mergeCells count="3">
    <mergeCell ref="C4:G4"/>
    <mergeCell ref="L6:M6"/>
    <mergeCell ref="L7:M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BA089-305F-464E-9F1F-4DF4B9F66497}">
  <sheetPr>
    <tabColor theme="7"/>
  </sheetPr>
  <dimension ref="A3:E98"/>
  <sheetViews>
    <sheetView tabSelected="1" workbookViewId="0">
      <selection activeCell="C8" sqref="C8:C9"/>
    </sheetView>
  </sheetViews>
  <sheetFormatPr baseColWidth="10" defaultColWidth="8.6640625" defaultRowHeight="14" x14ac:dyDescent="0.15"/>
  <cols>
    <col min="1" max="1" width="33.83203125" style="8" customWidth="1"/>
    <col min="2" max="2" width="41.6640625" style="8" customWidth="1"/>
    <col min="3" max="3" width="42.83203125" style="8" customWidth="1"/>
    <col min="4" max="4" width="17.33203125" style="8" customWidth="1"/>
    <col min="5" max="5" width="15.83203125" style="8" customWidth="1"/>
    <col min="6" max="6" width="11.33203125" style="8" bestFit="1" customWidth="1"/>
    <col min="7" max="8" width="8.83203125" style="8" bestFit="1" customWidth="1"/>
    <col min="9" max="9" width="11.33203125" style="8" bestFit="1" customWidth="1"/>
    <col min="10" max="16384" width="8.6640625" style="8"/>
  </cols>
  <sheetData>
    <row r="3" spans="1:5" ht="23" customHeight="1" x14ac:dyDescent="0.15">
      <c r="A3" s="6" t="s">
        <v>112</v>
      </c>
      <c r="B3" s="6"/>
      <c r="C3" s="7"/>
      <c r="D3" s="7"/>
      <c r="E3" s="7"/>
    </row>
    <row r="4" spans="1:5" ht="16" customHeight="1" thickBot="1" x14ac:dyDescent="0.2">
      <c r="E4" s="14" t="s">
        <v>116</v>
      </c>
    </row>
    <row r="5" spans="1:5" ht="19.5" customHeight="1" thickBot="1" x14ac:dyDescent="0.2">
      <c r="A5" s="51" t="s">
        <v>73</v>
      </c>
      <c r="B5" s="51" t="s">
        <v>74</v>
      </c>
      <c r="C5" s="51" t="s">
        <v>75</v>
      </c>
      <c r="E5" s="19" t="s">
        <v>117</v>
      </c>
    </row>
    <row r="6" spans="1:5" ht="15" customHeight="1" thickBot="1" x14ac:dyDescent="0.2">
      <c r="A6" s="52" t="s">
        <v>124</v>
      </c>
      <c r="B6" s="53">
        <v>0.6</v>
      </c>
      <c r="C6" s="128" t="s">
        <v>70</v>
      </c>
    </row>
    <row r="7" spans="1:5" ht="16" customHeight="1" thickBot="1" x14ac:dyDescent="0.2">
      <c r="A7" s="52" t="s">
        <v>125</v>
      </c>
      <c r="B7" s="53">
        <v>0.4</v>
      </c>
      <c r="C7" s="129"/>
    </row>
    <row r="8" spans="1:5" ht="29.5" customHeight="1" thickBot="1" x14ac:dyDescent="0.2">
      <c r="A8" s="52" t="s">
        <v>64</v>
      </c>
      <c r="B8" s="54">
        <v>9.2100000000000001E-2</v>
      </c>
      <c r="C8" s="130" t="s">
        <v>126</v>
      </c>
    </row>
    <row r="9" spans="1:5" ht="15" thickBot="1" x14ac:dyDescent="0.2">
      <c r="A9" s="52" t="s">
        <v>65</v>
      </c>
      <c r="B9" s="54">
        <v>4.8800000000000003E-2</v>
      </c>
      <c r="C9" s="131"/>
    </row>
    <row r="10" spans="1:5" ht="31" thickBot="1" x14ac:dyDescent="0.2">
      <c r="A10" s="52" t="s">
        <v>66</v>
      </c>
      <c r="B10" s="54">
        <v>0.15</v>
      </c>
      <c r="C10" s="55" t="s">
        <v>76</v>
      </c>
    </row>
    <row r="11" spans="1:5" ht="31" thickBot="1" x14ac:dyDescent="0.2">
      <c r="A11" s="52" t="s">
        <v>67</v>
      </c>
      <c r="B11" s="54">
        <v>0.115</v>
      </c>
      <c r="C11" s="55" t="s">
        <v>77</v>
      </c>
    </row>
    <row r="12" spans="1:5" ht="29" thickBot="1" x14ac:dyDescent="0.2">
      <c r="A12" s="52" t="s">
        <v>68</v>
      </c>
      <c r="B12" s="56">
        <f>B6*B9+B7*(B8/(1-B10-B11))</f>
        <v>7.9402448979591839E-2</v>
      </c>
      <c r="C12" s="57" t="s">
        <v>69</v>
      </c>
    </row>
    <row r="13" spans="1:5" ht="29" thickBot="1" x14ac:dyDescent="0.2">
      <c r="A13" s="52" t="s">
        <v>115</v>
      </c>
      <c r="B13" s="58">
        <v>1.4999999999999999E-2</v>
      </c>
      <c r="C13" s="57" t="s">
        <v>70</v>
      </c>
    </row>
    <row r="14" spans="1:5" ht="15" thickBot="1" x14ac:dyDescent="0.2">
      <c r="A14" s="52" t="s">
        <v>92</v>
      </c>
      <c r="B14" s="53">
        <v>0.02</v>
      </c>
      <c r="C14" s="127" t="s">
        <v>94</v>
      </c>
    </row>
    <row r="15" spans="1:5" ht="15" thickBot="1" x14ac:dyDescent="0.2">
      <c r="A15" s="52" t="s">
        <v>93</v>
      </c>
      <c r="B15" s="53">
        <v>0.04</v>
      </c>
      <c r="C15" s="127"/>
    </row>
    <row r="16" spans="1:5" ht="15" thickBot="1" x14ac:dyDescent="0.2">
      <c r="A16" s="17" t="s">
        <v>114</v>
      </c>
      <c r="B16" s="56">
        <f>SUM(B26,B12,B13)</f>
        <v>0.11940244897959183</v>
      </c>
      <c r="C16" s="57" t="s">
        <v>69</v>
      </c>
    </row>
    <row r="17" spans="1:3" ht="15" thickBot="1" x14ac:dyDescent="0.2">
      <c r="A17" s="52"/>
      <c r="B17" s="53"/>
      <c r="C17" s="59"/>
    </row>
    <row r="18" spans="1:3" ht="18.5" customHeight="1" x14ac:dyDescent="0.15">
      <c r="A18" s="25"/>
    </row>
    <row r="19" spans="1:3" ht="18" x14ac:dyDescent="0.15">
      <c r="A19" s="123" t="s">
        <v>121</v>
      </c>
      <c r="B19" s="123"/>
      <c r="C19" s="123"/>
    </row>
    <row r="21" spans="1:3" ht="15" thickBot="1" x14ac:dyDescent="0.2">
      <c r="A21" s="60" t="s">
        <v>113</v>
      </c>
      <c r="B21" s="60" t="s">
        <v>74</v>
      </c>
      <c r="C21" s="60" t="s">
        <v>75</v>
      </c>
    </row>
    <row r="22" spans="1:3" ht="15" thickBot="1" x14ac:dyDescent="0.2">
      <c r="A22" s="17" t="s">
        <v>123</v>
      </c>
      <c r="B22" s="61">
        <v>40</v>
      </c>
      <c r="C22" s="57" t="s">
        <v>70</v>
      </c>
    </row>
    <row r="23" spans="1:3" ht="15" thickBot="1" x14ac:dyDescent="0.2">
      <c r="A23" s="17" t="s">
        <v>122</v>
      </c>
      <c r="B23" s="61">
        <v>60</v>
      </c>
      <c r="C23" s="57" t="s">
        <v>120</v>
      </c>
    </row>
    <row r="24" spans="1:3" ht="15" thickBot="1" x14ac:dyDescent="0.2">
      <c r="A24" s="17" t="s">
        <v>107</v>
      </c>
      <c r="B24" s="61">
        <v>5</v>
      </c>
      <c r="C24" s="57" t="s">
        <v>120</v>
      </c>
    </row>
    <row r="25" spans="1:3" ht="15" thickBot="1" x14ac:dyDescent="0.2">
      <c r="A25" s="17" t="s">
        <v>71</v>
      </c>
      <c r="B25" s="61" t="s">
        <v>72</v>
      </c>
      <c r="C25" s="57" t="s">
        <v>70</v>
      </c>
    </row>
    <row r="26" spans="1:3" ht="15" thickBot="1" x14ac:dyDescent="0.2">
      <c r="A26" s="17" t="s">
        <v>95</v>
      </c>
      <c r="B26" s="54">
        <v>2.5000000000000001E-2</v>
      </c>
      <c r="C26" s="57" t="s">
        <v>70</v>
      </c>
    </row>
    <row r="27" spans="1:3" ht="15" thickBot="1" x14ac:dyDescent="0.2">
      <c r="A27" s="17"/>
      <c r="B27" s="57"/>
      <c r="C27" s="57"/>
    </row>
    <row r="28" spans="1:3" ht="15" thickBot="1" x14ac:dyDescent="0.2">
      <c r="A28" s="17"/>
      <c r="B28" s="57"/>
      <c r="C28" s="57"/>
    </row>
    <row r="29" spans="1:3" ht="15" thickBot="1" x14ac:dyDescent="0.2">
      <c r="A29" s="62"/>
      <c r="B29" s="63"/>
      <c r="C29" s="63"/>
    </row>
    <row r="30" spans="1:3" ht="15" thickBot="1" x14ac:dyDescent="0.2">
      <c r="A30" s="62"/>
      <c r="B30" s="63"/>
      <c r="C30" s="63"/>
    </row>
    <row r="31" spans="1:3" ht="18.5" customHeight="1" x14ac:dyDescent="0.15"/>
    <row r="32" spans="1:3" ht="18" x14ac:dyDescent="0.15">
      <c r="A32" s="123" t="s">
        <v>129</v>
      </c>
      <c r="B32" s="123"/>
      <c r="C32" s="123"/>
    </row>
    <row r="34" spans="1:5" ht="15" thickBot="1" x14ac:dyDescent="0.2">
      <c r="A34" s="60" t="s">
        <v>113</v>
      </c>
      <c r="B34" s="60" t="s">
        <v>74</v>
      </c>
      <c r="C34" s="60" t="s">
        <v>75</v>
      </c>
    </row>
    <row r="35" spans="1:5" ht="15" thickBot="1" x14ac:dyDescent="0.2">
      <c r="A35" s="17" t="s">
        <v>130</v>
      </c>
      <c r="B35" s="64">
        <f>'04 Ex#1 - LDC Calculations'!Z13</f>
        <v>3.5915419607033825</v>
      </c>
      <c r="C35" s="65" t="s">
        <v>127</v>
      </c>
    </row>
    <row r="36" spans="1:5" ht="15" thickBot="1" x14ac:dyDescent="0.2">
      <c r="A36" s="17" t="s">
        <v>131</v>
      </c>
      <c r="B36" s="64">
        <f>'04 Ex#1 - LDC Calculations'!Z14</f>
        <v>11.252365479654777</v>
      </c>
      <c r="C36" s="65" t="s">
        <v>127</v>
      </c>
    </row>
    <row r="37" spans="1:5" ht="29" thickBot="1" x14ac:dyDescent="0.2">
      <c r="A37" s="17" t="s">
        <v>133</v>
      </c>
      <c r="B37" s="66">
        <v>0.2</v>
      </c>
      <c r="C37" s="65" t="s">
        <v>128</v>
      </c>
      <c r="E37" s="8" t="s">
        <v>86</v>
      </c>
    </row>
    <row r="38" spans="1:5" ht="29" thickBot="1" x14ac:dyDescent="0.2">
      <c r="A38" s="17" t="s">
        <v>136</v>
      </c>
      <c r="B38" s="67">
        <v>2.8</v>
      </c>
      <c r="C38" s="65" t="s">
        <v>128</v>
      </c>
      <c r="E38" s="8" t="s">
        <v>87</v>
      </c>
    </row>
    <row r="39" spans="1:5" ht="29" thickBot="1" x14ac:dyDescent="0.2">
      <c r="A39" s="17" t="s">
        <v>137</v>
      </c>
      <c r="B39" s="67">
        <v>0.75</v>
      </c>
      <c r="C39" s="65" t="s">
        <v>128</v>
      </c>
      <c r="E39" s="8" t="s">
        <v>88</v>
      </c>
    </row>
    <row r="40" spans="1:5" ht="29" thickBot="1" x14ac:dyDescent="0.2">
      <c r="A40" s="17" t="s">
        <v>138</v>
      </c>
      <c r="B40" s="66">
        <v>0.5</v>
      </c>
      <c r="C40" s="65" t="s">
        <v>128</v>
      </c>
      <c r="E40" s="8" t="s">
        <v>89</v>
      </c>
    </row>
    <row r="41" spans="1:5" ht="29" thickBot="1" x14ac:dyDescent="0.2">
      <c r="A41" s="17" t="s">
        <v>139</v>
      </c>
      <c r="B41" s="66">
        <v>0.25</v>
      </c>
      <c r="C41" s="65" t="s">
        <v>128</v>
      </c>
      <c r="E41" s="8" t="s">
        <v>90</v>
      </c>
    </row>
    <row r="42" spans="1:5" ht="29" thickBot="1" x14ac:dyDescent="0.2">
      <c r="A42" s="17" t="s">
        <v>140</v>
      </c>
      <c r="B42" s="66">
        <v>0.5</v>
      </c>
      <c r="C42" s="65" t="s">
        <v>128</v>
      </c>
      <c r="E42" s="8" t="s">
        <v>91</v>
      </c>
    </row>
    <row r="43" spans="1:5" ht="15" thickBot="1" x14ac:dyDescent="0.2">
      <c r="A43" s="62"/>
      <c r="B43" s="68"/>
      <c r="C43" s="63"/>
    </row>
    <row r="44" spans="1:5" ht="15" thickBot="1" x14ac:dyDescent="0.2">
      <c r="A44" s="62"/>
      <c r="B44" s="68"/>
      <c r="C44" s="63"/>
    </row>
    <row r="48" spans="1:5" ht="18" x14ac:dyDescent="0.15">
      <c r="A48" s="123" t="s">
        <v>119</v>
      </c>
      <c r="B48" s="123"/>
      <c r="C48" s="123"/>
      <c r="D48" s="123"/>
      <c r="E48" s="123"/>
    </row>
    <row r="49" spans="1:5" x14ac:dyDescent="0.15">
      <c r="A49" s="132" t="s">
        <v>118</v>
      </c>
      <c r="B49" s="132" t="s">
        <v>106</v>
      </c>
      <c r="C49" s="132" t="s">
        <v>98</v>
      </c>
      <c r="D49" s="132" t="s">
        <v>107</v>
      </c>
      <c r="E49" s="132" t="s">
        <v>142</v>
      </c>
    </row>
    <row r="50" spans="1:5" ht="15" thickBot="1" x14ac:dyDescent="0.2">
      <c r="A50" s="133"/>
      <c r="B50" s="133"/>
      <c r="C50" s="133"/>
      <c r="D50" s="133"/>
      <c r="E50" s="133"/>
    </row>
    <row r="51" spans="1:5" ht="15" thickBot="1" x14ac:dyDescent="0.2">
      <c r="A51" s="69">
        <v>2023</v>
      </c>
      <c r="B51" s="70">
        <v>1</v>
      </c>
      <c r="C51" s="71">
        <v>10</v>
      </c>
      <c r="D51" s="71"/>
      <c r="E51" s="72"/>
    </row>
    <row r="52" spans="1:5" ht="15" thickBot="1" x14ac:dyDescent="0.2">
      <c r="A52" s="69">
        <v>2024</v>
      </c>
      <c r="B52" s="70">
        <f>B51*(1+$B$14)</f>
        <v>1.02</v>
      </c>
      <c r="C52" s="71">
        <v>30</v>
      </c>
      <c r="D52" s="71"/>
      <c r="E52" s="72"/>
    </row>
    <row r="53" spans="1:5" ht="15" thickBot="1" x14ac:dyDescent="0.2">
      <c r="A53" s="69">
        <v>2025</v>
      </c>
      <c r="B53" s="70">
        <f t="shared" ref="B53:B98" si="0">B52*(1+$B$14)</f>
        <v>1.0404</v>
      </c>
      <c r="C53" s="71">
        <v>20</v>
      </c>
      <c r="D53" s="71"/>
      <c r="E53" s="72"/>
    </row>
    <row r="54" spans="1:5" ht="15" thickBot="1" x14ac:dyDescent="0.2">
      <c r="A54" s="69">
        <v>2026</v>
      </c>
      <c r="B54" s="70">
        <f t="shared" si="0"/>
        <v>1.0612079999999999</v>
      </c>
      <c r="C54" s="71"/>
      <c r="D54" s="71">
        <v>1</v>
      </c>
      <c r="E54" s="72"/>
    </row>
    <row r="55" spans="1:5" ht="15" thickBot="1" x14ac:dyDescent="0.2">
      <c r="A55" s="69">
        <v>2027</v>
      </c>
      <c r="B55" s="70">
        <f t="shared" si="0"/>
        <v>1.08243216</v>
      </c>
      <c r="C55" s="71"/>
      <c r="D55" s="71">
        <v>1</v>
      </c>
      <c r="E55" s="72"/>
    </row>
    <row r="56" spans="1:5" ht="15" thickBot="1" x14ac:dyDescent="0.2">
      <c r="A56" s="69">
        <v>2028</v>
      </c>
      <c r="B56" s="70">
        <f t="shared" si="0"/>
        <v>1.1040808032</v>
      </c>
      <c r="C56" s="73"/>
      <c r="D56" s="71">
        <v>1</v>
      </c>
      <c r="E56" s="74">
        <f>C51*(1+$B$14)^(A56-A51)</f>
        <v>11.040808032000001</v>
      </c>
    </row>
    <row r="57" spans="1:5" ht="15" thickBot="1" x14ac:dyDescent="0.2">
      <c r="A57" s="69">
        <v>2029</v>
      </c>
      <c r="B57" s="70">
        <f t="shared" si="0"/>
        <v>1.1261624192640001</v>
      </c>
      <c r="C57" s="71"/>
      <c r="D57" s="71">
        <v>1</v>
      </c>
      <c r="E57" s="74">
        <f t="shared" ref="E57:E58" si="1">C52*(1+$B$14)^(A57-A52)</f>
        <v>33.122424096000003</v>
      </c>
    </row>
    <row r="58" spans="1:5" ht="15" thickBot="1" x14ac:dyDescent="0.2">
      <c r="A58" s="69">
        <v>2030</v>
      </c>
      <c r="B58" s="70">
        <f t="shared" si="0"/>
        <v>1.14868566764928</v>
      </c>
      <c r="C58" s="71"/>
      <c r="D58" s="71">
        <v>1</v>
      </c>
      <c r="E58" s="74">
        <f t="shared" si="1"/>
        <v>22.081616064000002</v>
      </c>
    </row>
    <row r="59" spans="1:5" ht="15" thickBot="1" x14ac:dyDescent="0.2">
      <c r="A59" s="69">
        <v>2031</v>
      </c>
      <c r="B59" s="70">
        <f t="shared" si="0"/>
        <v>1.1716593810022657</v>
      </c>
      <c r="C59" s="72"/>
      <c r="D59" s="72"/>
      <c r="E59" s="72"/>
    </row>
    <row r="60" spans="1:5" ht="15" thickBot="1" x14ac:dyDescent="0.2">
      <c r="A60" s="69">
        <v>2032</v>
      </c>
      <c r="B60" s="70">
        <f t="shared" si="0"/>
        <v>1.1950925686223111</v>
      </c>
      <c r="C60" s="75"/>
      <c r="D60" s="75"/>
      <c r="E60" s="75"/>
    </row>
    <row r="61" spans="1:5" ht="15" thickBot="1" x14ac:dyDescent="0.2">
      <c r="A61" s="69">
        <v>2033</v>
      </c>
      <c r="B61" s="70">
        <f t="shared" si="0"/>
        <v>1.2189944199947573</v>
      </c>
      <c r="C61" s="75"/>
      <c r="D61" s="75"/>
      <c r="E61" s="75"/>
    </row>
    <row r="62" spans="1:5" ht="15" thickBot="1" x14ac:dyDescent="0.2">
      <c r="A62" s="76">
        <v>2034</v>
      </c>
      <c r="B62" s="70">
        <f t="shared" si="0"/>
        <v>1.2433743083946525</v>
      </c>
    </row>
    <row r="63" spans="1:5" ht="15" thickBot="1" x14ac:dyDescent="0.2">
      <c r="A63" s="76">
        <v>2035</v>
      </c>
      <c r="B63" s="70">
        <f t="shared" si="0"/>
        <v>1.2682417945625455</v>
      </c>
    </row>
    <row r="64" spans="1:5" ht="15" thickBot="1" x14ac:dyDescent="0.2">
      <c r="A64" s="76">
        <v>2036</v>
      </c>
      <c r="B64" s="70">
        <f t="shared" si="0"/>
        <v>1.2936066304537963</v>
      </c>
    </row>
    <row r="65" spans="1:2" ht="15" thickBot="1" x14ac:dyDescent="0.2">
      <c r="A65" s="76">
        <v>2037</v>
      </c>
      <c r="B65" s="70">
        <f t="shared" si="0"/>
        <v>1.3194787630628724</v>
      </c>
    </row>
    <row r="66" spans="1:2" ht="15" thickBot="1" x14ac:dyDescent="0.2">
      <c r="A66" s="76">
        <v>2038</v>
      </c>
      <c r="B66" s="70">
        <f t="shared" si="0"/>
        <v>1.3458683383241299</v>
      </c>
    </row>
    <row r="67" spans="1:2" ht="15" thickBot="1" x14ac:dyDescent="0.2">
      <c r="A67" s="76">
        <v>2039</v>
      </c>
      <c r="B67" s="70">
        <f t="shared" si="0"/>
        <v>1.3727857050906125</v>
      </c>
    </row>
    <row r="68" spans="1:2" ht="15" thickBot="1" x14ac:dyDescent="0.2">
      <c r="A68" s="76">
        <v>2040</v>
      </c>
      <c r="B68" s="70">
        <f t="shared" si="0"/>
        <v>1.4002414191924248</v>
      </c>
    </row>
    <row r="69" spans="1:2" ht="15" thickBot="1" x14ac:dyDescent="0.2">
      <c r="A69" s="76">
        <v>2041</v>
      </c>
      <c r="B69" s="70">
        <f t="shared" si="0"/>
        <v>1.4282462475762734</v>
      </c>
    </row>
    <row r="70" spans="1:2" ht="15" thickBot="1" x14ac:dyDescent="0.2">
      <c r="A70" s="76">
        <v>2042</v>
      </c>
      <c r="B70" s="70">
        <f t="shared" si="0"/>
        <v>1.4568111725277988</v>
      </c>
    </row>
    <row r="71" spans="1:2" ht="15" thickBot="1" x14ac:dyDescent="0.2">
      <c r="A71" s="76">
        <v>2043</v>
      </c>
      <c r="B71" s="70">
        <f t="shared" si="0"/>
        <v>1.4859473959783549</v>
      </c>
    </row>
    <row r="72" spans="1:2" ht="15" thickBot="1" x14ac:dyDescent="0.2">
      <c r="A72" s="76">
        <v>2044</v>
      </c>
      <c r="B72" s="70">
        <f t="shared" si="0"/>
        <v>1.5156663438979221</v>
      </c>
    </row>
    <row r="73" spans="1:2" ht="15" thickBot="1" x14ac:dyDescent="0.2">
      <c r="A73" s="76">
        <v>2045</v>
      </c>
      <c r="B73" s="70">
        <f t="shared" si="0"/>
        <v>1.5459796707758806</v>
      </c>
    </row>
    <row r="74" spans="1:2" ht="15" thickBot="1" x14ac:dyDescent="0.2">
      <c r="A74" s="76">
        <v>2046</v>
      </c>
      <c r="B74" s="70">
        <f t="shared" si="0"/>
        <v>1.5768992641913981</v>
      </c>
    </row>
    <row r="75" spans="1:2" ht="15" thickBot="1" x14ac:dyDescent="0.2">
      <c r="A75" s="76">
        <v>2047</v>
      </c>
      <c r="B75" s="70">
        <f t="shared" si="0"/>
        <v>1.6084372494752261</v>
      </c>
    </row>
    <row r="76" spans="1:2" ht="15" thickBot="1" x14ac:dyDescent="0.2">
      <c r="A76" s="76">
        <v>2048</v>
      </c>
      <c r="B76" s="70">
        <f t="shared" si="0"/>
        <v>1.6406059944647307</v>
      </c>
    </row>
    <row r="77" spans="1:2" ht="15" thickBot="1" x14ac:dyDescent="0.2">
      <c r="A77" s="76">
        <v>2049</v>
      </c>
      <c r="B77" s="70">
        <f t="shared" si="0"/>
        <v>1.6734181143540252</v>
      </c>
    </row>
    <row r="78" spans="1:2" ht="15" thickBot="1" x14ac:dyDescent="0.2">
      <c r="A78" s="76">
        <v>2050</v>
      </c>
      <c r="B78" s="70">
        <f t="shared" si="0"/>
        <v>1.7068864766411058</v>
      </c>
    </row>
    <row r="79" spans="1:2" ht="15" thickBot="1" x14ac:dyDescent="0.2">
      <c r="A79" s="76">
        <v>2051</v>
      </c>
      <c r="B79" s="70">
        <f t="shared" si="0"/>
        <v>1.7410242061739281</v>
      </c>
    </row>
    <row r="80" spans="1:2" ht="15" thickBot="1" x14ac:dyDescent="0.2">
      <c r="A80" s="76">
        <v>2052</v>
      </c>
      <c r="B80" s="70">
        <f t="shared" si="0"/>
        <v>1.7758446902974065</v>
      </c>
    </row>
    <row r="81" spans="1:2" ht="15" thickBot="1" x14ac:dyDescent="0.2">
      <c r="A81" s="76">
        <v>2053</v>
      </c>
      <c r="B81" s="70">
        <f t="shared" si="0"/>
        <v>1.8113615841033548</v>
      </c>
    </row>
    <row r="82" spans="1:2" ht="15" thickBot="1" x14ac:dyDescent="0.2">
      <c r="A82" s="76">
        <v>2054</v>
      </c>
      <c r="B82" s="70">
        <f t="shared" si="0"/>
        <v>1.8475888157854219</v>
      </c>
    </row>
    <row r="83" spans="1:2" ht="15" thickBot="1" x14ac:dyDescent="0.2">
      <c r="A83" s="76">
        <v>2055</v>
      </c>
      <c r="B83" s="70">
        <f t="shared" si="0"/>
        <v>1.8845405921011305</v>
      </c>
    </row>
    <row r="84" spans="1:2" ht="15" thickBot="1" x14ac:dyDescent="0.2">
      <c r="A84" s="76">
        <v>2056</v>
      </c>
      <c r="B84" s="70">
        <f t="shared" si="0"/>
        <v>1.9222314039431532</v>
      </c>
    </row>
    <row r="85" spans="1:2" ht="15" thickBot="1" x14ac:dyDescent="0.2">
      <c r="A85" s="76">
        <v>2057</v>
      </c>
      <c r="B85" s="70">
        <f t="shared" si="0"/>
        <v>1.9606760320220162</v>
      </c>
    </row>
    <row r="86" spans="1:2" ht="15" thickBot="1" x14ac:dyDescent="0.2">
      <c r="A86" s="76">
        <v>2058</v>
      </c>
      <c r="B86" s="70">
        <f t="shared" si="0"/>
        <v>1.9998895526624565</v>
      </c>
    </row>
    <row r="87" spans="1:2" ht="15" thickBot="1" x14ac:dyDescent="0.2">
      <c r="A87" s="76">
        <v>2059</v>
      </c>
      <c r="B87" s="70">
        <f t="shared" si="0"/>
        <v>2.0398873437157055</v>
      </c>
    </row>
    <row r="88" spans="1:2" ht="15" thickBot="1" x14ac:dyDescent="0.2">
      <c r="A88" s="76">
        <v>2060</v>
      </c>
      <c r="B88" s="70">
        <f t="shared" si="0"/>
        <v>2.0806850905900198</v>
      </c>
    </row>
    <row r="89" spans="1:2" ht="15" thickBot="1" x14ac:dyDescent="0.2">
      <c r="A89" s="76">
        <v>2061</v>
      </c>
      <c r="B89" s="70">
        <f t="shared" si="0"/>
        <v>2.1222987924018204</v>
      </c>
    </row>
    <row r="90" spans="1:2" ht="15" thickBot="1" x14ac:dyDescent="0.2">
      <c r="A90" s="76">
        <v>2062</v>
      </c>
      <c r="B90" s="70">
        <f t="shared" si="0"/>
        <v>2.1647447682498568</v>
      </c>
    </row>
    <row r="91" spans="1:2" ht="15" thickBot="1" x14ac:dyDescent="0.2">
      <c r="A91" s="76">
        <v>2063</v>
      </c>
      <c r="B91" s="70">
        <f t="shared" si="0"/>
        <v>2.208039663614854</v>
      </c>
    </row>
    <row r="92" spans="1:2" ht="15" thickBot="1" x14ac:dyDescent="0.2">
      <c r="A92" s="76">
        <v>2064</v>
      </c>
      <c r="B92" s="70">
        <f t="shared" si="0"/>
        <v>2.252200456887151</v>
      </c>
    </row>
    <row r="93" spans="1:2" ht="15" thickBot="1" x14ac:dyDescent="0.2">
      <c r="A93" s="76">
        <v>2065</v>
      </c>
      <c r="B93" s="70">
        <f t="shared" si="0"/>
        <v>2.2972444660248938</v>
      </c>
    </row>
    <row r="94" spans="1:2" ht="15" thickBot="1" x14ac:dyDescent="0.2">
      <c r="A94" s="76">
        <v>2066</v>
      </c>
      <c r="B94" s="70">
        <f t="shared" si="0"/>
        <v>2.343189355345392</v>
      </c>
    </row>
    <row r="95" spans="1:2" ht="15" thickBot="1" x14ac:dyDescent="0.2">
      <c r="A95" s="76">
        <v>2067</v>
      </c>
      <c r="B95" s="70">
        <f t="shared" si="0"/>
        <v>2.3900531424522997</v>
      </c>
    </row>
    <row r="96" spans="1:2" ht="15" thickBot="1" x14ac:dyDescent="0.2">
      <c r="A96" s="76">
        <v>2068</v>
      </c>
      <c r="B96" s="70">
        <f t="shared" si="0"/>
        <v>2.4378542053013459</v>
      </c>
    </row>
    <row r="97" spans="1:2" ht="15" thickBot="1" x14ac:dyDescent="0.2">
      <c r="A97" s="76">
        <v>2069</v>
      </c>
      <c r="B97" s="70">
        <f t="shared" si="0"/>
        <v>2.4866112894073726</v>
      </c>
    </row>
    <row r="98" spans="1:2" ht="15" thickBot="1" x14ac:dyDescent="0.2">
      <c r="A98" s="76">
        <v>2070</v>
      </c>
      <c r="B98" s="70">
        <f t="shared" si="0"/>
        <v>2.53634351519552</v>
      </c>
    </row>
  </sheetData>
  <mergeCells count="11">
    <mergeCell ref="A48:E48"/>
    <mergeCell ref="A49:A50"/>
    <mergeCell ref="B49:B50"/>
    <mergeCell ref="C49:C50"/>
    <mergeCell ref="D49:D50"/>
    <mergeCell ref="E49:E50"/>
    <mergeCell ref="A19:C19"/>
    <mergeCell ref="A32:C32"/>
    <mergeCell ref="C14:C15"/>
    <mergeCell ref="C6:C7"/>
    <mergeCell ref="C8:C9"/>
  </mergeCells>
  <hyperlinks>
    <hyperlink ref="C10" r:id="rId1" display="https://www.canada.ca/en/revenue-agency/services/tax/businesses/topics/corporations/corporation-tax-rates.html" xr:uid="{6212CE56-7ABE-45BA-8FF5-8FC428FE3E47}"/>
    <hyperlink ref="C11" r:id="rId2" display="https://www.canada.ca/en/revenue-agency/services/tax/businesses/topics/corporations/provincial-territorial-corporation-tax/ontario-provincial-corporation-tax.html" xr:uid="{34DDB0BE-8EC7-4C5B-9C6D-85397B9313BB}"/>
    <hyperlink ref="C16:C17" r:id="rId3" display="IESO" xr:uid="{A0C6931F-3C85-4041-ABD2-3A28EC9CDA98}"/>
    <hyperlink ref="C14:C15" r:id="rId4" display="IESO" xr:uid="{6045227D-EA0A-418C-B725-74C73AA12608}"/>
    <hyperlink ref="C8:C9" r:id="rId5" display="Ontario Energy Board, 2024 Cost of Capital Parameters, October 2023" xr:uid="{954499D1-81CA-437B-AE33-5570CC4CAC05}"/>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CD2D-B89C-4698-B7D0-AFE039E1D427}">
  <sheetPr>
    <tabColor theme="7"/>
  </sheetPr>
  <dimension ref="A9:Z63"/>
  <sheetViews>
    <sheetView zoomScale="85" zoomScaleNormal="85" workbookViewId="0"/>
  </sheetViews>
  <sheetFormatPr baseColWidth="10" defaultColWidth="8.6640625" defaultRowHeight="14" x14ac:dyDescent="0.15"/>
  <cols>
    <col min="1" max="2" width="8.6640625" style="8"/>
    <col min="3" max="8" width="13.5" style="8" customWidth="1"/>
    <col min="9" max="9" width="13.1640625" style="8" customWidth="1"/>
    <col min="10" max="10" width="8.6640625" style="8"/>
    <col min="11" max="11" width="1.83203125" style="78" customWidth="1"/>
    <col min="12" max="12" width="8.6640625" style="8"/>
    <col min="13" max="13" width="12.33203125" style="8" customWidth="1"/>
    <col min="14" max="14" width="8.6640625" style="8"/>
    <col min="15" max="15" width="13.33203125" style="8" customWidth="1"/>
    <col min="16" max="16" width="13.6640625" style="8" customWidth="1"/>
    <col min="17" max="17" width="8.6640625" style="8"/>
    <col min="18" max="18" width="12.5" style="8" customWidth="1"/>
    <col min="19" max="19" width="8.6640625" style="8"/>
    <col min="20" max="20" width="13.83203125" style="8" customWidth="1"/>
    <col min="21" max="21" width="14.1640625" style="8" customWidth="1"/>
    <col min="22" max="22" width="8.6640625" style="8"/>
    <col min="23" max="23" width="1.83203125" style="78" customWidth="1"/>
    <col min="24" max="24" width="8.6640625" style="8"/>
    <col min="25" max="25" width="22" style="8" customWidth="1"/>
    <col min="26" max="16384" width="8.6640625" style="8"/>
  </cols>
  <sheetData>
    <row r="9" spans="1:26" ht="18" x14ac:dyDescent="0.2">
      <c r="A9" s="77" t="s">
        <v>96</v>
      </c>
      <c r="L9" s="77" t="s">
        <v>97</v>
      </c>
      <c r="M9" s="77"/>
      <c r="X9" s="77" t="s">
        <v>141</v>
      </c>
    </row>
    <row r="11" spans="1:26" ht="14" customHeight="1" x14ac:dyDescent="0.15">
      <c r="H11" s="79" t="s">
        <v>7</v>
      </c>
      <c r="I11" s="80">
        <f>NPV('03 Ex#1 - Inputs and Assumption'!B15,I16:I23)</f>
        <v>3.5915419607033825</v>
      </c>
      <c r="O11" s="79" t="s">
        <v>7</v>
      </c>
      <c r="P11" s="81">
        <f>NPV('03 Ex#1 - Inputs and Assumption'!B15,P16:P63)</f>
        <v>63.189659441587516</v>
      </c>
      <c r="T11" s="79" t="s">
        <v>7</v>
      </c>
      <c r="U11" s="81">
        <f>NPV('03 Ex#1 - Inputs and Assumption'!B15,U16:U63)</f>
        <v>51.937293961932738</v>
      </c>
    </row>
    <row r="13" spans="1:26" ht="15.5" customHeight="1" x14ac:dyDescent="0.15">
      <c r="I13" s="82" t="s">
        <v>99</v>
      </c>
      <c r="K13" s="83"/>
      <c r="M13" s="134" t="s">
        <v>100</v>
      </c>
      <c r="N13" s="134"/>
      <c r="O13" s="134"/>
      <c r="P13" s="134"/>
      <c r="R13" s="135" t="s">
        <v>101</v>
      </c>
      <c r="S13" s="135"/>
      <c r="T13" s="135"/>
      <c r="U13" s="135"/>
      <c r="W13" s="83"/>
      <c r="Y13" s="86" t="s">
        <v>102</v>
      </c>
      <c r="Z13" s="87">
        <f>I11</f>
        <v>3.5915419607033825</v>
      </c>
    </row>
    <row r="14" spans="1:26" ht="13" customHeight="1" x14ac:dyDescent="0.15">
      <c r="K14" s="88"/>
      <c r="M14" s="84"/>
      <c r="N14" s="84"/>
      <c r="O14" s="89" t="s">
        <v>103</v>
      </c>
      <c r="P14" s="89" t="s">
        <v>104</v>
      </c>
      <c r="R14" s="85"/>
      <c r="S14" s="85"/>
      <c r="T14" s="85"/>
      <c r="U14" s="85"/>
      <c r="W14" s="88"/>
      <c r="Y14" s="86" t="s">
        <v>105</v>
      </c>
      <c r="Z14" s="87">
        <f>P11-U11</f>
        <v>11.252365479654777</v>
      </c>
    </row>
    <row r="15" spans="1:26" ht="75" x14ac:dyDescent="0.15">
      <c r="B15" s="90" t="s">
        <v>41</v>
      </c>
      <c r="C15" s="90" t="s">
        <v>86</v>
      </c>
      <c r="D15" s="90" t="s">
        <v>87</v>
      </c>
      <c r="E15" s="90" t="s">
        <v>88</v>
      </c>
      <c r="F15" s="90" t="s">
        <v>89</v>
      </c>
      <c r="G15" s="90" t="s">
        <v>90</v>
      </c>
      <c r="H15" s="90" t="s">
        <v>91</v>
      </c>
      <c r="I15" s="91" t="s">
        <v>107</v>
      </c>
      <c r="K15" s="92"/>
      <c r="L15" s="93" t="s">
        <v>41</v>
      </c>
      <c r="M15" s="94" t="s">
        <v>108</v>
      </c>
      <c r="N15" s="94" t="s">
        <v>109</v>
      </c>
      <c r="O15" s="94" t="s">
        <v>110</v>
      </c>
      <c r="P15" s="94" t="s">
        <v>110</v>
      </c>
      <c r="Q15" s="95" t="s">
        <v>41</v>
      </c>
      <c r="R15" s="96" t="s">
        <v>108</v>
      </c>
      <c r="S15" s="96" t="s">
        <v>109</v>
      </c>
      <c r="T15" s="96" t="s">
        <v>110</v>
      </c>
      <c r="U15" s="96" t="s">
        <v>110</v>
      </c>
      <c r="W15" s="92"/>
      <c r="Y15" s="97" t="s">
        <v>111</v>
      </c>
      <c r="Z15" s="87">
        <f>Z14-Z13</f>
        <v>7.6608235189513945</v>
      </c>
    </row>
    <row r="16" spans="1:26" x14ac:dyDescent="0.15">
      <c r="B16" s="98">
        <v>2023</v>
      </c>
      <c r="C16" s="99"/>
      <c r="D16" s="98"/>
      <c r="E16" s="98"/>
      <c r="F16" s="98"/>
      <c r="G16" s="98"/>
      <c r="H16" s="98"/>
      <c r="I16" s="100">
        <v>0</v>
      </c>
      <c r="K16" s="101"/>
      <c r="L16" s="102">
        <v>2023</v>
      </c>
      <c r="M16" s="103">
        <v>0</v>
      </c>
      <c r="N16" s="103"/>
      <c r="O16" s="104">
        <v>0</v>
      </c>
      <c r="P16" s="104">
        <f>O16/INDEX('03 Ex#1 - Inputs and Assumption'!$A$51:$B$98,MATCH($L16,'03 Ex#1 - Inputs and Assumption'!$A$51:$A$98,0),2)</f>
        <v>0</v>
      </c>
      <c r="Q16" s="105">
        <v>2023</v>
      </c>
      <c r="R16" s="106"/>
      <c r="S16" s="106"/>
      <c r="T16" s="107">
        <f>$R16*'03 Ex#1 - Inputs and Assumption'!$B$16</f>
        <v>0</v>
      </c>
      <c r="U16" s="104">
        <f>T16/INDEX('03 Ex#1 - Inputs and Assumption'!$A$51:$B$98,MATCH($Q16,'03 Ex#1 - Inputs and Assumption'!$A$51:$A$98,0),2)</f>
        <v>0</v>
      </c>
      <c r="W16" s="101"/>
    </row>
    <row r="17" spans="2:26" x14ac:dyDescent="0.15">
      <c r="B17" s="108">
        <v>2024</v>
      </c>
      <c r="C17" s="109"/>
      <c r="D17" s="108"/>
      <c r="E17" s="108"/>
      <c r="F17" s="108"/>
      <c r="G17" s="108"/>
      <c r="H17" s="108"/>
      <c r="I17" s="110">
        <v>0</v>
      </c>
      <c r="K17" s="101"/>
      <c r="L17" s="111">
        <v>2024</v>
      </c>
      <c r="M17" s="103">
        <v>0</v>
      </c>
      <c r="N17" s="103"/>
      <c r="O17" s="104">
        <v>0</v>
      </c>
      <c r="P17" s="104">
        <f>O17/INDEX('03 Ex#1 - Inputs and Assumption'!$A$51:$B$98,MATCH($L17,'03 Ex#1 - Inputs and Assumption'!$A$51:$A$98,0),2)</f>
        <v>0</v>
      </c>
      <c r="Q17" s="112">
        <v>2024</v>
      </c>
      <c r="R17" s="106"/>
      <c r="S17" s="106"/>
      <c r="T17" s="107">
        <f>$R17*'03 Ex#1 - Inputs and Assumption'!$B$16</f>
        <v>0</v>
      </c>
      <c r="U17" s="107">
        <f>T17/INDEX('03 Ex#1 - Inputs and Assumption'!$A$51:$B$98,MATCH($Q17,'03 Ex#1 - Inputs and Assumption'!$A$51:$A$98,0),2)</f>
        <v>0</v>
      </c>
      <c r="W17" s="101"/>
    </row>
    <row r="18" spans="2:26" x14ac:dyDescent="0.15">
      <c r="B18" s="108">
        <v>2025</v>
      </c>
      <c r="C18" s="109"/>
      <c r="D18" s="108"/>
      <c r="E18" s="108"/>
      <c r="F18" s="108"/>
      <c r="G18" s="108"/>
      <c r="H18" s="108"/>
      <c r="I18" s="110">
        <v>0</v>
      </c>
      <c r="K18" s="101"/>
      <c r="L18" s="111">
        <v>2025</v>
      </c>
      <c r="M18" s="103">
        <v>0</v>
      </c>
      <c r="N18" s="103"/>
      <c r="O18" s="104">
        <v>0</v>
      </c>
      <c r="P18" s="104">
        <f>O18/INDEX('03 Ex#1 - Inputs and Assumption'!$A$51:$B$98,MATCH($L18,'03 Ex#1 - Inputs and Assumption'!$A$51:$A$98,0),2)</f>
        <v>0</v>
      </c>
      <c r="Q18" s="112">
        <v>2025</v>
      </c>
      <c r="R18" s="106"/>
      <c r="S18" s="106"/>
      <c r="T18" s="107">
        <f>$R18*'03 Ex#1 - Inputs and Assumption'!$B$16</f>
        <v>0</v>
      </c>
      <c r="U18" s="107">
        <f>T18/INDEX('03 Ex#1 - Inputs and Assumption'!$A$51:$B$98,MATCH($Q18,'03 Ex#1 - Inputs and Assumption'!$A$51:$A$98,0),2)</f>
        <v>0</v>
      </c>
      <c r="W18" s="101"/>
    </row>
    <row r="19" spans="2:26" x14ac:dyDescent="0.15">
      <c r="B19" s="108">
        <v>2026</v>
      </c>
      <c r="C19" s="109">
        <f>(INDEX('03 Ex#1 - Inputs and Assumption'!$B$37:$B$42,MATCH(C$15,'03 Ex#1 - Inputs and Assumption'!$E$37:$E$42,0),1)/5)/INDEX('03 Ex#1 - Inputs and Assumption'!$B$51:$B$98,MATCH($B19,'03 Ex#1 - Inputs and Assumption'!$A$51:$A$98,0),1)</f>
        <v>3.7692893381881781E-2</v>
      </c>
      <c r="D19" s="109">
        <f>(INDEX('03 Ex#1 - Inputs and Assumption'!$B$37:$B$42,MATCH(D$15,'03 Ex#1 - Inputs and Assumption'!$E$37:$E$42,0),1)/5)/INDEX('03 Ex#1 - Inputs and Assumption'!$B$51:$B$98,MATCH($B19,'03 Ex#1 - Inputs and Assumption'!$A$51:$A$98,0),1)</f>
        <v>0.52770050734634488</v>
      </c>
      <c r="E19" s="109">
        <f>(INDEX('03 Ex#1 - Inputs and Assumption'!$B$37:$B$42,MATCH(E$15,'03 Ex#1 - Inputs and Assumption'!$E$37:$E$42,0),1)/5)/INDEX('03 Ex#1 - Inputs and Assumption'!$B$51:$B$98,MATCH($B19,'03 Ex#1 - Inputs and Assumption'!$A$51:$A$98,0),1)</f>
        <v>0.14134835018205669</v>
      </c>
      <c r="F19" s="109">
        <f>(INDEX('03 Ex#1 - Inputs and Assumption'!$B$37:$B$42,MATCH(F$15,'03 Ex#1 - Inputs and Assumption'!$E$37:$E$42,0),1)/5)/INDEX('03 Ex#1 - Inputs and Assumption'!$B$51:$B$98,MATCH($B19,'03 Ex#1 - Inputs and Assumption'!$A$51:$A$98,0),1)</f>
        <v>9.4232233454704467E-2</v>
      </c>
      <c r="G19" s="109">
        <f>(INDEX('03 Ex#1 - Inputs and Assumption'!$B$37:$B$42,MATCH(G$15,'03 Ex#1 - Inputs and Assumption'!$E$37:$E$42,0),1)/5)/INDEX('03 Ex#1 - Inputs and Assumption'!$B$51:$B$98,MATCH($B19,'03 Ex#1 - Inputs and Assumption'!$A$51:$A$98,0),1)</f>
        <v>4.7116116727352234E-2</v>
      </c>
      <c r="H19" s="109">
        <f>(INDEX('03 Ex#1 - Inputs and Assumption'!$B$37:$B$42,MATCH(H$15,'03 Ex#1 - Inputs and Assumption'!$E$37:$E$42,0),1)/5)/INDEX('03 Ex#1 - Inputs and Assumption'!$B$51:$B$98,MATCH($B19,'03 Ex#1 - Inputs and Assumption'!$A$51:$A$98,0),1)</f>
        <v>9.4232233454704467E-2</v>
      </c>
      <c r="I19" s="109">
        <f>SUM(C19:H19)</f>
        <v>0.9423223345470445</v>
      </c>
      <c r="K19" s="101"/>
      <c r="L19" s="111">
        <v>2026</v>
      </c>
      <c r="M19" s="113">
        <f>'03 Ex#1 - Inputs and Assumption'!B23</f>
        <v>60</v>
      </c>
      <c r="N19" s="114">
        <f>'03 Ex#1 - Inputs and Assumption'!$B$23*(-1)*'03 Ex#1 - Inputs and Assumption'!$B$26</f>
        <v>-1.5</v>
      </c>
      <c r="O19" s="114">
        <f>$M19*'03 Ex#1 - Inputs and Assumption'!$B$16</f>
        <v>7.1641469387755103</v>
      </c>
      <c r="P19" s="114">
        <f>O19/INDEX('03 Ex#1 - Inputs and Assumption'!$A$51:$B$98,MATCH($L19,'03 Ex#1 - Inputs and Assumption'!$A$51:$A$98,0),2)</f>
        <v>6.7509356683850017</v>
      </c>
      <c r="Q19" s="112">
        <v>2026</v>
      </c>
      <c r="R19" s="115"/>
      <c r="S19" s="115"/>
      <c r="T19" s="107">
        <f>$R19*'03 Ex#1 - Inputs and Assumption'!$B$16</f>
        <v>0</v>
      </c>
      <c r="U19" s="107">
        <f>T19/INDEX('03 Ex#1 - Inputs and Assumption'!$A$51:$B$98,MATCH($Q19,'03 Ex#1 - Inputs and Assumption'!$A$51:$A$98,0),2)</f>
        <v>0</v>
      </c>
      <c r="W19" s="101"/>
      <c r="Z19" s="116"/>
    </row>
    <row r="20" spans="2:26" x14ac:dyDescent="0.15">
      <c r="B20" s="108">
        <v>2027</v>
      </c>
      <c r="C20" s="109">
        <f>(INDEX('03 Ex#1 - Inputs and Assumption'!$B$37:$B$42,MATCH(C$15,'03 Ex#1 - Inputs and Assumption'!$E$37:$E$42,0),1)/5)/INDEX('03 Ex#1 - Inputs and Assumption'!$B$51:$B$98,MATCH($B20,'03 Ex#1 - Inputs and Assumption'!$A$51:$A$98,0),1)</f>
        <v>3.6953817041060572E-2</v>
      </c>
      <c r="D20" s="109">
        <f>(INDEX('03 Ex#1 - Inputs and Assumption'!$B$37:$B$42,MATCH(D$15,'03 Ex#1 - Inputs and Assumption'!$E$37:$E$42,0),1)/5)/INDEX('03 Ex#1 - Inputs and Assumption'!$B$51:$B$98,MATCH($B20,'03 Ex#1 - Inputs and Assumption'!$A$51:$A$98,0),1)</f>
        <v>0.51735343857484795</v>
      </c>
      <c r="E20" s="109">
        <f>(INDEX('03 Ex#1 - Inputs and Assumption'!$B$37:$B$42,MATCH(E$15,'03 Ex#1 - Inputs and Assumption'!$E$37:$E$42,0),1)/5)/INDEX('03 Ex#1 - Inputs and Assumption'!$B$51:$B$98,MATCH($B20,'03 Ex#1 - Inputs and Assumption'!$A$51:$A$98,0),1)</f>
        <v>0.13857681390397714</v>
      </c>
      <c r="F20" s="109">
        <f>(INDEX('03 Ex#1 - Inputs and Assumption'!$B$37:$B$42,MATCH(F$15,'03 Ex#1 - Inputs and Assumption'!$E$37:$E$42,0),1)/5)/INDEX('03 Ex#1 - Inputs and Assumption'!$B$51:$B$98,MATCH($B20,'03 Ex#1 - Inputs and Assumption'!$A$51:$A$98,0),1)</f>
        <v>9.2384542602651429E-2</v>
      </c>
      <c r="G20" s="109">
        <f>(INDEX('03 Ex#1 - Inputs and Assumption'!$B$37:$B$42,MATCH(G$15,'03 Ex#1 - Inputs and Assumption'!$E$37:$E$42,0),1)/5)/INDEX('03 Ex#1 - Inputs and Assumption'!$B$51:$B$98,MATCH($B20,'03 Ex#1 - Inputs and Assumption'!$A$51:$A$98,0),1)</f>
        <v>4.6192271301325714E-2</v>
      </c>
      <c r="H20" s="109">
        <f>(INDEX('03 Ex#1 - Inputs and Assumption'!$B$37:$B$42,MATCH(H$15,'03 Ex#1 - Inputs and Assumption'!$E$37:$E$42,0),1)/5)/INDEX('03 Ex#1 - Inputs and Assumption'!$B$51:$B$98,MATCH($B20,'03 Ex#1 - Inputs and Assumption'!$A$51:$A$98,0),1)</f>
        <v>9.2384542602651429E-2</v>
      </c>
      <c r="I20" s="109">
        <f t="shared" ref="I20:I23" si="0">SUM(C20:H20)</f>
        <v>0.9238454260265142</v>
      </c>
      <c r="K20" s="101"/>
      <c r="L20" s="111">
        <v>2027</v>
      </c>
      <c r="M20" s="114">
        <f>+SUM(M19:N19)</f>
        <v>58.5</v>
      </c>
      <c r="N20" s="114">
        <f>'03 Ex#1 - Inputs and Assumption'!$B$23*(-1)*'03 Ex#1 - Inputs and Assumption'!$B$26</f>
        <v>-1.5</v>
      </c>
      <c r="O20" s="114">
        <f>$M20*'03 Ex#1 - Inputs and Assumption'!$B$16</f>
        <v>6.9850432653061221</v>
      </c>
      <c r="P20" s="114">
        <f>O20/INDEX('03 Ex#1 - Inputs and Assumption'!$A$51:$B$98,MATCH($L20,'03 Ex#1 - Inputs and Assumption'!$A$51:$A$98,0),2)</f>
        <v>6.4531002712503689</v>
      </c>
      <c r="Q20" s="112">
        <v>2027</v>
      </c>
      <c r="R20" s="115"/>
      <c r="S20" s="115"/>
      <c r="T20" s="107">
        <f>$R20*'03 Ex#1 - Inputs and Assumption'!$B$16</f>
        <v>0</v>
      </c>
      <c r="U20" s="107">
        <f>T20/INDEX('03 Ex#1 - Inputs and Assumption'!$A$51:$B$98,MATCH($Q20,'03 Ex#1 - Inputs and Assumption'!$A$51:$A$98,0),2)</f>
        <v>0</v>
      </c>
      <c r="W20" s="101"/>
      <c r="Z20" s="116"/>
    </row>
    <row r="21" spans="2:26" x14ac:dyDescent="0.15">
      <c r="B21" s="108">
        <v>2028</v>
      </c>
      <c r="C21" s="109">
        <f>(INDEX('03 Ex#1 - Inputs and Assumption'!$B$37:$B$42,MATCH(C$15,'03 Ex#1 - Inputs and Assumption'!$E$37:$E$42,0),1)/5)/INDEX('03 Ex#1 - Inputs and Assumption'!$B$51:$B$98,MATCH($B21,'03 Ex#1 - Inputs and Assumption'!$A$51:$A$98,0),1)</f>
        <v>3.6229232393196635E-2</v>
      </c>
      <c r="D21" s="109">
        <f>(INDEX('03 Ex#1 - Inputs and Assumption'!$B$37:$B$42,MATCH(D$15,'03 Ex#1 - Inputs and Assumption'!$E$37:$E$42,0),1)/5)/INDEX('03 Ex#1 - Inputs and Assumption'!$B$51:$B$98,MATCH($B21,'03 Ex#1 - Inputs and Assumption'!$A$51:$A$98,0),1)</f>
        <v>0.50720925350475288</v>
      </c>
      <c r="E21" s="109">
        <f>(INDEX('03 Ex#1 - Inputs and Assumption'!$B$37:$B$42,MATCH(E$15,'03 Ex#1 - Inputs and Assumption'!$E$37:$E$42,0),1)/5)/INDEX('03 Ex#1 - Inputs and Assumption'!$B$51:$B$98,MATCH($B21,'03 Ex#1 - Inputs and Assumption'!$A$51:$A$98,0),1)</f>
        <v>0.13585962147448738</v>
      </c>
      <c r="F21" s="109">
        <f>(INDEX('03 Ex#1 - Inputs and Assumption'!$B$37:$B$42,MATCH(F$15,'03 Ex#1 - Inputs and Assumption'!$E$37:$E$42,0),1)/5)/INDEX('03 Ex#1 - Inputs and Assumption'!$B$51:$B$98,MATCH($B21,'03 Ex#1 - Inputs and Assumption'!$A$51:$A$98,0),1)</f>
        <v>9.0573080982991591E-2</v>
      </c>
      <c r="G21" s="109">
        <f>(INDEX('03 Ex#1 - Inputs and Assumption'!$B$37:$B$42,MATCH(G$15,'03 Ex#1 - Inputs and Assumption'!$E$37:$E$42,0),1)/5)/INDEX('03 Ex#1 - Inputs and Assumption'!$B$51:$B$98,MATCH($B21,'03 Ex#1 - Inputs and Assumption'!$A$51:$A$98,0),1)</f>
        <v>4.5286540491495796E-2</v>
      </c>
      <c r="H21" s="109">
        <f>(INDEX('03 Ex#1 - Inputs and Assumption'!$B$37:$B$42,MATCH(H$15,'03 Ex#1 - Inputs and Assumption'!$E$37:$E$42,0),1)/5)/INDEX('03 Ex#1 - Inputs and Assumption'!$B$51:$B$98,MATCH($B21,'03 Ex#1 - Inputs and Assumption'!$A$51:$A$98,0),1)</f>
        <v>9.0573080982991591E-2</v>
      </c>
      <c r="I21" s="109">
        <f t="shared" si="0"/>
        <v>0.90573080982991583</v>
      </c>
      <c r="K21" s="101"/>
      <c r="L21" s="111">
        <v>2028</v>
      </c>
      <c r="M21" s="114">
        <f t="shared" ref="M21:M58" si="1">+SUM(M20:N20)</f>
        <v>57</v>
      </c>
      <c r="N21" s="114">
        <f>'03 Ex#1 - Inputs and Assumption'!$B$23*(-1)*'03 Ex#1 - Inputs and Assumption'!$B$26</f>
        <v>-1.5</v>
      </c>
      <c r="O21" s="114">
        <f>$M21*'03 Ex#1 - Inputs and Assumption'!$B$16</f>
        <v>6.8059395918367347</v>
      </c>
      <c r="P21" s="114">
        <f>O21/INDEX('03 Ex#1 - Inputs and Assumption'!$A$51:$B$98,MATCH($L21,'03 Ex#1 - Inputs and Assumption'!$A$51:$A$98,0),2)</f>
        <v>6.1643491781677726</v>
      </c>
      <c r="Q21" s="112">
        <v>2028</v>
      </c>
      <c r="R21" s="115"/>
      <c r="S21" s="115"/>
      <c r="T21" s="107">
        <f>$R21*'03 Ex#1 - Inputs and Assumption'!$B$16</f>
        <v>0</v>
      </c>
      <c r="U21" s="107">
        <f>T21/INDEX('03 Ex#1 - Inputs and Assumption'!$A$51:$B$98,MATCH($Q21,'03 Ex#1 - Inputs and Assumption'!$A$51:$A$98,0),2)</f>
        <v>0</v>
      </c>
      <c r="W21" s="101"/>
      <c r="Z21" s="116"/>
    </row>
    <row r="22" spans="2:26" x14ac:dyDescent="0.15">
      <c r="B22" s="108">
        <v>2029</v>
      </c>
      <c r="C22" s="109">
        <f>(INDEX('03 Ex#1 - Inputs and Assumption'!$B$37:$B$42,MATCH(C$15,'03 Ex#1 - Inputs and Assumption'!$E$37:$E$42,0),1)/5)/INDEX('03 Ex#1 - Inputs and Assumption'!$B$51:$B$98,MATCH($B22,'03 Ex#1 - Inputs and Assumption'!$A$51:$A$98,0),1)</f>
        <v>3.5518855287447679E-2</v>
      </c>
      <c r="D22" s="109">
        <f>(INDEX('03 Ex#1 - Inputs and Assumption'!$B$37:$B$42,MATCH(D$15,'03 Ex#1 - Inputs and Assumption'!$E$37:$E$42,0),1)/5)/INDEX('03 Ex#1 - Inputs and Assumption'!$B$51:$B$98,MATCH($B22,'03 Ex#1 - Inputs and Assumption'!$A$51:$A$98,0),1)</f>
        <v>0.49726397402426747</v>
      </c>
      <c r="E22" s="109">
        <f>(INDEX('03 Ex#1 - Inputs and Assumption'!$B$37:$B$42,MATCH(E$15,'03 Ex#1 - Inputs and Assumption'!$E$37:$E$42,0),1)/5)/INDEX('03 Ex#1 - Inputs and Assumption'!$B$51:$B$98,MATCH($B22,'03 Ex#1 - Inputs and Assumption'!$A$51:$A$98,0),1)</f>
        <v>0.13319570732792879</v>
      </c>
      <c r="F22" s="109">
        <f>(INDEX('03 Ex#1 - Inputs and Assumption'!$B$37:$B$42,MATCH(F$15,'03 Ex#1 - Inputs and Assumption'!$E$37:$E$42,0),1)/5)/INDEX('03 Ex#1 - Inputs and Assumption'!$B$51:$B$98,MATCH($B22,'03 Ex#1 - Inputs and Assumption'!$A$51:$A$98,0),1)</f>
        <v>8.8797138218619204E-2</v>
      </c>
      <c r="G22" s="109">
        <f>(INDEX('03 Ex#1 - Inputs and Assumption'!$B$37:$B$42,MATCH(G$15,'03 Ex#1 - Inputs and Assumption'!$E$37:$E$42,0),1)/5)/INDEX('03 Ex#1 - Inputs and Assumption'!$B$51:$B$98,MATCH($B22,'03 Ex#1 - Inputs and Assumption'!$A$51:$A$98,0),1)</f>
        <v>4.4398569109309602E-2</v>
      </c>
      <c r="H22" s="109">
        <f>(INDEX('03 Ex#1 - Inputs and Assumption'!$B$37:$B$42,MATCH(H$15,'03 Ex#1 - Inputs and Assumption'!$E$37:$E$42,0),1)/5)/INDEX('03 Ex#1 - Inputs and Assumption'!$B$51:$B$98,MATCH($B22,'03 Ex#1 - Inputs and Assumption'!$A$51:$A$98,0),1)</f>
        <v>8.8797138218619204E-2</v>
      </c>
      <c r="I22" s="109">
        <f t="shared" si="0"/>
        <v>0.88797138218619209</v>
      </c>
      <c r="K22" s="101"/>
      <c r="L22" s="111">
        <v>2029</v>
      </c>
      <c r="M22" s="114">
        <f t="shared" si="1"/>
        <v>55.5</v>
      </c>
      <c r="N22" s="114">
        <f>'03 Ex#1 - Inputs and Assumption'!$B$23*(-1)*'03 Ex#1 - Inputs and Assumption'!$B$26</f>
        <v>-1.5</v>
      </c>
      <c r="O22" s="114">
        <f>$M22*'03 Ex#1 - Inputs and Assumption'!$B$16</f>
        <v>6.6268359183673464</v>
      </c>
      <c r="P22" s="114">
        <f>O22/INDEX('03 Ex#1 - Inputs and Assumption'!$A$51:$B$98,MATCH($L22,'03 Ex#1 - Inputs and Assumption'!$A$51:$A$98,0),2)</f>
        <v>5.8844406499537554</v>
      </c>
      <c r="Q22" s="112">
        <v>2029</v>
      </c>
      <c r="R22" s="115"/>
      <c r="S22" s="115"/>
      <c r="T22" s="107">
        <f>$R22*'03 Ex#1 - Inputs and Assumption'!$B$16</f>
        <v>0</v>
      </c>
      <c r="U22" s="107">
        <f>T22/INDEX('03 Ex#1 - Inputs and Assumption'!$A$51:$B$98,MATCH($Q22,'03 Ex#1 - Inputs and Assumption'!$A$51:$A$98,0),2)</f>
        <v>0</v>
      </c>
      <c r="W22" s="101"/>
      <c r="Z22" s="116"/>
    </row>
    <row r="23" spans="2:26" x14ac:dyDescent="0.15">
      <c r="B23" s="108">
        <v>2030</v>
      </c>
      <c r="C23" s="109">
        <f>(INDEX('03 Ex#1 - Inputs and Assumption'!$B$37:$B$42,MATCH(C$15,'03 Ex#1 - Inputs and Assumption'!$E$37:$E$42,0),1)/5)/INDEX('03 Ex#1 - Inputs and Assumption'!$B$51:$B$98,MATCH($B23,'03 Ex#1 - Inputs and Assumption'!$A$51:$A$98,0),1)</f>
        <v>3.4822407144556554E-2</v>
      </c>
      <c r="D23" s="109">
        <f>(INDEX('03 Ex#1 - Inputs and Assumption'!$B$37:$B$42,MATCH(D$15,'03 Ex#1 - Inputs and Assumption'!$E$37:$E$42,0),1)/5)/INDEX('03 Ex#1 - Inputs and Assumption'!$B$51:$B$98,MATCH($B23,'03 Ex#1 - Inputs and Assumption'!$A$51:$A$98,0),1)</f>
        <v>0.48751370002379163</v>
      </c>
      <c r="E23" s="109">
        <f>(INDEX('03 Ex#1 - Inputs and Assumption'!$B$37:$B$42,MATCH(E$15,'03 Ex#1 - Inputs and Assumption'!$E$37:$E$42,0),1)/5)/INDEX('03 Ex#1 - Inputs and Assumption'!$B$51:$B$98,MATCH($B23,'03 Ex#1 - Inputs and Assumption'!$A$51:$A$98,0),1)</f>
        <v>0.13058402679208705</v>
      </c>
      <c r="F23" s="109">
        <f>(INDEX('03 Ex#1 - Inputs and Assumption'!$B$37:$B$42,MATCH(F$15,'03 Ex#1 - Inputs and Assumption'!$E$37:$E$42,0),1)/5)/INDEX('03 Ex#1 - Inputs and Assumption'!$B$51:$B$98,MATCH($B23,'03 Ex#1 - Inputs and Assumption'!$A$51:$A$98,0),1)</f>
        <v>8.7056017861391374E-2</v>
      </c>
      <c r="G23" s="109">
        <f>(INDEX('03 Ex#1 - Inputs and Assumption'!$B$37:$B$42,MATCH(G$15,'03 Ex#1 - Inputs and Assumption'!$E$37:$E$42,0),1)/5)/INDEX('03 Ex#1 - Inputs and Assumption'!$B$51:$B$98,MATCH($B23,'03 Ex#1 - Inputs and Assumption'!$A$51:$A$98,0),1)</f>
        <v>4.3528008930695687E-2</v>
      </c>
      <c r="H23" s="109">
        <f>(INDEX('03 Ex#1 - Inputs and Assumption'!$B$37:$B$42,MATCH(H$15,'03 Ex#1 - Inputs and Assumption'!$E$37:$E$42,0),1)/5)/INDEX('03 Ex#1 - Inputs and Assumption'!$B$51:$B$98,MATCH($B23,'03 Ex#1 - Inputs and Assumption'!$A$51:$A$98,0),1)</f>
        <v>8.7056017861391374E-2</v>
      </c>
      <c r="I23" s="109">
        <f t="shared" si="0"/>
        <v>0.87056017861391366</v>
      </c>
      <c r="K23" s="101"/>
      <c r="L23" s="111">
        <v>2030</v>
      </c>
      <c r="M23" s="114">
        <f t="shared" si="1"/>
        <v>54</v>
      </c>
      <c r="N23" s="114">
        <f>'03 Ex#1 - Inputs and Assumption'!$B$23*(-1)*'03 Ex#1 - Inputs and Assumption'!$B$26</f>
        <v>-1.5</v>
      </c>
      <c r="O23" s="114">
        <f>$M23*'03 Ex#1 - Inputs and Assumption'!$B$16</f>
        <v>6.447732244897959</v>
      </c>
      <c r="P23" s="114">
        <f>O23/INDEX('03 Ex#1 - Inputs and Assumption'!$A$51:$B$98,MATCH($L23,'03 Ex#1 - Inputs and Assumption'!$A$51:$A$98,0),2)</f>
        <v>5.6131389347730583</v>
      </c>
      <c r="Q23" s="112">
        <v>2030</v>
      </c>
      <c r="R23" s="115"/>
      <c r="S23" s="115"/>
      <c r="T23" s="107">
        <f>$R23*'03 Ex#1 - Inputs and Assumption'!$B$16</f>
        <v>0</v>
      </c>
      <c r="U23" s="107">
        <f>T23/INDEX('03 Ex#1 - Inputs and Assumption'!$A$51:$B$98,MATCH($Q23,'03 Ex#1 - Inputs and Assumption'!$A$51:$A$98,0),2)</f>
        <v>0</v>
      </c>
      <c r="W23" s="101"/>
      <c r="Z23" s="116"/>
    </row>
    <row r="24" spans="2:26" x14ac:dyDescent="0.15">
      <c r="B24" s="108">
        <v>2031</v>
      </c>
      <c r="C24" s="109"/>
      <c r="D24" s="108"/>
      <c r="E24" s="108"/>
      <c r="F24" s="108"/>
      <c r="G24" s="108"/>
      <c r="H24" s="108"/>
      <c r="I24" s="109"/>
      <c r="K24" s="101"/>
      <c r="L24" s="111">
        <v>2031</v>
      </c>
      <c r="M24" s="114">
        <f t="shared" si="1"/>
        <v>52.5</v>
      </c>
      <c r="N24" s="114">
        <f>'03 Ex#1 - Inputs and Assumption'!$B$23*(-1)*'03 Ex#1 - Inputs and Assumption'!$B$26</f>
        <v>-1.5</v>
      </c>
      <c r="O24" s="114">
        <f>$M24*'03 Ex#1 - Inputs and Assumption'!$B$16</f>
        <v>6.2686285714285708</v>
      </c>
      <c r="P24" s="114">
        <f>O24/INDEX('03 Ex#1 - Inputs and Assumption'!$A$51:$B$98,MATCH($L24,'03 Ex#1 - Inputs and Assumption'!$A$51:$A$98,0),2)</f>
        <v>5.3502141262815091</v>
      </c>
      <c r="Q24" s="112">
        <v>2031</v>
      </c>
      <c r="R24" s="113">
        <f>SUM('03 Ex#1 - Inputs and Assumption'!$E$56:$E$58)</f>
        <v>66.244848192000006</v>
      </c>
      <c r="S24" s="115">
        <f>$R$24*(-1)*'03 Ex#1 - Inputs and Assumption'!$B$26</f>
        <v>-1.6561212048000002</v>
      </c>
      <c r="T24" s="115">
        <f>$R24*'03 Ex#1 - Inputs and Assumption'!$B$16</f>
        <v>7.9097971064060868</v>
      </c>
      <c r="U24" s="115">
        <f>T24/INDEX('03 Ex#1 - Inputs and Assumption'!$A$51:$B$98,MATCH($Q24,'03 Ex#1 - Inputs and Assumption'!$A$51:$A$98,0),2)</f>
        <v>6.7509356683850008</v>
      </c>
      <c r="W24" s="101"/>
      <c r="X24" s="45"/>
      <c r="Y24" s="117"/>
      <c r="Z24" s="116"/>
    </row>
    <row r="25" spans="2:26" x14ac:dyDescent="0.15">
      <c r="B25" s="108">
        <v>2032</v>
      </c>
      <c r="C25" s="118"/>
      <c r="D25" s="119"/>
      <c r="E25" s="119"/>
      <c r="F25" s="119"/>
      <c r="G25" s="119"/>
      <c r="H25" s="119"/>
      <c r="I25" s="118"/>
      <c r="K25" s="101"/>
      <c r="L25" s="111">
        <v>2032</v>
      </c>
      <c r="M25" s="114">
        <f t="shared" si="1"/>
        <v>51</v>
      </c>
      <c r="N25" s="114">
        <f>'03 Ex#1 - Inputs and Assumption'!$B$23*(-1)*'03 Ex#1 - Inputs and Assumption'!$B$26</f>
        <v>-1.5</v>
      </c>
      <c r="O25" s="114">
        <f>$M25*'03 Ex#1 - Inputs and Assumption'!$B$16</f>
        <v>6.0895248979591834</v>
      </c>
      <c r="P25" s="114">
        <f>O25/INDEX('03 Ex#1 - Inputs and Assumption'!$A$51:$B$98,MATCH($L25,'03 Ex#1 - Inputs and Assumption'!$A$51:$A$98,0),2)</f>
        <v>5.0954420250300085</v>
      </c>
      <c r="Q25" s="112">
        <v>2032</v>
      </c>
      <c r="R25" s="115">
        <f t="shared" ref="R25:R63" si="2">+SUM(R24:S24)</f>
        <v>64.588726987200005</v>
      </c>
      <c r="S25" s="115">
        <f>$R$24*(-1)*'03 Ex#1 - Inputs and Assumption'!$B$26</f>
        <v>-1.6561212048000002</v>
      </c>
      <c r="T25" s="115">
        <f>$R25*'03 Ex#1 - Inputs and Assumption'!$B$16</f>
        <v>7.7120521787459344</v>
      </c>
      <c r="U25" s="115">
        <f>T25/INDEX('03 Ex#1 - Inputs and Assumption'!$A$51:$B$98,MATCH($Q25,'03 Ex#1 - Inputs and Assumption'!$A$51:$A$98,0),2)</f>
        <v>6.453100271250368</v>
      </c>
      <c r="W25" s="101"/>
      <c r="Z25" s="116"/>
    </row>
    <row r="26" spans="2:26" x14ac:dyDescent="0.15">
      <c r="B26" s="108">
        <v>2033</v>
      </c>
      <c r="L26" s="111">
        <v>2033</v>
      </c>
      <c r="M26" s="114">
        <f t="shared" si="1"/>
        <v>49.5</v>
      </c>
      <c r="N26" s="114">
        <f>'03 Ex#1 - Inputs and Assumption'!$B$23*(-1)*'03 Ex#1 - Inputs and Assumption'!$B$26</f>
        <v>-1.5</v>
      </c>
      <c r="O26" s="114">
        <f>$M26*'03 Ex#1 - Inputs and Assumption'!$B$16</f>
        <v>5.910421224489796</v>
      </c>
      <c r="P26" s="114">
        <f>O26/INDEX('03 Ex#1 - Inputs and Assumption'!$A$51:$B$98,MATCH($L26,'03 Ex#1 - Inputs and Assumption'!$A$51:$A$98,0),2)</f>
        <v>4.848604003056237</v>
      </c>
      <c r="Q26" s="112">
        <v>2033</v>
      </c>
      <c r="R26" s="115">
        <f t="shared" si="2"/>
        <v>62.932605782400003</v>
      </c>
      <c r="S26" s="115">
        <f>$R$24*(-1)*'03 Ex#1 - Inputs and Assumption'!$B$26</f>
        <v>-1.6561212048000002</v>
      </c>
      <c r="T26" s="115">
        <f>$R26*'03 Ex#1 - Inputs and Assumption'!$B$16</f>
        <v>7.514307251085782</v>
      </c>
      <c r="U26" s="115">
        <f>T26/INDEX('03 Ex#1 - Inputs and Assumption'!$A$51:$B$98,MATCH($Q26,'03 Ex#1 - Inputs and Assumption'!$A$51:$A$98,0),2)</f>
        <v>6.1643491781677717</v>
      </c>
      <c r="Z26" s="116"/>
    </row>
    <row r="27" spans="2:26" x14ac:dyDescent="0.15">
      <c r="B27" s="108">
        <v>2034</v>
      </c>
      <c r="L27" s="111">
        <v>2034</v>
      </c>
      <c r="M27" s="114">
        <f t="shared" si="1"/>
        <v>48</v>
      </c>
      <c r="N27" s="114">
        <f>'03 Ex#1 - Inputs and Assumption'!$B$23*(-1)*'03 Ex#1 - Inputs and Assumption'!$B$26</f>
        <v>-1.5</v>
      </c>
      <c r="O27" s="114">
        <f>$M27*'03 Ex#1 - Inputs and Assumption'!$B$16</f>
        <v>5.7313175510204077</v>
      </c>
      <c r="P27" s="114">
        <f>O27/INDEX('03 Ex#1 - Inputs and Assumption'!$A$51:$B$98,MATCH($L27,'03 Ex#1 - Inputs and Assumption'!$A$51:$A$98,0),2)</f>
        <v>4.6094868715923818</v>
      </c>
      <c r="Q27" s="112">
        <v>2034</v>
      </c>
      <c r="R27" s="115">
        <f t="shared" si="2"/>
        <v>61.276484577600002</v>
      </c>
      <c r="S27" s="115">
        <f>$R$24*(-1)*'03 Ex#1 - Inputs and Assumption'!$B$26</f>
        <v>-1.6561212048000002</v>
      </c>
      <c r="T27" s="115">
        <f>$R27*'03 Ex#1 - Inputs and Assumption'!$B$16</f>
        <v>7.3165623234256296</v>
      </c>
      <c r="U27" s="115">
        <f>T27/INDEX('03 Ex#1 - Inputs and Assumption'!$A$51:$B$98,MATCH($Q27,'03 Ex#1 - Inputs and Assumption'!$A$51:$A$98,0),2)</f>
        <v>5.8844406499537554</v>
      </c>
      <c r="Z27" s="116"/>
    </row>
    <row r="28" spans="2:26" x14ac:dyDescent="0.15">
      <c r="B28" s="108">
        <v>2035</v>
      </c>
      <c r="L28" s="111">
        <v>2035</v>
      </c>
      <c r="M28" s="114">
        <f t="shared" si="1"/>
        <v>46.5</v>
      </c>
      <c r="N28" s="114">
        <f>'03 Ex#1 - Inputs and Assumption'!$B$23*(-1)*'03 Ex#1 - Inputs and Assumption'!$B$26</f>
        <v>-1.5</v>
      </c>
      <c r="O28" s="114">
        <f>$M28*'03 Ex#1 - Inputs and Assumption'!$B$16</f>
        <v>5.5522138775510204</v>
      </c>
      <c r="P28" s="114">
        <f>O28/INDEX('03 Ex#1 - Inputs and Assumption'!$A$51:$B$98,MATCH($L28,'03 Ex#1 - Inputs and Assumption'!$A$51:$A$98,0),2)</f>
        <v>4.3778827518187455</v>
      </c>
      <c r="Q28" s="112">
        <v>2035</v>
      </c>
      <c r="R28" s="115">
        <f t="shared" si="2"/>
        <v>59.6203633728</v>
      </c>
      <c r="S28" s="115">
        <f>$R$24*(-1)*'03 Ex#1 - Inputs and Assumption'!$B$26</f>
        <v>-1.6561212048000002</v>
      </c>
      <c r="T28" s="115">
        <f>$R28*'03 Ex#1 - Inputs and Assumption'!$B$16</f>
        <v>7.1188173957654772</v>
      </c>
      <c r="U28" s="115">
        <f>T28/INDEX('03 Ex#1 - Inputs and Assumption'!$A$51:$B$98,MATCH($Q28,'03 Ex#1 - Inputs and Assumption'!$A$51:$A$98,0),2)</f>
        <v>5.6131389347730574</v>
      </c>
      <c r="Z28" s="116"/>
    </row>
    <row r="29" spans="2:26" x14ac:dyDescent="0.15">
      <c r="B29" s="108">
        <v>2036</v>
      </c>
      <c r="L29" s="111">
        <v>2036</v>
      </c>
      <c r="M29" s="114">
        <f t="shared" si="1"/>
        <v>45</v>
      </c>
      <c r="N29" s="114">
        <f>'03 Ex#1 - Inputs and Assumption'!$B$23*(-1)*'03 Ex#1 - Inputs and Assumption'!$B$26</f>
        <v>-1.5</v>
      </c>
      <c r="O29" s="114">
        <f>$M29*'03 Ex#1 - Inputs and Assumption'!$B$16</f>
        <v>5.3731102040816321</v>
      </c>
      <c r="P29" s="114">
        <f>O29/INDEX('03 Ex#1 - Inputs and Assumption'!$A$51:$B$98,MATCH($L29,'03 Ex#1 - Inputs and Assumption'!$A$51:$A$98,0),2)</f>
        <v>4.1535889485946349</v>
      </c>
      <c r="Q29" s="112">
        <v>2036</v>
      </c>
      <c r="R29" s="115">
        <f t="shared" si="2"/>
        <v>57.964242167999998</v>
      </c>
      <c r="S29" s="115">
        <f>$R$24*(-1)*'03 Ex#1 - Inputs and Assumption'!$B$26</f>
        <v>-1.6561212048000002</v>
      </c>
      <c r="T29" s="115">
        <f>$R29*'03 Ex#1 - Inputs and Assumption'!$B$16</f>
        <v>6.9210724681053257</v>
      </c>
      <c r="U29" s="115">
        <f>T29/INDEX('03 Ex#1 - Inputs and Assumption'!$A$51:$B$98,MATCH($Q29,'03 Ex#1 - Inputs and Assumption'!$A$51:$A$98,0),2)</f>
        <v>5.3502141262815099</v>
      </c>
      <c r="Z29" s="116"/>
    </row>
    <row r="30" spans="2:26" x14ac:dyDescent="0.15">
      <c r="B30" s="108">
        <v>2037</v>
      </c>
      <c r="L30" s="111">
        <v>2037</v>
      </c>
      <c r="M30" s="114">
        <f t="shared" si="1"/>
        <v>43.5</v>
      </c>
      <c r="N30" s="114">
        <f>'03 Ex#1 - Inputs and Assumption'!$B$23*(-1)*'03 Ex#1 - Inputs and Assumption'!$B$26</f>
        <v>-1.5</v>
      </c>
      <c r="O30" s="114">
        <f>$M30*'03 Ex#1 - Inputs and Assumption'!$B$16</f>
        <v>5.1940065306122447</v>
      </c>
      <c r="P30" s="114">
        <f>O30/INDEX('03 Ex#1 - Inputs and Assumption'!$A$51:$B$98,MATCH($L30,'03 Ex#1 - Inputs and Assumption'!$A$51:$A$98,0),2)</f>
        <v>3.9364078270994902</v>
      </c>
      <c r="Q30" s="112">
        <v>2037</v>
      </c>
      <c r="R30" s="115">
        <f t="shared" si="2"/>
        <v>56.308120963199997</v>
      </c>
      <c r="S30" s="115">
        <f>$R$24*(-1)*'03 Ex#1 - Inputs and Assumption'!$B$26</f>
        <v>-1.6561212048000002</v>
      </c>
      <c r="T30" s="115">
        <f>$R30*'03 Ex#1 - Inputs and Assumption'!$B$16</f>
        <v>6.7233275404451733</v>
      </c>
      <c r="U30" s="115">
        <f>T30/INDEX('03 Ex#1 - Inputs and Assumption'!$A$51:$B$98,MATCH($Q30,'03 Ex#1 - Inputs and Assumption'!$A$51:$A$98,0),2)</f>
        <v>5.0954420250300085</v>
      </c>
      <c r="Z30" s="116"/>
    </row>
    <row r="31" spans="2:26" x14ac:dyDescent="0.15">
      <c r="B31" s="108">
        <v>2038</v>
      </c>
      <c r="L31" s="111">
        <v>2038</v>
      </c>
      <c r="M31" s="114">
        <f t="shared" si="1"/>
        <v>42</v>
      </c>
      <c r="N31" s="114">
        <f>'03 Ex#1 - Inputs and Assumption'!$B$23*(-1)*'03 Ex#1 - Inputs and Assumption'!$B$26</f>
        <v>-1.5</v>
      </c>
      <c r="O31" s="114">
        <f>$M31*'03 Ex#1 - Inputs and Assumption'!$B$16</f>
        <v>5.0149028571428573</v>
      </c>
      <c r="P31" s="114">
        <f>O31/INDEX('03 Ex#1 - Inputs and Assumption'!$A$51:$B$98,MATCH($L31,'03 Ex#1 - Inputs and Assumption'!$A$51:$A$98,0),2)</f>
        <v>3.7261466923186521</v>
      </c>
      <c r="Q31" s="112">
        <v>2038</v>
      </c>
      <c r="R31" s="115">
        <f t="shared" si="2"/>
        <v>54.651999758399995</v>
      </c>
      <c r="S31" s="115">
        <f>$R$24*(-1)*'03 Ex#1 - Inputs and Assumption'!$B$26</f>
        <v>-1.6561212048000002</v>
      </c>
      <c r="T31" s="115">
        <f>$R31*'03 Ex#1 - Inputs and Assumption'!$B$16</f>
        <v>6.5255826127850209</v>
      </c>
      <c r="U31" s="115">
        <f>T31/INDEX('03 Ex#1 - Inputs and Assumption'!$A$51:$B$98,MATCH($Q31,'03 Ex#1 - Inputs and Assumption'!$A$51:$A$98,0),2)</f>
        <v>4.8486040030562361</v>
      </c>
      <c r="Z31" s="116"/>
    </row>
    <row r="32" spans="2:26" x14ac:dyDescent="0.15">
      <c r="B32" s="108">
        <v>2039</v>
      </c>
      <c r="L32" s="111">
        <v>2039</v>
      </c>
      <c r="M32" s="114">
        <f t="shared" si="1"/>
        <v>40.5</v>
      </c>
      <c r="N32" s="114">
        <f>'03 Ex#1 - Inputs and Assumption'!$B$23*(-1)*'03 Ex#1 - Inputs and Assumption'!$B$26</f>
        <v>-1.5</v>
      </c>
      <c r="O32" s="114">
        <f>$M32*'03 Ex#1 - Inputs and Assumption'!$B$16</f>
        <v>4.8357991836734691</v>
      </c>
      <c r="P32" s="114">
        <f>O32/INDEX('03 Ex#1 - Inputs and Assumption'!$A$51:$B$98,MATCH($L32,'03 Ex#1 - Inputs and Assumption'!$A$51:$A$98,0),2)</f>
        <v>3.52261767130965</v>
      </c>
      <c r="Q32" s="112">
        <v>2039</v>
      </c>
      <c r="R32" s="115">
        <f t="shared" si="2"/>
        <v>52.995878553599994</v>
      </c>
      <c r="S32" s="115">
        <f>$R$24*(-1)*'03 Ex#1 - Inputs and Assumption'!$B$26</f>
        <v>-1.6561212048000002</v>
      </c>
      <c r="T32" s="115">
        <f>$R32*'03 Ex#1 - Inputs and Assumption'!$B$16</f>
        <v>6.3278376851248685</v>
      </c>
      <c r="U32" s="115">
        <f>T32/INDEX('03 Ex#1 - Inputs and Assumption'!$A$51:$B$98,MATCH($Q32,'03 Ex#1 - Inputs and Assumption'!$A$51:$A$98,0),2)</f>
        <v>4.6094868715923809</v>
      </c>
      <c r="Z32" s="116"/>
    </row>
    <row r="33" spans="2:26" x14ac:dyDescent="0.15">
      <c r="B33" s="108">
        <v>2040</v>
      </c>
      <c r="L33" s="111">
        <v>2040</v>
      </c>
      <c r="M33" s="114">
        <f t="shared" si="1"/>
        <v>39</v>
      </c>
      <c r="N33" s="114">
        <f>'03 Ex#1 - Inputs and Assumption'!$B$23*(-1)*'03 Ex#1 - Inputs and Assumption'!$B$26</f>
        <v>-1.5</v>
      </c>
      <c r="O33" s="114">
        <f>$M33*'03 Ex#1 - Inputs and Assumption'!$B$16</f>
        <v>4.6566955102040817</v>
      </c>
      <c r="P33" s="114">
        <f>O33/INDEX('03 Ex#1 - Inputs and Assumption'!$A$51:$B$98,MATCH($L33,'03 Ex#1 - Inputs and Assumption'!$A$51:$A$98,0),2)</f>
        <v>3.3256375981863071</v>
      </c>
      <c r="Q33" s="112">
        <v>2040</v>
      </c>
      <c r="R33" s="115">
        <f t="shared" si="2"/>
        <v>51.339757348799992</v>
      </c>
      <c r="S33" s="115">
        <f>$R$24*(-1)*'03 Ex#1 - Inputs and Assumption'!$B$26</f>
        <v>-1.6561212048000002</v>
      </c>
      <c r="T33" s="115">
        <f>$R33*'03 Ex#1 - Inputs and Assumption'!$B$16</f>
        <v>6.1300927574647162</v>
      </c>
      <c r="U33" s="115">
        <f>T33/INDEX('03 Ex#1 - Inputs and Assumption'!$A$51:$B$98,MATCH($Q33,'03 Ex#1 - Inputs and Assumption'!$A$51:$A$98,0),2)</f>
        <v>4.3778827518187438</v>
      </c>
      <c r="Z33" s="116"/>
    </row>
    <row r="34" spans="2:26" x14ac:dyDescent="0.15">
      <c r="B34" s="108">
        <v>2041</v>
      </c>
      <c r="L34" s="111">
        <v>2041</v>
      </c>
      <c r="M34" s="114">
        <f t="shared" si="1"/>
        <v>37.5</v>
      </c>
      <c r="N34" s="114">
        <f>'03 Ex#1 - Inputs and Assumption'!$B$23*(-1)*'03 Ex#1 - Inputs and Assumption'!$B$26</f>
        <v>-1.5</v>
      </c>
      <c r="O34" s="114">
        <f>$M34*'03 Ex#1 - Inputs and Assumption'!$B$16</f>
        <v>4.4775918367346934</v>
      </c>
      <c r="P34" s="114">
        <f>O34/INDEX('03 Ex#1 - Inputs and Assumption'!$A$51:$B$98,MATCH($L34,'03 Ex#1 - Inputs and Assumption'!$A$51:$A$98,0),2)</f>
        <v>3.1350279017593388</v>
      </c>
      <c r="Q34" s="112">
        <v>2041</v>
      </c>
      <c r="R34" s="115">
        <f t="shared" si="2"/>
        <v>49.683636143999991</v>
      </c>
      <c r="S34" s="115">
        <f>$R$24*(-1)*'03 Ex#1 - Inputs and Assumption'!$B$26</f>
        <v>-1.6561212048000002</v>
      </c>
      <c r="T34" s="115">
        <f>$R34*'03 Ex#1 - Inputs and Assumption'!$B$16</f>
        <v>5.9323478298045638</v>
      </c>
      <c r="U34" s="115">
        <f>T34/INDEX('03 Ex#1 - Inputs and Assumption'!$A$51:$B$98,MATCH($Q34,'03 Ex#1 - Inputs and Assumption'!$A$51:$A$98,0),2)</f>
        <v>4.1535889485946331</v>
      </c>
      <c r="Z34" s="116"/>
    </row>
    <row r="35" spans="2:26" x14ac:dyDescent="0.15">
      <c r="B35" s="108">
        <v>2042</v>
      </c>
      <c r="L35" s="111">
        <v>2042</v>
      </c>
      <c r="M35" s="114">
        <f t="shared" si="1"/>
        <v>36</v>
      </c>
      <c r="N35" s="114">
        <f>'03 Ex#1 - Inputs and Assumption'!$B$23*(-1)*'03 Ex#1 - Inputs and Assumption'!$B$26</f>
        <v>-1.5</v>
      </c>
      <c r="O35" s="114">
        <f>$M35*'03 Ex#1 - Inputs and Assumption'!$B$16</f>
        <v>4.298488163265306</v>
      </c>
      <c r="P35" s="114">
        <f>O35/INDEX('03 Ex#1 - Inputs and Assumption'!$A$51:$B$98,MATCH($L35,'03 Ex#1 - Inputs and Assumption'!$A$51:$A$98,0),2)</f>
        <v>2.9506144957734959</v>
      </c>
      <c r="Q35" s="112">
        <v>2042</v>
      </c>
      <c r="R35" s="115">
        <f t="shared" si="2"/>
        <v>48.027514939199989</v>
      </c>
      <c r="S35" s="115">
        <f>$R$24*(-1)*'03 Ex#1 - Inputs and Assumption'!$B$26</f>
        <v>-1.6561212048000002</v>
      </c>
      <c r="T35" s="115">
        <f>$R35*'03 Ex#1 - Inputs and Assumption'!$B$16</f>
        <v>5.7346029021444114</v>
      </c>
      <c r="U35" s="115">
        <f>T35/INDEX('03 Ex#1 - Inputs and Assumption'!$A$51:$B$98,MATCH($Q35,'03 Ex#1 - Inputs and Assumption'!$A$51:$A$98,0),2)</f>
        <v>3.9364078270994889</v>
      </c>
      <c r="Z35" s="116"/>
    </row>
    <row r="36" spans="2:26" x14ac:dyDescent="0.15">
      <c r="B36" s="108">
        <v>2043</v>
      </c>
      <c r="L36" s="111">
        <v>2043</v>
      </c>
      <c r="M36" s="114">
        <f t="shared" si="1"/>
        <v>34.5</v>
      </c>
      <c r="N36" s="114">
        <f>'03 Ex#1 - Inputs and Assumption'!$B$23*(-1)*'03 Ex#1 - Inputs and Assumption'!$B$26</f>
        <v>-1.5</v>
      </c>
      <c r="O36" s="114">
        <f>$M36*'03 Ex#1 - Inputs and Assumption'!$B$16</f>
        <v>4.1193844897959186</v>
      </c>
      <c r="P36" s="114">
        <f>O36/INDEX('03 Ex#1 - Inputs and Assumption'!$A$51:$B$98,MATCH($L36,'03 Ex#1 - Inputs and Assumption'!$A$51:$A$98,0),2)</f>
        <v>2.7722276716826144</v>
      </c>
      <c r="Q36" s="112">
        <v>2043</v>
      </c>
      <c r="R36" s="115">
        <f t="shared" si="2"/>
        <v>46.371393734399987</v>
      </c>
      <c r="S36" s="115">
        <f>$R$24*(-1)*'03 Ex#1 - Inputs and Assumption'!$B$26</f>
        <v>-1.6561212048000002</v>
      </c>
      <c r="T36" s="115">
        <f>$R36*'03 Ex#1 - Inputs and Assumption'!$B$16</f>
        <v>5.536857974484259</v>
      </c>
      <c r="U36" s="115">
        <f>T36/INDEX('03 Ex#1 - Inputs and Assumption'!$A$51:$B$98,MATCH($Q36,'03 Ex#1 - Inputs and Assumption'!$A$51:$A$98,0),2)</f>
        <v>3.7261466923186504</v>
      </c>
      <c r="Z36" s="116"/>
    </row>
    <row r="37" spans="2:26" x14ac:dyDescent="0.15">
      <c r="B37" s="108">
        <v>2044</v>
      </c>
      <c r="L37" s="111">
        <v>2044</v>
      </c>
      <c r="M37" s="114">
        <f t="shared" si="1"/>
        <v>33</v>
      </c>
      <c r="N37" s="114">
        <f>'03 Ex#1 - Inputs and Assumption'!$B$23*(-1)*'03 Ex#1 - Inputs and Assumption'!$B$26</f>
        <v>-1.5</v>
      </c>
      <c r="O37" s="114">
        <f>$M37*'03 Ex#1 - Inputs and Assumption'!$B$16</f>
        <v>3.9402808163265304</v>
      </c>
      <c r="P37" s="114">
        <f>O37/INDEX('03 Ex#1 - Inputs and Assumption'!$A$51:$B$98,MATCH($L37,'03 Ex#1 - Inputs and Assumption'!$A$51:$A$98,0),2)</f>
        <v>2.5997019939052644</v>
      </c>
      <c r="Q37" s="112">
        <v>2044</v>
      </c>
      <c r="R37" s="115">
        <f t="shared" si="2"/>
        <v>44.715272529599986</v>
      </c>
      <c r="S37" s="115">
        <f>$R$24*(-1)*'03 Ex#1 - Inputs and Assumption'!$B$26</f>
        <v>-1.6561212048000002</v>
      </c>
      <c r="T37" s="115">
        <f>$R37*'03 Ex#1 - Inputs and Assumption'!$B$16</f>
        <v>5.3391130468241066</v>
      </c>
      <c r="U37" s="115">
        <f>T37/INDEX('03 Ex#1 - Inputs and Assumption'!$A$51:$B$98,MATCH($Q37,'03 Ex#1 - Inputs and Assumption'!$A$51:$A$98,0),2)</f>
        <v>3.5226176713096482</v>
      </c>
      <c r="Z37" s="116"/>
    </row>
    <row r="38" spans="2:26" x14ac:dyDescent="0.15">
      <c r="B38" s="108">
        <v>2045</v>
      </c>
      <c r="L38" s="111">
        <v>2045</v>
      </c>
      <c r="M38" s="114">
        <f t="shared" si="1"/>
        <v>31.5</v>
      </c>
      <c r="N38" s="114">
        <f>'03 Ex#1 - Inputs and Assumption'!$B$23*(-1)*'03 Ex#1 - Inputs and Assumption'!$B$26</f>
        <v>-1.5</v>
      </c>
      <c r="O38" s="114">
        <f>$M38*'03 Ex#1 - Inputs and Assumption'!$B$16</f>
        <v>3.7611771428571426</v>
      </c>
      <c r="P38" s="114">
        <f>O38/INDEX('03 Ex#1 - Inputs and Assumption'!$A$51:$B$98,MATCH($L38,'03 Ex#1 - Inputs and Assumption'!$A$51:$A$98,0),2)</f>
        <v>2.4328761975049265</v>
      </c>
      <c r="Q38" s="112">
        <v>2045</v>
      </c>
      <c r="R38" s="115">
        <f t="shared" si="2"/>
        <v>43.059151324799984</v>
      </c>
      <c r="S38" s="115">
        <f>$R$24*(-1)*'03 Ex#1 - Inputs and Assumption'!$B$26</f>
        <v>-1.6561212048000002</v>
      </c>
      <c r="T38" s="115">
        <f>$R38*'03 Ex#1 - Inputs and Assumption'!$B$16</f>
        <v>5.1413681191639542</v>
      </c>
      <c r="U38" s="115">
        <f>T38/INDEX('03 Ex#1 - Inputs and Assumption'!$A$51:$B$98,MATCH($Q38,'03 Ex#1 - Inputs and Assumption'!$A$51:$A$98,0),2)</f>
        <v>3.3256375981863049</v>
      </c>
      <c r="Z38" s="116"/>
    </row>
    <row r="39" spans="2:26" x14ac:dyDescent="0.15">
      <c r="B39" s="108">
        <v>2046</v>
      </c>
      <c r="L39" s="111">
        <v>2046</v>
      </c>
      <c r="M39" s="114">
        <f t="shared" si="1"/>
        <v>30</v>
      </c>
      <c r="N39" s="114">
        <f>'03 Ex#1 - Inputs and Assumption'!$B$23*(-1)*'03 Ex#1 - Inputs and Assumption'!$B$26</f>
        <v>-1.5</v>
      </c>
      <c r="O39" s="114">
        <f>$M39*'03 Ex#1 - Inputs and Assumption'!$B$16</f>
        <v>3.5820734693877552</v>
      </c>
      <c r="P39" s="114">
        <f>O39/INDEX('03 Ex#1 - Inputs and Assumption'!$A$51:$B$98,MATCH($L39,'03 Ex#1 - Inputs and Assumption'!$A$51:$A$98,0),2)</f>
        <v>2.2715930882398943</v>
      </c>
      <c r="Q39" s="112">
        <v>2046</v>
      </c>
      <c r="R39" s="115">
        <f t="shared" si="2"/>
        <v>41.403030119999983</v>
      </c>
      <c r="S39" s="115">
        <f>$R$24*(-1)*'03 Ex#1 - Inputs and Assumption'!$B$26</f>
        <v>-1.6561212048000002</v>
      </c>
      <c r="T39" s="115">
        <f>$R39*'03 Ex#1 - Inputs and Assumption'!$B$16</f>
        <v>4.9436231915038018</v>
      </c>
      <c r="U39" s="115">
        <f>T39/INDEX('03 Ex#1 - Inputs and Assumption'!$A$51:$B$98,MATCH($Q39,'03 Ex#1 - Inputs and Assumption'!$A$51:$A$98,0),2)</f>
        <v>3.1350279017593374</v>
      </c>
      <c r="Z39" s="116"/>
    </row>
    <row r="40" spans="2:26" x14ac:dyDescent="0.15">
      <c r="B40" s="108">
        <v>2047</v>
      </c>
      <c r="L40" s="111">
        <v>2047</v>
      </c>
      <c r="M40" s="114">
        <f t="shared" si="1"/>
        <v>28.5</v>
      </c>
      <c r="N40" s="114">
        <f>'03 Ex#1 - Inputs and Assumption'!$B$23*(-1)*'03 Ex#1 - Inputs and Assumption'!$B$26</f>
        <v>-1.5</v>
      </c>
      <c r="O40" s="114">
        <f>$M40*'03 Ex#1 - Inputs and Assumption'!$B$16</f>
        <v>3.4029697959183673</v>
      </c>
      <c r="P40" s="114">
        <f>O40/INDEX('03 Ex#1 - Inputs and Assumption'!$A$51:$B$98,MATCH($L40,'03 Ex#1 - Inputs and Assumption'!$A$51:$A$98,0),2)</f>
        <v>2.1156994449293132</v>
      </c>
      <c r="Q40" s="112">
        <v>2047</v>
      </c>
      <c r="R40" s="115">
        <f t="shared" si="2"/>
        <v>39.746908915199981</v>
      </c>
      <c r="S40" s="115">
        <f>$R$24*(-1)*'03 Ex#1 - Inputs and Assumption'!$B$26</f>
        <v>-1.6561212048000002</v>
      </c>
      <c r="T40" s="115">
        <f>$R40*'03 Ex#1 - Inputs and Assumption'!$B$16</f>
        <v>4.7458782638436494</v>
      </c>
      <c r="U40" s="115">
        <f>T40/INDEX('03 Ex#1 - Inputs and Assumption'!$A$51:$B$98,MATCH($Q40,'03 Ex#1 - Inputs and Assumption'!$A$51:$A$98,0),2)</f>
        <v>2.9506144957734937</v>
      </c>
      <c r="Z40" s="116"/>
    </row>
    <row r="41" spans="2:26" x14ac:dyDescent="0.15">
      <c r="B41" s="108">
        <v>2048</v>
      </c>
      <c r="L41" s="111">
        <v>2048</v>
      </c>
      <c r="M41" s="114">
        <f t="shared" si="1"/>
        <v>27</v>
      </c>
      <c r="N41" s="114">
        <f>'03 Ex#1 - Inputs and Assumption'!$B$23*(-1)*'03 Ex#1 - Inputs and Assumption'!$B$26</f>
        <v>-1.5</v>
      </c>
      <c r="O41" s="114">
        <f>$M41*'03 Ex#1 - Inputs and Assumption'!$B$16</f>
        <v>3.2238661224489795</v>
      </c>
      <c r="P41" s="114">
        <f>O41/INDEX('03 Ex#1 - Inputs and Assumption'!$A$51:$B$98,MATCH($L41,'03 Ex#1 - Inputs and Assumption'!$A$51:$A$98,0),2)</f>
        <v>1.9650459240829534</v>
      </c>
      <c r="Q41" s="112">
        <v>2048</v>
      </c>
      <c r="R41" s="115">
        <f t="shared" si="2"/>
        <v>38.090787710399979</v>
      </c>
      <c r="S41" s="115">
        <f>$R$24*(-1)*'03 Ex#1 - Inputs and Assumption'!$B$26</f>
        <v>-1.6561212048000002</v>
      </c>
      <c r="T41" s="115">
        <f>$R41*'03 Ex#1 - Inputs and Assumption'!$B$16</f>
        <v>4.548133336183497</v>
      </c>
      <c r="U41" s="115">
        <f>T41/INDEX('03 Ex#1 - Inputs and Assumption'!$A$51:$B$98,MATCH($Q41,'03 Ex#1 - Inputs and Assumption'!$A$51:$A$98,0),2)</f>
        <v>2.7722276716826122</v>
      </c>
      <c r="Z41" s="116"/>
    </row>
    <row r="42" spans="2:26" x14ac:dyDescent="0.15">
      <c r="B42" s="108">
        <v>2049</v>
      </c>
      <c r="L42" s="111">
        <v>2049</v>
      </c>
      <c r="M42" s="114">
        <f t="shared" si="1"/>
        <v>25.5</v>
      </c>
      <c r="N42" s="114">
        <f>'03 Ex#1 - Inputs and Assumption'!$B$23*(-1)*'03 Ex#1 - Inputs and Assumption'!$B$26</f>
        <v>-1.5</v>
      </c>
      <c r="O42" s="114">
        <f>$M42*'03 Ex#1 - Inputs and Assumption'!$B$16</f>
        <v>3.0447624489795917</v>
      </c>
      <c r="P42" s="114">
        <f>O42/INDEX('03 Ex#1 - Inputs and Assumption'!$A$51:$B$98,MATCH($L42,'03 Ex#1 - Inputs and Assumption'!$A$51:$A$98,0),2)</f>
        <v>1.8194869667434754</v>
      </c>
      <c r="Q42" s="112">
        <v>2049</v>
      </c>
      <c r="R42" s="115">
        <f t="shared" si="2"/>
        <v>36.434666505599978</v>
      </c>
      <c r="S42" s="115">
        <f>$R$24*(-1)*'03 Ex#1 - Inputs and Assumption'!$B$26</f>
        <v>-1.6561212048000002</v>
      </c>
      <c r="T42" s="115">
        <f>$R42*'03 Ex#1 - Inputs and Assumption'!$B$16</f>
        <v>4.3503884085233446</v>
      </c>
      <c r="U42" s="115">
        <f>T42/INDEX('03 Ex#1 - Inputs and Assumption'!$A$51:$B$98,MATCH($Q42,'03 Ex#1 - Inputs and Assumption'!$A$51:$A$98,0),2)</f>
        <v>2.599701993905263</v>
      </c>
      <c r="Z42" s="116"/>
    </row>
    <row r="43" spans="2:26" x14ac:dyDescent="0.15">
      <c r="B43" s="108">
        <v>2050</v>
      </c>
      <c r="L43" s="111">
        <v>2050</v>
      </c>
      <c r="M43" s="114">
        <f t="shared" si="1"/>
        <v>24</v>
      </c>
      <c r="N43" s="114">
        <f>'03 Ex#1 - Inputs and Assumption'!$B$23*(-1)*'03 Ex#1 - Inputs and Assumption'!$B$26</f>
        <v>-1.5</v>
      </c>
      <c r="O43" s="114">
        <f>$M43*'03 Ex#1 - Inputs and Assumption'!$B$16</f>
        <v>2.8656587755102039</v>
      </c>
      <c r="P43" s="114">
        <f>O43/INDEX('03 Ex#1 - Inputs and Assumption'!$A$51:$B$98,MATCH($L43,'03 Ex#1 - Inputs and Assumption'!$A$51:$A$98,0),2)</f>
        <v>1.6788807074910961</v>
      </c>
      <c r="Q43" s="112">
        <v>2050</v>
      </c>
      <c r="R43" s="115">
        <f t="shared" si="2"/>
        <v>34.778545300799976</v>
      </c>
      <c r="S43" s="115">
        <f>$R$24*(-1)*'03 Ex#1 - Inputs and Assumption'!$B$26</f>
        <v>-1.6561212048000002</v>
      </c>
      <c r="T43" s="115">
        <f>$R43*'03 Ex#1 - Inputs and Assumption'!$B$16</f>
        <v>4.1526434808631922</v>
      </c>
      <c r="U43" s="115">
        <f>T43/INDEX('03 Ex#1 - Inputs and Assumption'!$A$51:$B$98,MATCH($Q43,'03 Ex#1 - Inputs and Assumption'!$A$51:$A$98,0),2)</f>
        <v>2.4328761975049247</v>
      </c>
      <c r="Z43" s="116"/>
    </row>
    <row r="44" spans="2:26" x14ac:dyDescent="0.15">
      <c r="B44" s="108">
        <v>2051</v>
      </c>
      <c r="L44" s="111">
        <v>2051</v>
      </c>
      <c r="M44" s="114">
        <f t="shared" si="1"/>
        <v>22.5</v>
      </c>
      <c r="N44" s="114">
        <f>'03 Ex#1 - Inputs and Assumption'!$B$23*(-1)*'03 Ex#1 - Inputs and Assumption'!$B$26</f>
        <v>-1.5</v>
      </c>
      <c r="O44" s="114">
        <f>$M44*'03 Ex#1 - Inputs and Assumption'!$B$16</f>
        <v>2.686555102040816</v>
      </c>
      <c r="P44" s="114">
        <f>O44/INDEX('03 Ex#1 - Inputs and Assumption'!$A$51:$B$98,MATCH($L44,'03 Ex#1 - Inputs and Assumption'!$A$51:$A$98,0),2)</f>
        <v>1.5430888855616689</v>
      </c>
      <c r="Q44" s="112">
        <v>2051</v>
      </c>
      <c r="R44" s="115">
        <f t="shared" si="2"/>
        <v>33.122424095999975</v>
      </c>
      <c r="S44" s="115">
        <f>$R$24*(-1)*'03 Ex#1 - Inputs and Assumption'!$B$26</f>
        <v>-1.6561212048000002</v>
      </c>
      <c r="T44" s="115">
        <f>$R44*'03 Ex#1 - Inputs and Assumption'!$B$16</f>
        <v>3.9548985532030403</v>
      </c>
      <c r="U44" s="115">
        <f>T44/INDEX('03 Ex#1 - Inputs and Assumption'!$A$51:$B$98,MATCH($Q44,'03 Ex#1 - Inputs and Assumption'!$A$51:$A$98,0),2)</f>
        <v>2.2715930882398925</v>
      </c>
      <c r="Z44" s="116"/>
    </row>
    <row r="45" spans="2:26" x14ac:dyDescent="0.15">
      <c r="B45" s="108">
        <v>2052</v>
      </c>
      <c r="L45" s="111">
        <v>2052</v>
      </c>
      <c r="M45" s="114">
        <f t="shared" si="1"/>
        <v>21</v>
      </c>
      <c r="N45" s="114">
        <f>'03 Ex#1 - Inputs and Assumption'!$B$23*(-1)*'03 Ex#1 - Inputs and Assumption'!$B$26</f>
        <v>-1.5</v>
      </c>
      <c r="O45" s="114">
        <f>$M45*'03 Ex#1 - Inputs and Assumption'!$B$16</f>
        <v>2.5074514285714287</v>
      </c>
      <c r="P45" s="114">
        <f>O45/INDEX('03 Ex#1 - Inputs and Assumption'!$A$51:$B$98,MATCH($L45,'03 Ex#1 - Inputs and Assumption'!$A$51:$A$98,0),2)</f>
        <v>1.4119767580302856</v>
      </c>
      <c r="Q45" s="112">
        <v>2052</v>
      </c>
      <c r="R45" s="115">
        <f t="shared" si="2"/>
        <v>31.466302891199973</v>
      </c>
      <c r="S45" s="115">
        <f>$R$24*(-1)*'03 Ex#1 - Inputs and Assumption'!$B$26</f>
        <v>-1.6561212048000002</v>
      </c>
      <c r="T45" s="115">
        <f>$R45*'03 Ex#1 - Inputs and Assumption'!$B$16</f>
        <v>3.7571536255428879</v>
      </c>
      <c r="U45" s="115">
        <f>T45/INDEX('03 Ex#1 - Inputs and Assumption'!$A$51:$B$98,MATCH($Q45,'03 Ex#1 - Inputs and Assumption'!$A$51:$A$98,0),2)</f>
        <v>2.1156994449293114</v>
      </c>
      <c r="Z45" s="116"/>
    </row>
    <row r="46" spans="2:26" x14ac:dyDescent="0.15">
      <c r="B46" s="108">
        <v>2053</v>
      </c>
      <c r="L46" s="111">
        <v>2053</v>
      </c>
      <c r="M46" s="114">
        <f t="shared" si="1"/>
        <v>19.5</v>
      </c>
      <c r="N46" s="114">
        <f>'03 Ex#1 - Inputs and Assumption'!$B$23*(-1)*'03 Ex#1 - Inputs and Assumption'!$B$26</f>
        <v>-1.5</v>
      </c>
      <c r="O46" s="114">
        <f>$M46*'03 Ex#1 - Inputs and Assumption'!$B$16</f>
        <v>2.3283477551020408</v>
      </c>
      <c r="P46" s="114">
        <f>O46/INDEX('03 Ex#1 - Inputs and Assumption'!$A$51:$B$98,MATCH($L46,'03 Ex#1 - Inputs and Assumption'!$A$51:$A$98,0),2)</f>
        <v>1.2854130150135652</v>
      </c>
      <c r="Q46" s="112">
        <v>2053</v>
      </c>
      <c r="R46" s="115">
        <f t="shared" si="2"/>
        <v>29.810181686399972</v>
      </c>
      <c r="S46" s="115">
        <f>$R$24*(-1)*'03 Ex#1 - Inputs and Assumption'!$B$26</f>
        <v>-1.6561212048000002</v>
      </c>
      <c r="T46" s="115">
        <f>$R46*'03 Ex#1 - Inputs and Assumption'!$B$16</f>
        <v>3.5594086978827355</v>
      </c>
      <c r="U46" s="115">
        <f>T46/INDEX('03 Ex#1 - Inputs and Assumption'!$A$51:$B$98,MATCH($Q46,'03 Ex#1 - Inputs and Assumption'!$A$51:$A$98,0),2)</f>
        <v>1.9650459240829514</v>
      </c>
      <c r="Z46" s="116"/>
    </row>
    <row r="47" spans="2:26" x14ac:dyDescent="0.15">
      <c r="B47" s="108">
        <v>2054</v>
      </c>
      <c r="L47" s="111">
        <v>2054</v>
      </c>
      <c r="M47" s="114">
        <f t="shared" si="1"/>
        <v>18</v>
      </c>
      <c r="N47" s="114">
        <f>'03 Ex#1 - Inputs and Assumption'!$B$23*(-1)*'03 Ex#1 - Inputs and Assumption'!$B$26</f>
        <v>-1.5</v>
      </c>
      <c r="O47" s="114">
        <f>$M47*'03 Ex#1 - Inputs and Assumption'!$B$16</f>
        <v>2.149244081632653</v>
      </c>
      <c r="P47" s="114">
        <f>O47/INDEX('03 Ex#1 - Inputs and Assumption'!$A$51:$B$98,MATCH($L47,'03 Ex#1 - Inputs and Assumption'!$A$51:$A$98,0),2)</f>
        <v>1.1632696968448553</v>
      </c>
      <c r="Q47" s="112">
        <v>2054</v>
      </c>
      <c r="R47" s="115">
        <f t="shared" si="2"/>
        <v>28.15406048159997</v>
      </c>
      <c r="S47" s="115">
        <f>$R$24*(-1)*'03 Ex#1 - Inputs and Assumption'!$B$26</f>
        <v>-1.6561212048000002</v>
      </c>
      <c r="T47" s="115">
        <f>$R47*'03 Ex#1 - Inputs and Assumption'!$B$16</f>
        <v>3.3616637702225831</v>
      </c>
      <c r="U47" s="115">
        <f>T47/INDEX('03 Ex#1 - Inputs and Assumption'!$A$51:$B$98,MATCH($Q47,'03 Ex#1 - Inputs and Assumption'!$A$51:$A$98,0),2)</f>
        <v>1.8194869667434732</v>
      </c>
      <c r="Z47" s="116"/>
    </row>
    <row r="48" spans="2:26" x14ac:dyDescent="0.15">
      <c r="B48" s="108">
        <v>2055</v>
      </c>
      <c r="L48" s="111">
        <v>2055</v>
      </c>
      <c r="M48" s="114">
        <f t="shared" si="1"/>
        <v>16.5</v>
      </c>
      <c r="N48" s="114">
        <f>'03 Ex#1 - Inputs and Assumption'!$B$23*(-1)*'03 Ex#1 - Inputs and Assumption'!$B$26</f>
        <v>-1.5</v>
      </c>
      <c r="O48" s="114">
        <f>$M48*'03 Ex#1 - Inputs and Assumption'!$B$16</f>
        <v>1.9701404081632652</v>
      </c>
      <c r="P48" s="114">
        <f>O48/INDEX('03 Ex#1 - Inputs and Assumption'!$A$51:$B$98,MATCH($L48,'03 Ex#1 - Inputs and Assumption'!$A$51:$A$98,0),2)</f>
        <v>1.0454221131775661</v>
      </c>
      <c r="Q48" s="112">
        <v>2055</v>
      </c>
      <c r="R48" s="115">
        <f t="shared" si="2"/>
        <v>26.497939276799968</v>
      </c>
      <c r="S48" s="115">
        <f>$R$24*(-1)*'03 Ex#1 - Inputs and Assumption'!$B$26</f>
        <v>-1.6561212048000002</v>
      </c>
      <c r="T48" s="115">
        <f>$R48*'03 Ex#1 - Inputs and Assumption'!$B$16</f>
        <v>3.1639188425624307</v>
      </c>
      <c r="U48" s="115">
        <f>T48/INDEX('03 Ex#1 - Inputs and Assumption'!$A$51:$B$98,MATCH($Q48,'03 Ex#1 - Inputs and Assumption'!$A$51:$A$98,0),2)</f>
        <v>1.6788807074910939</v>
      </c>
      <c r="Z48" s="116"/>
    </row>
    <row r="49" spans="2:26" x14ac:dyDescent="0.15">
      <c r="B49" s="108">
        <v>2056</v>
      </c>
      <c r="L49" s="111">
        <v>2056</v>
      </c>
      <c r="M49" s="114">
        <f t="shared" si="1"/>
        <v>15</v>
      </c>
      <c r="N49" s="114">
        <f>'03 Ex#1 - Inputs and Assumption'!$B$23*(-1)*'03 Ex#1 - Inputs and Assumption'!$B$26</f>
        <v>-1.5</v>
      </c>
      <c r="O49" s="114">
        <f>$M49*'03 Ex#1 - Inputs and Assumption'!$B$16</f>
        <v>1.7910367346938776</v>
      </c>
      <c r="P49" s="114">
        <f>O49/INDEX('03 Ex#1 - Inputs and Assumption'!$A$51:$B$98,MATCH($L49,'03 Ex#1 - Inputs and Assumption'!$A$51:$A$98,0),2)</f>
        <v>0.9317487639728752</v>
      </c>
      <c r="Q49" s="112">
        <v>2056</v>
      </c>
      <c r="R49" s="115">
        <f t="shared" si="2"/>
        <v>24.841818071999967</v>
      </c>
      <c r="S49" s="115">
        <f>$R$24*(-1)*'03 Ex#1 - Inputs and Assumption'!$B$26</f>
        <v>-1.6561212048000002</v>
      </c>
      <c r="T49" s="115">
        <f>$R49*'03 Ex#1 - Inputs and Assumption'!$B$16</f>
        <v>2.9661739149022783</v>
      </c>
      <c r="U49" s="115">
        <f>T49/INDEX('03 Ex#1 - Inputs and Assumption'!$A$51:$B$98,MATCH($Q49,'03 Ex#1 - Inputs and Assumption'!$A$51:$A$98,0),2)</f>
        <v>1.5430888855616667</v>
      </c>
      <c r="Z49" s="116"/>
    </row>
    <row r="50" spans="2:26" x14ac:dyDescent="0.15">
      <c r="B50" s="108">
        <v>2057</v>
      </c>
      <c r="L50" s="111">
        <v>2057</v>
      </c>
      <c r="M50" s="114">
        <f t="shared" si="1"/>
        <v>13.5</v>
      </c>
      <c r="N50" s="114">
        <f>'03 Ex#1 - Inputs and Assumption'!$B$23*(-1)*'03 Ex#1 - Inputs and Assumption'!$B$26</f>
        <v>-1.5</v>
      </c>
      <c r="O50" s="114">
        <f>$M50*'03 Ex#1 - Inputs and Assumption'!$B$16</f>
        <v>1.6119330612244898</v>
      </c>
      <c r="P50" s="114">
        <f>O50/INDEX('03 Ex#1 - Inputs and Assumption'!$A$51:$B$98,MATCH($L50,'03 Ex#1 - Inputs and Assumption'!$A$51:$A$98,0),2)</f>
        <v>0.82213126232900746</v>
      </c>
      <c r="Q50" s="112">
        <v>2057</v>
      </c>
      <c r="R50" s="115">
        <f t="shared" si="2"/>
        <v>23.185696867199965</v>
      </c>
      <c r="S50" s="115">
        <f>$R$24*(-1)*'03 Ex#1 - Inputs and Assumption'!$B$26</f>
        <v>-1.6561212048000002</v>
      </c>
      <c r="T50" s="115">
        <f>$R50*'03 Ex#1 - Inputs and Assumption'!$B$16</f>
        <v>2.7684289872421259</v>
      </c>
      <c r="U50" s="115">
        <f>T50/INDEX('03 Ex#1 - Inputs and Assumption'!$A$51:$B$98,MATCH($Q50,'03 Ex#1 - Inputs and Assumption'!$A$51:$A$98,0),2)</f>
        <v>1.4119767580302831</v>
      </c>
      <c r="Z50" s="116"/>
    </row>
    <row r="51" spans="2:26" x14ac:dyDescent="0.15">
      <c r="B51" s="108">
        <v>2058</v>
      </c>
      <c r="L51" s="111">
        <v>2058</v>
      </c>
      <c r="M51" s="114">
        <f t="shared" si="1"/>
        <v>12</v>
      </c>
      <c r="N51" s="114">
        <f>'03 Ex#1 - Inputs and Assumption'!$B$23*(-1)*'03 Ex#1 - Inputs and Assumption'!$B$26</f>
        <v>-1.5</v>
      </c>
      <c r="O51" s="114">
        <f>$M51*'03 Ex#1 - Inputs and Assumption'!$B$16</f>
        <v>1.4328293877551019</v>
      </c>
      <c r="P51" s="114">
        <f>O51/INDEX('03 Ex#1 - Inputs and Assumption'!$A$51:$B$98,MATCH($L51,'03 Ex#1 - Inputs and Assumption'!$A$51:$A$98,0),2)</f>
        <v>0.71645425911024618</v>
      </c>
      <c r="Q51" s="112">
        <v>2058</v>
      </c>
      <c r="R51" s="115">
        <f t="shared" si="2"/>
        <v>21.529575662399964</v>
      </c>
      <c r="S51" s="115">
        <f>$R$24*(-1)*'03 Ex#1 - Inputs and Assumption'!$B$26</f>
        <v>-1.6561212048000002</v>
      </c>
      <c r="T51" s="115">
        <f>$R51*'03 Ex#1 - Inputs and Assumption'!$B$16</f>
        <v>2.5706840595819735</v>
      </c>
      <c r="U51" s="115">
        <f>T51/INDEX('03 Ex#1 - Inputs and Assumption'!$A$51:$B$98,MATCH($Q51,'03 Ex#1 - Inputs and Assumption'!$A$51:$A$98,0),2)</f>
        <v>1.2854130150135628</v>
      </c>
      <c r="Z51" s="116"/>
    </row>
    <row r="52" spans="2:26" x14ac:dyDescent="0.15">
      <c r="B52" s="108">
        <v>2059</v>
      </c>
      <c r="L52" s="111">
        <v>2059</v>
      </c>
      <c r="M52" s="114">
        <f t="shared" si="1"/>
        <v>10.5</v>
      </c>
      <c r="N52" s="114">
        <f>'03 Ex#1 - Inputs and Assumption'!$B$23*(-1)*'03 Ex#1 - Inputs and Assumption'!$B$26</f>
        <v>-1.5</v>
      </c>
      <c r="O52" s="114">
        <f>$M52*'03 Ex#1 - Inputs and Assumption'!$B$16</f>
        <v>1.2537257142857143</v>
      </c>
      <c r="P52" s="114">
        <f>O52/INDEX('03 Ex#1 - Inputs and Assumption'!$A$51:$B$98,MATCH($L52,'03 Ex#1 - Inputs and Assumption'!$A$51:$A$98,0),2)</f>
        <v>0.61460536933477017</v>
      </c>
      <c r="Q52" s="112">
        <v>2059</v>
      </c>
      <c r="R52" s="115">
        <f t="shared" si="2"/>
        <v>19.873454457599962</v>
      </c>
      <c r="S52" s="115">
        <f>$R$24*(-1)*'03 Ex#1 - Inputs and Assumption'!$B$26</f>
        <v>-1.6561212048000002</v>
      </c>
      <c r="T52" s="115">
        <f>$R52*'03 Ex#1 - Inputs and Assumption'!$B$16</f>
        <v>2.3729391319218212</v>
      </c>
      <c r="U52" s="115">
        <f>T52/INDEX('03 Ex#1 - Inputs and Assumption'!$A$51:$B$98,MATCH($Q52,'03 Ex#1 - Inputs and Assumption'!$A$51:$A$98,0),2)</f>
        <v>1.163269696844853</v>
      </c>
      <c r="Z52" s="116"/>
    </row>
    <row r="53" spans="2:26" x14ac:dyDescent="0.15">
      <c r="B53" s="108">
        <v>2060</v>
      </c>
      <c r="L53" s="111">
        <v>2060</v>
      </c>
      <c r="M53" s="114">
        <f t="shared" si="1"/>
        <v>9</v>
      </c>
      <c r="N53" s="114">
        <f>'03 Ex#1 - Inputs and Assumption'!$B$23*(-1)*'03 Ex#1 - Inputs and Assumption'!$B$26</f>
        <v>-1.5</v>
      </c>
      <c r="O53" s="114">
        <f>$M53*'03 Ex#1 - Inputs and Assumption'!$B$16</f>
        <v>1.0746220408163265</v>
      </c>
      <c r="P53" s="114">
        <f>O53/INDEX('03 Ex#1 - Inputs and Assumption'!$A$51:$B$98,MATCH($L53,'03 Ex#1 - Inputs and Assumption'!$A$51:$A$98,0),2)</f>
        <v>0.51647510028131938</v>
      </c>
      <c r="Q53" s="112">
        <v>2060</v>
      </c>
      <c r="R53" s="115">
        <f t="shared" si="2"/>
        <v>18.217333252799961</v>
      </c>
      <c r="S53" s="115">
        <f>$R$24*(-1)*'03 Ex#1 - Inputs and Assumption'!$B$26</f>
        <v>-1.6561212048000002</v>
      </c>
      <c r="T53" s="115">
        <f>$R53*'03 Ex#1 - Inputs and Assumption'!$B$16</f>
        <v>2.1751942042616692</v>
      </c>
      <c r="U53" s="115">
        <f>T53/INDEX('03 Ex#1 - Inputs and Assumption'!$A$51:$B$98,MATCH($Q53,'03 Ex#1 - Inputs and Assumption'!$A$51:$A$98,0),2)</f>
        <v>1.0454221131775638</v>
      </c>
      <c r="Z53" s="116"/>
    </row>
    <row r="54" spans="2:26" x14ac:dyDescent="0.15">
      <c r="B54" s="108">
        <v>2061</v>
      </c>
      <c r="L54" s="111">
        <v>2061</v>
      </c>
      <c r="M54" s="114">
        <f t="shared" si="1"/>
        <v>7.5</v>
      </c>
      <c r="N54" s="114">
        <f>'03 Ex#1 - Inputs and Assumption'!$B$23*(-1)*'03 Ex#1 - Inputs and Assumption'!$B$26</f>
        <v>-1.5</v>
      </c>
      <c r="O54" s="114">
        <f>$M54*'03 Ex#1 - Inputs and Assumption'!$B$16</f>
        <v>0.89551836734693879</v>
      </c>
      <c r="P54" s="114">
        <f>O54/INDEX('03 Ex#1 - Inputs and Assumption'!$A$51:$B$98,MATCH($L54,'03 Ex#1 - Inputs and Assumption'!$A$51:$A$98,0),2)</f>
        <v>0.42195678127558767</v>
      </c>
      <c r="Q54" s="112">
        <v>2061</v>
      </c>
      <c r="R54" s="115">
        <f t="shared" si="2"/>
        <v>16.561212047999959</v>
      </c>
      <c r="S54" s="115">
        <f>$R$24*(-1)*'03 Ex#1 - Inputs and Assumption'!$B$26</f>
        <v>-1.6561212048000002</v>
      </c>
      <c r="T54" s="115">
        <f>$R54*'03 Ex#1 - Inputs and Assumption'!$B$16</f>
        <v>1.9774492766015166</v>
      </c>
      <c r="U54" s="115">
        <f>T54/INDEX('03 Ex#1 - Inputs and Assumption'!$A$51:$B$98,MATCH($Q54,'03 Ex#1 - Inputs and Assumption'!$A$51:$A$98,0),2)</f>
        <v>0.93174876397287276</v>
      </c>
      <c r="Z54" s="116"/>
    </row>
    <row r="55" spans="2:26" x14ac:dyDescent="0.15">
      <c r="B55" s="108">
        <v>2062</v>
      </c>
      <c r="L55" s="111">
        <v>2062</v>
      </c>
      <c r="M55" s="114">
        <f t="shared" si="1"/>
        <v>6</v>
      </c>
      <c r="N55" s="114">
        <f>'03 Ex#1 - Inputs and Assumption'!$B$23*(-1)*'03 Ex#1 - Inputs and Assumption'!$B$26</f>
        <v>-1.5</v>
      </c>
      <c r="O55" s="114">
        <f>$M55*'03 Ex#1 - Inputs and Assumption'!$B$16</f>
        <v>0.71641469387755097</v>
      </c>
      <c r="P55" s="114">
        <f>O55/INDEX('03 Ex#1 - Inputs and Assumption'!$A$51:$B$98,MATCH($L55,'03 Ex#1 - Inputs and Assumption'!$A$51:$A$98,0),2)</f>
        <v>0.33094649511810798</v>
      </c>
      <c r="Q55" s="112">
        <v>2062</v>
      </c>
      <c r="R55" s="115">
        <f t="shared" si="2"/>
        <v>14.905090843199959</v>
      </c>
      <c r="S55" s="115">
        <f>$R$24*(-1)*'03 Ex#1 - Inputs and Assumption'!$B$26</f>
        <v>-1.6561212048000002</v>
      </c>
      <c r="T55" s="115">
        <f>$R55*'03 Ex#1 - Inputs and Assumption'!$B$16</f>
        <v>1.7797043489413644</v>
      </c>
      <c r="U55" s="115">
        <f>T55/INDEX('03 Ex#1 - Inputs and Assumption'!$A$51:$B$98,MATCH($Q55,'03 Ex#1 - Inputs and Assumption'!$A$51:$A$98,0),2)</f>
        <v>0.82213126232900513</v>
      </c>
      <c r="Z55" s="116"/>
    </row>
    <row r="56" spans="2:26" x14ac:dyDescent="0.15">
      <c r="B56" s="108">
        <v>2063</v>
      </c>
      <c r="L56" s="111">
        <v>2063</v>
      </c>
      <c r="M56" s="114">
        <f t="shared" si="1"/>
        <v>4.5</v>
      </c>
      <c r="N56" s="114">
        <f>'03 Ex#1 - Inputs and Assumption'!$B$23*(-1)*'03 Ex#1 - Inputs and Assumption'!$B$26</f>
        <v>-1.5</v>
      </c>
      <c r="O56" s="114">
        <f>$M56*'03 Ex#1 - Inputs and Assumption'!$B$16</f>
        <v>0.53731102040816325</v>
      </c>
      <c r="P56" s="114">
        <f>O56/INDEX('03 Ex#1 - Inputs and Assumption'!$A$51:$B$98,MATCH($L56,'03 Ex#1 - Inputs and Assumption'!$A$51:$A$98,0),2)</f>
        <v>0.24334301111625584</v>
      </c>
      <c r="Q56" s="112">
        <v>2063</v>
      </c>
      <c r="R56" s="115">
        <f t="shared" si="2"/>
        <v>13.248969638399959</v>
      </c>
      <c r="S56" s="115">
        <f>$R$24*(-1)*'03 Ex#1 - Inputs and Assumption'!$B$26</f>
        <v>-1.6561212048000002</v>
      </c>
      <c r="T56" s="115">
        <f>$R56*'03 Ex#1 - Inputs and Assumption'!$B$16</f>
        <v>1.5819594212812125</v>
      </c>
      <c r="U56" s="115">
        <f>T56/INDEX('03 Ex#1 - Inputs and Assumption'!$A$51:$B$98,MATCH($Q56,'03 Ex#1 - Inputs and Assumption'!$A$51:$A$98,0),2)</f>
        <v>0.71645425911024396</v>
      </c>
      <c r="Z56" s="116"/>
    </row>
    <row r="57" spans="2:26" x14ac:dyDescent="0.15">
      <c r="B57" s="108">
        <v>2064</v>
      </c>
      <c r="L57" s="111">
        <v>2064</v>
      </c>
      <c r="M57" s="114">
        <f t="shared" si="1"/>
        <v>3</v>
      </c>
      <c r="N57" s="114">
        <f>'03 Ex#1 - Inputs and Assumption'!$B$23*(-1)*'03 Ex#1 - Inputs and Assumption'!$B$26</f>
        <v>-1.5</v>
      </c>
      <c r="O57" s="114">
        <f>$M57*'03 Ex#1 - Inputs and Assumption'!$B$16</f>
        <v>0.35820734693877548</v>
      </c>
      <c r="P57" s="114">
        <f>O57/INDEX('03 Ex#1 - Inputs and Assumption'!$A$51:$B$98,MATCH($L57,'03 Ex#1 - Inputs and Assumption'!$A$51:$A$98,0),2)</f>
        <v>0.15904771968382736</v>
      </c>
      <c r="Q57" s="112">
        <v>2064</v>
      </c>
      <c r="R57" s="115">
        <f t="shared" si="2"/>
        <v>11.59284843359996</v>
      </c>
      <c r="S57" s="115">
        <f>$R$24*(-1)*'03 Ex#1 - Inputs and Assumption'!$B$26</f>
        <v>-1.6561212048000002</v>
      </c>
      <c r="T57" s="115">
        <f>$R57*'03 Ex#1 - Inputs and Assumption'!$B$16</f>
        <v>1.3842144936210603</v>
      </c>
      <c r="U57" s="115">
        <f>T57/INDEX('03 Ex#1 - Inputs and Assumption'!$A$51:$B$98,MATCH($Q57,'03 Ex#1 - Inputs and Assumption'!$A$51:$A$98,0),2)</f>
        <v>0.61460536933476784</v>
      </c>
      <c r="Z57" s="116"/>
    </row>
    <row r="58" spans="2:26" x14ac:dyDescent="0.15">
      <c r="B58" s="108">
        <v>2065</v>
      </c>
      <c r="L58" s="111">
        <v>2065</v>
      </c>
      <c r="M58" s="114">
        <f t="shared" si="1"/>
        <v>1.5</v>
      </c>
      <c r="N58" s="114">
        <f>'03 Ex#1 - Inputs and Assumption'!$B$23*(-1)*'03 Ex#1 - Inputs and Assumption'!$B$26</f>
        <v>-1.5</v>
      </c>
      <c r="O58" s="114">
        <f>$M58*'03 Ex#1 - Inputs and Assumption'!$B$16</f>
        <v>0.17910367346938774</v>
      </c>
      <c r="P58" s="114">
        <f>O58/INDEX('03 Ex#1 - Inputs and Assumption'!$A$51:$B$98,MATCH($L58,'03 Ex#1 - Inputs and Assumption'!$A$51:$A$98,0),2)</f>
        <v>7.7964568472464399E-2</v>
      </c>
      <c r="Q58" s="112">
        <v>2065</v>
      </c>
      <c r="R58" s="115">
        <f t="shared" si="2"/>
        <v>9.9367272287999597</v>
      </c>
      <c r="S58" s="115">
        <f>$R$24*(-1)*'03 Ex#1 - Inputs and Assumption'!$B$26</f>
        <v>-1.6561212048000002</v>
      </c>
      <c r="T58" s="115">
        <f>$R58*'03 Ex#1 - Inputs and Assumption'!$B$16</f>
        <v>1.1864695659609081</v>
      </c>
      <c r="U58" s="115">
        <f>T58/INDEX('03 Ex#1 - Inputs and Assumption'!$A$51:$B$98,MATCH($Q58,'03 Ex#1 - Inputs and Assumption'!$A$51:$A$98,0),2)</f>
        <v>0.51647510028131727</v>
      </c>
      <c r="Z58" s="116"/>
    </row>
    <row r="59" spans="2:26" x14ac:dyDescent="0.15">
      <c r="B59" s="108">
        <v>2066</v>
      </c>
      <c r="L59" s="111">
        <v>2066</v>
      </c>
      <c r="M59" s="120"/>
      <c r="N59" s="120"/>
      <c r="O59" s="120"/>
      <c r="P59" s="120"/>
      <c r="Q59" s="112">
        <v>2066</v>
      </c>
      <c r="R59" s="115">
        <f t="shared" si="2"/>
        <v>8.2806060239999599</v>
      </c>
      <c r="S59" s="115">
        <f>$R$24*(-1)*'03 Ex#1 - Inputs and Assumption'!$B$26</f>
        <v>-1.6561212048000002</v>
      </c>
      <c r="T59" s="115">
        <f>$R59*'03 Ex#1 - Inputs and Assumption'!$B$16</f>
        <v>0.98872463830075596</v>
      </c>
      <c r="U59" s="115">
        <f>T59/INDEX('03 Ex#1 - Inputs and Assumption'!$A$51:$B$98,MATCH($Q59,'03 Ex#1 - Inputs and Assumption'!$A$51:$A$98,0),2)</f>
        <v>0.42195678127558561</v>
      </c>
    </row>
    <row r="60" spans="2:26" x14ac:dyDescent="0.15">
      <c r="B60" s="108">
        <v>2067</v>
      </c>
      <c r="L60" s="111">
        <v>2067</v>
      </c>
      <c r="M60" s="120"/>
      <c r="N60" s="120"/>
      <c r="O60" s="120"/>
      <c r="P60" s="120"/>
      <c r="Q60" s="112">
        <v>2067</v>
      </c>
      <c r="R60" s="115">
        <f t="shared" si="2"/>
        <v>6.6244848191999601</v>
      </c>
      <c r="S60" s="115">
        <f>$R$24*(-1)*'03 Ex#1 - Inputs and Assumption'!$B$26</f>
        <v>-1.6561212048000002</v>
      </c>
      <c r="T60" s="115">
        <f>$R60*'03 Ex#1 - Inputs and Assumption'!$B$16</f>
        <v>0.79097971064060391</v>
      </c>
      <c r="U60" s="115">
        <f>T60/INDEX('03 Ex#1 - Inputs and Assumption'!$A$51:$B$98,MATCH($Q60,'03 Ex#1 - Inputs and Assumption'!$A$51:$A$98,0),2)</f>
        <v>0.33094649511810598</v>
      </c>
    </row>
    <row r="61" spans="2:26" x14ac:dyDescent="0.15">
      <c r="B61" s="108">
        <v>2068</v>
      </c>
      <c r="L61" s="111">
        <v>2068</v>
      </c>
      <c r="M61" s="120"/>
      <c r="N61" s="120"/>
      <c r="O61" s="120"/>
      <c r="P61" s="120"/>
      <c r="Q61" s="112">
        <v>2068</v>
      </c>
      <c r="R61" s="115">
        <f t="shared" si="2"/>
        <v>4.9683636143999603</v>
      </c>
      <c r="S61" s="115">
        <f>$R$24*(-1)*'03 Ex#1 - Inputs and Assumption'!$B$26</f>
        <v>-1.6561212048000002</v>
      </c>
      <c r="T61" s="115">
        <f>$R61*'03 Ex#1 - Inputs and Assumption'!$B$16</f>
        <v>0.59323478298045174</v>
      </c>
      <c r="U61" s="115">
        <f>T61/INDEX('03 Ex#1 - Inputs and Assumption'!$A$51:$B$98,MATCH($Q61,'03 Ex#1 - Inputs and Assumption'!$A$51:$A$98,0),2)</f>
        <v>0.24334301111625389</v>
      </c>
    </row>
    <row r="62" spans="2:26" x14ac:dyDescent="0.15">
      <c r="B62" s="108">
        <v>2069</v>
      </c>
      <c r="L62" s="111">
        <v>2069</v>
      </c>
      <c r="M62" s="120"/>
      <c r="N62" s="120"/>
      <c r="O62" s="120"/>
      <c r="P62" s="120"/>
      <c r="Q62" s="112">
        <v>2069</v>
      </c>
      <c r="R62" s="115">
        <f t="shared" si="2"/>
        <v>3.3122424095999601</v>
      </c>
      <c r="S62" s="115">
        <f>$R$24*(-1)*'03 Ex#1 - Inputs and Assumption'!$B$26</f>
        <v>-1.6561212048000002</v>
      </c>
      <c r="T62" s="115">
        <f>$R62*'03 Ex#1 - Inputs and Assumption'!$B$16</f>
        <v>0.39548985532029957</v>
      </c>
      <c r="U62" s="115">
        <f>T62/INDEX('03 Ex#1 - Inputs and Assumption'!$A$51:$B$98,MATCH($Q62,'03 Ex#1 - Inputs and Assumption'!$A$51:$A$98,0),2)</f>
        <v>0.15904771968382544</v>
      </c>
    </row>
    <row r="63" spans="2:26" x14ac:dyDescent="0.15">
      <c r="B63" s="119">
        <v>2070</v>
      </c>
      <c r="L63" s="111">
        <v>2070</v>
      </c>
      <c r="M63" s="120"/>
      <c r="N63" s="120"/>
      <c r="O63" s="120"/>
      <c r="P63" s="120"/>
      <c r="Q63" s="112">
        <v>2070</v>
      </c>
      <c r="R63" s="115">
        <f t="shared" si="2"/>
        <v>1.6561212047999598</v>
      </c>
      <c r="S63" s="115">
        <f>$R$24*(-1)*'03 Ex#1 - Inputs and Assumption'!$B$26</f>
        <v>-1.6561212048000002</v>
      </c>
      <c r="T63" s="115">
        <f>$R63*'03 Ex#1 - Inputs and Assumption'!$B$16</f>
        <v>0.19774492766014737</v>
      </c>
      <c r="U63" s="115">
        <f>T63/INDEX('03 Ex#1 - Inputs and Assumption'!$A$51:$B$98,MATCH($Q63,'03 Ex#1 - Inputs and Assumption'!$A$51:$A$98,0),2)</f>
        <v>7.7964568472462512E-2</v>
      </c>
    </row>
  </sheetData>
  <mergeCells count="2">
    <mergeCell ref="M13:P13"/>
    <mergeCell ref="R13:U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D9124-F1DE-4DEE-8507-DA611ED9723A}">
  <sheetPr>
    <tabColor rgb="FF4C8C7E"/>
  </sheetPr>
  <dimension ref="A2:A31"/>
  <sheetViews>
    <sheetView topLeftCell="A11" workbookViewId="0">
      <selection activeCell="C23" sqref="C23"/>
    </sheetView>
  </sheetViews>
  <sheetFormatPr baseColWidth="10" defaultColWidth="8.6640625" defaultRowHeight="15" x14ac:dyDescent="0.2"/>
  <cols>
    <col min="1" max="1" width="57" style="1" bestFit="1" customWidth="1"/>
    <col min="2" max="16384" width="8.6640625" style="1"/>
  </cols>
  <sheetData>
    <row r="2" spans="1:1" x14ac:dyDescent="0.2">
      <c r="A2" s="4" t="s">
        <v>21</v>
      </c>
    </row>
    <row r="3" spans="1:1" x14ac:dyDescent="0.2">
      <c r="A3" s="2" t="s">
        <v>9</v>
      </c>
    </row>
    <row r="4" spans="1:1" x14ac:dyDescent="0.2">
      <c r="A4" s="2" t="s">
        <v>10</v>
      </c>
    </row>
    <row r="5" spans="1:1" x14ac:dyDescent="0.2">
      <c r="A5" s="2" t="s">
        <v>11</v>
      </c>
    </row>
    <row r="6" spans="1:1" x14ac:dyDescent="0.2">
      <c r="A6" s="2" t="s">
        <v>12</v>
      </c>
    </row>
    <row r="7" spans="1:1" x14ac:dyDescent="0.2">
      <c r="A7" s="2" t="s">
        <v>13</v>
      </c>
    </row>
    <row r="8" spans="1:1" x14ac:dyDescent="0.2">
      <c r="A8" s="3" t="s">
        <v>14</v>
      </c>
    </row>
    <row r="10" spans="1:1" x14ac:dyDescent="0.2">
      <c r="A10" s="4" t="s">
        <v>22</v>
      </c>
    </row>
    <row r="11" spans="1:1" x14ac:dyDescent="0.2">
      <c r="A11" s="5" t="s">
        <v>23</v>
      </c>
    </row>
    <row r="12" spans="1:1" x14ac:dyDescent="0.2">
      <c r="A12" s="2" t="s">
        <v>24</v>
      </c>
    </row>
    <row r="13" spans="1:1" x14ac:dyDescent="0.2">
      <c r="A13" s="2" t="s">
        <v>25</v>
      </c>
    </row>
    <row r="14" spans="1:1" x14ac:dyDescent="0.2">
      <c r="A14" s="3" t="s">
        <v>26</v>
      </c>
    </row>
    <row r="16" spans="1:1" x14ac:dyDescent="0.2">
      <c r="A16" s="4" t="s">
        <v>36</v>
      </c>
    </row>
    <row r="17" spans="1:1" x14ac:dyDescent="0.2">
      <c r="A17" s="2" t="s">
        <v>3</v>
      </c>
    </row>
    <row r="18" spans="1:1" x14ac:dyDescent="0.2">
      <c r="A18" s="2" t="s">
        <v>32</v>
      </c>
    </row>
    <row r="19" spans="1:1" x14ac:dyDescent="0.2">
      <c r="A19" s="2" t="s">
        <v>33</v>
      </c>
    </row>
    <row r="20" spans="1:1" x14ac:dyDescent="0.2">
      <c r="A20" s="2" t="s">
        <v>34</v>
      </c>
    </row>
    <row r="21" spans="1:1" x14ac:dyDescent="0.2">
      <c r="A21" s="2" t="s">
        <v>10</v>
      </c>
    </row>
    <row r="22" spans="1:1" x14ac:dyDescent="0.2">
      <c r="A22" s="2" t="s">
        <v>11</v>
      </c>
    </row>
    <row r="23" spans="1:1" x14ac:dyDescent="0.2">
      <c r="A23" s="2" t="s">
        <v>14</v>
      </c>
    </row>
    <row r="24" spans="1:1" x14ac:dyDescent="0.2">
      <c r="A24" s="3" t="s">
        <v>35</v>
      </c>
    </row>
    <row r="26" spans="1:1" x14ac:dyDescent="0.2">
      <c r="A26" s="4" t="s">
        <v>37</v>
      </c>
    </row>
    <row r="27" spans="1:1" x14ac:dyDescent="0.2">
      <c r="A27" s="5" t="s">
        <v>16</v>
      </c>
    </row>
    <row r="28" spans="1:1" x14ac:dyDescent="0.2">
      <c r="A28" s="2" t="s">
        <v>23</v>
      </c>
    </row>
    <row r="29" spans="1:1" x14ac:dyDescent="0.2">
      <c r="A29" s="2" t="s">
        <v>38</v>
      </c>
    </row>
    <row r="30" spans="1:1" x14ac:dyDescent="0.2">
      <c r="A30" s="2" t="s">
        <v>39</v>
      </c>
    </row>
    <row r="31" spans="1:1" x14ac:dyDescent="0.2">
      <c r="A31" s="3"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9bfb31-5277-4064-8ff1-94c89284a363">
      <Terms xmlns="http://schemas.microsoft.com/office/infopath/2007/PartnerControls"/>
    </lcf76f155ced4ddcb4097134ff3c332f>
    <TaxCatchAll xmlns="1e24490f-d859-4362-969b-3e5ce3ae34d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5" ma:contentTypeDescription="Create a new document." ma:contentTypeScope="" ma:versionID="44673eaddd54951ffb66f30c565a144f">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2f727fe0e33900f060569a574efefc2b"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26A9AB-301D-40FE-9521-EA259E63BE08}">
  <ds:schemaRef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8524c6b6-186d-47c8-8805-0bc69fc317fc"/>
    <ds:schemaRef ds:uri="7f6037b4-39fc-438e-ab72-e12d4c263736"/>
    <ds:schemaRef ds:uri="http://schemas.microsoft.com/sharepoint/v3"/>
    <ds:schemaRef ds:uri="http://www.w3.org/XML/1998/namespace"/>
    <ds:schemaRef ds:uri="0b9bfb31-5277-4064-8ff1-94c89284a363"/>
    <ds:schemaRef ds:uri="1e24490f-d859-4362-969b-3e5ce3ae34d2"/>
  </ds:schemaRefs>
</ds:datastoreItem>
</file>

<file path=customXml/itemProps2.xml><?xml version="1.0" encoding="utf-8"?>
<ds:datastoreItem xmlns:ds="http://schemas.openxmlformats.org/officeDocument/2006/customXml" ds:itemID="{7F27660C-250D-4A58-B453-943B56F08E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FC43E3-EED3-4F8B-8888-B97C097AAB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00 Cover</vt:lpstr>
      <vt:lpstr>01 Ex#1 - Summary</vt:lpstr>
      <vt:lpstr>02 Ex#1 - Annual Values</vt:lpstr>
      <vt:lpstr>03 Ex#1 - Inputs and Assumption</vt:lpstr>
      <vt:lpstr>04 Ex#1 - LDC Calculations</vt:lpstr>
      <vt:lpstr>99 LookUps</vt:lpstr>
      <vt:lpstr>'03 Ex#1 - Inputs and Assumption'!_ftnref1</vt:lpstr>
      <vt:lpstr>'03 Ex#1 - Inputs and Assumption'!_ftnref2</vt:lpstr>
      <vt:lpstr>'03 Ex#1 - Inputs and Assumption'!_ftnref3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Steele-Mosey</dc:creator>
  <cp:lastModifiedBy>Social Akshari</cp:lastModifiedBy>
  <dcterms:created xsi:type="dcterms:W3CDTF">2015-06-05T18:17:20Z</dcterms:created>
  <dcterms:modified xsi:type="dcterms:W3CDTF">2024-01-10T18:03:30Z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0x0101003F95FA47547B3D4D98B3DF7D5DBC134E</vt:lpwstr>
  </property>
  <property fmtid="{D5CDD505-2E9C-101B-9397-08002B2CF9AE}" pid="3" name="MediaServiceImageTags">
    <vt:lpwstr/>
  </property>
</Properties>
</file>