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enbridge.sharepoint.com/teams/NeustadtCommunityExpansionProject/Interrogatory Responses/Live Excel/"/>
    </mc:Choice>
  </mc:AlternateContent>
  <xr:revisionPtr revIDLastSave="0" documentId="8_{E9A4584A-55E1-48FD-98CC-8AC0249B528A}" xr6:coauthVersionLast="47" xr6:coauthVersionMax="47" xr10:uidLastSave="{00000000-0000-0000-0000-000000000000}"/>
  <bookViews>
    <workbookView xWindow="57480" yWindow="-6660" windowWidth="29040" windowHeight="15840" xr2:uid="{77380A63-7CA5-49CE-BEB1-D427DC83463A}"/>
  </bookViews>
  <sheets>
    <sheet name="Figure 1" sheetId="9" r:id="rId1"/>
    <sheet name="Price Comparison" sheetId="8" r:id="rId2"/>
    <sheet name="Efficiency Adjusted Conversion" sheetId="3" r:id="rId3"/>
    <sheet name="Energy Conversion" sheetId="2" r:id="rId4"/>
    <sheet name="Efficiency Factors" sheetId="1" r:id="rId5"/>
    <sheet name="Natural Gas Price ($ per m3)" sheetId="4" r:id="rId6"/>
    <sheet name="Oil Price ($ per L)" sheetId="5" r:id="rId7"/>
    <sheet name="Electricity Price ($ per kWh) " sheetId="6" r:id="rId8"/>
    <sheet name="Propane Price ($ per L)" sheetId="7"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6" i="7" l="1"/>
  <c r="C20" i="5" l="1"/>
  <c r="E27" i="4" l="1"/>
  <c r="E25" i="4"/>
  <c r="C49" i="7" l="1"/>
  <c r="F7" i="5" l="1"/>
  <c r="D41" i="2" l="1"/>
  <c r="D40" i="2"/>
  <c r="D42" i="2"/>
  <c r="E29" i="2"/>
  <c r="C15" i="6" l="1"/>
  <c r="C16" i="6" s="1"/>
  <c r="G25" i="6" s="1"/>
  <c r="G26" i="6" s="1"/>
  <c r="I12" i="1" l="1"/>
  <c r="H12" i="1"/>
  <c r="G12" i="1"/>
  <c r="F12" i="1"/>
  <c r="E8" i="8"/>
  <c r="E7" i="5" l="1"/>
  <c r="D10" i="7"/>
  <c r="C10" i="7" s="1"/>
  <c r="G10" i="7" s="1"/>
  <c r="D11" i="7" l="1"/>
  <c r="D12" i="7" l="1"/>
  <c r="C11" i="7"/>
  <c r="G11" i="7" s="1"/>
  <c r="C12" i="7" l="1"/>
  <c r="G12" i="7" s="1"/>
  <c r="D13" i="7"/>
  <c r="D14" i="7" l="1"/>
  <c r="C13" i="7"/>
  <c r="G13" i="7" s="1"/>
  <c r="D15" i="7" l="1"/>
  <c r="C14" i="7"/>
  <c r="G14" i="7" s="1"/>
  <c r="C15" i="7" l="1"/>
  <c r="G15" i="7" s="1"/>
  <c r="D16" i="7"/>
  <c r="D17" i="7" l="1"/>
  <c r="C16" i="7"/>
  <c r="G16" i="7" s="1"/>
  <c r="C17" i="7" l="1"/>
  <c r="G17" i="7" s="1"/>
  <c r="D18" i="7"/>
  <c r="C18" i="7" l="1"/>
  <c r="G18" i="7" s="1"/>
  <c r="D19" i="7"/>
  <c r="D20" i="7" l="1"/>
  <c r="C19" i="7"/>
  <c r="G19" i="7" s="1"/>
  <c r="C20" i="7" l="1"/>
  <c r="G20" i="7" s="1"/>
  <c r="D21" i="7"/>
  <c r="D22" i="7" l="1"/>
  <c r="C21" i="7"/>
  <c r="G21" i="7" s="1"/>
  <c r="D23" i="7" l="1"/>
  <c r="C22" i="7"/>
  <c r="G22" i="7" s="1"/>
  <c r="C23" i="7" l="1"/>
  <c r="G23" i="7" s="1"/>
  <c r="D24" i="7"/>
  <c r="D25" i="7" l="1"/>
  <c r="C24" i="7"/>
  <c r="G24" i="7" s="1"/>
  <c r="C25" i="7" l="1"/>
  <c r="G25" i="7" s="1"/>
  <c r="D26" i="7"/>
  <c r="C26" i="7" l="1"/>
  <c r="G26" i="7" s="1"/>
  <c r="D27" i="7"/>
  <c r="D28" i="7" l="1"/>
  <c r="C27" i="7"/>
  <c r="G27" i="7" s="1"/>
  <c r="C28" i="7" l="1"/>
  <c r="G28" i="7" s="1"/>
  <c r="D29" i="7"/>
  <c r="D30" i="7" l="1"/>
  <c r="C29" i="7"/>
  <c r="G29" i="7" s="1"/>
  <c r="D31" i="7" l="1"/>
  <c r="C30" i="7"/>
  <c r="G30" i="7" s="1"/>
  <c r="C31" i="7" l="1"/>
  <c r="G31" i="7" s="1"/>
  <c r="D32" i="7"/>
  <c r="D33" i="7" l="1"/>
  <c r="C32" i="7"/>
  <c r="G32" i="7" s="1"/>
  <c r="C33" i="7" l="1"/>
  <c r="G33" i="7" s="1"/>
  <c r="D34" i="7"/>
  <c r="C34" i="7" l="1"/>
  <c r="G34" i="7" s="1"/>
  <c r="D35" i="7"/>
  <c r="D36" i="7" l="1"/>
  <c r="C35" i="7"/>
  <c r="G35" i="7" s="1"/>
  <c r="C36" i="7" l="1"/>
  <c r="G36" i="7" s="1"/>
  <c r="D37" i="7"/>
  <c r="D38" i="7" l="1"/>
  <c r="C37" i="7"/>
  <c r="G37" i="7" s="1"/>
  <c r="D39" i="7" l="1"/>
  <c r="C38" i="7"/>
  <c r="G38" i="7" s="1"/>
  <c r="C39" i="7" l="1"/>
  <c r="G39" i="7" s="1"/>
  <c r="D40" i="7"/>
  <c r="D41" i="7" l="1"/>
  <c r="C40" i="7"/>
  <c r="G40" i="7" s="1"/>
  <c r="C41" i="7" l="1"/>
  <c r="G41" i="7" s="1"/>
  <c r="D42" i="7"/>
  <c r="C42" i="7" l="1"/>
  <c r="G42" i="7" s="1"/>
  <c r="D43" i="7"/>
  <c r="C48" i="7" l="1"/>
  <c r="C43" i="7"/>
  <c r="G43" i="7" s="1"/>
  <c r="C50" i="7" l="1"/>
  <c r="C51" i="7" s="1"/>
  <c r="C53" i="7" s="1"/>
  <c r="H11" i="8" s="1"/>
  <c r="H7" i="8" s="1"/>
  <c r="G17" i="6"/>
  <c r="G16" i="6"/>
  <c r="G14" i="6"/>
  <c r="C3" i="6"/>
  <c r="F11" i="8"/>
  <c r="F7" i="8" s="1"/>
  <c r="E10" i="5"/>
  <c r="F10" i="5" s="1"/>
  <c r="E9" i="5"/>
  <c r="F9" i="5" s="1"/>
  <c r="E8" i="5"/>
  <c r="F8" i="5" s="1"/>
  <c r="E21" i="4"/>
  <c r="E23" i="4" s="1"/>
  <c r="C12" i="1"/>
  <c r="E11" i="8" l="1"/>
  <c r="G27" i="6"/>
  <c r="G11" i="8"/>
  <c r="G7" i="8" s="1"/>
  <c r="D9" i="3"/>
  <c r="F8" i="8" s="1"/>
  <c r="F9" i="8" s="1"/>
  <c r="E9" i="3"/>
  <c r="G8" i="8" s="1"/>
  <c r="F9" i="3"/>
  <c r="H8" i="8" s="1"/>
  <c r="H9" i="8" s="1"/>
  <c r="E7" i="8" l="1"/>
  <c r="E9" i="8"/>
  <c r="F13" i="8" s="1"/>
  <c r="F14" i="8" s="1"/>
  <c r="G9" i="8"/>
  <c r="G13" i="8" l="1"/>
  <c r="G14" i="8" s="1"/>
  <c r="H13" i="8"/>
  <c r="H14" i="8" s="1"/>
</calcChain>
</file>

<file path=xl/sharedStrings.xml><?xml version="1.0" encoding="utf-8"?>
<sst xmlns="http://schemas.openxmlformats.org/spreadsheetml/2006/main" count="229" uniqueCount="160">
  <si>
    <t xml:space="preserve">Rate M1
 Annual Space &amp; Water Heating Bills </t>
  </si>
  <si>
    <t>Notes: Natural gas price is based on Rate M1 rates in effect as of July 1, 2023, and includes the $0.23 per m³ expansion surcharge. Oil and propane prices are based on the latest available retail prices at the time of comparison. Electricity rates based on Hydro One Distribution rates (Mid-density R1) as of Jan. 1, 2023, and Regulated Price Plan (RPP) customers that are on Time-Of-Use (TOU) pricing. It includes the Ontario Electricity Rebate (OER). Electric cold climate air source heat pumps are available but not included in the savings calculations. Costs have been calculated for the equivalent energy consumed and include all service, delivery and energy charges. The Federal carbon charge is included for all energy types as reported and expected to increase annually depending on government policies. HST is not included.</t>
  </si>
  <si>
    <t>Annual Energy Price Comparison for a Typical Residential Customer living in Union South Rate Zone (Space &amp; Water Heating)</t>
  </si>
  <si>
    <t>Including SES</t>
  </si>
  <si>
    <t>Annual Cost Comparison: 
Space &amp; Water Heating</t>
  </si>
  <si>
    <t>Natural Gas</t>
  </si>
  <si>
    <t>Heating Oil</t>
  </si>
  <si>
    <t>Electricity</t>
  </si>
  <si>
    <t>Propane</t>
  </si>
  <si>
    <t>Annual Consumption</t>
  </si>
  <si>
    <t>Annual Contribution to Energy Bill</t>
  </si>
  <si>
    <t>Energy Cost per Unit</t>
  </si>
  <si>
    <t>Annual Natural Gas Savings ($)</t>
  </si>
  <si>
    <t>Annual Natural Gas Savings (%)</t>
  </si>
  <si>
    <t>Notes</t>
  </si>
  <si>
    <t>(1)</t>
  </si>
  <si>
    <t xml:space="preserve">For Union rate zone, the natural gas consumption assumption for a typical residential customer is 2,200m3. All comparisons are based on an energy-equivalent annual consumption level of 2,200 m3/yr. </t>
  </si>
  <si>
    <t xml:space="preserve">The energy-equivalent annual consumption for other energy sources (Electricity, Oil and Propane) are calculated as: </t>
  </si>
  <si>
    <t>Natural gas consumption (2,200 m3) * Conversion from m3 to GJ * Conversions from GJ to kwh (for electricity) and to L (for oil and propane)</t>
  </si>
  <si>
    <t>(2)</t>
  </si>
  <si>
    <t xml:space="preserve">The energy cost per unit for each energy source is based on the latest actual data available </t>
  </si>
  <si>
    <t>a)</t>
  </si>
  <si>
    <t>Natural Gas cost per unit for a typical residential customer is from the July 2023 QRAM filing for Union South (EB-2023-0134). Please refer to 'Natural Gas Price ($ per m3)' tab for a detailed calculation.</t>
  </si>
  <si>
    <t>b)</t>
  </si>
  <si>
    <t>Oil cost per unit is from Statistics Canada using the latest available monthly retail price at the time of comparison. Please refer to 'Heating Oil Price ($ per L)' tab for a detailed calculation.</t>
  </si>
  <si>
    <t>c)</t>
  </si>
  <si>
    <t>Electricity cost per unit is from Hydro One Networks Inc. (EB-2021-0110),  Tariff of Rates and Charges, Effective and Implementation Date January 1, 2023. Please refer to 'Electricity Price ($ per kWh)' tab for a detailed calculation.</t>
  </si>
  <si>
    <t>d)</t>
  </si>
  <si>
    <t>Propane cost per unit is calculated using a monthly average of the latest residential retail prices available at the time of comparison and factors in the actual carbon tax. Please refer to 'Propane Price ($ per L)' tab for a detailed calculation.</t>
  </si>
  <si>
    <t>Efficiency-Adjusted Energy Source Conversion</t>
  </si>
  <si>
    <t>Table 1</t>
  </si>
  <si>
    <t>Energy</t>
  </si>
  <si>
    <t xml:space="preserve"> Energy Units</t>
  </si>
  <si>
    <t>m3</t>
  </si>
  <si>
    <t>L</t>
  </si>
  <si>
    <t>kWh</t>
  </si>
  <si>
    <t xml:space="preserve">Union Rate Zone - Residential Rate M1 </t>
  </si>
  <si>
    <t>Energy Conversion Assumptions</t>
  </si>
  <si>
    <r>
      <t>Table 1</t>
    </r>
    <r>
      <rPr>
        <sz val="11"/>
        <color theme="1"/>
        <rFont val="Arial"/>
        <family val="2"/>
      </rPr>
      <t xml:space="preserve"> (1)</t>
    </r>
  </si>
  <si>
    <t>Unit</t>
  </si>
  <si>
    <t>Equivalent Value</t>
  </si>
  <si>
    <t>Equivalent Unit</t>
  </si>
  <si>
    <t>1.0 Gigajoules (GJ)</t>
  </si>
  <si>
    <t>Kilowatt-hours (kW.h)</t>
  </si>
  <si>
    <t>1.0 Kilowatt-hours (kW.h)</t>
  </si>
  <si>
    <t>Gigajoules (GJ)</t>
  </si>
  <si>
    <t>Note:</t>
  </si>
  <si>
    <t>(1) Sourced from https://apps.cer-rec.gc.ca/Conversion/conversion-tables.aspx?GoCTemplateCulture=en-CA</t>
  </si>
  <si>
    <r>
      <t>Table 2</t>
    </r>
    <r>
      <rPr>
        <sz val="11"/>
        <color theme="1"/>
        <rFont val="Arial"/>
        <family val="2"/>
      </rPr>
      <t xml:space="preserve"> (1)</t>
    </r>
  </si>
  <si>
    <t>Substance</t>
  </si>
  <si>
    <t>1.0 Cubic metres (m³)</t>
  </si>
  <si>
    <t> Gigajoules (GJ)</t>
  </si>
  <si>
    <t>Table 3 (1)</t>
  </si>
  <si>
    <t>Enbridge Gas unit of Measure Conversion Information</t>
  </si>
  <si>
    <t>Union Rate Zone - South (1)</t>
  </si>
  <si>
    <t>Heat Value (m3)</t>
  </si>
  <si>
    <t>Conversion Factor (GJ)</t>
  </si>
  <si>
    <t>Note</t>
  </si>
  <si>
    <t>(1) Sourced from https://www.enbridgegas.com/storage-transportation/doing-business-with-us/unit-measure-conversion-information (April 1/23)</t>
  </si>
  <si>
    <t>Table 4</t>
  </si>
  <si>
    <t>Energy Price Conversion</t>
  </si>
  <si>
    <t>Starting Unit</t>
  </si>
  <si>
    <t>Conversion</t>
  </si>
  <si>
    <t>Conversion Unit</t>
  </si>
  <si>
    <t>GJ</t>
  </si>
  <si>
    <t>Efficiency Factor Assumptions</t>
  </si>
  <si>
    <t>Table 2</t>
  </si>
  <si>
    <t>Current Assumed Base Load and Heat Load Proportions</t>
  </si>
  <si>
    <t>Current Efficiency Factors for a Typical Residential Customer - Rate M1</t>
  </si>
  <si>
    <t>Heat Load:</t>
  </si>
  <si>
    <t>Space Heating (SH)</t>
  </si>
  <si>
    <t>Base Load:</t>
  </si>
  <si>
    <t>Domestic Water Heating (DWH)</t>
  </si>
  <si>
    <t>Total Load</t>
  </si>
  <si>
    <t>Total</t>
  </si>
  <si>
    <t>Natural Gas Assumptions</t>
  </si>
  <si>
    <t>Typical Residenital Customer Total Bill Impacts (1)</t>
  </si>
  <si>
    <t>Union South</t>
  </si>
  <si>
    <t>Rates Effective:</t>
  </si>
  <si>
    <t>July. 1, 2023</t>
  </si>
  <si>
    <t>Volume</t>
  </si>
  <si>
    <t>Customer Charge</t>
  </si>
  <si>
    <t>$</t>
  </si>
  <si>
    <t>Distribution Charge</t>
  </si>
  <si>
    <t>Storage</t>
  </si>
  <si>
    <t>Transportation</t>
  </si>
  <si>
    <t>Sales Commodity</t>
  </si>
  <si>
    <t>Federal Carbon Charge</t>
  </si>
  <si>
    <t>Cost Adjustment</t>
  </si>
  <si>
    <t>Gas Supply</t>
  </si>
  <si>
    <t>Delivery</t>
  </si>
  <si>
    <t>Total Sales with Cost Adjustments</t>
  </si>
  <si>
    <t>Average Rate</t>
  </si>
  <si>
    <t>System Expansion Surcharge (SES)</t>
  </si>
  <si>
    <t>Average Rate including SES</t>
  </si>
  <si>
    <t>Notes for Table 1:</t>
  </si>
  <si>
    <t>(1)  Sourced from EB-2023-0134, Exhibit A, Tab 3, Schedule 1, Page 1, Union South</t>
  </si>
  <si>
    <t>Oil Price Assumptions</t>
  </si>
  <si>
    <t>Home Heating Oil (HHO) (1)</t>
  </si>
  <si>
    <t>Month</t>
  </si>
  <si>
    <t xml:space="preserve">
Federal/Provincial Carbon Tax Charge
HHO (2)</t>
  </si>
  <si>
    <t>HHO
(v735163) (3)</t>
  </si>
  <si>
    <t>HHO 
(excl. GST/HST)</t>
  </si>
  <si>
    <t>HHO 
(excl. tax and C&amp;T)</t>
  </si>
  <si>
    <t>Total $/L</t>
  </si>
  <si>
    <t>all prices in cents/litre</t>
  </si>
  <si>
    <t>Sourced from https://www.canada.ca/en/revenue-agency/services/forms-publications/publications/fcrates/fuel-charge-rates.html#confacnatgas</t>
  </si>
  <si>
    <t>(3)</t>
  </si>
  <si>
    <t>Sourced from the Conference Board of Canada (CANSIM) - v735163</t>
  </si>
  <si>
    <t>Electricity Price Assumptions</t>
  </si>
  <si>
    <t>Ontario Energy Rebate (OER):</t>
  </si>
  <si>
    <t xml:space="preserve">Regulated Price Plan -TOU </t>
  </si>
  <si>
    <t>Hydro One Electricity Rates</t>
  </si>
  <si>
    <t>Time of Use</t>
  </si>
  <si>
    <t>Medium Density - R1 (1)</t>
  </si>
  <si>
    <t>Cents/kWh (2)</t>
  </si>
  <si>
    <t>% of Load (3)</t>
  </si>
  <si>
    <t>On Peak</t>
  </si>
  <si>
    <t>Mid Peak</t>
  </si>
  <si>
    <t>Rates Effective</t>
  </si>
  <si>
    <t>Off Peak</t>
  </si>
  <si>
    <t>Service Charge (2)</t>
  </si>
  <si>
    <t>$/month</t>
  </si>
  <si>
    <t>Total Load - cent/KWh</t>
  </si>
  <si>
    <t>Distribution Rate</t>
  </si>
  <si>
    <t>$/kWh</t>
  </si>
  <si>
    <t>Total Load - $/kWh</t>
  </si>
  <si>
    <t>Transmission</t>
  </si>
  <si>
    <t>Wholesale Market Service Rate + CBR</t>
  </si>
  <si>
    <t xml:space="preserve">Rural rate protection charge </t>
  </si>
  <si>
    <t>Adjustment Factor Charge</t>
  </si>
  <si>
    <t>(1) Sourced from OEB Newsroom - Friday Oct. 21, 2022</t>
  </si>
  <si>
    <t>Standard Supply Servise Charge</t>
  </si>
  <si>
    <t>(2) TOU rates effective from May 1, 2023 to October 31, 2023</t>
  </si>
  <si>
    <t>Fixed Charge Rate Riders</t>
  </si>
  <si>
    <t>(3) Sourced from OEB Regulated Price Plan Price Report - November 1, 2022 to October 31, 2023</t>
  </si>
  <si>
    <t>SME</t>
  </si>
  <si>
    <t>Total $/kWh</t>
  </si>
  <si>
    <t>Total $/kWh with OER</t>
  </si>
  <si>
    <t>Total $/kWh with OER, no distribution charge</t>
  </si>
  <si>
    <t>Notes for Table 2:</t>
  </si>
  <si>
    <t>(1) Sourced from EB-2021-0110 Hydro One Networks Inc. Tariff of Rates and Charges, Effective and Implementation Date January 1, 2023 Medium Densit - R1</t>
  </si>
  <si>
    <t>(2) Excluded for cost comparison purposes</t>
  </si>
  <si>
    <t>Propane Assumptions</t>
  </si>
  <si>
    <t>Ending Value Apr. 28, 2023 (cents/L)</t>
  </si>
  <si>
    <t>Propane Prices for Residential South Rate M1 Customer</t>
  </si>
  <si>
    <t>Date</t>
  </si>
  <si>
    <t>$/L</t>
  </si>
  <si>
    <t>Cents/L</t>
  </si>
  <si>
    <t>Daily Price Change (2)</t>
  </si>
  <si>
    <t>Carbon Tax (3)</t>
  </si>
  <si>
    <t>Current Price:</t>
  </si>
  <si>
    <t>Carbon Tax:</t>
  </si>
  <si>
    <t>Total Cents/L</t>
  </si>
  <si>
    <t>Rate M1 South Residential</t>
  </si>
  <si>
    <t>Notes for Table 1</t>
  </si>
  <si>
    <t>(1) Last recorded daily price change from the previous month</t>
  </si>
  <si>
    <t>(2) Source: https://edproenergy.com/residential/ ;   Zone 1,   2,500-4,499 Litres</t>
  </si>
  <si>
    <t>(3) Source: https://www.canada.ca/en/revenue-agency/services/forms-publications/publications/fcrates/fuel-charge-rates.html</t>
  </si>
  <si>
    <t>May Monthly Average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</si>
</sst>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4" formatCode="_(&quot;$&quot;* #,##0.00_);_(&quot;$&quot;* \(#,##0.00\);_(&quot;$&quot;* &quot;-&quot;??_);_(@_)"/>
    <numFmt numFmtId="43" formatCode="_(* #,##0.00_);_(* \(#,##0.00\);_(* &quot;-&quot;??_);_(@_)"/>
    <numFmt numFmtId="164" formatCode="&quot;Updated:&quot;\ m/d/yyyy"/>
    <numFmt numFmtId="165" formatCode="_(&quot;$&quot;* #,##0.000_);_(&quot;$&quot;* \(#,##0.000\);_(&quot;$&quot;* &quot;-&quot;??_);_(@_)"/>
    <numFmt numFmtId="166" formatCode="#,##0.000_);[Red]\(#,##0.000\)"/>
    <numFmt numFmtId="167" formatCode="0.000"/>
    <numFmt numFmtId="168" formatCode="[$-409]mmmm\ d\,\ yyyy;@"/>
    <numFmt numFmtId="169" formatCode="0.0%"/>
    <numFmt numFmtId="170" formatCode="0.0000"/>
    <numFmt numFmtId="171" formatCode="d\-mmm\-yyyy"/>
    <numFmt numFmtId="172" formatCode="dd\-mmm\-yyyy"/>
    <numFmt numFmtId="173" formatCode="0.00000"/>
    <numFmt numFmtId="174" formatCode="#,##0.0000_);\(#,##0.0000\)"/>
    <numFmt numFmtId="175" formatCode="&quot;$&quot;#,##0.000&quot;/m³&quot;"/>
    <numFmt numFmtId="176" formatCode="&quot;$&quot;#,##0.000&quot;/L&quot;"/>
    <numFmt numFmtId="177" formatCode="&quot;$&quot;#,##0.000&quot;/kWh&quot;"/>
    <numFmt numFmtId="178" formatCode="&quot;$&quot;#,##0"/>
    <numFmt numFmtId="179" formatCode="&quot;$&quot;#,##0.000"/>
    <numFmt numFmtId="180" formatCode="#,##0.000_);\(#,##0.000\)"/>
    <numFmt numFmtId="181" formatCode="_(* #,##0.000_);_(* \(#,##0.000\);_(* &quot;-&quot;??_);_(@_)"/>
    <numFmt numFmtId="182" formatCode="0.0000000"/>
    <numFmt numFmtId="183" formatCode="0.0"/>
  </numFmts>
  <fonts count="29" x14ac:knownFonts="1">
    <font>
      <sz val="11"/>
      <color theme="1"/>
      <name val="Calibri"/>
      <family val="2"/>
      <scheme val="minor"/>
    </font>
    <font>
      <sz val="11"/>
      <color theme="1"/>
      <name val="Calibri"/>
      <family val="2"/>
      <scheme val="minor"/>
    </font>
    <font>
      <u/>
      <sz val="18"/>
      <color theme="1"/>
      <name val="Arial"/>
      <family val="2"/>
    </font>
    <font>
      <sz val="11"/>
      <color theme="1"/>
      <name val="Arial"/>
      <family val="2"/>
    </font>
    <font>
      <u/>
      <sz val="11"/>
      <color theme="1"/>
      <name val="Arial"/>
      <family val="2"/>
    </font>
    <font>
      <b/>
      <sz val="11"/>
      <color theme="1"/>
      <name val="Arial"/>
      <family val="2"/>
    </font>
    <font>
      <u/>
      <sz val="11"/>
      <color theme="10"/>
      <name val="Calibri"/>
      <family val="2"/>
      <scheme val="minor"/>
    </font>
    <font>
      <sz val="11"/>
      <color theme="10"/>
      <name val="Arial"/>
      <family val="2"/>
    </font>
    <font>
      <i/>
      <sz val="9"/>
      <color rgb="FF0000FF"/>
      <name val="Arial"/>
      <family val="2"/>
    </font>
    <font>
      <u/>
      <sz val="18"/>
      <name val="Arial"/>
      <family val="2"/>
    </font>
    <font>
      <u/>
      <sz val="11"/>
      <color theme="1"/>
      <name val="Calibri"/>
      <family val="2"/>
      <scheme val="minor"/>
    </font>
    <font>
      <b/>
      <sz val="11"/>
      <color rgb="FFFF0000"/>
      <name val="Arial"/>
      <family val="2"/>
    </font>
    <font>
      <sz val="11"/>
      <name val="Arial"/>
      <family val="2"/>
    </font>
    <font>
      <sz val="12"/>
      <color theme="1"/>
      <name val="Arial"/>
      <family val="2"/>
    </font>
    <font>
      <u/>
      <sz val="14"/>
      <color theme="1"/>
      <name val="Arial"/>
      <family val="2"/>
    </font>
    <font>
      <u/>
      <sz val="11"/>
      <color theme="10"/>
      <name val="Arial"/>
      <family val="2"/>
    </font>
    <font>
      <b/>
      <u/>
      <sz val="11"/>
      <color theme="1"/>
      <name val="Arial"/>
      <family val="2"/>
    </font>
    <font>
      <u/>
      <sz val="11"/>
      <name val="Arial"/>
      <family val="2"/>
    </font>
    <font>
      <sz val="10"/>
      <name val="Arial"/>
      <family val="2"/>
    </font>
    <font>
      <b/>
      <sz val="18"/>
      <color rgb="FFFFC000"/>
      <name val="Arial"/>
      <family val="2"/>
    </font>
    <font>
      <b/>
      <sz val="18"/>
      <color theme="4"/>
      <name val="Arial"/>
      <family val="2"/>
    </font>
    <font>
      <b/>
      <sz val="10"/>
      <name val="Arial"/>
      <family val="2"/>
    </font>
    <font>
      <b/>
      <sz val="18"/>
      <color theme="1"/>
      <name val="Neue Haas Grotesk Text Pro"/>
      <family val="2"/>
    </font>
    <font>
      <b/>
      <sz val="11"/>
      <name val="Arial"/>
      <family val="2"/>
    </font>
    <font>
      <u/>
      <sz val="12"/>
      <color theme="1"/>
      <name val="Arial"/>
      <family val="2"/>
    </font>
    <font>
      <u/>
      <sz val="12"/>
      <name val="Arial"/>
      <family val="2"/>
    </font>
    <font>
      <b/>
      <sz val="12"/>
      <name val="Arial"/>
      <family val="2"/>
    </font>
    <font>
      <sz val="12"/>
      <name val="Arial"/>
      <family val="2"/>
    </font>
    <font>
      <b/>
      <u/>
      <sz val="14"/>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indexed="9"/>
        <bgColor indexed="64"/>
      </patternFill>
    </fill>
  </fills>
  <borders count="39">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xf numFmtId="0" fontId="18" fillId="0" borderId="0"/>
    <xf numFmtId="43" fontId="18" fillId="0" borderId="0" applyFont="0" applyFill="0" applyBorder="0" applyAlignment="0" applyProtection="0"/>
    <xf numFmtId="9" fontId="18" fillId="0" borderId="0" applyFont="0" applyFill="0" applyBorder="0" applyAlignment="0" applyProtection="0"/>
    <xf numFmtId="0" fontId="18" fillId="0" borderId="0"/>
  </cellStyleXfs>
  <cellXfs count="225">
    <xf numFmtId="0" fontId="0" fillId="0" borderId="0" xfId="0"/>
    <xf numFmtId="0" fontId="2" fillId="0" borderId="0" xfId="0" applyFont="1"/>
    <xf numFmtId="0" fontId="3" fillId="0" borderId="0" xfId="0" applyFont="1"/>
    <xf numFmtId="0" fontId="3" fillId="0" borderId="4"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0" xfId="0" applyFont="1" applyAlignment="1">
      <alignment horizontal="center"/>
    </xf>
    <xf numFmtId="0" fontId="4" fillId="0" borderId="7" xfId="0" applyFont="1" applyBorder="1"/>
    <xf numFmtId="0" fontId="3" fillId="0" borderId="8" xfId="0" applyFont="1" applyBorder="1"/>
    <xf numFmtId="0" fontId="3" fillId="0" borderId="7" xfId="0" applyFont="1" applyBorder="1"/>
    <xf numFmtId="0" fontId="3" fillId="0" borderId="7" xfId="0" applyFont="1" applyBorder="1" applyAlignment="1">
      <alignment horizontal="left" indent="2"/>
    </xf>
    <xf numFmtId="9" fontId="3" fillId="0" borderId="8" xfId="3"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8" xfId="0" applyFont="1" applyBorder="1" applyAlignment="1">
      <alignment horizontal="center"/>
    </xf>
    <xf numFmtId="0" fontId="3" fillId="0" borderId="7" xfId="0" applyFont="1" applyBorder="1" applyAlignment="1">
      <alignment horizontal="right" indent="2"/>
    </xf>
    <xf numFmtId="9" fontId="3" fillId="0" borderId="0" xfId="3" applyFont="1" applyBorder="1" applyAlignment="1">
      <alignment horizontal="center"/>
    </xf>
    <xf numFmtId="0" fontId="3" fillId="0" borderId="7" xfId="0" applyFont="1" applyBorder="1" applyAlignment="1">
      <alignment horizontal="right"/>
    </xf>
    <xf numFmtId="9" fontId="3" fillId="0" borderId="9" xfId="0" applyNumberFormat="1" applyFont="1" applyBorder="1" applyAlignment="1">
      <alignment horizontal="center"/>
    </xf>
    <xf numFmtId="9" fontId="3" fillId="0" borderId="10" xfId="0" applyNumberFormat="1" applyFont="1" applyBorder="1" applyAlignment="1">
      <alignment horizontal="center"/>
    </xf>
    <xf numFmtId="0" fontId="3" fillId="0" borderId="11" xfId="0" applyFont="1" applyBorder="1"/>
    <xf numFmtId="0" fontId="3" fillId="0" borderId="12" xfId="0" applyFont="1" applyBorder="1"/>
    <xf numFmtId="9" fontId="3" fillId="0" borderId="13" xfId="3" applyFont="1" applyBorder="1" applyAlignment="1">
      <alignment horizontal="center"/>
    </xf>
    <xf numFmtId="9" fontId="3" fillId="0" borderId="12" xfId="3"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0" borderId="4" xfId="0" applyFont="1" applyBorder="1" applyAlignment="1">
      <alignment horizontal="left"/>
    </xf>
    <xf numFmtId="0" fontId="3" fillId="0" borderId="6" xfId="0" applyFont="1" applyBorder="1" applyAlignment="1">
      <alignment horizontal="left" wrapText="1"/>
    </xf>
    <xf numFmtId="0" fontId="3" fillId="0" borderId="5" xfId="0" applyFont="1" applyBorder="1" applyAlignment="1">
      <alignment horizontal="left"/>
    </xf>
    <xf numFmtId="0" fontId="3" fillId="0" borderId="8" xfId="0" applyFont="1" applyBorder="1" applyAlignment="1">
      <alignment horizontal="left"/>
    </xf>
    <xf numFmtId="0" fontId="3" fillId="0" borderId="13" xfId="0" applyFont="1" applyBorder="1"/>
    <xf numFmtId="0" fontId="8" fillId="0" borderId="0" xfId="0" applyFont="1"/>
    <xf numFmtId="0" fontId="3" fillId="0" borderId="6" xfId="0" applyFont="1" applyBorder="1" applyAlignment="1">
      <alignment horizontal="center" wrapText="1"/>
    </xf>
    <xf numFmtId="0" fontId="3" fillId="0" borderId="0" xfId="0" applyFont="1" applyAlignment="1">
      <alignment horizontal="center"/>
    </xf>
    <xf numFmtId="0" fontId="8" fillId="0" borderId="13" xfId="0" applyFont="1" applyBorder="1"/>
    <xf numFmtId="0" fontId="8" fillId="0" borderId="12" xfId="0" applyFont="1" applyBorder="1"/>
    <xf numFmtId="0" fontId="7" fillId="0" borderId="0" xfId="4" applyFont="1" applyBorder="1"/>
    <xf numFmtId="0" fontId="3" fillId="0" borderId="4" xfId="0" applyFont="1" applyBorder="1"/>
    <xf numFmtId="15" fontId="3" fillId="0" borderId="7" xfId="0" applyNumberFormat="1" applyFont="1" applyBorder="1" applyAlignment="1">
      <alignment horizontal="left"/>
    </xf>
    <xf numFmtId="2" fontId="3" fillId="0" borderId="0" xfId="0" applyNumberFormat="1" applyFont="1" applyAlignment="1">
      <alignment horizontal="center"/>
    </xf>
    <xf numFmtId="2" fontId="3" fillId="0" borderId="8" xfId="0" applyNumberFormat="1" applyFont="1" applyBorder="1" applyAlignment="1">
      <alignment horizontal="center"/>
    </xf>
    <xf numFmtId="0" fontId="3" fillId="0" borderId="5" xfId="0" applyFont="1" applyBorder="1" applyAlignment="1">
      <alignment horizontal="center" wrapText="1"/>
    </xf>
    <xf numFmtId="0" fontId="3" fillId="0" borderId="13" xfId="0" applyFont="1" applyBorder="1" applyAlignment="1">
      <alignment horizontal="center"/>
    </xf>
    <xf numFmtId="0" fontId="3" fillId="0" borderId="12" xfId="0" applyFont="1" applyBorder="1" applyAlignment="1">
      <alignment horizontal="center"/>
    </xf>
    <xf numFmtId="0" fontId="3" fillId="0" borderId="0" xfId="0" applyFont="1" applyAlignment="1">
      <alignment horizontal="left"/>
    </xf>
    <xf numFmtId="0" fontId="3" fillId="0" borderId="4" xfId="0" applyFont="1" applyBorder="1" applyAlignment="1">
      <alignment horizontal="right"/>
    </xf>
    <xf numFmtId="37" fontId="3" fillId="0" borderId="0" xfId="1" applyNumberFormat="1" applyFont="1" applyFill="1" applyBorder="1" applyAlignment="1">
      <alignment horizontal="center"/>
    </xf>
    <xf numFmtId="37" fontId="3" fillId="0" borderId="8" xfId="1" applyNumberFormat="1" applyFont="1" applyFill="1" applyBorder="1" applyAlignment="1">
      <alignment horizontal="center"/>
    </xf>
    <xf numFmtId="0" fontId="9" fillId="0" borderId="0" xfId="0" applyFont="1"/>
    <xf numFmtId="0" fontId="10" fillId="0" borderId="0" xfId="0" applyFont="1"/>
    <xf numFmtId="0" fontId="3" fillId="0" borderId="7" xfId="0" applyFont="1" applyBorder="1" applyAlignment="1">
      <alignment horizontal="center"/>
    </xf>
    <xf numFmtId="3" fontId="3" fillId="0" borderId="8" xfId="0" applyNumberFormat="1" applyFont="1" applyBorder="1"/>
    <xf numFmtId="164" fontId="5" fillId="0" borderId="8" xfId="0" applyNumberFormat="1" applyFont="1" applyBorder="1" applyAlignment="1">
      <alignment horizontal="center" wrapText="1"/>
    </xf>
    <xf numFmtId="0" fontId="3" fillId="0" borderId="7" xfId="0" applyFont="1" applyBorder="1" applyAlignment="1">
      <alignment horizontal="left"/>
    </xf>
    <xf numFmtId="0" fontId="3" fillId="0" borderId="7" xfId="0" applyFont="1" applyBorder="1" applyAlignment="1">
      <alignment horizontal="left" indent="3"/>
    </xf>
    <xf numFmtId="165" fontId="11" fillId="0" borderId="12" xfId="2" applyNumberFormat="1" applyFont="1" applyFill="1" applyBorder="1"/>
    <xf numFmtId="39" fontId="3" fillId="0" borderId="8" xfId="0" applyNumberFormat="1" applyFont="1" applyBorder="1"/>
    <xf numFmtId="39" fontId="5" fillId="0" borderId="8" xfId="2" applyNumberFormat="1" applyFont="1" applyFill="1" applyBorder="1"/>
    <xf numFmtId="39" fontId="3" fillId="0" borderId="6" xfId="0" applyNumberFormat="1" applyFont="1" applyBorder="1"/>
    <xf numFmtId="39" fontId="3" fillId="0" borderId="8" xfId="2" applyNumberFormat="1" applyFont="1" applyFill="1" applyBorder="1"/>
    <xf numFmtId="2" fontId="3" fillId="0" borderId="0" xfId="0" applyNumberFormat="1" applyFont="1"/>
    <xf numFmtId="17" fontId="12" fillId="0" borderId="7" xfId="0" applyNumberFormat="1" applyFont="1" applyBorder="1" applyAlignment="1">
      <alignment horizontal="right"/>
    </xf>
    <xf numFmtId="2" fontId="12" fillId="0" borderId="0" xfId="0" applyNumberFormat="1" applyFont="1" applyAlignment="1">
      <alignment horizontal="center"/>
    </xf>
    <xf numFmtId="166" fontId="12" fillId="0" borderId="0" xfId="0" applyNumberFormat="1" applyFont="1" applyAlignment="1">
      <alignment horizontal="center" wrapText="1"/>
    </xf>
    <xf numFmtId="17" fontId="12" fillId="0" borderId="0" xfId="0" applyNumberFormat="1" applyFont="1" applyAlignment="1">
      <alignment horizontal="right" wrapText="1"/>
    </xf>
    <xf numFmtId="167" fontId="12" fillId="0" borderId="0" xfId="0" applyNumberFormat="1" applyFont="1" applyAlignment="1">
      <alignment horizontal="right"/>
    </xf>
    <xf numFmtId="17" fontId="12" fillId="0" borderId="11" xfId="0" applyNumberFormat="1" applyFont="1" applyBorder="1" applyAlignment="1">
      <alignment wrapText="1"/>
    </xf>
    <xf numFmtId="2" fontId="3" fillId="0" borderId="13" xfId="0" applyNumberFormat="1" applyFont="1" applyBorder="1"/>
    <xf numFmtId="168" fontId="2" fillId="0" borderId="0" xfId="0" applyNumberFormat="1" applyFont="1" applyAlignment="1">
      <alignment horizontal="left"/>
    </xf>
    <xf numFmtId="0" fontId="3" fillId="0" borderId="0" xfId="0" applyFont="1" applyAlignment="1">
      <alignment horizontal="right"/>
    </xf>
    <xf numFmtId="0" fontId="0" fillId="0" borderId="7" xfId="0" applyBorder="1"/>
    <xf numFmtId="0" fontId="0" fillId="0" borderId="8" xfId="0" applyBorder="1"/>
    <xf numFmtId="2" fontId="12" fillId="0" borderId="0" xfId="0" applyNumberFormat="1" applyFont="1"/>
    <xf numFmtId="0" fontId="4" fillId="0" borderId="0" xfId="0" applyFont="1"/>
    <xf numFmtId="0" fontId="3" fillId="0" borderId="0" xfId="0" quotePrefix="1" applyFont="1"/>
    <xf numFmtId="170" fontId="3" fillId="0" borderId="0" xfId="0" applyNumberFormat="1" applyFont="1" applyAlignment="1">
      <alignment horizontal="center"/>
    </xf>
    <xf numFmtId="0" fontId="0" fillId="0" borderId="11" xfId="0" applyBorder="1"/>
    <xf numFmtId="0" fontId="0" fillId="0" borderId="13" xfId="0" applyBorder="1"/>
    <xf numFmtId="0" fontId="0" fillId="0" borderId="12" xfId="0" applyBorder="1"/>
    <xf numFmtId="0" fontId="5" fillId="0" borderId="7" xfId="0" applyFont="1" applyBorder="1" applyAlignment="1">
      <alignment horizontal="right"/>
    </xf>
    <xf numFmtId="0" fontId="3" fillId="0" borderId="4" xfId="0" applyFont="1" applyBorder="1" applyAlignment="1">
      <alignment horizontal="left" indent="2"/>
    </xf>
    <xf numFmtId="0" fontId="12" fillId="0" borderId="6" xfId="0" applyFont="1" applyBorder="1" applyAlignment="1">
      <alignment horizontal="center"/>
    </xf>
    <xf numFmtId="0" fontId="3" fillId="0" borderId="7" xfId="0" applyFont="1" applyBorder="1" applyAlignment="1">
      <alignment horizontal="left" indent="5"/>
    </xf>
    <xf numFmtId="0" fontId="0" fillId="0" borderId="4" xfId="0" applyBorder="1"/>
    <xf numFmtId="0" fontId="0" fillId="0" borderId="6" xfId="0" applyBorder="1"/>
    <xf numFmtId="0" fontId="15" fillId="0" borderId="5" xfId="4" applyFont="1" applyBorder="1"/>
    <xf numFmtId="0" fontId="14" fillId="0" borderId="7" xfId="0" applyFont="1" applyBorder="1"/>
    <xf numFmtId="171" fontId="16" fillId="0" borderId="0" xfId="0" applyNumberFormat="1" applyFont="1" applyAlignment="1">
      <alignment horizontal="center"/>
    </xf>
    <xf numFmtId="0" fontId="12" fillId="0" borderId="0" xfId="0" applyFont="1" applyAlignment="1">
      <alignment horizontal="right"/>
    </xf>
    <xf numFmtId="170" fontId="12" fillId="0" borderId="0" xfId="0" applyNumberFormat="1" applyFont="1" applyAlignment="1">
      <alignment horizontal="right"/>
    </xf>
    <xf numFmtId="0" fontId="5" fillId="0" borderId="0" xfId="0" applyFont="1" applyAlignment="1">
      <alignment horizontal="right"/>
    </xf>
    <xf numFmtId="169" fontId="5" fillId="0" borderId="6" xfId="3" applyNumberFormat="1" applyFont="1" applyBorder="1" applyAlignment="1">
      <alignment horizontal="center"/>
    </xf>
    <xf numFmtId="0" fontId="4" fillId="0" borderId="0" xfId="0" applyFont="1" applyAlignment="1">
      <alignment horizontal="left"/>
    </xf>
    <xf numFmtId="0" fontId="5" fillId="0" borderId="0" xfId="0" applyFont="1"/>
    <xf numFmtId="0" fontId="5" fillId="0" borderId="6" xfId="0" applyFont="1" applyBorder="1" applyAlignment="1">
      <alignment horizontal="center"/>
    </xf>
    <xf numFmtId="0" fontId="5" fillId="0" borderId="8" xfId="0" applyFont="1" applyBorder="1"/>
    <xf numFmtId="39" fontId="0" fillId="0" borderId="0" xfId="0" applyNumberFormat="1"/>
    <xf numFmtId="39" fontId="3" fillId="0" borderId="0" xfId="0" applyNumberFormat="1" applyFont="1"/>
    <xf numFmtId="0" fontId="13" fillId="0" borderId="0" xfId="0" applyFont="1" applyAlignment="1">
      <alignment horizontal="left"/>
    </xf>
    <xf numFmtId="0" fontId="2" fillId="0" borderId="0" xfId="0" applyFont="1" applyAlignment="1">
      <alignment horizontal="center"/>
    </xf>
    <xf numFmtId="2" fontId="3" fillId="2" borderId="14" xfId="0" applyNumberFormat="1" applyFont="1" applyFill="1" applyBorder="1" applyAlignment="1">
      <alignment horizontal="center"/>
    </xf>
    <xf numFmtId="172" fontId="3" fillId="0" borderId="7" xfId="0" applyNumberFormat="1" applyFont="1" applyBorder="1" applyAlignment="1">
      <alignment horizontal="right"/>
    </xf>
    <xf numFmtId="174" fontId="3" fillId="0" borderId="0" xfId="0" applyNumberFormat="1" applyFont="1" applyAlignment="1">
      <alignment horizontal="center"/>
    </xf>
    <xf numFmtId="39" fontId="3" fillId="2" borderId="0" xfId="0" applyNumberFormat="1" applyFont="1" applyFill="1" applyAlignment="1">
      <alignment horizontal="center" wrapText="1"/>
    </xf>
    <xf numFmtId="39" fontId="3" fillId="0" borderId="0" xfId="0" applyNumberFormat="1" applyFont="1" applyAlignment="1">
      <alignment horizontal="center" wrapText="1"/>
    </xf>
    <xf numFmtId="174" fontId="3" fillId="0" borderId="0" xfId="0" applyNumberFormat="1" applyFont="1" applyAlignment="1">
      <alignment horizontal="center" wrapText="1"/>
    </xf>
    <xf numFmtId="174" fontId="3" fillId="0" borderId="8" xfId="0" applyNumberFormat="1" applyFont="1" applyBorder="1" applyAlignment="1">
      <alignment horizontal="center"/>
    </xf>
    <xf numFmtId="39" fontId="3" fillId="0" borderId="0" xfId="0" applyNumberFormat="1" applyFont="1" applyAlignment="1">
      <alignment horizontal="center"/>
    </xf>
    <xf numFmtId="172" fontId="12" fillId="0" borderId="7" xfId="0" applyNumberFormat="1" applyFont="1" applyBorder="1" applyAlignment="1">
      <alignment horizontal="right"/>
    </xf>
    <xf numFmtId="39" fontId="12" fillId="0" borderId="0" xfId="0" applyNumberFormat="1" applyFont="1" applyAlignment="1">
      <alignment horizontal="center"/>
    </xf>
    <xf numFmtId="172" fontId="12" fillId="0" borderId="11" xfId="0" applyNumberFormat="1" applyFont="1" applyBorder="1" applyAlignment="1">
      <alignment horizontal="right"/>
    </xf>
    <xf numFmtId="0" fontId="3" fillId="0" borderId="0" xfId="0" quotePrefix="1" applyFont="1" applyAlignment="1">
      <alignment horizontal="left" indent="1"/>
    </xf>
    <xf numFmtId="2" fontId="3" fillId="0" borderId="0" xfId="0" applyNumberFormat="1" applyFont="1" applyAlignment="1">
      <alignment horizontal="right"/>
    </xf>
    <xf numFmtId="173" fontId="3" fillId="0" borderId="0" xfId="0" applyNumberFormat="1" applyFont="1" applyAlignment="1">
      <alignment horizontal="right"/>
    </xf>
    <xf numFmtId="170" fontId="3" fillId="0" borderId="13" xfId="0" applyNumberFormat="1" applyFont="1" applyBorder="1" applyAlignment="1">
      <alignment horizontal="right"/>
    </xf>
    <xf numFmtId="0" fontId="3" fillId="0" borderId="13" xfId="0" applyFont="1" applyBorder="1" applyAlignment="1">
      <alignment horizontal="left"/>
    </xf>
    <xf numFmtId="172" fontId="17" fillId="0" borderId="0" xfId="0" applyNumberFormat="1" applyFont="1" applyAlignment="1">
      <alignment horizontal="left"/>
    </xf>
    <xf numFmtId="2" fontId="3" fillId="0" borderId="0" xfId="0" applyNumberFormat="1" applyFont="1" applyAlignment="1">
      <alignment horizontal="left" indent="6"/>
    </xf>
    <xf numFmtId="2" fontId="3" fillId="0" borderId="0" xfId="0" applyNumberFormat="1" applyFont="1" applyAlignment="1">
      <alignment vertical="top" wrapText="1"/>
    </xf>
    <xf numFmtId="0" fontId="3" fillId="0" borderId="0" xfId="0" applyFont="1" applyAlignment="1">
      <alignment horizontal="right" vertical="top"/>
    </xf>
    <xf numFmtId="37" fontId="3" fillId="0" borderId="0" xfId="1" applyNumberFormat="1" applyFont="1" applyFill="1" applyBorder="1" applyAlignment="1">
      <alignment horizontal="center" vertical="center"/>
    </xf>
    <xf numFmtId="0" fontId="18" fillId="3" borderId="16" xfId="5" applyFill="1" applyBorder="1"/>
    <xf numFmtId="0" fontId="17" fillId="0" borderId="0" xfId="5" applyFont="1" applyAlignment="1">
      <alignment horizontal="left" vertical="center"/>
    </xf>
    <xf numFmtId="0" fontId="21" fillId="0" borderId="0" xfId="5" applyFont="1" applyAlignment="1">
      <alignment horizontal="center" vertical="center"/>
    </xf>
    <xf numFmtId="9" fontId="21" fillId="0" borderId="0" xfId="7" applyFont="1" applyFill="1" applyBorder="1" applyAlignment="1">
      <alignment horizontal="center" vertical="center"/>
    </xf>
    <xf numFmtId="0" fontId="3" fillId="0" borderId="0" xfId="0" quotePrefix="1" applyFont="1" applyAlignment="1">
      <alignment vertical="top"/>
    </xf>
    <xf numFmtId="0" fontId="12" fillId="0" borderId="11" xfId="4" applyFont="1" applyBorder="1"/>
    <xf numFmtId="0" fontId="22" fillId="0" borderId="0" xfId="0" applyFont="1" applyAlignment="1">
      <alignment vertical="center" wrapText="1"/>
    </xf>
    <xf numFmtId="0" fontId="3" fillId="0" borderId="0" xfId="0" applyFont="1" applyAlignment="1">
      <alignment horizontal="center" vertical="center"/>
    </xf>
    <xf numFmtId="0" fontId="0" fillId="0" borderId="0" xfId="0" applyAlignment="1">
      <alignment horizontal="center" vertical="center"/>
    </xf>
    <xf numFmtId="0" fontId="23" fillId="4" borderId="26" xfId="5" applyFont="1" applyFill="1" applyBorder="1" applyAlignment="1">
      <alignment horizontal="left" vertical="center"/>
    </xf>
    <xf numFmtId="3" fontId="23" fillId="4" borderId="27" xfId="6" applyNumberFormat="1" applyFont="1" applyFill="1" applyBorder="1" applyAlignment="1">
      <alignment horizontal="center" vertical="center"/>
    </xf>
    <xf numFmtId="3" fontId="23" fillId="4" borderId="28" xfId="6" applyNumberFormat="1" applyFont="1" applyFill="1" applyBorder="1" applyAlignment="1">
      <alignment horizontal="center" vertical="center"/>
    </xf>
    <xf numFmtId="0" fontId="23" fillId="0" borderId="29" xfId="5" applyFont="1" applyBorder="1" applyAlignment="1">
      <alignment horizontal="left" vertical="center"/>
    </xf>
    <xf numFmtId="178" fontId="23" fillId="0" borderId="14" xfId="5" applyNumberFormat="1" applyFont="1" applyBorder="1" applyAlignment="1">
      <alignment horizontal="center" vertical="center"/>
    </xf>
    <xf numFmtId="178" fontId="23" fillId="0" borderId="30" xfId="5" applyNumberFormat="1" applyFont="1" applyBorder="1" applyAlignment="1">
      <alignment horizontal="center" vertical="center"/>
    </xf>
    <xf numFmtId="178" fontId="23" fillId="0" borderId="9" xfId="5" applyNumberFormat="1" applyFont="1" applyBorder="1" applyAlignment="1">
      <alignment horizontal="center" vertical="center"/>
    </xf>
    <xf numFmtId="0" fontId="23" fillId="5" borderId="7" xfId="5" applyFont="1" applyFill="1" applyBorder="1" applyAlignment="1">
      <alignment horizontal="left" vertical="center"/>
    </xf>
    <xf numFmtId="178" fontId="23" fillId="0" borderId="8" xfId="5" applyNumberFormat="1" applyFont="1" applyBorder="1" applyAlignment="1">
      <alignment horizontal="center" vertical="center"/>
    </xf>
    <xf numFmtId="0" fontId="23" fillId="4" borderId="29" xfId="5" applyFont="1" applyFill="1" applyBorder="1" applyAlignment="1">
      <alignment horizontal="left" vertical="center"/>
    </xf>
    <xf numFmtId="179" fontId="23" fillId="4" borderId="14" xfId="5" applyNumberFormat="1" applyFont="1" applyFill="1" applyBorder="1" applyAlignment="1">
      <alignment horizontal="center" vertical="center"/>
    </xf>
    <xf numFmtId="179" fontId="23" fillId="4" borderId="31" xfId="5" applyNumberFormat="1" applyFont="1" applyFill="1" applyBorder="1" applyAlignment="1">
      <alignment horizontal="center" vertical="center"/>
    </xf>
    <xf numFmtId="0" fontId="23" fillId="5" borderId="33" xfId="5" applyFont="1" applyFill="1" applyBorder="1" applyAlignment="1">
      <alignment horizontal="left" vertical="center"/>
    </xf>
    <xf numFmtId="9" fontId="23" fillId="5" borderId="34" xfId="7" applyFont="1" applyFill="1" applyBorder="1" applyAlignment="1">
      <alignment horizontal="center" vertical="center"/>
    </xf>
    <xf numFmtId="9" fontId="23" fillId="0" borderId="35" xfId="7" applyFont="1" applyFill="1" applyBorder="1" applyAlignment="1">
      <alignment horizontal="center" vertical="center"/>
    </xf>
    <xf numFmtId="0" fontId="23" fillId="4" borderId="4" xfId="5" applyFont="1" applyFill="1" applyBorder="1" applyAlignment="1">
      <alignment horizontal="left" vertical="center"/>
    </xf>
    <xf numFmtId="0" fontId="23" fillId="4" borderId="27" xfId="5" applyFont="1" applyFill="1" applyBorder="1" applyAlignment="1">
      <alignment horizontal="center" vertical="center"/>
    </xf>
    <xf numFmtId="178" fontId="23" fillId="4" borderId="27" xfId="5" applyNumberFormat="1" applyFont="1" applyFill="1" applyBorder="1" applyAlignment="1">
      <alignment horizontal="center" vertical="center"/>
    </xf>
    <xf numFmtId="178" fontId="23" fillId="4" borderId="32" xfId="5" applyNumberFormat="1" applyFont="1" applyFill="1" applyBorder="1" applyAlignment="1">
      <alignment horizontal="center" vertical="center"/>
    </xf>
    <xf numFmtId="49" fontId="23" fillId="0" borderId="20" xfId="5" applyNumberFormat="1" applyFont="1" applyBorder="1" applyAlignment="1">
      <alignment horizontal="center" vertical="center" wrapText="1"/>
    </xf>
    <xf numFmtId="49" fontId="23" fillId="0" borderId="21" xfId="5" applyNumberFormat="1" applyFont="1" applyBorder="1" applyAlignment="1">
      <alignment horizontal="center" vertical="center" wrapText="1"/>
    </xf>
    <xf numFmtId="49" fontId="23" fillId="0" borderId="22" xfId="5" applyNumberFormat="1" applyFont="1" applyBorder="1" applyAlignment="1">
      <alignment horizontal="center" vertical="center" wrapText="1"/>
    </xf>
    <xf numFmtId="175" fontId="23" fillId="0" borderId="24" xfId="5" applyNumberFormat="1" applyFont="1" applyBorder="1" applyAlignment="1">
      <alignment horizontal="center" vertical="center" wrapText="1"/>
    </xf>
    <xf numFmtId="176" fontId="23" fillId="0" borderId="24" xfId="5" applyNumberFormat="1" applyFont="1" applyBorder="1" applyAlignment="1">
      <alignment horizontal="center" vertical="center" wrapText="1"/>
    </xf>
    <xf numFmtId="177" fontId="23" fillId="0" borderId="24" xfId="5" applyNumberFormat="1" applyFont="1" applyBorder="1" applyAlignment="1">
      <alignment horizontal="center" vertical="center" wrapText="1"/>
    </xf>
    <xf numFmtId="176" fontId="23" fillId="0" borderId="25" xfId="5" applyNumberFormat="1" applyFont="1" applyBorder="1" applyAlignment="1">
      <alignment horizontal="center" vertical="center" wrapText="1"/>
    </xf>
    <xf numFmtId="0" fontId="3" fillId="0" borderId="11" xfId="0" quotePrefix="1" applyFont="1" applyBorder="1"/>
    <xf numFmtId="178" fontId="23" fillId="5" borderId="0" xfId="5" applyNumberFormat="1" applyFont="1" applyFill="1" applyAlignment="1">
      <alignment horizontal="center" vertical="center"/>
    </xf>
    <xf numFmtId="0" fontId="23" fillId="5" borderId="36" xfId="5" applyFont="1" applyFill="1" applyBorder="1" applyAlignment="1">
      <alignment horizontal="left" vertical="center"/>
    </xf>
    <xf numFmtId="0" fontId="23" fillId="5" borderId="37" xfId="5" applyFont="1" applyFill="1" applyBorder="1" applyAlignment="1">
      <alignment horizontal="center" vertical="center"/>
    </xf>
    <xf numFmtId="9" fontId="23" fillId="5" borderId="37" xfId="7" applyFont="1" applyFill="1" applyBorder="1" applyAlignment="1">
      <alignment horizontal="center" vertical="center"/>
    </xf>
    <xf numFmtId="9" fontId="23" fillId="5" borderId="38" xfId="7" applyFont="1" applyFill="1" applyBorder="1" applyAlignment="1">
      <alignment horizontal="center" vertical="center"/>
    </xf>
    <xf numFmtId="0" fontId="24" fillId="0" borderId="0" xfId="0" applyFont="1" applyAlignment="1">
      <alignment vertical="center" wrapText="1"/>
    </xf>
    <xf numFmtId="0" fontId="13" fillId="0" borderId="0" xfId="0" quotePrefix="1" applyFont="1" applyAlignment="1">
      <alignment horizontal="left" vertical="top" wrapText="1"/>
    </xf>
    <xf numFmtId="0" fontId="13" fillId="0" borderId="0" xfId="0" quotePrefix="1" applyFont="1" applyAlignment="1">
      <alignment vertical="top" wrapText="1"/>
    </xf>
    <xf numFmtId="0" fontId="24" fillId="0" borderId="0" xfId="0" applyFont="1"/>
    <xf numFmtId="0" fontId="25" fillId="0" borderId="0" xfId="5" applyFont="1" applyAlignment="1">
      <alignment horizontal="left" vertical="center"/>
    </xf>
    <xf numFmtId="0" fontId="13" fillId="0" borderId="0" xfId="0" applyFont="1"/>
    <xf numFmtId="0" fontId="26" fillId="0" borderId="0" xfId="5" applyFont="1" applyAlignment="1">
      <alignment horizontal="center" vertical="center"/>
    </xf>
    <xf numFmtId="9" fontId="26" fillId="0" borderId="0" xfId="7" applyFont="1" applyFill="1" applyBorder="1" applyAlignment="1">
      <alignment horizontal="center" vertical="center"/>
    </xf>
    <xf numFmtId="0" fontId="13" fillId="0" borderId="0" xfId="0" quotePrefix="1" applyFont="1"/>
    <xf numFmtId="0" fontId="24" fillId="0" borderId="0" xfId="0" quotePrefix="1" applyFont="1" applyAlignment="1">
      <alignment vertical="top"/>
    </xf>
    <xf numFmtId="0" fontId="27" fillId="0" borderId="0" xfId="5" applyFont="1" applyAlignment="1">
      <alignment vertical="top" wrapText="1"/>
    </xf>
    <xf numFmtId="0" fontId="13" fillId="0" borderId="0" xfId="0" quotePrefix="1" applyFont="1" applyAlignment="1">
      <alignment vertical="top"/>
    </xf>
    <xf numFmtId="0" fontId="13" fillId="0" borderId="0" xfId="0" quotePrefix="1" applyFont="1" applyAlignment="1">
      <alignment horizontal="left" vertical="top" indent="1"/>
    </xf>
    <xf numFmtId="0" fontId="13" fillId="0" borderId="0" xfId="0" applyFont="1" applyAlignment="1">
      <alignment horizontal="left" vertical="top" indent="1"/>
    </xf>
    <xf numFmtId="0" fontId="14" fillId="0" borderId="0" xfId="0" applyFont="1"/>
    <xf numFmtId="0" fontId="14" fillId="0" borderId="0" xfId="0" applyFont="1" applyAlignment="1">
      <alignment horizontal="left" indent="1"/>
    </xf>
    <xf numFmtId="0" fontId="28" fillId="0" borderId="0" xfId="0" applyFont="1"/>
    <xf numFmtId="0" fontId="28" fillId="0" borderId="0" xfId="0" applyFont="1" applyAlignment="1">
      <alignment horizontal="left"/>
    </xf>
    <xf numFmtId="0" fontId="3" fillId="0" borderId="0" xfId="0" applyFont="1" applyAlignment="1">
      <alignment horizontal="right" vertical="center"/>
    </xf>
    <xf numFmtId="0" fontId="3" fillId="0" borderId="0" xfId="0" applyFont="1" applyAlignment="1">
      <alignment vertical="center"/>
    </xf>
    <xf numFmtId="180" fontId="3" fillId="0" borderId="8" xfId="2" applyNumberFormat="1" applyFont="1" applyFill="1" applyBorder="1"/>
    <xf numFmtId="167" fontId="3" fillId="0" borderId="0" xfId="0" applyNumberFormat="1" applyFont="1" applyAlignment="1">
      <alignment horizontal="right"/>
    </xf>
    <xf numFmtId="181" fontId="3" fillId="0" borderId="0" xfId="1" applyNumberFormat="1" applyFont="1" applyFill="1" applyBorder="1" applyAlignment="1">
      <alignment horizontal="center"/>
    </xf>
    <xf numFmtId="181" fontId="3" fillId="0" borderId="0" xfId="0" applyNumberFormat="1" applyFont="1" applyAlignment="1">
      <alignment horizontal="center"/>
    </xf>
    <xf numFmtId="182" fontId="3" fillId="0" borderId="0" xfId="0" applyNumberFormat="1" applyFont="1" applyAlignment="1">
      <alignment horizontal="center"/>
    </xf>
    <xf numFmtId="182" fontId="3" fillId="0" borderId="13" xfId="0" applyNumberFormat="1" applyFont="1" applyBorder="1" applyAlignment="1">
      <alignment horizontal="center"/>
    </xf>
    <xf numFmtId="183" fontId="12" fillId="0" borderId="0" xfId="0" applyNumberFormat="1" applyFont="1" applyAlignment="1">
      <alignment horizontal="center"/>
    </xf>
    <xf numFmtId="0" fontId="3" fillId="0" borderId="0" xfId="0" applyFont="1" applyAlignment="1">
      <alignment horizontal="left" vertical="top" wrapText="1"/>
    </xf>
    <xf numFmtId="0" fontId="22" fillId="0" borderId="0" xfId="0" applyFont="1" applyAlignment="1">
      <alignment horizontal="center" vertical="center" wrapText="1"/>
    </xf>
    <xf numFmtId="0" fontId="19" fillId="3" borderId="17" xfId="5" applyFont="1" applyFill="1" applyBorder="1" applyAlignment="1">
      <alignment horizontal="center" vertical="center" wrapText="1"/>
    </xf>
    <xf numFmtId="0" fontId="20" fillId="3" borderId="17" xfId="5" applyFont="1" applyFill="1" applyBorder="1" applyAlignment="1">
      <alignment horizontal="center" vertical="center" wrapText="1"/>
    </xf>
    <xf numFmtId="0" fontId="20" fillId="3" borderId="18" xfId="5" applyFont="1" applyFill="1" applyBorder="1" applyAlignment="1">
      <alignment horizontal="center" vertical="center" wrapText="1"/>
    </xf>
    <xf numFmtId="0" fontId="12" fillId="0" borderId="19" xfId="5" applyFont="1" applyBorder="1" applyAlignment="1">
      <alignment horizontal="center"/>
    </xf>
    <xf numFmtId="0" fontId="12" fillId="0" borderId="23" xfId="5" applyFont="1" applyBorder="1" applyAlignment="1">
      <alignment horizontal="center"/>
    </xf>
    <xf numFmtId="0" fontId="12" fillId="0" borderId="0" xfId="5" applyFont="1" applyAlignment="1">
      <alignment horizontal="left" vertical="top" wrapText="1"/>
    </xf>
    <xf numFmtId="0" fontId="13" fillId="0" borderId="0" xfId="0" applyFont="1" applyAlignment="1">
      <alignment horizontal="left" vertical="center" wrapText="1"/>
    </xf>
    <xf numFmtId="0" fontId="24" fillId="0" borderId="0" xfId="0" applyFont="1" applyAlignment="1">
      <alignment horizontal="left" vertical="center" wrapText="1"/>
    </xf>
    <xf numFmtId="0" fontId="13" fillId="0" borderId="0" xfId="0" quotePrefix="1" applyFont="1" applyAlignment="1">
      <alignment horizontal="left" vertical="top" wrapText="1"/>
    </xf>
    <xf numFmtId="0" fontId="13" fillId="0" borderId="0" xfId="0" applyFont="1" applyAlignment="1">
      <alignment horizontal="left" vertical="top" wrapText="1"/>
    </xf>
    <xf numFmtId="0" fontId="4" fillId="0" borderId="1" xfId="0" applyFont="1" applyBorder="1" applyAlignment="1">
      <alignment horizontal="center"/>
    </xf>
    <xf numFmtId="0" fontId="4" fillId="0" borderId="3" xfId="0" applyFont="1" applyBorder="1" applyAlignment="1">
      <alignment horizontal="center"/>
    </xf>
    <xf numFmtId="0" fontId="4" fillId="0" borderId="2" xfId="0" applyFont="1" applyBorder="1" applyAlignment="1">
      <alignment horizontal="center"/>
    </xf>
    <xf numFmtId="0" fontId="3" fillId="0" borderId="6" xfId="0" applyFont="1" applyBorder="1" applyAlignment="1">
      <alignment horizontal="left"/>
    </xf>
    <xf numFmtId="0" fontId="3" fillId="0" borderId="5" xfId="0" applyFont="1" applyBorder="1" applyAlignment="1">
      <alignment horizontal="left"/>
    </xf>
    <xf numFmtId="0" fontId="4" fillId="0" borderId="7" xfId="0" applyFont="1" applyBorder="1" applyAlignment="1">
      <alignment horizontal="center"/>
    </xf>
    <xf numFmtId="0" fontId="4" fillId="0" borderId="0" xfId="0" applyFont="1" applyAlignment="1">
      <alignment horizontal="center"/>
    </xf>
    <xf numFmtId="0" fontId="4" fillId="0" borderId="8"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0" xfId="0" applyFont="1" applyAlignment="1">
      <alignment horizontal="center"/>
    </xf>
    <xf numFmtId="0" fontId="3" fillId="0" borderId="8"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xf>
    <xf numFmtId="0" fontId="3" fillId="0" borderId="2" xfId="0" applyFont="1" applyBorder="1" applyAlignment="1">
      <alignment horizontal="center"/>
    </xf>
    <xf numFmtId="0" fontId="2" fillId="0" borderId="0" xfId="0" applyFont="1" applyAlignment="1">
      <alignment horizontal="left"/>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right"/>
    </xf>
    <xf numFmtId="0" fontId="3" fillId="0" borderId="15" xfId="0" applyFont="1" applyBorder="1" applyAlignment="1">
      <alignment horizontal="right"/>
    </xf>
    <xf numFmtId="2" fontId="3" fillId="0" borderId="0" xfId="0" applyNumberFormat="1" applyFont="1" applyAlignment="1">
      <alignment horizontal="left" vertical="top" wrapText="1"/>
    </xf>
  </cellXfs>
  <cellStyles count="9">
    <cellStyle name="Comma" xfId="1" builtinId="3"/>
    <cellStyle name="Comma 3" xfId="6" xr:uid="{0DF91E38-D2C7-4782-B825-0EA50ED9B30C}"/>
    <cellStyle name="Currency" xfId="2" builtinId="4"/>
    <cellStyle name="Hyperlink" xfId="4" builtinId="8"/>
    <cellStyle name="Normal" xfId="0" builtinId="0"/>
    <cellStyle name="Normal 2" xfId="8" xr:uid="{A0E2D3E7-AD7E-4326-90E9-30BFCAEA2844}"/>
    <cellStyle name="Normal 3" xfId="5" xr:uid="{FA940D66-9541-4E7A-9FCE-F3EDDE9C5AC5}"/>
    <cellStyle name="Percent" xfId="3" builtinId="5"/>
    <cellStyle name="Percent 3" xfId="7" xr:uid="{AE521D79-E6AD-4C20-87EF-C1A4E8AD9DD1}"/>
  </cellStyles>
  <dxfs count="0"/>
  <tableStyles count="0" defaultTableStyle="TableStyleMedium2" defaultPivotStyle="PivotStyleLight16"/>
  <colors>
    <mruColors>
      <color rgb="FF4A773C"/>
      <color rgb="FFC8102E"/>
      <color rgb="FF555555"/>
      <color rgb="FF007D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'Price Comparison'!$E$6</c:f>
              <c:strCache>
                <c:ptCount val="1"/>
                <c:pt idx="0">
                  <c:v>Natural Gas</c:v>
                </c:pt>
              </c:strCache>
            </c:strRef>
          </c:tx>
          <c:spPr>
            <a:solidFill>
              <a:srgbClr val="007DBA"/>
            </a:solidFill>
            <a:ln>
              <a:noFill/>
            </a:ln>
            <a:effectLst/>
          </c:spPr>
          <c:invertIfNegative val="0"/>
          <c:dPt>
            <c:idx val="0"/>
            <c:invertIfNegative val="0"/>
            <c:bubble3D val="0"/>
            <c:spPr>
              <a:solidFill>
                <a:srgbClr val="555555"/>
              </a:solidFill>
              <a:ln>
                <a:noFill/>
              </a:ln>
              <a:effectLst/>
            </c:spPr>
            <c:extLst>
              <c:ext xmlns:c16="http://schemas.microsoft.com/office/drawing/2014/chart" uri="{C3380CC4-5D6E-409C-BE32-E72D297353CC}">
                <c16:uniqueId val="{00000004-7AB1-447D-8547-6A6B069990F1}"/>
              </c:ext>
            </c:extLst>
          </c:dPt>
          <c:dLbls>
            <c:spPr>
              <a:noFill/>
              <a:ln>
                <a:noFill/>
              </a:ln>
              <a:effectLst/>
            </c:spPr>
            <c:txPr>
              <a:bodyPr rot="0" spcFirstLastPara="1" vertOverflow="ellipsis" vert="horz" wrap="square" lIns="38100" tIns="19050" rIns="38100" bIns="19050" anchor="ctr" anchorCtr="1">
                <a:spAutoFit/>
              </a:bodyPr>
              <a:lstStyle/>
              <a:p>
                <a:pPr>
                  <a:defRPr sz="24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'Price Comparison'!$E$6:$H$6</c:f>
              <c:strCache>
                <c:ptCount val="4"/>
                <c:pt idx="0">
                  <c:v>Natural Gas</c:v>
                </c:pt>
                <c:pt idx="1">
                  <c:v>Heating Oil</c:v>
                </c:pt>
                <c:pt idx="2">
                  <c:v>Electricity</c:v>
                </c:pt>
                <c:pt idx="3">
                  <c:v>Propane</c:v>
                </c:pt>
              </c:strCache>
            </c:strRef>
          </c:cat>
          <c:val>
            <c:numRef>
              <c:f>'Price Comparison'!$E$9</c:f>
              <c:numCache>
                <c:formatCode>"$"#,##0</c:formatCode>
                <c:ptCount val="1"/>
                <c:pt idx="0">
                  <c:v>1722.6000000000001</c:v>
                </c:pt>
              </c:numCache>
            </c:numRef>
          </c:val>
          <c:extLst>
            <c:ext xmlns:c16="http://schemas.microsoft.com/office/drawing/2014/chart" uri="{C3380CC4-5D6E-409C-BE32-E72D297353CC}">
              <c16:uniqueId val="{00000000-7AB1-447D-8547-6A6B069990F1}"/>
            </c:ext>
          </c:extLst>
        </c:ser>
        <c:ser>
          <c:idx val="1"/>
          <c:order val="1"/>
          <c:tx>
            <c:strRef>
              <c:f>'Price Comparison'!$F$6</c:f>
              <c:strCache>
                <c:ptCount val="1"/>
                <c:pt idx="0">
                  <c:v>Heating Oil</c:v>
                </c:pt>
              </c:strCache>
            </c:strRef>
          </c:tx>
          <c:spPr>
            <a:solidFill>
              <a:srgbClr val="C8102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4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'Price Comparison'!$E$6:$H$6</c:f>
              <c:strCache>
                <c:ptCount val="4"/>
                <c:pt idx="0">
                  <c:v>Natural Gas</c:v>
                </c:pt>
                <c:pt idx="1">
                  <c:v>Heating Oil</c:v>
                </c:pt>
                <c:pt idx="2">
                  <c:v>Electricity</c:v>
                </c:pt>
                <c:pt idx="3">
                  <c:v>Propane</c:v>
                </c:pt>
              </c:strCache>
            </c:strRef>
          </c:cat>
          <c:val>
            <c:numRef>
              <c:f>'Price Comparison'!$F$9</c:f>
              <c:numCache>
                <c:formatCode>"$"#,##0</c:formatCode>
                <c:ptCount val="1"/>
                <c:pt idx="0">
                  <c:v>4041.9089903739873</c:v>
                </c:pt>
              </c:numCache>
            </c:numRef>
          </c:val>
          <c:extLst>
            <c:ext xmlns:c16="http://schemas.microsoft.com/office/drawing/2014/chart" uri="{C3380CC4-5D6E-409C-BE32-E72D297353CC}">
              <c16:uniqueId val="{00000001-7AB1-447D-8547-6A6B069990F1}"/>
            </c:ext>
          </c:extLst>
        </c:ser>
        <c:ser>
          <c:idx val="2"/>
          <c:order val="2"/>
          <c:tx>
            <c:strRef>
              <c:f>'Price Comparison'!$G$6</c:f>
              <c:strCache>
                <c:ptCount val="1"/>
                <c:pt idx="0">
                  <c:v>Electricity</c:v>
                </c:pt>
              </c:strCache>
            </c:strRef>
          </c:tx>
          <c:spPr>
            <a:solidFill>
              <a:srgbClr val="4A773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4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'Price Comparison'!$E$6:$H$6</c:f>
              <c:strCache>
                <c:ptCount val="4"/>
                <c:pt idx="0">
                  <c:v>Natural Gas</c:v>
                </c:pt>
                <c:pt idx="1">
                  <c:v>Heating Oil</c:v>
                </c:pt>
                <c:pt idx="2">
                  <c:v>Electricity</c:v>
                </c:pt>
                <c:pt idx="3">
                  <c:v>Propane</c:v>
                </c:pt>
              </c:strCache>
            </c:strRef>
          </c:cat>
          <c:val>
            <c:numRef>
              <c:f>'Price Comparison'!$G$9</c:f>
              <c:numCache>
                <c:formatCode>"$"#,##0</c:formatCode>
                <c:ptCount val="1"/>
                <c:pt idx="0">
                  <c:v>2260.2735267356306</c:v>
                </c:pt>
              </c:numCache>
            </c:numRef>
          </c:val>
          <c:extLst>
            <c:ext xmlns:c16="http://schemas.microsoft.com/office/drawing/2014/chart" uri="{C3380CC4-5D6E-409C-BE32-E72D297353CC}">
              <c16:uniqueId val="{00000002-7AB1-447D-8547-6A6B069990F1}"/>
            </c:ext>
          </c:extLst>
        </c:ser>
        <c:ser>
          <c:idx val="3"/>
          <c:order val="3"/>
          <c:tx>
            <c:strRef>
              <c:f>'Price Comparison'!$H$6</c:f>
              <c:strCache>
                <c:ptCount val="1"/>
                <c:pt idx="0">
                  <c:v>Propane</c:v>
                </c:pt>
              </c:strCache>
            </c:strRef>
          </c:tx>
          <c:spPr>
            <a:solidFill>
              <a:srgbClr val="007DB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4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'Price Comparison'!$E$6:$H$6</c:f>
              <c:strCache>
                <c:ptCount val="4"/>
                <c:pt idx="0">
                  <c:v>Natural Gas</c:v>
                </c:pt>
                <c:pt idx="1">
                  <c:v>Heating Oil</c:v>
                </c:pt>
                <c:pt idx="2">
                  <c:v>Electricity</c:v>
                </c:pt>
                <c:pt idx="3">
                  <c:v>Propane</c:v>
                </c:pt>
              </c:strCache>
            </c:strRef>
          </c:cat>
          <c:val>
            <c:numRef>
              <c:f>'Price Comparison'!$H$9</c:f>
              <c:numCache>
                <c:formatCode>"$"#,##0</c:formatCode>
                <c:ptCount val="1"/>
                <c:pt idx="0">
                  <c:v>2497.0480970267481</c:v>
                </c:pt>
              </c:numCache>
            </c:numRef>
          </c:val>
          <c:extLst>
            <c:ext xmlns:c16="http://schemas.microsoft.com/office/drawing/2014/chart" uri="{C3380CC4-5D6E-409C-BE32-E72D297353CC}">
              <c16:uniqueId val="{00000003-7AB1-447D-8547-6A6B069990F1}"/>
            </c:ext>
          </c:extLst>
        </c:ser>
        <c:dLbls>
          <c:showLegendKey val="0"/>
          <c:showVal val="0"/>
          <c:showCatName val="0"/>
          <c:showSerName val="0"/>
          <c:showPercent val="0"/>
          <c:showBubbleSize val="0"/>
        </c:dLbls>
        <c:gapWidth val="25"/>
        <c:overlap val="-10"/>
        <c:axId val="862801480"/>
        <c:axId val="862801808"/>
      </c:barChart>
      <c:catAx>
        <c:axId val="862801480"/>
        <c:scaling>
          <c:orientation val="minMax"/>
        </c:scaling>
        <c:delete val="1"/>
        <c:axPos val="b"/>
        <c:numFmt formatCode="General" sourceLinked="1"/>
        <c:majorTickMark val="none"/>
        <c:minorTickMark val="none"/>
        <c:tickLblPos val="nextTo"/>
        <c:crossAx val="862801808"/>
        <c:crosses val="autoZero"/>
        <c:auto val="1"/>
        <c:lblAlgn val="ctr"/>
        <c:lblOffset val="100"/>
        <c:noMultiLvlLbl val="0"/>
      </c:catAx>
      <c:valAx>
        <c:axId val="862801808"/>
        <c:scaling>
          <c:orientation val="minMax"/>
        </c:scaling>
        <c:delete val="0"/>
        <c:axPos val="l"/>
        <c:majorGridlines>
          <c:spPr>
            <a:ln w="9525" cap="flat" cmpd="sng" algn="ctr">
              <a:no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2400" b="1" i="0" u="none" strike="noStrike" kern="1200" baseline="0">
                <a:solidFill>
                  <a:schemeClr val="tx1"/>
                </a:solidFill>
                <a:latin typeface="+mn-lt"/>
                <a:ea typeface="+mn-ea"/>
                <a:cs typeface="+mn-cs"/>
              </a:defRPr>
            </a:pPr>
            <a:endParaRPr lang="en-US"/>
          </a:p>
        </c:txPr>
        <c:crossAx val="8628014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chart" Target="../charts/chart1.xml"/><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6" Type="http://schemas.microsoft.com/office/2007/relationships/hdphoto" Target="../media/hdphoto3.wdp"/><Relationship Id="rId5" Type="http://schemas.openxmlformats.org/officeDocument/2006/relationships/image" Target="../media/image3.png"/><Relationship Id="rId4" Type="http://schemas.microsoft.com/office/2007/relationships/hdphoto" Target="../media/hdphoto2.wdp"/></Relationships>
</file>

<file path=xl/drawings/_rels/drawing3.xml.rels><?xml version="1.0" encoding="UTF-8" standalone="yes"?>
<Relationships xmlns="http://schemas.openxmlformats.org/package/2006/relationships"><Relationship Id="rId1" Type="http://schemas.openxmlformats.org/officeDocument/2006/relationships/image" Target="../media/image10.jpeg"/></Relationships>
</file>

<file path=xl/drawings/drawing1.xml><?xml version="1.0" encoding="utf-8"?>
<xdr:wsDr xmlns:xdr="http://schemas.openxmlformats.org/drawingml/2006/spreadsheetDrawing" xmlns:a="http://schemas.openxmlformats.org/drawingml/2006/main">
  <xdr:twoCellAnchor>
    <xdr:from>
      <xdr:col>0</xdr:col>
      <xdr:colOff>584342</xdr:colOff>
      <xdr:row>5</xdr:row>
      <xdr:rowOff>160772</xdr:rowOff>
    </xdr:from>
    <xdr:to>
      <xdr:col>12</xdr:col>
      <xdr:colOff>563129</xdr:colOff>
      <xdr:row>32</xdr:row>
      <xdr:rowOff>119207</xdr:rowOff>
    </xdr:to>
    <xdr:graphicFrame macro="">
      <xdr:nvGraphicFramePr>
        <xdr:cNvPr id="2" name="Chart 1">
          <a:extLst>
            <a:ext uri="{FF2B5EF4-FFF2-40B4-BE49-F238E27FC236}">
              <a16:creationId xmlns:a16="http://schemas.microsoft.com/office/drawing/2014/main" id="{04258929-9951-21F1-241A-B67CDCD8FD9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124689</xdr:colOff>
      <xdr:row>1</xdr:row>
      <xdr:rowOff>0</xdr:rowOff>
    </xdr:from>
    <xdr:to>
      <xdr:col>12</xdr:col>
      <xdr:colOff>538156</xdr:colOff>
      <xdr:row>4</xdr:row>
      <xdr:rowOff>20782</xdr:rowOff>
    </xdr:to>
    <xdr:pic>
      <xdr:nvPicPr>
        <xdr:cNvPr id="3" name="Picture 2">
          <a:extLst>
            <a:ext uri="{FF2B5EF4-FFF2-40B4-BE49-F238E27FC236}">
              <a16:creationId xmlns:a16="http://schemas.microsoft.com/office/drawing/2014/main" id="{FFBCC4E5-B0E5-9929-87FF-8C131EBC8A98}"/>
            </a:ext>
          </a:extLst>
        </xdr:cNvPr>
        <xdr:cNvPicPr>
          <a:picLocks noChangeAspect="1"/>
        </xdr:cNvPicPr>
      </xdr:nvPicPr>
      <xdr:blipFill>
        <a:blip xmlns:r="http://schemas.openxmlformats.org/officeDocument/2006/relationships" r:embed="rId2"/>
        <a:stretch>
          <a:fillRect/>
        </a:stretch>
      </xdr:blipFill>
      <xdr:spPr>
        <a:xfrm>
          <a:off x="6109853" y="187036"/>
          <a:ext cx="2408522" cy="581891"/>
        </a:xfrm>
        <a:prstGeom prst="rect">
          <a:avLst/>
        </a:prstGeom>
      </xdr:spPr>
    </xdr:pic>
    <xdr:clientData/>
  </xdr:twoCellAnchor>
  <xdr:twoCellAnchor editAs="oneCell">
    <xdr:from>
      <xdr:col>3</xdr:col>
      <xdr:colOff>477983</xdr:colOff>
      <xdr:row>27</xdr:row>
      <xdr:rowOff>83128</xdr:rowOff>
    </xdr:from>
    <xdr:to>
      <xdr:col>4</xdr:col>
      <xdr:colOff>429669</xdr:colOff>
      <xdr:row>30</xdr:row>
      <xdr:rowOff>166254</xdr:rowOff>
    </xdr:to>
    <xdr:pic>
      <xdr:nvPicPr>
        <xdr:cNvPr id="12" name="Picture 11">
          <a:extLst>
            <a:ext uri="{FF2B5EF4-FFF2-40B4-BE49-F238E27FC236}">
              <a16:creationId xmlns:a16="http://schemas.microsoft.com/office/drawing/2014/main" id="{82F44201-10A2-B7F1-7CA8-0A1697580832}"/>
            </a:ext>
          </a:extLst>
        </xdr:cNvPr>
        <xdr:cNvPicPr>
          <a:picLocks noChangeAspect="1"/>
        </xdr:cNvPicPr>
      </xdr:nvPicPr>
      <xdr:blipFill>
        <a:blip xmlns:r="http://schemas.openxmlformats.org/officeDocument/2006/relationships" r:embed="rId3"/>
        <a:stretch>
          <a:fillRect/>
        </a:stretch>
      </xdr:blipFill>
      <xdr:spPr>
        <a:xfrm>
          <a:off x="2473038" y="5133109"/>
          <a:ext cx="616704" cy="644236"/>
        </a:xfrm>
        <a:prstGeom prst="rect">
          <a:avLst/>
        </a:prstGeom>
      </xdr:spPr>
    </xdr:pic>
    <xdr:clientData/>
  </xdr:twoCellAnchor>
  <xdr:twoCellAnchor editAs="oneCell">
    <xdr:from>
      <xdr:col>3</xdr:col>
      <xdr:colOff>93518</xdr:colOff>
      <xdr:row>31</xdr:row>
      <xdr:rowOff>51954</xdr:rowOff>
    </xdr:from>
    <xdr:to>
      <xdr:col>5</xdr:col>
      <xdr:colOff>74236</xdr:colOff>
      <xdr:row>35</xdr:row>
      <xdr:rowOff>48317</xdr:rowOff>
    </xdr:to>
    <xdr:pic>
      <xdr:nvPicPr>
        <xdr:cNvPr id="14" name="Picture 13">
          <a:extLst>
            <a:ext uri="{FF2B5EF4-FFF2-40B4-BE49-F238E27FC236}">
              <a16:creationId xmlns:a16="http://schemas.microsoft.com/office/drawing/2014/main" id="{39644B0A-8AA3-EA92-CF9D-A9A5B089AE44}"/>
            </a:ext>
          </a:extLst>
        </xdr:cNvPr>
        <xdr:cNvPicPr>
          <a:picLocks noChangeAspect="1"/>
        </xdr:cNvPicPr>
      </xdr:nvPicPr>
      <xdr:blipFill>
        <a:blip xmlns:r="http://schemas.openxmlformats.org/officeDocument/2006/relationships" r:embed="rId4"/>
        <a:stretch>
          <a:fillRect/>
        </a:stretch>
      </xdr:blipFill>
      <xdr:spPr>
        <a:xfrm>
          <a:off x="2088573" y="5850082"/>
          <a:ext cx="1310754" cy="744508"/>
        </a:xfrm>
        <a:prstGeom prst="rect">
          <a:avLst/>
        </a:prstGeom>
      </xdr:spPr>
    </xdr:pic>
    <xdr:clientData/>
  </xdr:twoCellAnchor>
  <xdr:twoCellAnchor editAs="oneCell">
    <xdr:from>
      <xdr:col>5</xdr:col>
      <xdr:colOff>356259</xdr:colOff>
      <xdr:row>31</xdr:row>
      <xdr:rowOff>71251</xdr:rowOff>
    </xdr:from>
    <xdr:to>
      <xdr:col>7</xdr:col>
      <xdr:colOff>308758</xdr:colOff>
      <xdr:row>34</xdr:row>
      <xdr:rowOff>142503</xdr:rowOff>
    </xdr:to>
    <xdr:pic>
      <xdr:nvPicPr>
        <xdr:cNvPr id="5" name="Picture 4">
          <a:extLst>
            <a:ext uri="{FF2B5EF4-FFF2-40B4-BE49-F238E27FC236}">
              <a16:creationId xmlns:a16="http://schemas.microsoft.com/office/drawing/2014/main" id="{5BCE97DC-A5FB-20E5-CCB8-DDE1355B0D29}"/>
            </a:ext>
          </a:extLst>
        </xdr:cNvPr>
        <xdr:cNvPicPr>
          <a:picLocks noChangeAspect="1"/>
        </xdr:cNvPicPr>
      </xdr:nvPicPr>
      <xdr:blipFill>
        <a:blip xmlns:r="http://schemas.openxmlformats.org/officeDocument/2006/relationships" r:embed="rId5"/>
        <a:stretch>
          <a:fillRect/>
        </a:stretch>
      </xdr:blipFill>
      <xdr:spPr>
        <a:xfrm>
          <a:off x="3681350" y="5961412"/>
          <a:ext cx="1282535" cy="641268"/>
        </a:xfrm>
        <a:prstGeom prst="rect">
          <a:avLst/>
        </a:prstGeom>
      </xdr:spPr>
    </xdr:pic>
    <xdr:clientData/>
  </xdr:twoCellAnchor>
  <xdr:twoCellAnchor editAs="oneCell">
    <xdr:from>
      <xdr:col>7</xdr:col>
      <xdr:colOff>593767</xdr:colOff>
      <xdr:row>31</xdr:row>
      <xdr:rowOff>59377</xdr:rowOff>
    </xdr:from>
    <xdr:to>
      <xdr:col>9</xdr:col>
      <xdr:colOff>522514</xdr:colOff>
      <xdr:row>34</xdr:row>
      <xdr:rowOff>121386</xdr:rowOff>
    </xdr:to>
    <xdr:pic>
      <xdr:nvPicPr>
        <xdr:cNvPr id="6" name="Picture 5">
          <a:extLst>
            <a:ext uri="{FF2B5EF4-FFF2-40B4-BE49-F238E27FC236}">
              <a16:creationId xmlns:a16="http://schemas.microsoft.com/office/drawing/2014/main" id="{BBFA38B3-BDAF-3974-F193-ABA09AC8EBCC}"/>
            </a:ext>
          </a:extLst>
        </xdr:cNvPr>
        <xdr:cNvPicPr>
          <a:picLocks noChangeAspect="1"/>
        </xdr:cNvPicPr>
      </xdr:nvPicPr>
      <xdr:blipFill>
        <a:blip xmlns:r="http://schemas.openxmlformats.org/officeDocument/2006/relationships" r:embed="rId6"/>
        <a:stretch>
          <a:fillRect/>
        </a:stretch>
      </xdr:blipFill>
      <xdr:spPr>
        <a:xfrm>
          <a:off x="5248894" y="5949538"/>
          <a:ext cx="1258784" cy="632025"/>
        </a:xfrm>
        <a:prstGeom prst="rect">
          <a:avLst/>
        </a:prstGeom>
      </xdr:spPr>
    </xdr:pic>
    <xdr:clientData/>
  </xdr:twoCellAnchor>
  <xdr:twoCellAnchor editAs="oneCell">
    <xdr:from>
      <xdr:col>10</xdr:col>
      <xdr:colOff>296883</xdr:colOff>
      <xdr:row>31</xdr:row>
      <xdr:rowOff>47502</xdr:rowOff>
    </xdr:from>
    <xdr:to>
      <xdr:col>12</xdr:col>
      <xdr:colOff>71251</xdr:colOff>
      <xdr:row>34</xdr:row>
      <xdr:rowOff>127448</xdr:rowOff>
    </xdr:to>
    <xdr:pic>
      <xdr:nvPicPr>
        <xdr:cNvPr id="7" name="Picture 6">
          <a:extLst>
            <a:ext uri="{FF2B5EF4-FFF2-40B4-BE49-F238E27FC236}">
              <a16:creationId xmlns:a16="http://schemas.microsoft.com/office/drawing/2014/main" id="{80F070CC-447A-F4D5-250E-DD2C05E5BF5F}"/>
            </a:ext>
          </a:extLst>
        </xdr:cNvPr>
        <xdr:cNvPicPr>
          <a:picLocks noChangeAspect="1"/>
        </xdr:cNvPicPr>
      </xdr:nvPicPr>
      <xdr:blipFill>
        <a:blip xmlns:r="http://schemas.openxmlformats.org/officeDocument/2006/relationships" r:embed="rId7"/>
        <a:stretch>
          <a:fillRect/>
        </a:stretch>
      </xdr:blipFill>
      <xdr:spPr>
        <a:xfrm>
          <a:off x="6947064" y="5937663"/>
          <a:ext cx="1104406" cy="649962"/>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0.39443</cdr:x>
      <cdr:y>0.21953</cdr:y>
    </cdr:from>
    <cdr:to>
      <cdr:x>0.54906</cdr:x>
      <cdr:y>0.52003</cdr:y>
    </cdr:to>
    <cdr:sp macro="" textlink="">
      <cdr:nvSpPr>
        <cdr:cNvPr id="2" name="TextBox 5">
          <a:extLst xmlns:a="http://schemas.openxmlformats.org/drawingml/2006/main">
            <a:ext uri="{FF2B5EF4-FFF2-40B4-BE49-F238E27FC236}">
              <a16:creationId xmlns:a16="http://schemas.microsoft.com/office/drawing/2014/main" id="{2E274547-C834-30E6-D0DF-67418350BB69}"/>
            </a:ext>
          </a:extLst>
        </cdr:cNvPr>
        <cdr:cNvSpPr txBox="1"/>
      </cdr:nvSpPr>
      <cdr:spPr>
        <a:xfrm xmlns:a="http://schemas.openxmlformats.org/drawingml/2006/main">
          <a:off x="2884488" y="1074737"/>
          <a:ext cx="1130785" cy="1471088"/>
        </a:xfrm>
        <a:prstGeom xmlns:a="http://schemas.openxmlformats.org/drawingml/2006/main" prst="rect">
          <a:avLst/>
        </a:prstGeom>
        <a:ln xmlns:a="http://schemas.openxmlformats.org/drawingml/2006/main">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2000" b="1" i="0" u="none" strike="noStrike">
              <a:solidFill>
                <a:schemeClr val="bg1"/>
              </a:solidFill>
              <a:latin typeface="Calibri" panose="020F0502020204030204" pitchFamily="34" charset="0"/>
              <a:cs typeface="Calibri" panose="020F0502020204030204" pitchFamily="34" charset="0"/>
            </a:rPr>
            <a:t>57% Savings</a:t>
          </a:r>
          <a:endParaRPr lang="en-US" sz="2000" b="1">
            <a:solidFill>
              <a:schemeClr val="bg1"/>
            </a:solidFill>
            <a:latin typeface="Calibri" panose="020F0502020204030204" pitchFamily="34" charset="0"/>
            <a:cs typeface="Calibri" panose="020F0502020204030204" pitchFamily="34" charset="0"/>
          </a:endParaRPr>
        </a:p>
      </cdr:txBody>
    </cdr:sp>
  </cdr:relSizeAnchor>
  <cdr:relSizeAnchor xmlns:cdr="http://schemas.openxmlformats.org/drawingml/2006/chartDrawing">
    <cdr:from>
      <cdr:x>0.44002</cdr:x>
      <cdr:y>0.82106</cdr:y>
    </cdr:from>
    <cdr:to>
      <cdr:x>0.50503</cdr:x>
      <cdr:y>0.93383</cdr:y>
    </cdr:to>
    <cdr:pic>
      <cdr:nvPicPr>
        <cdr:cNvPr id="3" name="Picture 2">
          <a:extLst xmlns:a="http://schemas.openxmlformats.org/drawingml/2006/main">
            <a:ext uri="{FF2B5EF4-FFF2-40B4-BE49-F238E27FC236}">
              <a16:creationId xmlns:a16="http://schemas.microsoft.com/office/drawing/2014/main" id="{8886381A-A3F7-FBA1-2048-93C3D2D9364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BEBA8EAE-BF5A-486C-A8C5-ECC9F3942E4B}">
              <a14:imgProps xmlns:a14="http://schemas.microsoft.com/office/drawing/2010/main">
                <a14:imgLayer r:embed="rId2">
                  <a14:imgEffect>
                    <a14:brightnessContrast bright="-16000"/>
                  </a14:imgEffect>
                </a14:imgLayer>
              </a14:imgProps>
            </a:ex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3217863" y="4019550"/>
          <a:ext cx="475471" cy="552053"/>
        </a:xfrm>
        <a:prstGeom xmlns:a="http://schemas.openxmlformats.org/drawingml/2006/main" prst="rect">
          <a:avLst/>
        </a:prstGeom>
      </cdr:spPr>
    </cdr:pic>
  </cdr:relSizeAnchor>
  <cdr:relSizeAnchor xmlns:cdr="http://schemas.openxmlformats.org/drawingml/2006/chartDrawing">
    <cdr:from>
      <cdr:x>0.59414</cdr:x>
      <cdr:y>0.53246</cdr:y>
    </cdr:from>
    <cdr:to>
      <cdr:x>0.74877</cdr:x>
      <cdr:y>0.83295</cdr:y>
    </cdr:to>
    <cdr:sp macro="" textlink="">
      <cdr:nvSpPr>
        <cdr:cNvPr id="4" name="TextBox 5">
          <a:extLst xmlns:a="http://schemas.openxmlformats.org/drawingml/2006/main">
            <a:ext uri="{FF2B5EF4-FFF2-40B4-BE49-F238E27FC236}">
              <a16:creationId xmlns:a16="http://schemas.microsoft.com/office/drawing/2014/main" id="{9D2C0C01-15C4-B8E5-AC56-AF72437CB7B3}"/>
            </a:ext>
          </a:extLst>
        </cdr:cNvPr>
        <cdr:cNvSpPr txBox="1"/>
      </cdr:nvSpPr>
      <cdr:spPr>
        <a:xfrm xmlns:a="http://schemas.openxmlformats.org/drawingml/2006/main">
          <a:off x="4344988" y="2606675"/>
          <a:ext cx="1130785" cy="1471088"/>
        </a:xfrm>
        <a:prstGeom xmlns:a="http://schemas.openxmlformats.org/drawingml/2006/main" prst="rect">
          <a:avLst/>
        </a:prstGeom>
        <a:ln xmlns:a="http://schemas.openxmlformats.org/drawingml/2006/main">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2000" b="1" i="0" u="none" strike="noStrike">
              <a:solidFill>
                <a:schemeClr val="bg1"/>
              </a:solidFill>
              <a:latin typeface="Calibri" panose="020F0502020204030204" pitchFamily="34" charset="0"/>
              <a:cs typeface="Calibri" panose="020F0502020204030204" pitchFamily="34" charset="0"/>
            </a:rPr>
            <a:t>24% Savings</a:t>
          </a:r>
          <a:endParaRPr lang="en-US" sz="2000" b="1">
            <a:solidFill>
              <a:schemeClr val="bg1"/>
            </a:solidFill>
            <a:latin typeface="Calibri" panose="020F0502020204030204" pitchFamily="34" charset="0"/>
            <a:cs typeface="Calibri" panose="020F0502020204030204" pitchFamily="34" charset="0"/>
          </a:endParaRPr>
        </a:p>
      </cdr:txBody>
    </cdr:sp>
  </cdr:relSizeAnchor>
  <cdr:relSizeAnchor xmlns:cdr="http://schemas.openxmlformats.org/drawingml/2006/chartDrawing">
    <cdr:from>
      <cdr:x>0.80688</cdr:x>
      <cdr:y>0.53732</cdr:y>
    </cdr:from>
    <cdr:to>
      <cdr:x>0.96151</cdr:x>
      <cdr:y>0.83782</cdr:y>
    </cdr:to>
    <cdr:sp macro="" textlink="">
      <cdr:nvSpPr>
        <cdr:cNvPr id="5" name="TextBox 5">
          <a:extLst xmlns:a="http://schemas.openxmlformats.org/drawingml/2006/main">
            <a:ext uri="{FF2B5EF4-FFF2-40B4-BE49-F238E27FC236}">
              <a16:creationId xmlns:a16="http://schemas.microsoft.com/office/drawing/2014/main" id="{9D2C0C01-15C4-B8E5-AC56-AF72437CB7B3}"/>
            </a:ext>
          </a:extLst>
        </cdr:cNvPr>
        <cdr:cNvSpPr txBox="1"/>
      </cdr:nvSpPr>
      <cdr:spPr>
        <a:xfrm xmlns:a="http://schemas.openxmlformats.org/drawingml/2006/main">
          <a:off x="5900737" y="2630487"/>
          <a:ext cx="1130785" cy="1471088"/>
        </a:xfrm>
        <a:prstGeom xmlns:a="http://schemas.openxmlformats.org/drawingml/2006/main" prst="rect">
          <a:avLst/>
        </a:prstGeom>
        <a:ln xmlns:a="http://schemas.openxmlformats.org/drawingml/2006/main">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2000" b="1" i="0" u="none" strike="noStrike">
              <a:solidFill>
                <a:schemeClr val="bg1"/>
              </a:solidFill>
              <a:latin typeface="Calibri" panose="020F0502020204030204" pitchFamily="34" charset="0"/>
              <a:cs typeface="Calibri" panose="020F0502020204030204" pitchFamily="34" charset="0"/>
            </a:rPr>
            <a:t>31% Savings</a:t>
          </a:r>
          <a:endParaRPr lang="en-US" sz="2000" b="1">
            <a:solidFill>
              <a:schemeClr val="bg1"/>
            </a:solidFill>
            <a:latin typeface="Calibri" panose="020F0502020204030204" pitchFamily="34" charset="0"/>
            <a:cs typeface="Calibri" panose="020F0502020204030204" pitchFamily="34" charset="0"/>
          </a:endParaRPr>
        </a:p>
      </cdr:txBody>
    </cdr:sp>
  </cdr:relSizeAnchor>
  <cdr:relSizeAnchor xmlns:cdr="http://schemas.openxmlformats.org/drawingml/2006/chartDrawing">
    <cdr:from>
      <cdr:x>0.61911</cdr:x>
      <cdr:y>0.81457</cdr:y>
    </cdr:from>
    <cdr:to>
      <cdr:x>0.726</cdr:x>
      <cdr:y>0.92727</cdr:y>
    </cdr:to>
    <cdr:pic>
      <cdr:nvPicPr>
        <cdr:cNvPr id="6" name="Picture 5">
          <a:extLst xmlns:a="http://schemas.openxmlformats.org/drawingml/2006/main">
            <a:ext uri="{FF2B5EF4-FFF2-40B4-BE49-F238E27FC236}">
              <a16:creationId xmlns:a16="http://schemas.microsoft.com/office/drawing/2014/main" id="{FDF9BA15-1AA6-CC91-CABF-9EFFB961308B}"/>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3">
          <a:extLst>
            <a:ext uri="{BEBA8EAE-BF5A-486C-A8C5-ECC9F3942E4B}">
              <a14:imgProps xmlns:a14="http://schemas.microsoft.com/office/drawing/2010/main">
                <a14:imgLayer r:embed="rId4">
                  <a14:imgEffect>
                    <a14:brightnessContrast bright="-16000"/>
                  </a14:imgEffect>
                </a14:imgLayer>
              </a14:imgProps>
            </a:ex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527550" y="3987800"/>
          <a:ext cx="781711" cy="551703"/>
        </a:xfrm>
        <a:prstGeom xmlns:a="http://schemas.openxmlformats.org/drawingml/2006/main" prst="rect">
          <a:avLst/>
        </a:prstGeom>
        <a:ln xmlns:a="http://schemas.openxmlformats.org/drawingml/2006/main">
          <a:noFill/>
        </a:ln>
      </cdr:spPr>
    </cdr:pic>
  </cdr:relSizeAnchor>
  <cdr:relSizeAnchor xmlns:cdr="http://schemas.openxmlformats.org/drawingml/2006/chartDrawing">
    <cdr:from>
      <cdr:x>0.83184</cdr:x>
      <cdr:y>0.80971</cdr:y>
    </cdr:from>
    <cdr:to>
      <cdr:x>0.90099</cdr:x>
      <cdr:y>0.93424</cdr:y>
    </cdr:to>
    <cdr:pic>
      <cdr:nvPicPr>
        <cdr:cNvPr id="7" name="Picture 6">
          <a:extLst xmlns:a="http://schemas.openxmlformats.org/drawingml/2006/main">
            <a:ext uri="{FF2B5EF4-FFF2-40B4-BE49-F238E27FC236}">
              <a16:creationId xmlns:a16="http://schemas.microsoft.com/office/drawing/2014/main" id="{09541CF0-A2A4-32CA-BBE6-E027282BE3E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5">
          <a:extLst>
            <a:ext uri="{BEBA8EAE-BF5A-486C-A8C5-ECC9F3942E4B}">
              <a14:imgProps xmlns:a14="http://schemas.microsoft.com/office/drawing/2010/main">
                <a14:imgLayer r:embed="rId6">
                  <a14:imgEffect>
                    <a14:brightnessContrast bright="-9000"/>
                  </a14:imgEffect>
                </a14:imgLayer>
              </a14:imgProps>
            </a:ex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6083300" y="3963988"/>
          <a:ext cx="505695" cy="609645"/>
        </a:xfrm>
        <a:prstGeom xmlns:a="http://schemas.openxmlformats.org/drawingml/2006/main" prst="rect">
          <a:avLst/>
        </a:prstGeom>
        <a:ln xmlns:a="http://schemas.openxmlformats.org/drawingml/2006/main">
          <a:noFill/>
        </a:ln>
      </cdr:spPr>
    </cdr:pic>
  </cdr:relSizeAnchor>
</c:userShapes>
</file>

<file path=xl/drawings/drawing3.xml><?xml version="1.0" encoding="utf-8"?>
<xdr:wsDr xmlns:xdr="http://schemas.openxmlformats.org/drawingml/2006/spreadsheetDrawing" xmlns:a="http://schemas.openxmlformats.org/drawingml/2006/main">
  <xdr:twoCellAnchor editAs="oneCell">
    <xdr:from>
      <xdr:col>3</xdr:col>
      <xdr:colOff>105700</xdr:colOff>
      <xdr:row>4</xdr:row>
      <xdr:rowOff>116551</xdr:rowOff>
    </xdr:from>
    <xdr:to>
      <xdr:col>3</xdr:col>
      <xdr:colOff>1988344</xdr:colOff>
      <xdr:row>4</xdr:row>
      <xdr:rowOff>636362</xdr:rowOff>
    </xdr:to>
    <xdr:pic>
      <xdr:nvPicPr>
        <xdr:cNvPr id="2" name="Picture 1">
          <a:extLst>
            <a:ext uri="{FF2B5EF4-FFF2-40B4-BE49-F238E27FC236}">
              <a16:creationId xmlns:a16="http://schemas.microsoft.com/office/drawing/2014/main" id="{6C0F881D-5CFD-45C6-BB4E-14045B3434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0075" y="592801"/>
          <a:ext cx="1882644" cy="51981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apps.cer-rec.gc.ca/Conversion/conversion-tables.aspx?GoCTemplateCulture=en-CA" TargetMode="External"/><Relationship Id="rId1" Type="http://schemas.openxmlformats.org/officeDocument/2006/relationships/hyperlink" Target="https://apps.cer-rec.gc.ca/Conversion/conversion-tables.aspx?GoCTemplateCulture=en-CA"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726C1-900D-4742-9F79-11C3674D985A}">
  <dimension ref="B2:M44"/>
  <sheetViews>
    <sheetView showGridLines="0" tabSelected="1" view="pageBreakPreview" zoomScale="70" zoomScaleNormal="71" zoomScaleSheetLayoutView="70" workbookViewId="0">
      <selection activeCell="B36" sqref="B36:M44"/>
    </sheetView>
  </sheetViews>
  <sheetFormatPr defaultRowHeight="14.4" x14ac:dyDescent="0.3"/>
  <sheetData>
    <row r="2" spans="2:9" ht="15" customHeight="1" x14ac:dyDescent="0.3">
      <c r="B2" s="190" t="s">
        <v>0</v>
      </c>
      <c r="C2" s="190"/>
      <c r="D2" s="190"/>
      <c r="E2" s="190"/>
      <c r="F2" s="190"/>
      <c r="G2" s="190"/>
      <c r="H2" s="190"/>
      <c r="I2" s="127"/>
    </row>
    <row r="3" spans="2:9" ht="15" customHeight="1" x14ac:dyDescent="0.3">
      <c r="B3" s="190"/>
      <c r="C3" s="190"/>
      <c r="D3" s="190"/>
      <c r="E3" s="190"/>
      <c r="F3" s="190"/>
      <c r="G3" s="190"/>
      <c r="H3" s="190"/>
      <c r="I3" s="127"/>
    </row>
    <row r="4" spans="2:9" ht="15" customHeight="1" x14ac:dyDescent="0.3">
      <c r="B4" s="190"/>
      <c r="C4" s="190"/>
      <c r="D4" s="190"/>
      <c r="E4" s="190"/>
      <c r="F4" s="190"/>
      <c r="G4" s="190"/>
      <c r="H4" s="190"/>
      <c r="I4" s="127"/>
    </row>
    <row r="5" spans="2:9" ht="15" customHeight="1" x14ac:dyDescent="0.3">
      <c r="D5" s="127"/>
      <c r="E5" s="127"/>
      <c r="F5" s="127"/>
      <c r="G5" s="127"/>
      <c r="H5" s="127"/>
      <c r="I5" s="127"/>
    </row>
    <row r="6" spans="2:9" ht="15" customHeight="1" x14ac:dyDescent="0.3">
      <c r="D6" s="127"/>
      <c r="E6" s="127"/>
      <c r="F6" s="127"/>
      <c r="G6" s="127"/>
      <c r="H6" s="127"/>
      <c r="I6" s="127"/>
    </row>
    <row r="36" spans="2:13" x14ac:dyDescent="0.3">
      <c r="B36" s="189" t="s">
        <v>1</v>
      </c>
      <c r="C36" s="189"/>
      <c r="D36" s="189"/>
      <c r="E36" s="189"/>
      <c r="F36" s="189"/>
      <c r="G36" s="189"/>
      <c r="H36" s="189"/>
      <c r="I36" s="189"/>
      <c r="J36" s="189"/>
      <c r="K36" s="189"/>
      <c r="L36" s="189"/>
      <c r="M36" s="189"/>
    </row>
    <row r="37" spans="2:13" x14ac:dyDescent="0.3">
      <c r="B37" s="189"/>
      <c r="C37" s="189"/>
      <c r="D37" s="189"/>
      <c r="E37" s="189"/>
      <c r="F37" s="189"/>
      <c r="G37" s="189"/>
      <c r="H37" s="189"/>
      <c r="I37" s="189"/>
      <c r="J37" s="189"/>
      <c r="K37" s="189"/>
      <c r="L37" s="189"/>
      <c r="M37" s="189"/>
    </row>
    <row r="38" spans="2:13" x14ac:dyDescent="0.3">
      <c r="B38" s="189"/>
      <c r="C38" s="189"/>
      <c r="D38" s="189"/>
      <c r="E38" s="189"/>
      <c r="F38" s="189"/>
      <c r="G38" s="189"/>
      <c r="H38" s="189"/>
      <c r="I38" s="189"/>
      <c r="J38" s="189"/>
      <c r="K38" s="189"/>
      <c r="L38" s="189"/>
      <c r="M38" s="189"/>
    </row>
    <row r="39" spans="2:13" x14ac:dyDescent="0.3">
      <c r="B39" s="189"/>
      <c r="C39" s="189"/>
      <c r="D39" s="189"/>
      <c r="E39" s="189"/>
      <c r="F39" s="189"/>
      <c r="G39" s="189"/>
      <c r="H39" s="189"/>
      <c r="I39" s="189"/>
      <c r="J39" s="189"/>
      <c r="K39" s="189"/>
      <c r="L39" s="189"/>
      <c r="M39" s="189"/>
    </row>
    <row r="40" spans="2:13" x14ac:dyDescent="0.3">
      <c r="B40" s="189"/>
      <c r="C40" s="189"/>
      <c r="D40" s="189"/>
      <c r="E40" s="189"/>
      <c r="F40" s="189"/>
      <c r="G40" s="189"/>
      <c r="H40" s="189"/>
      <c r="I40" s="189"/>
      <c r="J40" s="189"/>
      <c r="K40" s="189"/>
      <c r="L40" s="189"/>
      <c r="M40" s="189"/>
    </row>
    <row r="41" spans="2:13" x14ac:dyDescent="0.3">
      <c r="B41" s="189"/>
      <c r="C41" s="189"/>
      <c r="D41" s="189"/>
      <c r="E41" s="189"/>
      <c r="F41" s="189"/>
      <c r="G41" s="189"/>
      <c r="H41" s="189"/>
      <c r="I41" s="189"/>
      <c r="J41" s="189"/>
      <c r="K41" s="189"/>
      <c r="L41" s="189"/>
      <c r="M41" s="189"/>
    </row>
    <row r="42" spans="2:13" x14ac:dyDescent="0.3">
      <c r="B42" s="189"/>
      <c r="C42" s="189"/>
      <c r="D42" s="189"/>
      <c r="E42" s="189"/>
      <c r="F42" s="189"/>
      <c r="G42" s="189"/>
      <c r="H42" s="189"/>
      <c r="I42" s="189"/>
      <c r="J42" s="189"/>
      <c r="K42" s="189"/>
      <c r="L42" s="189"/>
      <c r="M42" s="189"/>
    </row>
    <row r="43" spans="2:13" x14ac:dyDescent="0.3">
      <c r="B43" s="189"/>
      <c r="C43" s="189"/>
      <c r="D43" s="189"/>
      <c r="E43" s="189"/>
      <c r="F43" s="189"/>
      <c r="G43" s="189"/>
      <c r="H43" s="189"/>
      <c r="I43" s="189"/>
      <c r="J43" s="189"/>
      <c r="K43" s="189"/>
      <c r="L43" s="189"/>
      <c r="M43" s="189"/>
    </row>
    <row r="44" spans="2:13" x14ac:dyDescent="0.3">
      <c r="B44" s="189"/>
      <c r="C44" s="189"/>
      <c r="D44" s="189"/>
      <c r="E44" s="189"/>
      <c r="F44" s="189"/>
      <c r="G44" s="189"/>
      <c r="H44" s="189"/>
      <c r="I44" s="189"/>
      <c r="J44" s="189"/>
      <c r="K44" s="189"/>
      <c r="L44" s="189"/>
      <c r="M44" s="189"/>
    </row>
  </sheetData>
  <mergeCells count="2">
    <mergeCell ref="B36:M44"/>
    <mergeCell ref="B2:H4"/>
  </mergeCells>
  <pageMargins left="0.7" right="0.7" top="0.75" bottom="0.75" header="0.3" footer="0.3"/>
  <pageSetup scale="77"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D3AEA-5F94-412D-ADB1-B5217AFECA2E}">
  <sheetPr>
    <pageSetUpPr fitToPage="1"/>
  </sheetPr>
  <dimension ref="B1:L46"/>
  <sheetViews>
    <sheetView showGridLines="0" view="pageBreakPreview" zoomScale="80" zoomScaleNormal="80" zoomScaleSheetLayoutView="80" workbookViewId="0">
      <selection activeCell="E29" sqref="E29"/>
    </sheetView>
  </sheetViews>
  <sheetFormatPr defaultRowHeight="14.4" x14ac:dyDescent="0.3"/>
  <cols>
    <col min="1" max="2" width="3.33203125" customWidth="1"/>
    <col min="3" max="3" width="4.44140625" customWidth="1"/>
    <col min="4" max="4" width="39.88671875" customWidth="1"/>
    <col min="5" max="5" width="17" customWidth="1"/>
    <col min="6" max="6" width="16.44140625" customWidth="1"/>
    <col min="7" max="7" width="18.109375" customWidth="1"/>
    <col min="8" max="8" width="18" customWidth="1"/>
  </cols>
  <sheetData>
    <row r="1" spans="2:12" ht="17.7" x14ac:dyDescent="0.3">
      <c r="B1" s="178" t="s">
        <v>2</v>
      </c>
      <c r="C1" s="176"/>
      <c r="D1" s="167"/>
      <c r="E1" s="167"/>
      <c r="F1" s="167"/>
      <c r="G1" s="167"/>
      <c r="H1" s="167"/>
      <c r="I1" s="167"/>
      <c r="J1" s="167"/>
      <c r="K1" s="167"/>
      <c r="L1" s="167"/>
    </row>
    <row r="2" spans="2:12" ht="17.7" x14ac:dyDescent="0.3">
      <c r="B2" s="179" t="s">
        <v>3</v>
      </c>
      <c r="C2" s="176"/>
      <c r="E2" s="167"/>
      <c r="F2" s="167"/>
      <c r="G2" s="167"/>
      <c r="H2" s="167"/>
      <c r="I2" s="167"/>
      <c r="J2" s="167"/>
      <c r="K2" s="167"/>
      <c r="L2" s="167"/>
    </row>
    <row r="3" spans="2:12" ht="17.7" x14ac:dyDescent="0.3">
      <c r="C3" s="176"/>
      <c r="D3" s="177"/>
      <c r="E3" s="167"/>
      <c r="F3" s="167"/>
      <c r="G3" s="167"/>
      <c r="H3" s="167"/>
      <c r="I3" s="167"/>
      <c r="J3" s="167"/>
      <c r="K3" s="167"/>
      <c r="L3" s="167"/>
    </row>
    <row r="4" spans="2:12" ht="15.75" thickBot="1" x14ac:dyDescent="0.35"/>
    <row r="5" spans="2:12" ht="65.099999999999994" customHeight="1" thickBot="1" x14ac:dyDescent="0.35">
      <c r="B5" s="2"/>
      <c r="C5" s="2"/>
      <c r="D5" s="121"/>
      <c r="E5" s="191" t="s">
        <v>4</v>
      </c>
      <c r="F5" s="192"/>
      <c r="G5" s="192"/>
      <c r="H5" s="193"/>
      <c r="I5" s="2"/>
    </row>
    <row r="6" spans="2:12" ht="20.100000000000001" customHeight="1" thickTop="1" x14ac:dyDescent="0.3">
      <c r="B6" s="2"/>
      <c r="C6" s="2"/>
      <c r="D6" s="194"/>
      <c r="E6" s="149" t="s">
        <v>5</v>
      </c>
      <c r="F6" s="150" t="s">
        <v>6</v>
      </c>
      <c r="G6" s="150" t="s">
        <v>7</v>
      </c>
      <c r="H6" s="151" t="s">
        <v>8</v>
      </c>
      <c r="I6" s="2"/>
    </row>
    <row r="7" spans="2:12" s="129" customFormat="1" ht="20.100000000000001" customHeight="1" thickBot="1" x14ac:dyDescent="0.35">
      <c r="B7" s="128"/>
      <c r="C7" s="128"/>
      <c r="D7" s="195"/>
      <c r="E7" s="152">
        <f>E11</f>
        <v>0.78300000000000003</v>
      </c>
      <c r="F7" s="153">
        <f t="shared" ref="F7:H7" si="0">F11</f>
        <v>1.6327433628318584</v>
      </c>
      <c r="G7" s="154">
        <f t="shared" si="0"/>
        <v>0.11398551636</v>
      </c>
      <c r="H7" s="155">
        <f t="shared" si="0"/>
        <v>0.70989032258064588</v>
      </c>
      <c r="I7" s="128"/>
    </row>
    <row r="8" spans="2:12" ht="20.100000000000001" customHeight="1" thickTop="1" x14ac:dyDescent="0.3">
      <c r="B8" s="2"/>
      <c r="C8" s="2"/>
      <c r="D8" s="130" t="s">
        <v>9</v>
      </c>
      <c r="E8" s="131">
        <f>'Efficiency Adjusted Conversion'!C9</f>
        <v>2200</v>
      </c>
      <c r="F8" s="131">
        <f>'Efficiency Adjusted Conversion'!D9</f>
        <v>2475.5323355678079</v>
      </c>
      <c r="G8" s="131">
        <f>'Efficiency Adjusted Conversion'!E9</f>
        <v>19829.480085847204</v>
      </c>
      <c r="H8" s="132">
        <f>'Efficiency Adjusted Conversion'!F9</f>
        <v>3517.5125193273434</v>
      </c>
      <c r="I8" s="2"/>
    </row>
    <row r="9" spans="2:12" ht="20.100000000000001" customHeight="1" x14ac:dyDescent="0.3">
      <c r="B9" s="2"/>
      <c r="C9" s="2"/>
      <c r="D9" s="133" t="s">
        <v>10</v>
      </c>
      <c r="E9" s="134">
        <f>E11*E8</f>
        <v>1722.6000000000001</v>
      </c>
      <c r="F9" s="135">
        <f>F11*F8</f>
        <v>4041.9089903739873</v>
      </c>
      <c r="G9" s="135">
        <f>G11*G8</f>
        <v>2260.2735267356306</v>
      </c>
      <c r="H9" s="136">
        <f>H11*H8</f>
        <v>2497.0480970267481</v>
      </c>
      <c r="I9" s="2"/>
    </row>
    <row r="10" spans="2:12" ht="20.100000000000001" customHeight="1" x14ac:dyDescent="0.3">
      <c r="B10" s="2"/>
      <c r="C10" s="2"/>
      <c r="D10" s="137"/>
      <c r="E10" s="157"/>
      <c r="F10" s="157"/>
      <c r="G10" s="157"/>
      <c r="H10" s="138"/>
      <c r="I10" s="2"/>
    </row>
    <row r="11" spans="2:12" ht="20.100000000000001" customHeight="1" x14ac:dyDescent="0.3">
      <c r="B11" s="2"/>
      <c r="C11" s="2"/>
      <c r="D11" s="139" t="s">
        <v>11</v>
      </c>
      <c r="E11" s="140">
        <f>'Natural Gas Price ($ per m3)'!E27</f>
        <v>0.78300000000000003</v>
      </c>
      <c r="F11" s="140">
        <f>'Oil Price ($ per L)'!C20</f>
        <v>1.6327433628318584</v>
      </c>
      <c r="G11" s="140">
        <f>'Electricity Price ($ per kWh) '!G26</f>
        <v>0.11398551636</v>
      </c>
      <c r="H11" s="141">
        <f>'Propane Price ($ per L)'!C53</f>
        <v>0.70989032258064588</v>
      </c>
      <c r="I11" s="2"/>
    </row>
    <row r="12" spans="2:12" ht="20.100000000000001" customHeight="1" thickBot="1" x14ac:dyDescent="0.35">
      <c r="B12" s="2"/>
      <c r="C12" s="2"/>
      <c r="D12" s="142"/>
      <c r="E12" s="143"/>
      <c r="F12" s="143"/>
      <c r="G12" s="143"/>
      <c r="H12" s="144"/>
      <c r="I12" s="2"/>
    </row>
    <row r="13" spans="2:12" ht="20.100000000000001" customHeight="1" thickTop="1" x14ac:dyDescent="0.3">
      <c r="B13" s="2"/>
      <c r="C13" s="2"/>
      <c r="D13" s="145" t="s">
        <v>12</v>
      </c>
      <c r="E13" s="146"/>
      <c r="F13" s="147">
        <f>+F9-$E$9</f>
        <v>2319.3089903739874</v>
      </c>
      <c r="G13" s="147">
        <f>+G9-$E$9</f>
        <v>537.6735267356305</v>
      </c>
      <c r="H13" s="148">
        <f>+H9-$E$9</f>
        <v>774.44809702674797</v>
      </c>
      <c r="I13" s="2"/>
    </row>
    <row r="14" spans="2:12" ht="20.100000000000001" customHeight="1" thickBot="1" x14ac:dyDescent="0.35">
      <c r="B14" s="2"/>
      <c r="C14" s="2"/>
      <c r="D14" s="158" t="s">
        <v>13</v>
      </c>
      <c r="E14" s="159"/>
      <c r="F14" s="160">
        <f>+F13/F$9</f>
        <v>0.57381524321738575</v>
      </c>
      <c r="G14" s="160">
        <f>+G13/G$9</f>
        <v>0.2378798496623363</v>
      </c>
      <c r="H14" s="161">
        <f>+H13/H$9</f>
        <v>0.31014544651698478</v>
      </c>
      <c r="I14" s="2"/>
    </row>
    <row r="16" spans="2:12" s="167" customFormat="1" ht="15" x14ac:dyDescent="0.25">
      <c r="B16" s="165" t="s">
        <v>14</v>
      </c>
      <c r="C16" s="166"/>
      <c r="E16" s="168"/>
      <c r="F16" s="169"/>
      <c r="G16" s="169"/>
      <c r="H16" s="169"/>
    </row>
    <row r="17" spans="2:9" s="167" customFormat="1" ht="7.5" customHeight="1" x14ac:dyDescent="0.25">
      <c r="B17" s="165"/>
      <c r="C17" s="166"/>
      <c r="E17" s="168"/>
      <c r="F17" s="169"/>
      <c r="G17" s="169"/>
      <c r="H17" s="169"/>
    </row>
    <row r="18" spans="2:9" s="167" customFormat="1" ht="15" x14ac:dyDescent="0.25">
      <c r="B18" s="170" t="s">
        <v>15</v>
      </c>
      <c r="C18" s="166" t="s">
        <v>9</v>
      </c>
      <c r="E18" s="168"/>
      <c r="F18" s="169"/>
      <c r="G18" s="169"/>
      <c r="H18" s="169"/>
    </row>
    <row r="19" spans="2:9" s="167" customFormat="1" ht="43.2" customHeight="1" x14ac:dyDescent="0.25">
      <c r="B19" s="170"/>
      <c r="C19" s="166"/>
      <c r="D19" s="197" t="s">
        <v>16</v>
      </c>
      <c r="E19" s="197"/>
      <c r="F19" s="197"/>
      <c r="G19" s="197"/>
      <c r="H19" s="197"/>
    </row>
    <row r="20" spans="2:9" ht="34.200000000000003" customHeight="1" x14ac:dyDescent="0.3">
      <c r="B20" s="74"/>
      <c r="C20" s="122"/>
      <c r="D20" s="198" t="s">
        <v>17</v>
      </c>
      <c r="E20" s="198"/>
      <c r="F20" s="198"/>
      <c r="G20" s="198"/>
      <c r="H20" s="198"/>
      <c r="I20" s="162"/>
    </row>
    <row r="21" spans="2:9" ht="33.450000000000003" customHeight="1" x14ac:dyDescent="0.3">
      <c r="B21" s="74"/>
      <c r="C21" s="122"/>
      <c r="D21" s="199" t="s">
        <v>18</v>
      </c>
      <c r="E21" s="199"/>
      <c r="F21" s="199"/>
      <c r="G21" s="199"/>
      <c r="H21" s="199"/>
      <c r="I21" s="164"/>
    </row>
    <row r="22" spans="2:9" ht="33.450000000000003" customHeight="1" x14ac:dyDescent="0.3">
      <c r="B22" s="74"/>
      <c r="C22" s="122"/>
      <c r="D22" s="163"/>
      <c r="E22" s="163"/>
      <c r="F22" s="163"/>
      <c r="G22" s="163"/>
      <c r="H22" s="163"/>
      <c r="I22" s="164"/>
    </row>
    <row r="23" spans="2:9" ht="15.75" x14ac:dyDescent="0.3">
      <c r="B23" s="170" t="s">
        <v>19</v>
      </c>
      <c r="C23" s="171" t="s">
        <v>11</v>
      </c>
      <c r="D23" s="167"/>
      <c r="E23" s="172"/>
      <c r="F23" s="172"/>
      <c r="G23" s="172"/>
      <c r="H23" s="172"/>
      <c r="I23" s="164"/>
    </row>
    <row r="24" spans="2:9" ht="33.450000000000003" customHeight="1" x14ac:dyDescent="0.3">
      <c r="B24" s="170"/>
      <c r="C24" s="173" t="s">
        <v>20</v>
      </c>
      <c r="D24" s="167"/>
      <c r="E24" s="172"/>
      <c r="F24" s="172"/>
      <c r="G24" s="172"/>
      <c r="H24" s="172"/>
      <c r="I24" s="164"/>
    </row>
    <row r="25" spans="2:9" ht="48.45" customHeight="1" x14ac:dyDescent="0.3">
      <c r="B25" s="167"/>
      <c r="C25" s="174" t="s">
        <v>21</v>
      </c>
      <c r="D25" s="200" t="s">
        <v>22</v>
      </c>
      <c r="E25" s="200"/>
      <c r="F25" s="200"/>
      <c r="G25" s="200"/>
      <c r="H25" s="200"/>
      <c r="I25" s="164"/>
    </row>
    <row r="26" spans="2:9" ht="49.8" customHeight="1" x14ac:dyDescent="0.3">
      <c r="B26" s="167"/>
      <c r="C26" s="174" t="s">
        <v>23</v>
      </c>
      <c r="D26" s="200" t="s">
        <v>24</v>
      </c>
      <c r="E26" s="200"/>
      <c r="F26" s="200"/>
      <c r="G26" s="200"/>
      <c r="H26" s="200"/>
      <c r="I26" s="164"/>
    </row>
    <row r="27" spans="2:9" ht="49.8" customHeight="1" x14ac:dyDescent="0.3">
      <c r="B27" s="167"/>
      <c r="C27" s="175" t="s">
        <v>25</v>
      </c>
      <c r="D27" s="200" t="s">
        <v>26</v>
      </c>
      <c r="E27" s="200"/>
      <c r="F27" s="200"/>
      <c r="G27" s="200"/>
      <c r="H27" s="200"/>
      <c r="I27" s="164"/>
    </row>
    <row r="28" spans="2:9" ht="60.3" customHeight="1" x14ac:dyDescent="0.3">
      <c r="B28" s="167"/>
      <c r="C28" s="175" t="s">
        <v>27</v>
      </c>
      <c r="D28" s="200" t="s">
        <v>28</v>
      </c>
      <c r="E28" s="200"/>
      <c r="F28" s="200"/>
      <c r="G28" s="200"/>
      <c r="H28" s="200"/>
      <c r="I28" s="164"/>
    </row>
    <row r="29" spans="2:9" ht="33.450000000000003" customHeight="1" x14ac:dyDescent="0.3">
      <c r="B29" s="74"/>
      <c r="C29" s="122"/>
      <c r="D29" s="163"/>
      <c r="E29" s="163"/>
      <c r="F29" s="163"/>
      <c r="G29" s="163"/>
      <c r="H29" s="163"/>
      <c r="I29" s="164"/>
    </row>
    <row r="30" spans="2:9" ht="33.450000000000003" customHeight="1" x14ac:dyDescent="0.3">
      <c r="B30" s="74"/>
      <c r="C30" s="122"/>
      <c r="D30" s="163"/>
      <c r="E30" s="163"/>
      <c r="F30" s="163"/>
      <c r="G30" s="163"/>
      <c r="H30" s="163"/>
      <c r="I30" s="164"/>
    </row>
    <row r="31" spans="2:9" ht="33.450000000000003" customHeight="1" x14ac:dyDescent="0.3">
      <c r="B31" s="74"/>
      <c r="C31" s="122"/>
      <c r="D31" s="163"/>
      <c r="E31" s="163"/>
      <c r="F31" s="163"/>
      <c r="G31" s="163"/>
      <c r="H31" s="163"/>
      <c r="I31" s="164"/>
    </row>
    <row r="32" spans="2:9" ht="33.450000000000003" customHeight="1" x14ac:dyDescent="0.3">
      <c r="B32" s="74"/>
      <c r="C32" s="122"/>
      <c r="D32" s="163"/>
      <c r="E32" s="163"/>
      <c r="F32" s="163"/>
      <c r="G32" s="163"/>
      <c r="H32" s="163"/>
      <c r="I32" s="164"/>
    </row>
    <row r="33" spans="2:9" ht="33.450000000000003" customHeight="1" x14ac:dyDescent="0.3">
      <c r="B33" s="74"/>
      <c r="C33" s="122"/>
      <c r="D33" s="163"/>
      <c r="E33" s="163"/>
      <c r="F33" s="163"/>
      <c r="G33" s="163"/>
      <c r="H33" s="163"/>
      <c r="I33" s="164"/>
    </row>
    <row r="34" spans="2:9" ht="33.450000000000003" customHeight="1" x14ac:dyDescent="0.3">
      <c r="B34" s="74"/>
      <c r="C34" s="122"/>
      <c r="D34" s="163"/>
      <c r="E34" s="163"/>
      <c r="F34" s="163"/>
      <c r="G34" s="163"/>
      <c r="H34" s="163"/>
      <c r="I34" s="164"/>
    </row>
    <row r="35" spans="2:9" ht="33.450000000000003" customHeight="1" x14ac:dyDescent="0.3">
      <c r="B35" s="74"/>
      <c r="C35" s="122"/>
      <c r="D35" s="163"/>
      <c r="E35" s="163"/>
      <c r="F35" s="163"/>
      <c r="G35" s="163"/>
      <c r="H35" s="163"/>
      <c r="I35" s="164"/>
    </row>
    <row r="36" spans="2:9" ht="33.450000000000003" customHeight="1" x14ac:dyDescent="0.3">
      <c r="B36" s="74"/>
      <c r="C36" s="122"/>
      <c r="D36" s="163"/>
      <c r="E36" s="163"/>
      <c r="F36" s="163"/>
      <c r="G36" s="163"/>
      <c r="H36" s="163"/>
      <c r="I36" s="164"/>
    </row>
    <row r="37" spans="2:9" ht="33.450000000000003" customHeight="1" x14ac:dyDescent="0.3">
      <c r="B37" s="74"/>
      <c r="C37" s="122"/>
      <c r="D37" s="163"/>
      <c r="E37" s="163"/>
      <c r="F37" s="163"/>
      <c r="G37" s="163"/>
      <c r="H37" s="163"/>
      <c r="I37" s="164"/>
    </row>
    <row r="38" spans="2:9" x14ac:dyDescent="0.3">
      <c r="B38" s="74"/>
      <c r="C38" s="122"/>
      <c r="E38" s="123"/>
      <c r="F38" s="124"/>
      <c r="G38" s="124"/>
      <c r="H38" s="124"/>
    </row>
    <row r="39" spans="2:9" x14ac:dyDescent="0.3">
      <c r="B39" s="74"/>
      <c r="C39" s="122"/>
      <c r="E39" s="123"/>
      <c r="F39" s="124"/>
      <c r="G39" s="124"/>
      <c r="H39" s="124"/>
    </row>
    <row r="40" spans="2:9" x14ac:dyDescent="0.3">
      <c r="B40" s="74"/>
      <c r="C40" s="122"/>
      <c r="E40" s="123"/>
      <c r="F40" s="124"/>
      <c r="G40" s="124"/>
      <c r="H40" s="124"/>
    </row>
    <row r="41" spans="2:9" ht="15.75" customHeight="1" x14ac:dyDescent="0.3">
      <c r="B41" s="74"/>
      <c r="C41" s="122"/>
      <c r="E41" s="123"/>
      <c r="F41" s="124"/>
      <c r="G41" s="124"/>
      <c r="H41" s="124"/>
    </row>
    <row r="42" spans="2:9" ht="15.75" customHeight="1" x14ac:dyDescent="0.3">
      <c r="B42" s="74"/>
      <c r="C42" s="122"/>
      <c r="E42" s="123"/>
      <c r="F42" s="124"/>
      <c r="G42" s="124"/>
      <c r="H42" s="124"/>
    </row>
    <row r="43" spans="2:9" ht="15.75" customHeight="1" x14ac:dyDescent="0.3">
      <c r="B43" s="74"/>
      <c r="C43" s="122"/>
      <c r="E43" s="123"/>
      <c r="F43" s="124"/>
      <c r="G43" s="124"/>
      <c r="H43" s="124"/>
    </row>
    <row r="44" spans="2:9" ht="15.75" customHeight="1" x14ac:dyDescent="0.3">
      <c r="B44" s="74"/>
      <c r="C44" s="122"/>
      <c r="E44" s="123"/>
      <c r="F44" s="124"/>
      <c r="G44" s="124"/>
      <c r="H44" s="124"/>
    </row>
    <row r="45" spans="2:9" x14ac:dyDescent="0.3">
      <c r="B45" s="74"/>
      <c r="C45" s="122"/>
      <c r="E45" s="123"/>
      <c r="F45" s="124"/>
      <c r="G45" s="124"/>
      <c r="H45" s="124"/>
    </row>
    <row r="46" spans="2:9" x14ac:dyDescent="0.3">
      <c r="C46" s="125"/>
      <c r="D46" s="196"/>
      <c r="E46" s="196"/>
      <c r="F46" s="196"/>
      <c r="G46" s="196"/>
      <c r="H46" s="196"/>
    </row>
  </sheetData>
  <mergeCells count="10">
    <mergeCell ref="E5:H5"/>
    <mergeCell ref="D6:D7"/>
    <mergeCell ref="D46:H46"/>
    <mergeCell ref="D19:H19"/>
    <mergeCell ref="D20:H20"/>
    <mergeCell ref="D21:H21"/>
    <mergeCell ref="D25:H25"/>
    <mergeCell ref="D26:H26"/>
    <mergeCell ref="D27:H27"/>
    <mergeCell ref="D28:H28"/>
  </mergeCells>
  <pageMargins left="0.7" right="0.7" top="0.75" bottom="0.75" header="0.3" footer="0.3"/>
  <pageSetup scale="56" orientation="portrait" r:id="rId1"/>
  <ignoredErrors>
    <ignoredError sqref="B18 B23"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A8ECB-AC13-4089-8CA8-488F2FBA062B}">
  <sheetPr>
    <pageSetUpPr fitToPage="1"/>
  </sheetPr>
  <dimension ref="B1:F10"/>
  <sheetViews>
    <sheetView showGridLines="0" view="pageBreakPreview" zoomScale="90" zoomScaleNormal="80" zoomScaleSheetLayoutView="90" workbookViewId="0">
      <selection activeCell="D9" sqref="D9"/>
    </sheetView>
  </sheetViews>
  <sheetFormatPr defaultRowHeight="14.4" x14ac:dyDescent="0.3"/>
  <cols>
    <col min="1" max="1" width="3.33203125" customWidth="1"/>
    <col min="2" max="2" width="70.88671875" bestFit="1" customWidth="1"/>
    <col min="3" max="6" width="13.33203125" customWidth="1"/>
  </cols>
  <sheetData>
    <row r="1" spans="2:6" ht="22.95" x14ac:dyDescent="0.35">
      <c r="B1" s="1" t="s">
        <v>29</v>
      </c>
      <c r="C1" s="2"/>
      <c r="D1" s="2"/>
      <c r="E1" s="2"/>
      <c r="F1" s="2"/>
    </row>
    <row r="2" spans="2:6" ht="15" x14ac:dyDescent="0.3">
      <c r="B2" s="2"/>
      <c r="C2" s="2"/>
      <c r="D2" s="2"/>
      <c r="E2" s="2"/>
      <c r="F2" s="2"/>
    </row>
    <row r="3" spans="2:6" ht="15.75" thickBot="1" x14ac:dyDescent="0.35">
      <c r="B3" s="2"/>
      <c r="C3" s="2"/>
      <c r="D3" s="2"/>
      <c r="E3" s="2"/>
      <c r="F3" s="2"/>
    </row>
    <row r="4" spans="2:6" ht="15" x14ac:dyDescent="0.3">
      <c r="B4" s="201" t="s">
        <v>30</v>
      </c>
      <c r="C4" s="202"/>
      <c r="D4" s="202"/>
      <c r="E4" s="202"/>
      <c r="F4" s="203"/>
    </row>
    <row r="5" spans="2:6" ht="15" x14ac:dyDescent="0.3">
      <c r="B5" s="50"/>
      <c r="C5" s="33"/>
      <c r="D5" s="33"/>
      <c r="E5" s="33"/>
      <c r="F5" s="12"/>
    </row>
    <row r="6" spans="2:6" ht="15" x14ac:dyDescent="0.3">
      <c r="B6" s="17" t="s">
        <v>31</v>
      </c>
      <c r="C6" s="33" t="s">
        <v>5</v>
      </c>
      <c r="D6" s="33" t="s">
        <v>6</v>
      </c>
      <c r="E6" s="33" t="s">
        <v>7</v>
      </c>
      <c r="F6" s="12" t="s">
        <v>8</v>
      </c>
    </row>
    <row r="7" spans="2:6" ht="15" x14ac:dyDescent="0.3">
      <c r="B7" s="45" t="s">
        <v>32</v>
      </c>
      <c r="C7" s="25" t="s">
        <v>33</v>
      </c>
      <c r="D7" s="25" t="s">
        <v>34</v>
      </c>
      <c r="E7" s="25" t="s">
        <v>35</v>
      </c>
      <c r="F7" s="24" t="s">
        <v>34</v>
      </c>
    </row>
    <row r="8" spans="2:6" ht="15" x14ac:dyDescent="0.3">
      <c r="B8" s="9"/>
      <c r="C8" s="2"/>
      <c r="D8" s="2"/>
      <c r="E8" s="2"/>
      <c r="F8" s="8"/>
    </row>
    <row r="9" spans="2:6" ht="15" x14ac:dyDescent="0.3">
      <c r="B9" s="9" t="s">
        <v>36</v>
      </c>
      <c r="C9" s="120">
        <v>2200</v>
      </c>
      <c r="D9" s="46">
        <f>C9*'Energy Conversion'!E29*'Energy Conversion'!D41*('Efficiency Factors'!F12/'Efficiency Factors'!H12)</f>
        <v>2475.5323355678079</v>
      </c>
      <c r="E9" s="46">
        <f>C9*'Energy Conversion'!E29*'Energy Conversion'!D40*('Efficiency Factors'!F12/'Efficiency Factors'!G12)</f>
        <v>19829.480085847204</v>
      </c>
      <c r="F9" s="47">
        <f>C9*'Energy Conversion'!E29*'Energy Conversion'!D42*('Efficiency Factors'!F12/'Efficiency Factors'!I12)</f>
        <v>3517.5125193273434</v>
      </c>
    </row>
    <row r="10" spans="2:6" ht="15.75" thickBot="1" x14ac:dyDescent="0.35">
      <c r="B10" s="20"/>
      <c r="C10" s="30"/>
      <c r="D10" s="30"/>
      <c r="E10" s="30"/>
      <c r="F10" s="21"/>
    </row>
  </sheetData>
  <mergeCells count="1">
    <mergeCell ref="B4:F4"/>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E974D-2694-4B8A-BEF6-F3F66C550BFB}">
  <sheetPr>
    <pageSetUpPr fitToPage="1"/>
  </sheetPr>
  <dimension ref="B1:E42"/>
  <sheetViews>
    <sheetView showGridLines="0" view="pageBreakPreview" zoomScale="70" zoomScaleNormal="80" zoomScaleSheetLayoutView="70" workbookViewId="0">
      <selection activeCell="B37" sqref="B37:E37"/>
    </sheetView>
  </sheetViews>
  <sheetFormatPr defaultRowHeight="14.4" x14ac:dyDescent="0.3"/>
  <cols>
    <col min="1" max="1" width="3.33203125" customWidth="1"/>
    <col min="2" max="2" width="69.109375" customWidth="1"/>
    <col min="3" max="3" width="25.6640625" customWidth="1"/>
    <col min="4" max="4" width="22.88671875" customWidth="1"/>
    <col min="5" max="5" width="26.44140625" customWidth="1"/>
  </cols>
  <sheetData>
    <row r="1" spans="2:5" ht="22.95" x14ac:dyDescent="0.35">
      <c r="B1" s="1" t="s">
        <v>37</v>
      </c>
      <c r="C1" s="2"/>
      <c r="D1" s="2"/>
      <c r="E1" s="2"/>
    </row>
    <row r="2" spans="2:5" ht="15.75" thickBot="1" x14ac:dyDescent="0.35">
      <c r="B2" s="2"/>
      <c r="C2" s="2"/>
      <c r="D2" s="2"/>
      <c r="E2" s="2"/>
    </row>
    <row r="3" spans="2:5" ht="15" x14ac:dyDescent="0.3">
      <c r="B3" s="201" t="s">
        <v>38</v>
      </c>
      <c r="C3" s="202"/>
      <c r="D3" s="202"/>
      <c r="E3" s="203"/>
    </row>
    <row r="4" spans="2:5" ht="15" x14ac:dyDescent="0.3">
      <c r="B4" s="9"/>
      <c r="C4" s="2"/>
      <c r="D4" s="2"/>
      <c r="E4" s="8"/>
    </row>
    <row r="5" spans="2:5" ht="15" x14ac:dyDescent="0.3">
      <c r="B5" s="26" t="s">
        <v>39</v>
      </c>
      <c r="C5" s="32" t="s">
        <v>40</v>
      </c>
      <c r="D5" s="204" t="s">
        <v>41</v>
      </c>
      <c r="E5" s="205"/>
    </row>
    <row r="6" spans="2:5" x14ac:dyDescent="0.3">
      <c r="B6" s="9" t="s">
        <v>42</v>
      </c>
      <c r="C6" s="33">
        <v>277.77780000000001</v>
      </c>
      <c r="D6" s="44" t="s">
        <v>43</v>
      </c>
      <c r="E6" s="29"/>
    </row>
    <row r="7" spans="2:5" x14ac:dyDescent="0.3">
      <c r="B7" s="9" t="s">
        <v>44</v>
      </c>
      <c r="C7" s="33">
        <v>3.5999999999999999E-3</v>
      </c>
      <c r="D7" s="44" t="s">
        <v>45</v>
      </c>
      <c r="E7" s="29"/>
    </row>
    <row r="8" spans="2:5" ht="15" x14ac:dyDescent="0.3">
      <c r="B8" s="9"/>
      <c r="C8" s="2"/>
      <c r="D8" s="2"/>
      <c r="E8" s="8"/>
    </row>
    <row r="9" spans="2:5" ht="15" x14ac:dyDescent="0.3">
      <c r="B9" s="7" t="s">
        <v>46</v>
      </c>
      <c r="C9" s="2"/>
      <c r="D9" s="2"/>
      <c r="E9" s="8"/>
    </row>
    <row r="10" spans="2:5" ht="15.75" thickBot="1" x14ac:dyDescent="0.35">
      <c r="B10" s="126" t="s">
        <v>47</v>
      </c>
      <c r="C10" s="30"/>
      <c r="D10" s="30"/>
      <c r="E10" s="21"/>
    </row>
    <row r="11" spans="2:5" ht="15" x14ac:dyDescent="0.3">
      <c r="B11" s="2"/>
      <c r="C11" s="31"/>
      <c r="D11" s="31"/>
      <c r="E11" s="31"/>
    </row>
    <row r="12" spans="2:5" ht="15.75" thickBot="1" x14ac:dyDescent="0.35">
      <c r="B12" s="2"/>
      <c r="C12" s="2"/>
      <c r="D12" s="2"/>
      <c r="E12" s="2"/>
    </row>
    <row r="13" spans="2:5" ht="15" x14ac:dyDescent="0.3">
      <c r="B13" s="201" t="s">
        <v>48</v>
      </c>
      <c r="C13" s="202"/>
      <c r="D13" s="202"/>
      <c r="E13" s="203"/>
    </row>
    <row r="14" spans="2:5" ht="15" x14ac:dyDescent="0.3">
      <c r="B14" s="9"/>
      <c r="C14" s="2"/>
      <c r="D14" s="2"/>
      <c r="E14" s="8"/>
    </row>
    <row r="15" spans="2:5" ht="15" x14ac:dyDescent="0.3">
      <c r="B15" s="26" t="s">
        <v>49</v>
      </c>
      <c r="C15" s="25" t="s">
        <v>39</v>
      </c>
      <c r="D15" s="32" t="s">
        <v>40</v>
      </c>
      <c r="E15" s="24" t="s">
        <v>41</v>
      </c>
    </row>
    <row r="16" spans="2:5" x14ac:dyDescent="0.3">
      <c r="B16" s="9" t="s">
        <v>6</v>
      </c>
      <c r="C16" s="33" t="s">
        <v>50</v>
      </c>
      <c r="D16" s="33">
        <v>36.72</v>
      </c>
      <c r="E16" s="12" t="s">
        <v>51</v>
      </c>
    </row>
    <row r="17" spans="2:5" x14ac:dyDescent="0.3">
      <c r="B17" s="9" t="s">
        <v>8</v>
      </c>
      <c r="C17" s="33" t="s">
        <v>50</v>
      </c>
      <c r="D17" s="33">
        <v>25.53</v>
      </c>
      <c r="E17" s="12" t="s">
        <v>51</v>
      </c>
    </row>
    <row r="18" spans="2:5" ht="15" x14ac:dyDescent="0.3">
      <c r="B18" s="9"/>
      <c r="C18" s="2"/>
      <c r="D18" s="2"/>
      <c r="E18" s="8"/>
    </row>
    <row r="19" spans="2:5" ht="15" x14ac:dyDescent="0.3">
      <c r="B19" s="7" t="s">
        <v>46</v>
      </c>
      <c r="C19" s="2"/>
      <c r="D19" s="2"/>
      <c r="E19" s="8"/>
    </row>
    <row r="20" spans="2:5" ht="15.75" thickBot="1" x14ac:dyDescent="0.35">
      <c r="B20" s="126" t="s">
        <v>47</v>
      </c>
      <c r="C20" s="34"/>
      <c r="D20" s="34"/>
      <c r="E20" s="35"/>
    </row>
    <row r="21" spans="2:5" ht="15" x14ac:dyDescent="0.3">
      <c r="B21" s="36"/>
      <c r="C21" s="31"/>
      <c r="D21" s="31"/>
      <c r="E21" s="31"/>
    </row>
    <row r="22" spans="2:5" ht="15" x14ac:dyDescent="0.3">
      <c r="B22" s="36"/>
      <c r="C22" s="31"/>
      <c r="D22" s="31"/>
      <c r="E22" s="31"/>
    </row>
    <row r="23" spans="2:5" ht="15.75" thickBot="1" x14ac:dyDescent="0.35"/>
    <row r="24" spans="2:5" ht="15" x14ac:dyDescent="0.3">
      <c r="B24" s="201" t="s">
        <v>52</v>
      </c>
      <c r="C24" s="202"/>
      <c r="D24" s="202"/>
      <c r="E24" s="203"/>
    </row>
    <row r="25" spans="2:5" ht="15" x14ac:dyDescent="0.3">
      <c r="B25" s="206" t="s">
        <v>53</v>
      </c>
      <c r="C25" s="207"/>
      <c r="D25" s="207"/>
      <c r="E25" s="208"/>
    </row>
    <row r="26" spans="2:5" ht="15" x14ac:dyDescent="0.3">
      <c r="B26" s="9"/>
      <c r="C26" s="2"/>
      <c r="D26" s="2"/>
      <c r="E26" s="8"/>
    </row>
    <row r="27" spans="2:5" ht="15" x14ac:dyDescent="0.3">
      <c r="B27" s="37"/>
      <c r="C27" s="27"/>
      <c r="D27" s="84"/>
      <c r="E27" s="41" t="s">
        <v>54</v>
      </c>
    </row>
    <row r="28" spans="2:5" ht="15" x14ac:dyDescent="0.3">
      <c r="B28" s="38" t="s">
        <v>55</v>
      </c>
      <c r="C28" s="33"/>
      <c r="E28" s="40">
        <v>39.17</v>
      </c>
    </row>
    <row r="29" spans="2:5" ht="15" x14ac:dyDescent="0.3">
      <c r="B29" s="9" t="s">
        <v>56</v>
      </c>
      <c r="C29" s="33"/>
      <c r="E29" s="12">
        <f>E28/1000</f>
        <v>3.9170000000000003E-2</v>
      </c>
    </row>
    <row r="30" spans="2:5" ht="15" x14ac:dyDescent="0.3">
      <c r="B30" s="9"/>
      <c r="C30" s="2"/>
      <c r="D30" s="2"/>
      <c r="E30" s="8"/>
    </row>
    <row r="31" spans="2:5" ht="15" x14ac:dyDescent="0.3">
      <c r="B31" s="7" t="s">
        <v>57</v>
      </c>
      <c r="C31" s="2"/>
      <c r="D31" s="2"/>
      <c r="E31" s="8"/>
    </row>
    <row r="32" spans="2:5" ht="15.75" thickBot="1" x14ac:dyDescent="0.35">
      <c r="B32" s="156" t="s">
        <v>58</v>
      </c>
      <c r="C32" s="30"/>
      <c r="D32" s="30"/>
      <c r="E32" s="21"/>
    </row>
    <row r="35" spans="2:5" ht="15.75" thickBot="1" x14ac:dyDescent="0.35"/>
    <row r="36" spans="2:5" ht="15" x14ac:dyDescent="0.3">
      <c r="B36" s="201" t="s">
        <v>59</v>
      </c>
      <c r="C36" s="202"/>
      <c r="D36" s="202"/>
      <c r="E36" s="203"/>
    </row>
    <row r="37" spans="2:5" ht="15" x14ac:dyDescent="0.3">
      <c r="B37" s="206" t="s">
        <v>60</v>
      </c>
      <c r="C37" s="207"/>
      <c r="D37" s="207"/>
      <c r="E37" s="208"/>
    </row>
    <row r="38" spans="2:5" ht="15" x14ac:dyDescent="0.3">
      <c r="B38" s="9"/>
      <c r="C38" s="2"/>
      <c r="D38" s="2"/>
      <c r="E38" s="8"/>
    </row>
    <row r="39" spans="2:5" ht="15" x14ac:dyDescent="0.3">
      <c r="B39" s="37" t="s">
        <v>49</v>
      </c>
      <c r="C39" s="32" t="s">
        <v>61</v>
      </c>
      <c r="D39" s="25" t="s">
        <v>62</v>
      </c>
      <c r="E39" s="41" t="s">
        <v>63</v>
      </c>
    </row>
    <row r="40" spans="2:5" ht="15" x14ac:dyDescent="0.3">
      <c r="B40" s="9" t="s">
        <v>7</v>
      </c>
      <c r="C40" s="33" t="s">
        <v>64</v>
      </c>
      <c r="D40" s="186">
        <f>1/C7</f>
        <v>277.77777777777777</v>
      </c>
      <c r="E40" s="12" t="s">
        <v>35</v>
      </c>
    </row>
    <row r="41" spans="2:5" ht="15" x14ac:dyDescent="0.3">
      <c r="B41" s="9" t="s">
        <v>6</v>
      </c>
      <c r="C41" s="33" t="s">
        <v>64</v>
      </c>
      <c r="D41" s="186">
        <f>1/(D16/1000)</f>
        <v>27.23311546840959</v>
      </c>
      <c r="E41" s="12" t="s">
        <v>34</v>
      </c>
    </row>
    <row r="42" spans="2:5" ht="15.75" thickBot="1" x14ac:dyDescent="0.35">
      <c r="B42" s="20" t="s">
        <v>8</v>
      </c>
      <c r="C42" s="42" t="s">
        <v>64</v>
      </c>
      <c r="D42" s="187">
        <f>1/(D17/1000)</f>
        <v>39.169604386995694</v>
      </c>
      <c r="E42" s="43" t="s">
        <v>34</v>
      </c>
    </row>
  </sheetData>
  <mergeCells count="7">
    <mergeCell ref="B13:E13"/>
    <mergeCell ref="D5:E5"/>
    <mergeCell ref="B3:E3"/>
    <mergeCell ref="B37:E37"/>
    <mergeCell ref="B36:E36"/>
    <mergeCell ref="B24:E24"/>
    <mergeCell ref="B25:E25"/>
  </mergeCells>
  <hyperlinks>
    <hyperlink ref="B20" r:id="rId1" display="https://apps.cer-rec.gc.ca/Conversion/conversion-tables.aspx?GoCTemplateCulture=en-CA" xr:uid="{1EDCBC3B-DE63-4387-AE05-10DF5822F0A9}"/>
    <hyperlink ref="B10" r:id="rId2" display="https://apps.cer-rec.gc.ca/Conversion/conversion-tables.aspx?GoCTemplateCulture=en-CA" xr:uid="{BEF8296B-BE11-4BE1-80AC-D6F08B0F5D9A}"/>
  </hyperlinks>
  <pageMargins left="0.7" right="0.7" top="0.75" bottom="0.75" header="0.3" footer="0.3"/>
  <pageSetup scale="61"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AE552-4E3E-4F99-903F-18166049CDF2}">
  <sheetPr>
    <pageSetUpPr fitToPage="1"/>
  </sheetPr>
  <dimension ref="B1:I14"/>
  <sheetViews>
    <sheetView showGridLines="0" view="pageBreakPreview" zoomScale="80" zoomScaleNormal="80" zoomScaleSheetLayoutView="80" workbookViewId="0">
      <selection activeCell="E29" sqref="E29"/>
    </sheetView>
  </sheetViews>
  <sheetFormatPr defaultRowHeight="14.4" x14ac:dyDescent="0.3"/>
  <cols>
    <col min="1" max="1" width="3.33203125" customWidth="1"/>
    <col min="2" max="2" width="37.6640625" customWidth="1"/>
    <col min="3" max="3" width="12.6640625" customWidth="1"/>
    <col min="4" max="4" width="12.33203125" customWidth="1"/>
    <col min="5" max="5" width="39.5546875" customWidth="1"/>
    <col min="6" max="6" width="12.33203125" customWidth="1"/>
    <col min="7" max="7" width="10.6640625" customWidth="1"/>
    <col min="8" max="8" width="11.6640625" customWidth="1"/>
    <col min="9" max="9" width="12.88671875" customWidth="1"/>
  </cols>
  <sheetData>
    <row r="1" spans="2:9" ht="22.95" x14ac:dyDescent="0.35">
      <c r="B1" s="1" t="s">
        <v>65</v>
      </c>
      <c r="C1" s="2"/>
      <c r="D1" s="2"/>
      <c r="E1" s="2"/>
      <c r="F1" s="2"/>
      <c r="G1" s="2"/>
      <c r="H1" s="2"/>
      <c r="I1" s="2"/>
    </row>
    <row r="2" spans="2:9" ht="15.75" thickBot="1" x14ac:dyDescent="0.35">
      <c r="B2" s="2"/>
      <c r="C2" s="2"/>
      <c r="D2" s="2"/>
      <c r="E2" s="2"/>
      <c r="F2" s="2"/>
      <c r="G2" s="2"/>
      <c r="H2" s="2"/>
      <c r="I2" s="2"/>
    </row>
    <row r="3" spans="2:9" ht="15" x14ac:dyDescent="0.3">
      <c r="B3" s="201" t="s">
        <v>30</v>
      </c>
      <c r="C3" s="203"/>
      <c r="D3" s="2"/>
      <c r="E3" s="201" t="s">
        <v>66</v>
      </c>
      <c r="F3" s="202"/>
      <c r="G3" s="202"/>
      <c r="H3" s="202"/>
      <c r="I3" s="203"/>
    </row>
    <row r="4" spans="2:9" ht="15" x14ac:dyDescent="0.3">
      <c r="B4" s="209" t="s">
        <v>67</v>
      </c>
      <c r="C4" s="210"/>
      <c r="D4" s="2"/>
      <c r="E4" s="209" t="s">
        <v>68</v>
      </c>
      <c r="F4" s="211"/>
      <c r="G4" s="211"/>
      <c r="H4" s="211"/>
      <c r="I4" s="210"/>
    </row>
    <row r="5" spans="2:9" ht="15" x14ac:dyDescent="0.3">
      <c r="B5" s="4"/>
      <c r="C5" s="5"/>
      <c r="D5" s="2"/>
      <c r="E5" s="4"/>
      <c r="F5" s="6"/>
      <c r="G5" s="6"/>
      <c r="H5" s="6"/>
      <c r="I5" s="5"/>
    </row>
    <row r="6" spans="2:9" ht="15" x14ac:dyDescent="0.3">
      <c r="B6" s="7" t="s">
        <v>69</v>
      </c>
      <c r="C6" s="8"/>
      <c r="D6" s="2"/>
      <c r="E6" s="9"/>
      <c r="F6" s="6" t="s">
        <v>5</v>
      </c>
      <c r="G6" s="6" t="s">
        <v>7</v>
      </c>
      <c r="H6" s="6" t="s">
        <v>6</v>
      </c>
      <c r="I6" s="5" t="s">
        <v>8</v>
      </c>
    </row>
    <row r="7" spans="2:9" ht="15" x14ac:dyDescent="0.3">
      <c r="B7" s="10" t="s">
        <v>70</v>
      </c>
      <c r="C7" s="11">
        <v>0.7</v>
      </c>
      <c r="D7" s="2"/>
      <c r="E7" s="9"/>
      <c r="F7" s="6"/>
      <c r="G7" s="6"/>
      <c r="H7" s="6"/>
      <c r="I7" s="5"/>
    </row>
    <row r="8" spans="2:9" ht="15" x14ac:dyDescent="0.3">
      <c r="B8" s="9"/>
      <c r="C8" s="12"/>
      <c r="D8" s="2"/>
      <c r="E8" s="7"/>
      <c r="F8" s="13"/>
      <c r="G8" s="13"/>
      <c r="H8" s="13"/>
      <c r="I8" s="14"/>
    </row>
    <row r="9" spans="2:9" ht="15" x14ac:dyDescent="0.3">
      <c r="B9" s="7" t="s">
        <v>71</v>
      </c>
      <c r="C9" s="12"/>
      <c r="D9" s="2"/>
      <c r="E9" s="15" t="s">
        <v>70</v>
      </c>
      <c r="F9" s="16">
        <v>0.88302059709712899</v>
      </c>
      <c r="G9" s="16">
        <v>1</v>
      </c>
      <c r="H9" s="16">
        <v>0.83666666666666656</v>
      </c>
      <c r="I9" s="11">
        <v>0.83549202601568073</v>
      </c>
    </row>
    <row r="10" spans="2:9" ht="15" x14ac:dyDescent="0.3">
      <c r="B10" s="10" t="s">
        <v>72</v>
      </c>
      <c r="C10" s="11">
        <v>0.3</v>
      </c>
      <c r="D10" s="2"/>
      <c r="E10" s="15" t="s">
        <v>72</v>
      </c>
      <c r="F10" s="16">
        <v>0.68459999999999999</v>
      </c>
      <c r="G10" s="16">
        <v>0.98027999999999993</v>
      </c>
      <c r="H10" s="16">
        <v>0.65</v>
      </c>
      <c r="I10" s="11">
        <v>0.68459999999999999</v>
      </c>
    </row>
    <row r="11" spans="2:9" ht="15" x14ac:dyDescent="0.3">
      <c r="B11" s="9"/>
      <c r="C11" s="12"/>
      <c r="D11" s="2"/>
      <c r="E11" s="17"/>
      <c r="F11" s="2"/>
      <c r="G11" s="2"/>
      <c r="H11" s="2"/>
      <c r="I11" s="8"/>
    </row>
    <row r="12" spans="2:9" ht="15" x14ac:dyDescent="0.3">
      <c r="B12" s="9" t="s">
        <v>73</v>
      </c>
      <c r="C12" s="18">
        <f>SUM(C7:C10)</f>
        <v>1</v>
      </c>
      <c r="D12" s="2"/>
      <c r="E12" s="15" t="s">
        <v>74</v>
      </c>
      <c r="F12" s="19">
        <f>$C$7*F9+$C$10*F10</f>
        <v>0.82349441796799028</v>
      </c>
      <c r="G12" s="19">
        <f>$C$7*G9+$C$10*G10</f>
        <v>0.99408399999999997</v>
      </c>
      <c r="H12" s="19">
        <f>$C$7*H9+$C$10*H10</f>
        <v>0.78066666666666662</v>
      </c>
      <c r="I12" s="18">
        <f>$C$7*I9+$C$10*I10</f>
        <v>0.79022441821097644</v>
      </c>
    </row>
    <row r="13" spans="2:9" ht="15.75" thickBot="1" x14ac:dyDescent="0.35">
      <c r="B13" s="20"/>
      <c r="C13" s="21"/>
      <c r="D13" s="2"/>
      <c r="E13" s="20"/>
      <c r="F13" s="22"/>
      <c r="G13" s="22"/>
      <c r="H13" s="22"/>
      <c r="I13" s="23"/>
    </row>
    <row r="14" spans="2:9" ht="15" x14ac:dyDescent="0.3">
      <c r="B14" s="2"/>
      <c r="C14" s="2"/>
      <c r="D14" s="2"/>
      <c r="E14" s="2"/>
      <c r="F14" s="2"/>
      <c r="G14" s="2"/>
      <c r="H14" s="2"/>
      <c r="I14" s="2"/>
    </row>
  </sheetData>
  <mergeCells count="4">
    <mergeCell ref="B3:C3"/>
    <mergeCell ref="E3:I3"/>
    <mergeCell ref="B4:C4"/>
    <mergeCell ref="E4:I4"/>
  </mergeCells>
  <pageMargins left="0.7" right="0.7" top="0.75" bottom="0.75" header="0.3" footer="0.3"/>
  <pageSetup scale="7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5356F-E44C-44F1-A416-7C0F4C00711D}">
  <dimension ref="B1:E31"/>
  <sheetViews>
    <sheetView showGridLines="0" view="pageBreakPreview" zoomScale="80" zoomScaleNormal="90" zoomScaleSheetLayoutView="80" workbookViewId="0">
      <selection activeCell="E28" sqref="E28"/>
    </sheetView>
  </sheetViews>
  <sheetFormatPr defaultRowHeight="14.4" x14ac:dyDescent="0.3"/>
  <cols>
    <col min="1" max="1" width="3.33203125" customWidth="1"/>
    <col min="2" max="2" width="33.6640625" customWidth="1"/>
    <col min="3" max="3" width="13.33203125" customWidth="1"/>
    <col min="4" max="4" width="12.5546875" customWidth="1"/>
    <col min="5" max="5" width="12.33203125" customWidth="1"/>
  </cols>
  <sheetData>
    <row r="1" spans="2:5" ht="22.95" x14ac:dyDescent="0.35">
      <c r="B1" s="48" t="s">
        <v>75</v>
      </c>
      <c r="C1" s="49"/>
      <c r="D1" s="49"/>
    </row>
    <row r="2" spans="2:5" ht="23.55" thickBot="1" x14ac:dyDescent="0.4">
      <c r="B2" s="1"/>
      <c r="C2" s="49"/>
      <c r="D2" s="49"/>
    </row>
    <row r="3" spans="2:5" ht="15" x14ac:dyDescent="0.3">
      <c r="B3" s="201" t="s">
        <v>30</v>
      </c>
      <c r="C3" s="202"/>
      <c r="D3" s="202"/>
      <c r="E3" s="203"/>
    </row>
    <row r="4" spans="2:5" ht="15" x14ac:dyDescent="0.3">
      <c r="B4" s="212" t="s">
        <v>76</v>
      </c>
      <c r="C4" s="213"/>
      <c r="D4" s="213"/>
      <c r="E4" s="214"/>
    </row>
    <row r="5" spans="2:5" ht="15" x14ac:dyDescent="0.3">
      <c r="B5" s="212" t="s">
        <v>77</v>
      </c>
      <c r="C5" s="213"/>
      <c r="D5" s="213"/>
      <c r="E5" s="214"/>
    </row>
    <row r="6" spans="2:5" ht="15" x14ac:dyDescent="0.3">
      <c r="B6" s="3"/>
      <c r="C6" s="25"/>
      <c r="D6" s="25"/>
      <c r="E6" s="24"/>
    </row>
    <row r="7" spans="2:5" ht="15" x14ac:dyDescent="0.3">
      <c r="B7" s="50"/>
      <c r="C7" s="33"/>
      <c r="D7" s="33"/>
      <c r="E7" s="12"/>
    </row>
    <row r="8" spans="2:5" ht="15" x14ac:dyDescent="0.3">
      <c r="B8" s="79" t="s">
        <v>78</v>
      </c>
      <c r="C8" s="94" t="s">
        <v>79</v>
      </c>
      <c r="D8" s="93"/>
      <c r="E8" s="95"/>
    </row>
    <row r="9" spans="2:5" ht="15" x14ac:dyDescent="0.3">
      <c r="B9" s="9"/>
      <c r="C9" s="2"/>
      <c r="D9" s="2"/>
      <c r="E9" s="8"/>
    </row>
    <row r="10" spans="2:5" ht="15" x14ac:dyDescent="0.3">
      <c r="B10" s="9" t="s">
        <v>80</v>
      </c>
      <c r="C10" s="33" t="s">
        <v>33</v>
      </c>
      <c r="E10" s="51">
        <v>2200</v>
      </c>
    </row>
    <row r="11" spans="2:5" ht="15" x14ac:dyDescent="0.3">
      <c r="B11" s="9"/>
      <c r="C11" s="33"/>
      <c r="D11" s="2"/>
      <c r="E11" s="52"/>
    </row>
    <row r="12" spans="2:5" ht="15" x14ac:dyDescent="0.3">
      <c r="B12" s="53" t="s">
        <v>81</v>
      </c>
      <c r="C12" s="33" t="s">
        <v>82</v>
      </c>
      <c r="D12" s="96"/>
      <c r="E12" s="56">
        <v>287.76</v>
      </c>
    </row>
    <row r="13" spans="2:5" ht="15" x14ac:dyDescent="0.3">
      <c r="B13" s="53" t="s">
        <v>83</v>
      </c>
      <c r="C13" s="33" t="s">
        <v>82</v>
      </c>
      <c r="D13" s="96"/>
      <c r="E13" s="56">
        <v>135.4</v>
      </c>
    </row>
    <row r="14" spans="2:5" ht="15" x14ac:dyDescent="0.3">
      <c r="B14" s="53" t="s">
        <v>84</v>
      </c>
      <c r="C14" s="33" t="s">
        <v>82</v>
      </c>
      <c r="D14" s="96"/>
      <c r="E14" s="56">
        <v>19.86</v>
      </c>
    </row>
    <row r="15" spans="2:5" ht="15" x14ac:dyDescent="0.3">
      <c r="B15" s="53" t="s">
        <v>85</v>
      </c>
      <c r="C15" s="33" t="s">
        <v>82</v>
      </c>
      <c r="D15" s="96"/>
      <c r="E15" s="56">
        <v>0</v>
      </c>
    </row>
    <row r="16" spans="2:5" ht="15" x14ac:dyDescent="0.3">
      <c r="B16" s="53" t="s">
        <v>86</v>
      </c>
      <c r="C16" s="33" t="s">
        <v>82</v>
      </c>
      <c r="D16" s="96"/>
      <c r="E16" s="56">
        <v>311.08999999999997</v>
      </c>
    </row>
    <row r="17" spans="2:5" ht="15" x14ac:dyDescent="0.3">
      <c r="B17" s="53" t="s">
        <v>87</v>
      </c>
      <c r="C17" s="33" t="s">
        <v>82</v>
      </c>
      <c r="D17" s="96"/>
      <c r="E17" s="56">
        <v>272.57</v>
      </c>
    </row>
    <row r="18" spans="2:5" ht="15" x14ac:dyDescent="0.3">
      <c r="B18" s="53" t="s">
        <v>88</v>
      </c>
      <c r="C18" s="33" t="s">
        <v>82</v>
      </c>
      <c r="D18" s="97"/>
      <c r="E18" s="57"/>
    </row>
    <row r="19" spans="2:5" ht="15" x14ac:dyDescent="0.3">
      <c r="B19" s="54" t="s">
        <v>89</v>
      </c>
      <c r="C19" s="33" t="s">
        <v>82</v>
      </c>
      <c r="D19" s="97">
        <v>189.98</v>
      </c>
      <c r="E19" s="57"/>
    </row>
    <row r="20" spans="2:5" ht="15" x14ac:dyDescent="0.3">
      <c r="B20" s="54" t="s">
        <v>85</v>
      </c>
      <c r="C20" s="33" t="s">
        <v>82</v>
      </c>
      <c r="D20" s="97">
        <v>0</v>
      </c>
      <c r="E20" s="57"/>
    </row>
    <row r="21" spans="2:5" ht="15" x14ac:dyDescent="0.3">
      <c r="B21" s="54" t="s">
        <v>90</v>
      </c>
      <c r="C21" s="33" t="s">
        <v>82</v>
      </c>
      <c r="D21" s="58">
        <v>0</v>
      </c>
      <c r="E21" s="59">
        <f>SUM(D19:D21)</f>
        <v>189.98</v>
      </c>
    </row>
    <row r="22" spans="2:5" ht="15" x14ac:dyDescent="0.3">
      <c r="B22" s="53"/>
      <c r="C22" s="33"/>
      <c r="D22" s="97"/>
      <c r="E22" s="57"/>
    </row>
    <row r="23" spans="2:5" ht="15" x14ac:dyDescent="0.3">
      <c r="B23" s="53" t="s">
        <v>91</v>
      </c>
      <c r="C23" s="33" t="s">
        <v>82</v>
      </c>
      <c r="D23" s="97"/>
      <c r="E23" s="59">
        <f>SUM(E12:E21)</f>
        <v>1216.6599999999999</v>
      </c>
    </row>
    <row r="24" spans="2:5" ht="15" x14ac:dyDescent="0.3">
      <c r="B24" s="53"/>
      <c r="C24" s="2"/>
      <c r="D24" s="97"/>
      <c r="E24" s="57"/>
    </row>
    <row r="25" spans="2:5" ht="15" x14ac:dyDescent="0.3">
      <c r="B25" s="53" t="s">
        <v>92</v>
      </c>
      <c r="C25" s="33" t="s">
        <v>82</v>
      </c>
      <c r="D25" s="97"/>
      <c r="E25" s="59">
        <f>ROUND(E23/E10,4)</f>
        <v>0.55300000000000005</v>
      </c>
    </row>
    <row r="26" spans="2:5" ht="15" x14ac:dyDescent="0.3">
      <c r="B26" s="9" t="s">
        <v>93</v>
      </c>
      <c r="C26" s="33" t="s">
        <v>82</v>
      </c>
      <c r="D26" s="97"/>
      <c r="E26" s="59">
        <v>0.23</v>
      </c>
    </row>
    <row r="27" spans="2:5" ht="15" x14ac:dyDescent="0.3">
      <c r="B27" s="53" t="s">
        <v>94</v>
      </c>
      <c r="C27" s="33" t="s">
        <v>82</v>
      </c>
      <c r="D27" s="97"/>
      <c r="E27" s="182">
        <f>E25+E26</f>
        <v>0.78300000000000003</v>
      </c>
    </row>
    <row r="28" spans="2:5" ht="15.75" thickBot="1" x14ac:dyDescent="0.35">
      <c r="B28" s="20"/>
      <c r="C28" s="30"/>
      <c r="D28" s="30"/>
      <c r="E28" s="55"/>
    </row>
    <row r="29" spans="2:5" ht="15" x14ac:dyDescent="0.3">
      <c r="C29" s="2"/>
      <c r="D29" s="2"/>
      <c r="E29" s="2"/>
    </row>
    <row r="30" spans="2:5" ht="15" x14ac:dyDescent="0.3">
      <c r="B30" s="73" t="s">
        <v>95</v>
      </c>
      <c r="C30" s="2"/>
      <c r="D30" s="2"/>
      <c r="E30" s="2"/>
    </row>
    <row r="31" spans="2:5" ht="15" x14ac:dyDescent="0.3">
      <c r="B31" s="2" t="s">
        <v>96</v>
      </c>
    </row>
  </sheetData>
  <mergeCells count="3">
    <mergeCell ref="B3:E3"/>
    <mergeCell ref="B4:E4"/>
    <mergeCell ref="B5:E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58BA7-3A9E-4F48-80ED-706740A03CDB}">
  <sheetPr>
    <pageSetUpPr fitToPage="1"/>
  </sheetPr>
  <dimension ref="B1:F26"/>
  <sheetViews>
    <sheetView showGridLines="0" view="pageBreakPreview" zoomScale="80" zoomScaleNormal="80" zoomScaleSheetLayoutView="80" workbookViewId="0">
      <selection activeCell="E20" sqref="E20"/>
    </sheetView>
  </sheetViews>
  <sheetFormatPr defaultRowHeight="14.4" x14ac:dyDescent="0.3"/>
  <cols>
    <col min="1" max="1" width="3.33203125" customWidth="1"/>
    <col min="2" max="2" width="11.33203125" customWidth="1"/>
    <col min="3" max="3" width="21.109375" customWidth="1"/>
    <col min="4" max="4" width="14.44140625" customWidth="1"/>
    <col min="5" max="5" width="17.5546875" customWidth="1"/>
    <col min="6" max="6" width="19.33203125" customWidth="1"/>
  </cols>
  <sheetData>
    <row r="1" spans="2:6" ht="22.95" x14ac:dyDescent="0.35">
      <c r="B1" s="1" t="s">
        <v>97</v>
      </c>
      <c r="C1" s="60"/>
      <c r="D1" s="1"/>
      <c r="E1" s="1"/>
      <c r="F1" s="1"/>
    </row>
    <row r="2" spans="2:6" ht="23.55" thickBot="1" x14ac:dyDescent="0.4">
      <c r="B2" s="1"/>
      <c r="C2" s="60"/>
      <c r="D2" s="1"/>
      <c r="E2" s="1"/>
      <c r="F2" s="1"/>
    </row>
    <row r="3" spans="2:6" ht="15" x14ac:dyDescent="0.3">
      <c r="B3" s="201" t="s">
        <v>30</v>
      </c>
      <c r="C3" s="202"/>
      <c r="D3" s="202"/>
      <c r="E3" s="202"/>
      <c r="F3" s="203"/>
    </row>
    <row r="4" spans="2:6" ht="15" x14ac:dyDescent="0.3">
      <c r="B4" s="206" t="s">
        <v>98</v>
      </c>
      <c r="C4" s="207"/>
      <c r="D4" s="207"/>
      <c r="E4" s="207"/>
      <c r="F4" s="208"/>
    </row>
    <row r="5" spans="2:6" ht="15" x14ac:dyDescent="0.3">
      <c r="B5" s="206"/>
      <c r="C5" s="207"/>
      <c r="D5" s="207"/>
      <c r="E5" s="207"/>
      <c r="F5" s="208"/>
    </row>
    <row r="6" spans="2:6" ht="58.2" x14ac:dyDescent="0.3">
      <c r="B6" s="45" t="s">
        <v>99</v>
      </c>
      <c r="C6" s="32" t="s">
        <v>100</v>
      </c>
      <c r="D6" s="32" t="s">
        <v>101</v>
      </c>
      <c r="E6" s="32" t="s">
        <v>102</v>
      </c>
      <c r="F6" s="41" t="s">
        <v>103</v>
      </c>
    </row>
    <row r="7" spans="2:6" ht="15" x14ac:dyDescent="0.3">
      <c r="B7" s="61">
        <v>44927</v>
      </c>
      <c r="C7" s="62">
        <v>13.41</v>
      </c>
      <c r="D7" s="33">
        <v>221.6</v>
      </c>
      <c r="E7" s="39">
        <f>D7/1.13</f>
        <v>196.10619469026551</v>
      </c>
      <c r="F7" s="40">
        <f>E7-$C7</f>
        <v>182.69619469026551</v>
      </c>
    </row>
    <row r="8" spans="2:6" ht="15" x14ac:dyDescent="0.3">
      <c r="B8" s="61">
        <v>44958</v>
      </c>
      <c r="C8" s="62">
        <v>13.41</v>
      </c>
      <c r="D8" s="33">
        <v>196.9</v>
      </c>
      <c r="E8" s="39">
        <f t="shared" ref="E8:E10" si="0">D8/1.13</f>
        <v>174.2477876106195</v>
      </c>
      <c r="F8" s="40">
        <f t="shared" ref="F8:F10" si="1">E8-$C8</f>
        <v>160.8377876106195</v>
      </c>
    </row>
    <row r="9" spans="2:6" ht="15" x14ac:dyDescent="0.3">
      <c r="B9" s="61">
        <v>44986</v>
      </c>
      <c r="C9" s="62">
        <v>13.41</v>
      </c>
      <c r="D9" s="33">
        <v>186.5</v>
      </c>
      <c r="E9" s="39">
        <f t="shared" si="0"/>
        <v>165.04424778761063</v>
      </c>
      <c r="F9" s="40">
        <f t="shared" si="1"/>
        <v>151.63424778761063</v>
      </c>
    </row>
    <row r="10" spans="2:6" ht="15" x14ac:dyDescent="0.3">
      <c r="B10" s="61">
        <v>45017</v>
      </c>
      <c r="C10" s="62">
        <v>17.380000000000003</v>
      </c>
      <c r="D10" s="33">
        <v>184.5</v>
      </c>
      <c r="E10" s="39">
        <f t="shared" si="0"/>
        <v>163.27433628318585</v>
      </c>
      <c r="F10" s="40">
        <f t="shared" si="1"/>
        <v>145.89433628318585</v>
      </c>
    </row>
    <row r="11" spans="2:6" ht="15" x14ac:dyDescent="0.3">
      <c r="B11" s="61">
        <v>45047</v>
      </c>
      <c r="C11" s="62"/>
      <c r="D11" s="33"/>
      <c r="E11" s="39"/>
      <c r="F11" s="40"/>
    </row>
    <row r="12" spans="2:6" ht="15" x14ac:dyDescent="0.3">
      <c r="B12" s="61">
        <v>45078</v>
      </c>
      <c r="C12" s="62"/>
      <c r="D12" s="33"/>
      <c r="E12" s="39"/>
      <c r="F12" s="40"/>
    </row>
    <row r="13" spans="2:6" ht="15" x14ac:dyDescent="0.3">
      <c r="B13" s="61">
        <v>45108</v>
      </c>
      <c r="C13" s="62"/>
      <c r="D13" s="33"/>
      <c r="E13" s="39"/>
      <c r="F13" s="40"/>
    </row>
    <row r="14" spans="2:6" ht="15" x14ac:dyDescent="0.3">
      <c r="B14" s="61">
        <v>45139</v>
      </c>
      <c r="C14" s="62"/>
      <c r="D14" s="33"/>
      <c r="E14" s="39"/>
      <c r="F14" s="40"/>
    </row>
    <row r="15" spans="2:6" ht="15" x14ac:dyDescent="0.3">
      <c r="B15" s="61">
        <v>45170</v>
      </c>
      <c r="C15" s="62"/>
      <c r="D15" s="33"/>
      <c r="E15" s="39"/>
      <c r="F15" s="40"/>
    </row>
    <row r="16" spans="2:6" ht="15" x14ac:dyDescent="0.3">
      <c r="B16" s="61">
        <v>45200</v>
      </c>
      <c r="C16" s="62"/>
      <c r="D16" s="33"/>
      <c r="E16" s="62"/>
      <c r="F16" s="40"/>
    </row>
    <row r="17" spans="2:6" ht="15" x14ac:dyDescent="0.3">
      <c r="B17" s="61">
        <v>45231</v>
      </c>
      <c r="C17" s="62"/>
      <c r="D17" s="33"/>
      <c r="E17" s="39"/>
      <c r="F17" s="40"/>
    </row>
    <row r="18" spans="2:6" ht="15" x14ac:dyDescent="0.3">
      <c r="B18" s="61">
        <v>45261</v>
      </c>
      <c r="C18" s="62"/>
      <c r="D18" s="33"/>
      <c r="E18" s="39"/>
      <c r="F18" s="40"/>
    </row>
    <row r="19" spans="2:6" ht="15" x14ac:dyDescent="0.3">
      <c r="B19" s="61"/>
      <c r="C19" s="62"/>
      <c r="D19" s="33"/>
      <c r="E19" s="39"/>
      <c r="F19" s="40"/>
    </row>
    <row r="20" spans="2:6" ht="15" x14ac:dyDescent="0.3">
      <c r="B20" s="17" t="s">
        <v>104</v>
      </c>
      <c r="C20" s="63">
        <f>E10/100</f>
        <v>1.6327433628318584</v>
      </c>
      <c r="D20" s="64"/>
      <c r="E20" s="65"/>
      <c r="F20" s="29"/>
    </row>
    <row r="21" spans="2:6" ht="15.75" thickBot="1" x14ac:dyDescent="0.35">
      <c r="B21" s="66"/>
      <c r="C21" s="67"/>
      <c r="D21" s="42"/>
      <c r="E21" s="42"/>
      <c r="F21" s="43"/>
    </row>
    <row r="23" spans="2:6" ht="15" x14ac:dyDescent="0.3">
      <c r="B23" s="207" t="s">
        <v>95</v>
      </c>
      <c r="C23" s="207"/>
      <c r="D23" s="2"/>
      <c r="E23" s="2"/>
      <c r="F23" s="2"/>
    </row>
    <row r="24" spans="2:6" ht="21" customHeight="1" x14ac:dyDescent="0.3">
      <c r="B24" s="180" t="s">
        <v>15</v>
      </c>
      <c r="C24" s="181" t="s">
        <v>105</v>
      </c>
      <c r="D24" s="2"/>
      <c r="E24" s="2"/>
      <c r="F24" s="2"/>
    </row>
    <row r="25" spans="2:6" ht="34.200000000000003" customHeight="1" x14ac:dyDescent="0.3">
      <c r="B25" s="119" t="s">
        <v>19</v>
      </c>
      <c r="C25" s="189" t="s">
        <v>106</v>
      </c>
      <c r="D25" s="189"/>
      <c r="E25" s="189"/>
      <c r="F25" s="189"/>
    </row>
    <row r="26" spans="2:6" ht="15" x14ac:dyDescent="0.3">
      <c r="B26" s="69" t="s">
        <v>107</v>
      </c>
      <c r="C26" s="2" t="s">
        <v>108</v>
      </c>
      <c r="D26" s="2"/>
      <c r="E26" s="2"/>
      <c r="F26" s="2"/>
    </row>
  </sheetData>
  <mergeCells count="5">
    <mergeCell ref="B3:F3"/>
    <mergeCell ref="B4:F4"/>
    <mergeCell ref="B5:F5"/>
    <mergeCell ref="C25:F25"/>
    <mergeCell ref="B23:C23"/>
  </mergeCells>
  <pageMargins left="0.7" right="0.7" top="0.75" bottom="0.75" header="0.3" footer="0.3"/>
  <pageSetup orientation="portrait" r:id="rId1"/>
  <ignoredErrors>
    <ignoredError sqref="B24:B26"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55491-07CC-4259-BABA-5F06F1CC2C6F}">
  <sheetPr>
    <pageSetUpPr fitToPage="1"/>
  </sheetPr>
  <dimension ref="B1:H33"/>
  <sheetViews>
    <sheetView showGridLines="0" view="pageBreakPreview" zoomScale="80" zoomScaleNormal="80" zoomScaleSheetLayoutView="80" workbookViewId="0">
      <selection activeCell="D28" sqref="D28"/>
    </sheetView>
  </sheetViews>
  <sheetFormatPr defaultRowHeight="14.4" x14ac:dyDescent="0.3"/>
  <cols>
    <col min="1" max="1" width="3.33203125" customWidth="1"/>
    <col min="2" max="2" width="41" customWidth="1"/>
    <col min="3" max="3" width="14.33203125" bestFit="1" customWidth="1"/>
    <col min="4" max="4" width="16.33203125" customWidth="1"/>
    <col min="5" max="5" width="30.6640625" customWidth="1"/>
    <col min="6" max="6" width="43.33203125" customWidth="1"/>
    <col min="7" max="7" width="16.6640625" customWidth="1"/>
    <col min="8" max="8" width="12.5546875" customWidth="1"/>
  </cols>
  <sheetData>
    <row r="1" spans="2:8" ht="22.95" x14ac:dyDescent="0.35">
      <c r="B1" s="68" t="s">
        <v>109</v>
      </c>
    </row>
    <row r="3" spans="2:8" ht="15" x14ac:dyDescent="0.3">
      <c r="B3" s="90" t="s">
        <v>110</v>
      </c>
      <c r="C3" s="91">
        <f>11.7%</f>
        <v>0.11699999999999999</v>
      </c>
      <c r="D3" s="74" t="s">
        <v>15</v>
      </c>
    </row>
    <row r="5" spans="2:8" ht="15.75" thickBot="1" x14ac:dyDescent="0.35">
      <c r="B5" s="2"/>
      <c r="C5" s="2"/>
      <c r="D5" s="2"/>
    </row>
    <row r="6" spans="2:8" ht="15" x14ac:dyDescent="0.3">
      <c r="B6" s="215" t="s">
        <v>30</v>
      </c>
      <c r="C6" s="216"/>
      <c r="D6" s="217"/>
      <c r="F6" s="215" t="s">
        <v>66</v>
      </c>
      <c r="G6" s="216"/>
      <c r="H6" s="217"/>
    </row>
    <row r="7" spans="2:8" ht="15" x14ac:dyDescent="0.3">
      <c r="B7" s="212" t="s">
        <v>111</v>
      </c>
      <c r="C7" s="213"/>
      <c r="D7" s="214"/>
      <c r="F7" s="212" t="s">
        <v>112</v>
      </c>
      <c r="G7" s="213"/>
      <c r="H7" s="214"/>
    </row>
    <row r="8" spans="2:8" ht="15" x14ac:dyDescent="0.3">
      <c r="B8" s="212" t="s">
        <v>113</v>
      </c>
      <c r="C8" s="213"/>
      <c r="D8" s="214"/>
      <c r="F8" s="212" t="s">
        <v>114</v>
      </c>
      <c r="G8" s="213"/>
      <c r="H8" s="214"/>
    </row>
    <row r="9" spans="2:8" ht="17.7" x14ac:dyDescent="0.3">
      <c r="B9" s="50"/>
      <c r="C9" s="33"/>
      <c r="D9" s="12"/>
      <c r="F9" s="86"/>
      <c r="G9" s="2"/>
      <c r="H9" s="8"/>
    </row>
    <row r="10" spans="2:8" ht="15" x14ac:dyDescent="0.3">
      <c r="B10" s="3"/>
      <c r="C10" s="25" t="s">
        <v>115</v>
      </c>
      <c r="D10" s="24" t="s">
        <v>116</v>
      </c>
      <c r="F10" s="83"/>
      <c r="G10" s="84"/>
      <c r="H10" s="85"/>
    </row>
    <row r="11" spans="2:8" ht="15" x14ac:dyDescent="0.3">
      <c r="B11" s="17" t="s">
        <v>117</v>
      </c>
      <c r="C11" s="188">
        <v>15.1</v>
      </c>
      <c r="D11" s="11">
        <v>0.19</v>
      </c>
      <c r="F11" s="70"/>
      <c r="H11" s="71"/>
    </row>
    <row r="12" spans="2:8" ht="15" x14ac:dyDescent="0.3">
      <c r="B12" s="17" t="s">
        <v>118</v>
      </c>
      <c r="C12" s="188">
        <v>10.199999999999999</v>
      </c>
      <c r="D12" s="11">
        <v>0.18</v>
      </c>
      <c r="F12" s="79" t="s">
        <v>119</v>
      </c>
      <c r="G12" s="87">
        <v>44927</v>
      </c>
      <c r="H12" s="8"/>
    </row>
    <row r="13" spans="2:8" ht="15" x14ac:dyDescent="0.3">
      <c r="B13" s="17" t="s">
        <v>120</v>
      </c>
      <c r="C13" s="188">
        <v>7.4</v>
      </c>
      <c r="D13" s="11">
        <v>0.63</v>
      </c>
      <c r="F13" s="70"/>
      <c r="H13" s="71"/>
    </row>
    <row r="14" spans="2:8" ht="15" x14ac:dyDescent="0.3">
      <c r="B14" s="70"/>
      <c r="D14" s="71"/>
      <c r="F14" s="54" t="s">
        <v>121</v>
      </c>
      <c r="G14" s="88">
        <f>60.72</f>
        <v>60.72</v>
      </c>
      <c r="H14" s="29" t="s">
        <v>122</v>
      </c>
    </row>
    <row r="15" spans="2:8" ht="15" x14ac:dyDescent="0.3">
      <c r="B15" s="17" t="s">
        <v>123</v>
      </c>
      <c r="C15" s="39">
        <f>SUMPRODUCT(C11:C13,D11:D13)</f>
        <v>9.3670000000000009</v>
      </c>
      <c r="D15" s="8"/>
      <c r="F15" s="54" t="s">
        <v>124</v>
      </c>
      <c r="G15" s="89">
        <v>5.5999999999999999E-3</v>
      </c>
      <c r="H15" s="29" t="s">
        <v>125</v>
      </c>
    </row>
    <row r="16" spans="2:8" ht="15" x14ac:dyDescent="0.3">
      <c r="B16" s="17" t="s">
        <v>126</v>
      </c>
      <c r="C16" s="75">
        <f>C15/100</f>
        <v>9.3670000000000003E-2</v>
      </c>
      <c r="D16" s="8"/>
      <c r="F16" s="54" t="s">
        <v>127</v>
      </c>
      <c r="G16" s="88">
        <f>0.0111+0.0077</f>
        <v>1.8800000000000001E-2</v>
      </c>
      <c r="H16" s="29" t="s">
        <v>125</v>
      </c>
    </row>
    <row r="17" spans="2:8" ht="15.75" thickBot="1" x14ac:dyDescent="0.35">
      <c r="B17" s="76"/>
      <c r="C17" s="77"/>
      <c r="D17" s="78"/>
      <c r="F17" s="54" t="s">
        <v>128</v>
      </c>
      <c r="G17" s="88">
        <f>0.003+0.0004</f>
        <v>3.4000000000000002E-3</v>
      </c>
      <c r="H17" s="29" t="s">
        <v>125</v>
      </c>
    </row>
    <row r="18" spans="2:8" ht="15" x14ac:dyDescent="0.3">
      <c r="F18" s="54" t="s">
        <v>129</v>
      </c>
      <c r="G18" s="88">
        <v>5.0000000000000001E-4</v>
      </c>
      <c r="H18" s="29" t="s">
        <v>125</v>
      </c>
    </row>
    <row r="19" spans="2:8" ht="15" x14ac:dyDescent="0.3">
      <c r="B19" s="73" t="s">
        <v>95</v>
      </c>
      <c r="F19" s="54" t="s">
        <v>130</v>
      </c>
      <c r="G19" s="88">
        <v>1.0760000000000001</v>
      </c>
      <c r="H19" s="29"/>
    </row>
    <row r="20" spans="2:8" ht="15" x14ac:dyDescent="0.3">
      <c r="B20" s="74" t="s">
        <v>131</v>
      </c>
      <c r="C20" s="72"/>
      <c r="F20" s="54" t="s">
        <v>132</v>
      </c>
      <c r="G20" s="88">
        <v>0.25</v>
      </c>
      <c r="H20" s="29" t="s">
        <v>122</v>
      </c>
    </row>
    <row r="21" spans="2:8" ht="15" x14ac:dyDescent="0.3">
      <c r="B21" s="74" t="s">
        <v>133</v>
      </c>
      <c r="C21" s="2"/>
      <c r="F21" s="54" t="s">
        <v>134</v>
      </c>
      <c r="G21" s="69"/>
      <c r="H21" s="8"/>
    </row>
    <row r="22" spans="2:8" ht="15" x14ac:dyDescent="0.3">
      <c r="B22" s="74" t="s">
        <v>135</v>
      </c>
      <c r="F22" s="82" t="s">
        <v>136</v>
      </c>
      <c r="G22" s="88">
        <v>0.42</v>
      </c>
      <c r="H22" s="29" t="s">
        <v>122</v>
      </c>
    </row>
    <row r="23" spans="2:8" ht="15" x14ac:dyDescent="0.3">
      <c r="F23" s="80"/>
      <c r="G23" s="81"/>
      <c r="H23" s="28"/>
    </row>
    <row r="24" spans="2:8" ht="15" x14ac:dyDescent="0.3">
      <c r="F24" s="9"/>
      <c r="G24" s="33"/>
      <c r="H24" s="8"/>
    </row>
    <row r="25" spans="2:8" ht="15" x14ac:dyDescent="0.3">
      <c r="F25" s="54" t="s">
        <v>137</v>
      </c>
      <c r="G25" s="184">
        <f>SUM(G15:G18)+(G19)*C16</f>
        <v>0.12908892</v>
      </c>
      <c r="H25" s="29" t="s">
        <v>125</v>
      </c>
    </row>
    <row r="26" spans="2:8" ht="15" x14ac:dyDescent="0.3">
      <c r="F26" s="54" t="s">
        <v>138</v>
      </c>
      <c r="G26" s="184">
        <f>(1-C3)*G25</f>
        <v>0.11398551636</v>
      </c>
      <c r="H26" s="29" t="s">
        <v>125</v>
      </c>
    </row>
    <row r="27" spans="2:8" ht="15" x14ac:dyDescent="0.3">
      <c r="F27" s="54" t="s">
        <v>139</v>
      </c>
      <c r="G27" s="185">
        <f>(G25-G15)*(1-C3)</f>
        <v>0.10904071636</v>
      </c>
      <c r="H27" s="29" t="s">
        <v>125</v>
      </c>
    </row>
    <row r="28" spans="2:8" ht="15.75" thickBot="1" x14ac:dyDescent="0.35">
      <c r="F28" s="76"/>
      <c r="G28" s="77"/>
      <c r="H28" s="78"/>
    </row>
    <row r="30" spans="2:8" ht="15" x14ac:dyDescent="0.3">
      <c r="F30" s="92" t="s">
        <v>140</v>
      </c>
    </row>
    <row r="31" spans="2:8" x14ac:dyDescent="0.3">
      <c r="F31" s="189" t="s">
        <v>141</v>
      </c>
      <c r="G31" s="189"/>
      <c r="H31" s="189"/>
    </row>
    <row r="32" spans="2:8" x14ac:dyDescent="0.3">
      <c r="F32" s="189"/>
      <c r="G32" s="189"/>
      <c r="H32" s="189"/>
    </row>
    <row r="33" spans="6:6" ht="15" x14ac:dyDescent="0.3">
      <c r="F33" s="2" t="s">
        <v>142</v>
      </c>
    </row>
  </sheetData>
  <mergeCells count="7">
    <mergeCell ref="F31:H32"/>
    <mergeCell ref="B6:D6"/>
    <mergeCell ref="B7:D7"/>
    <mergeCell ref="B8:D8"/>
    <mergeCell ref="F6:H6"/>
    <mergeCell ref="F7:H7"/>
    <mergeCell ref="F8:H8"/>
  </mergeCells>
  <pageMargins left="0.7" right="0.7" top="0.75" bottom="0.75" header="0.3" footer="0.3"/>
  <pageSetup scale="68" orientation="landscape" r:id="rId1"/>
  <ignoredErrors>
    <ignoredError sqref="D3"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F17C9-ACB4-4FEC-BFA2-0897CC6EF9F9}">
  <sheetPr>
    <pageSetUpPr fitToPage="1"/>
  </sheetPr>
  <dimension ref="B1:H64"/>
  <sheetViews>
    <sheetView showGridLines="0" view="pageBreakPreview" topLeftCell="A15" zoomScale="80" zoomScaleNormal="80" zoomScaleSheetLayoutView="80" workbookViewId="0">
      <selection activeCell="E46" sqref="E46"/>
    </sheetView>
  </sheetViews>
  <sheetFormatPr defaultRowHeight="14.4" x14ac:dyDescent="0.3"/>
  <cols>
    <col min="1" max="1" width="3.33203125" customWidth="1"/>
    <col min="2" max="2" width="41.6640625" customWidth="1"/>
    <col min="3" max="3" width="15.5546875" customWidth="1"/>
    <col min="4" max="5" width="14.33203125" customWidth="1"/>
    <col min="6" max="6" width="15.6640625" customWidth="1"/>
    <col min="7" max="7" width="15" customWidth="1"/>
  </cols>
  <sheetData>
    <row r="1" spans="2:8" ht="22.95" x14ac:dyDescent="0.35">
      <c r="B1" s="218" t="s">
        <v>143</v>
      </c>
      <c r="C1" s="218"/>
      <c r="D1" s="218"/>
      <c r="E1" s="218"/>
      <c r="F1" s="218"/>
      <c r="G1" s="218"/>
      <c r="H1" s="218"/>
    </row>
    <row r="2" spans="2:8" ht="15" customHeight="1" x14ac:dyDescent="0.35">
      <c r="B2" s="98"/>
      <c r="C2" s="99"/>
      <c r="D2" s="99"/>
      <c r="E2" s="99"/>
      <c r="F2" s="99"/>
      <c r="G2" s="99"/>
      <c r="H2" s="99"/>
    </row>
    <row r="3" spans="2:8" ht="15" customHeight="1" x14ac:dyDescent="0.35">
      <c r="B3" s="98"/>
      <c r="C3" s="99"/>
      <c r="D3" s="99"/>
      <c r="E3" s="99"/>
      <c r="F3" s="99"/>
      <c r="G3" s="99"/>
      <c r="H3" s="99"/>
    </row>
    <row r="4" spans="2:8" ht="18" customHeight="1" x14ac:dyDescent="0.35">
      <c r="B4" s="222" t="s">
        <v>144</v>
      </c>
      <c r="C4" s="223"/>
      <c r="D4" s="100">
        <v>64.600000000000065</v>
      </c>
      <c r="E4" s="111" t="s">
        <v>15</v>
      </c>
      <c r="F4" s="99"/>
      <c r="G4" s="99"/>
      <c r="H4" s="99"/>
    </row>
    <row r="5" spans="2:8" ht="15" customHeight="1" thickBot="1" x14ac:dyDescent="0.4">
      <c r="B5" s="98"/>
      <c r="C5" s="99"/>
      <c r="D5" s="99"/>
      <c r="E5" s="99"/>
      <c r="F5" s="99"/>
      <c r="G5" s="99"/>
      <c r="H5" s="99"/>
    </row>
    <row r="6" spans="2:8" ht="16.2" customHeight="1" x14ac:dyDescent="0.35">
      <c r="B6" s="219" t="s">
        <v>30</v>
      </c>
      <c r="C6" s="220"/>
      <c r="D6" s="220"/>
      <c r="E6" s="220"/>
      <c r="F6" s="220"/>
      <c r="G6" s="221"/>
      <c r="H6" s="99"/>
    </row>
    <row r="7" spans="2:8" ht="16.2" customHeight="1" x14ac:dyDescent="0.35">
      <c r="B7" s="212" t="s">
        <v>145</v>
      </c>
      <c r="C7" s="213"/>
      <c r="D7" s="213"/>
      <c r="E7" s="213"/>
      <c r="F7" s="213"/>
      <c r="G7" s="214"/>
      <c r="H7" s="99"/>
    </row>
    <row r="8" spans="2:8" ht="15" x14ac:dyDescent="0.3">
      <c r="B8" s="70"/>
      <c r="G8" s="71"/>
    </row>
    <row r="9" spans="2:8" ht="29.4" x14ac:dyDescent="0.3">
      <c r="B9" s="45" t="s">
        <v>146</v>
      </c>
      <c r="C9" s="32" t="s">
        <v>147</v>
      </c>
      <c r="D9" s="32" t="s">
        <v>148</v>
      </c>
      <c r="E9" s="32" t="s">
        <v>149</v>
      </c>
      <c r="F9" s="32" t="s">
        <v>150</v>
      </c>
      <c r="G9" s="24" t="s">
        <v>74</v>
      </c>
    </row>
    <row r="10" spans="2:8" ht="15" x14ac:dyDescent="0.3">
      <c r="B10" s="101">
        <v>45044</v>
      </c>
      <c r="C10" s="102">
        <f>D10/100</f>
        <v>0.64600000000000068</v>
      </c>
      <c r="D10" s="103">
        <f>D4</f>
        <v>64.600000000000065</v>
      </c>
      <c r="E10" s="104">
        <v>-0.7</v>
      </c>
      <c r="F10" s="105">
        <v>0.10059999999999999</v>
      </c>
      <c r="G10" s="106">
        <f>C10+F10</f>
        <v>0.74660000000000071</v>
      </c>
    </row>
    <row r="11" spans="2:8" ht="15" x14ac:dyDescent="0.3">
      <c r="B11" s="101">
        <v>45045</v>
      </c>
      <c r="C11" s="102">
        <f t="shared" ref="C11:C43" si="0">D11/100</f>
        <v>0.64200000000000057</v>
      </c>
      <c r="D11" s="104">
        <f>D10+E11</f>
        <v>64.20000000000006</v>
      </c>
      <c r="E11" s="104">
        <v>-0.4</v>
      </c>
      <c r="F11" s="105">
        <v>0.10059999999999999</v>
      </c>
      <c r="G11" s="106">
        <f t="shared" ref="G11:G43" si="1">C11+F11</f>
        <v>0.74260000000000059</v>
      </c>
    </row>
    <row r="12" spans="2:8" ht="15" x14ac:dyDescent="0.3">
      <c r="B12" s="101">
        <v>45046</v>
      </c>
      <c r="C12" s="102">
        <f t="shared" si="0"/>
        <v>0.64200000000000057</v>
      </c>
      <c r="D12" s="104">
        <f t="shared" ref="D12:D43" si="2">D11+E12</f>
        <v>64.20000000000006</v>
      </c>
      <c r="E12" s="104">
        <v>0</v>
      </c>
      <c r="F12" s="105">
        <v>0.10059999999999999</v>
      </c>
      <c r="G12" s="106">
        <f t="shared" si="1"/>
        <v>0.74260000000000059</v>
      </c>
    </row>
    <row r="13" spans="2:8" ht="15" x14ac:dyDescent="0.3">
      <c r="B13" s="101">
        <v>45047</v>
      </c>
      <c r="C13" s="102">
        <f t="shared" si="0"/>
        <v>0.64200000000000057</v>
      </c>
      <c r="D13" s="104">
        <f t="shared" si="2"/>
        <v>64.20000000000006</v>
      </c>
      <c r="E13" s="107">
        <v>0</v>
      </c>
      <c r="F13" s="105">
        <v>0.10059999999999999</v>
      </c>
      <c r="G13" s="106">
        <f t="shared" si="1"/>
        <v>0.74260000000000059</v>
      </c>
    </row>
    <row r="14" spans="2:8" ht="15" x14ac:dyDescent="0.3">
      <c r="B14" s="101">
        <v>45048</v>
      </c>
      <c r="C14" s="102">
        <f t="shared" si="0"/>
        <v>0.62500000000000056</v>
      </c>
      <c r="D14" s="104">
        <f t="shared" si="2"/>
        <v>62.500000000000057</v>
      </c>
      <c r="E14" s="107">
        <v>-1.7</v>
      </c>
      <c r="F14" s="105">
        <v>0.10059999999999999</v>
      </c>
      <c r="G14" s="106">
        <f t="shared" si="1"/>
        <v>0.72560000000000058</v>
      </c>
    </row>
    <row r="15" spans="2:8" ht="15" x14ac:dyDescent="0.3">
      <c r="B15" s="101">
        <v>45049</v>
      </c>
      <c r="C15" s="102">
        <f t="shared" si="0"/>
        <v>0.61800000000000055</v>
      </c>
      <c r="D15" s="104">
        <f t="shared" si="2"/>
        <v>61.800000000000054</v>
      </c>
      <c r="E15" s="107">
        <v>-0.7</v>
      </c>
      <c r="F15" s="105">
        <v>0.10059999999999999</v>
      </c>
      <c r="G15" s="106">
        <f t="shared" si="1"/>
        <v>0.71860000000000057</v>
      </c>
    </row>
    <row r="16" spans="2:8" ht="15" x14ac:dyDescent="0.3">
      <c r="B16" s="101">
        <v>45050</v>
      </c>
      <c r="C16" s="102">
        <f t="shared" si="0"/>
        <v>0.60500000000000054</v>
      </c>
      <c r="D16" s="104">
        <f t="shared" si="2"/>
        <v>60.500000000000057</v>
      </c>
      <c r="E16" s="107">
        <v>-1.3</v>
      </c>
      <c r="F16" s="105">
        <v>0.10059999999999999</v>
      </c>
      <c r="G16" s="106">
        <f t="shared" si="1"/>
        <v>0.70560000000000056</v>
      </c>
    </row>
    <row r="17" spans="2:7" ht="15" x14ac:dyDescent="0.3">
      <c r="B17" s="101">
        <v>45051</v>
      </c>
      <c r="C17" s="102">
        <f t="shared" si="0"/>
        <v>0.61400000000000055</v>
      </c>
      <c r="D17" s="104">
        <f t="shared" si="2"/>
        <v>61.400000000000055</v>
      </c>
      <c r="E17" s="107">
        <v>0.9</v>
      </c>
      <c r="F17" s="105">
        <v>0.10059999999999999</v>
      </c>
      <c r="G17" s="106">
        <f t="shared" si="1"/>
        <v>0.71460000000000057</v>
      </c>
    </row>
    <row r="18" spans="2:7" ht="15" x14ac:dyDescent="0.3">
      <c r="B18" s="101">
        <v>45052</v>
      </c>
      <c r="C18" s="102">
        <f t="shared" si="0"/>
        <v>0.61900000000000055</v>
      </c>
      <c r="D18" s="104">
        <f t="shared" si="2"/>
        <v>61.900000000000055</v>
      </c>
      <c r="E18" s="107">
        <v>0.5</v>
      </c>
      <c r="F18" s="105">
        <v>0.10059999999999999</v>
      </c>
      <c r="G18" s="106">
        <f t="shared" si="1"/>
        <v>0.71960000000000057</v>
      </c>
    </row>
    <row r="19" spans="2:7" ht="15" x14ac:dyDescent="0.3">
      <c r="B19" s="101">
        <v>45053</v>
      </c>
      <c r="C19" s="102">
        <f t="shared" si="0"/>
        <v>0.61900000000000055</v>
      </c>
      <c r="D19" s="104">
        <f t="shared" si="2"/>
        <v>61.900000000000055</v>
      </c>
      <c r="E19" s="107">
        <v>0</v>
      </c>
      <c r="F19" s="105">
        <v>0.10059999999999999</v>
      </c>
      <c r="G19" s="106">
        <f t="shared" si="1"/>
        <v>0.71960000000000057</v>
      </c>
    </row>
    <row r="20" spans="2:7" ht="15" x14ac:dyDescent="0.3">
      <c r="B20" s="101">
        <v>45054</v>
      </c>
      <c r="C20" s="102">
        <f t="shared" si="0"/>
        <v>0.61900000000000055</v>
      </c>
      <c r="D20" s="104">
        <f t="shared" si="2"/>
        <v>61.900000000000055</v>
      </c>
      <c r="E20" s="107">
        <v>0</v>
      </c>
      <c r="F20" s="105">
        <v>0.10059999999999999</v>
      </c>
      <c r="G20" s="106">
        <f t="shared" si="1"/>
        <v>0.71960000000000057</v>
      </c>
    </row>
    <row r="21" spans="2:7" ht="15" x14ac:dyDescent="0.3">
      <c r="B21" s="101">
        <v>45055</v>
      </c>
      <c r="C21" s="102">
        <f t="shared" si="0"/>
        <v>0.62300000000000055</v>
      </c>
      <c r="D21" s="104">
        <f t="shared" si="2"/>
        <v>62.300000000000054</v>
      </c>
      <c r="E21" s="107">
        <v>0.4</v>
      </c>
      <c r="F21" s="105">
        <v>0.10059999999999999</v>
      </c>
      <c r="G21" s="106">
        <f t="shared" si="1"/>
        <v>0.72360000000000058</v>
      </c>
    </row>
    <row r="22" spans="2:7" ht="15" x14ac:dyDescent="0.3">
      <c r="B22" s="101">
        <v>45056</v>
      </c>
      <c r="C22" s="102">
        <f t="shared" si="0"/>
        <v>0.62100000000000055</v>
      </c>
      <c r="D22" s="104">
        <f t="shared" si="2"/>
        <v>62.100000000000051</v>
      </c>
      <c r="E22" s="107">
        <v>-0.2</v>
      </c>
      <c r="F22" s="105">
        <v>0.10059999999999999</v>
      </c>
      <c r="G22" s="106">
        <f t="shared" si="1"/>
        <v>0.72160000000000057</v>
      </c>
    </row>
    <row r="23" spans="2:7" ht="15" x14ac:dyDescent="0.3">
      <c r="B23" s="101">
        <v>45057</v>
      </c>
      <c r="C23" s="102">
        <f t="shared" si="0"/>
        <v>0.61800000000000055</v>
      </c>
      <c r="D23" s="104">
        <f t="shared" si="2"/>
        <v>61.800000000000054</v>
      </c>
      <c r="E23" s="109">
        <v>-0.3</v>
      </c>
      <c r="F23" s="105">
        <v>0.10059999999999999</v>
      </c>
      <c r="G23" s="106">
        <f t="shared" si="1"/>
        <v>0.71860000000000057</v>
      </c>
    </row>
    <row r="24" spans="2:7" ht="15" x14ac:dyDescent="0.3">
      <c r="B24" s="101">
        <v>45058</v>
      </c>
      <c r="C24" s="102">
        <f t="shared" si="0"/>
        <v>0.61300000000000054</v>
      </c>
      <c r="D24" s="104">
        <f t="shared" si="2"/>
        <v>61.300000000000054</v>
      </c>
      <c r="E24" s="107">
        <v>-0.5</v>
      </c>
      <c r="F24" s="105">
        <v>0.10059999999999999</v>
      </c>
      <c r="G24" s="106">
        <f t="shared" si="1"/>
        <v>0.71360000000000057</v>
      </c>
    </row>
    <row r="25" spans="2:7" ht="15" x14ac:dyDescent="0.3">
      <c r="B25" s="101">
        <v>45059</v>
      </c>
      <c r="C25" s="102">
        <f t="shared" si="0"/>
        <v>0.60700000000000054</v>
      </c>
      <c r="D25" s="104">
        <f t="shared" si="2"/>
        <v>60.700000000000053</v>
      </c>
      <c r="E25" s="107">
        <v>-0.6</v>
      </c>
      <c r="F25" s="105">
        <v>0.10059999999999999</v>
      </c>
      <c r="G25" s="106">
        <f t="shared" si="1"/>
        <v>0.70760000000000056</v>
      </c>
    </row>
    <row r="26" spans="2:7" ht="15" x14ac:dyDescent="0.3">
      <c r="B26" s="101">
        <v>45060</v>
      </c>
      <c r="C26" s="102">
        <f t="shared" si="0"/>
        <v>0.60700000000000054</v>
      </c>
      <c r="D26" s="104">
        <f t="shared" si="2"/>
        <v>60.700000000000053</v>
      </c>
      <c r="E26" s="107">
        <v>0</v>
      </c>
      <c r="F26" s="105">
        <v>0.10059999999999999</v>
      </c>
      <c r="G26" s="106">
        <f t="shared" si="1"/>
        <v>0.70760000000000056</v>
      </c>
    </row>
    <row r="27" spans="2:7" ht="15" x14ac:dyDescent="0.3">
      <c r="B27" s="101">
        <v>45061</v>
      </c>
      <c r="C27" s="102">
        <f t="shared" si="0"/>
        <v>0.60700000000000054</v>
      </c>
      <c r="D27" s="104">
        <f t="shared" si="2"/>
        <v>60.700000000000053</v>
      </c>
      <c r="E27" s="107">
        <v>0</v>
      </c>
      <c r="F27" s="105">
        <v>0.10059999999999999</v>
      </c>
      <c r="G27" s="106">
        <f t="shared" si="1"/>
        <v>0.70760000000000056</v>
      </c>
    </row>
    <row r="28" spans="2:7" ht="15" x14ac:dyDescent="0.3">
      <c r="B28" s="101">
        <v>45062</v>
      </c>
      <c r="C28" s="102">
        <f t="shared" si="0"/>
        <v>0.60100000000000053</v>
      </c>
      <c r="D28" s="104">
        <f t="shared" si="2"/>
        <v>60.100000000000051</v>
      </c>
      <c r="E28" s="107">
        <v>-0.6</v>
      </c>
      <c r="F28" s="105">
        <v>0.10059999999999999</v>
      </c>
      <c r="G28" s="106">
        <f t="shared" si="1"/>
        <v>0.70160000000000056</v>
      </c>
    </row>
    <row r="29" spans="2:7" ht="15" x14ac:dyDescent="0.3">
      <c r="B29" s="101">
        <v>45063</v>
      </c>
      <c r="C29" s="102">
        <f t="shared" si="0"/>
        <v>0.60200000000000053</v>
      </c>
      <c r="D29" s="104">
        <f t="shared" si="2"/>
        <v>60.200000000000053</v>
      </c>
      <c r="E29" s="107">
        <v>0.1</v>
      </c>
      <c r="F29" s="105">
        <v>0.10059999999999999</v>
      </c>
      <c r="G29" s="106">
        <f t="shared" si="1"/>
        <v>0.70260000000000056</v>
      </c>
    </row>
    <row r="30" spans="2:7" ht="15" x14ac:dyDescent="0.3">
      <c r="B30" s="101">
        <v>45064</v>
      </c>
      <c r="C30" s="102">
        <f t="shared" si="0"/>
        <v>0.60500000000000054</v>
      </c>
      <c r="D30" s="104">
        <f t="shared" si="2"/>
        <v>60.50000000000005</v>
      </c>
      <c r="E30" s="107">
        <v>0.3</v>
      </c>
      <c r="F30" s="105">
        <v>0.10059999999999999</v>
      </c>
      <c r="G30" s="106">
        <f t="shared" si="1"/>
        <v>0.70560000000000056</v>
      </c>
    </row>
    <row r="31" spans="2:7" ht="15" x14ac:dyDescent="0.3">
      <c r="B31" s="101">
        <v>45065</v>
      </c>
      <c r="C31" s="102">
        <f t="shared" si="0"/>
        <v>0.60200000000000053</v>
      </c>
      <c r="D31" s="104">
        <f t="shared" si="2"/>
        <v>60.200000000000053</v>
      </c>
      <c r="E31" s="107">
        <v>-0.3</v>
      </c>
      <c r="F31" s="105">
        <v>0.10059999999999999</v>
      </c>
      <c r="G31" s="106">
        <f t="shared" si="1"/>
        <v>0.70260000000000056</v>
      </c>
    </row>
    <row r="32" spans="2:7" ht="15" x14ac:dyDescent="0.3">
      <c r="B32" s="101">
        <v>45066</v>
      </c>
      <c r="C32" s="102">
        <f t="shared" si="0"/>
        <v>0.60400000000000054</v>
      </c>
      <c r="D32" s="104">
        <f t="shared" si="2"/>
        <v>60.400000000000055</v>
      </c>
      <c r="E32" s="107">
        <v>0.2</v>
      </c>
      <c r="F32" s="105">
        <v>0.10059999999999999</v>
      </c>
      <c r="G32" s="106">
        <f t="shared" si="1"/>
        <v>0.70460000000000056</v>
      </c>
    </row>
    <row r="33" spans="2:7" ht="15" x14ac:dyDescent="0.3">
      <c r="B33" s="101">
        <v>45067</v>
      </c>
      <c r="C33" s="102">
        <f t="shared" si="0"/>
        <v>0.60400000000000054</v>
      </c>
      <c r="D33" s="104">
        <f t="shared" si="2"/>
        <v>60.400000000000055</v>
      </c>
      <c r="E33" s="107">
        <v>0</v>
      </c>
      <c r="F33" s="105">
        <v>0.10059999999999999</v>
      </c>
      <c r="G33" s="106">
        <f t="shared" si="1"/>
        <v>0.70460000000000056</v>
      </c>
    </row>
    <row r="34" spans="2:7" ht="15" x14ac:dyDescent="0.3">
      <c r="B34" s="101">
        <v>45068</v>
      </c>
      <c r="C34" s="102">
        <f t="shared" si="0"/>
        <v>0.60400000000000054</v>
      </c>
      <c r="D34" s="104">
        <f t="shared" si="2"/>
        <v>60.400000000000055</v>
      </c>
      <c r="E34" s="107">
        <v>0</v>
      </c>
      <c r="F34" s="105">
        <v>0.10059999999999999</v>
      </c>
      <c r="G34" s="106">
        <f t="shared" si="1"/>
        <v>0.70460000000000056</v>
      </c>
    </row>
    <row r="35" spans="2:7" ht="15" x14ac:dyDescent="0.3">
      <c r="B35" s="101">
        <v>45069</v>
      </c>
      <c r="C35" s="102">
        <f t="shared" si="0"/>
        <v>0.60400000000000054</v>
      </c>
      <c r="D35" s="104">
        <f t="shared" si="2"/>
        <v>60.400000000000055</v>
      </c>
      <c r="E35" s="107">
        <v>0</v>
      </c>
      <c r="F35" s="105">
        <v>0.10059999999999999</v>
      </c>
      <c r="G35" s="106">
        <f t="shared" si="1"/>
        <v>0.70460000000000056</v>
      </c>
    </row>
    <row r="36" spans="2:7" ht="15" x14ac:dyDescent="0.3">
      <c r="B36" s="101">
        <v>45070</v>
      </c>
      <c r="C36" s="102">
        <f t="shared" si="0"/>
        <v>0.60400000000000054</v>
      </c>
      <c r="D36" s="104">
        <f t="shared" si="2"/>
        <v>60.400000000000055</v>
      </c>
      <c r="E36" s="107">
        <v>0</v>
      </c>
      <c r="F36" s="105">
        <v>0.10059999999999999</v>
      </c>
      <c r="G36" s="106">
        <f t="shared" si="1"/>
        <v>0.70460000000000056</v>
      </c>
    </row>
    <row r="37" spans="2:7" ht="15" x14ac:dyDescent="0.3">
      <c r="B37" s="101">
        <v>45071</v>
      </c>
      <c r="C37" s="102">
        <f t="shared" si="0"/>
        <v>0.60800000000000054</v>
      </c>
      <c r="D37" s="104">
        <f t="shared" si="2"/>
        <v>60.800000000000054</v>
      </c>
      <c r="E37" s="107">
        <v>0.4</v>
      </c>
      <c r="F37" s="105">
        <v>0.10059999999999999</v>
      </c>
      <c r="G37" s="106">
        <f t="shared" si="1"/>
        <v>0.70860000000000056</v>
      </c>
    </row>
    <row r="38" spans="2:7" ht="15" x14ac:dyDescent="0.3">
      <c r="B38" s="101">
        <v>45072</v>
      </c>
      <c r="C38" s="102">
        <f t="shared" si="0"/>
        <v>0.60100000000000053</v>
      </c>
      <c r="D38" s="104">
        <f t="shared" si="2"/>
        <v>60.100000000000051</v>
      </c>
      <c r="E38" s="107">
        <v>-0.7</v>
      </c>
      <c r="F38" s="105">
        <v>0.10059999999999999</v>
      </c>
      <c r="G38" s="106">
        <f t="shared" si="1"/>
        <v>0.70160000000000056</v>
      </c>
    </row>
    <row r="39" spans="2:7" ht="15" x14ac:dyDescent="0.3">
      <c r="B39" s="101">
        <v>45073</v>
      </c>
      <c r="C39" s="102">
        <f t="shared" si="0"/>
        <v>0.60100000000000053</v>
      </c>
      <c r="D39" s="104">
        <f t="shared" si="2"/>
        <v>60.100000000000051</v>
      </c>
      <c r="E39" s="107">
        <v>0</v>
      </c>
      <c r="F39" s="105">
        <v>0.10059999999999999</v>
      </c>
      <c r="G39" s="106">
        <f t="shared" si="1"/>
        <v>0.70160000000000056</v>
      </c>
    </row>
    <row r="40" spans="2:7" ht="15" x14ac:dyDescent="0.3">
      <c r="B40" s="101">
        <v>45074</v>
      </c>
      <c r="C40" s="102">
        <f t="shared" si="0"/>
        <v>0.60100000000000053</v>
      </c>
      <c r="D40" s="104">
        <f t="shared" si="2"/>
        <v>60.100000000000051</v>
      </c>
      <c r="E40" s="107">
        <v>0</v>
      </c>
      <c r="F40" s="105">
        <v>0.10059999999999999</v>
      </c>
      <c r="G40" s="106">
        <f t="shared" si="1"/>
        <v>0.70160000000000056</v>
      </c>
    </row>
    <row r="41" spans="2:7" ht="15" x14ac:dyDescent="0.3">
      <c r="B41" s="101">
        <v>45075</v>
      </c>
      <c r="C41" s="102">
        <f t="shared" si="0"/>
        <v>0.60100000000000053</v>
      </c>
      <c r="D41" s="104">
        <f t="shared" si="2"/>
        <v>60.100000000000051</v>
      </c>
      <c r="E41" s="107">
        <v>0</v>
      </c>
      <c r="F41" s="105">
        <v>0.10059999999999999</v>
      </c>
      <c r="G41" s="106">
        <f t="shared" si="1"/>
        <v>0.70160000000000056</v>
      </c>
    </row>
    <row r="42" spans="2:7" ht="15" x14ac:dyDescent="0.3">
      <c r="B42" s="101">
        <v>45076</v>
      </c>
      <c r="C42" s="102">
        <f t="shared" si="0"/>
        <v>0.60100000000000053</v>
      </c>
      <c r="D42" s="104">
        <f t="shared" si="2"/>
        <v>60.100000000000051</v>
      </c>
      <c r="E42" s="107">
        <v>0</v>
      </c>
      <c r="F42" s="105">
        <v>0.10059999999999999</v>
      </c>
      <c r="G42" s="106">
        <f t="shared" si="1"/>
        <v>0.70160000000000056</v>
      </c>
    </row>
    <row r="43" spans="2:7" ht="15" x14ac:dyDescent="0.3">
      <c r="B43" s="101">
        <v>45077</v>
      </c>
      <c r="C43" s="102">
        <f t="shared" si="0"/>
        <v>0.58800000000000052</v>
      </c>
      <c r="D43" s="104">
        <f t="shared" si="2"/>
        <v>58.800000000000054</v>
      </c>
      <c r="E43" s="107">
        <v>-1.3</v>
      </c>
      <c r="F43" s="105">
        <v>0.10059999999999999</v>
      </c>
      <c r="G43" s="106">
        <f t="shared" si="1"/>
        <v>0.68860000000000054</v>
      </c>
    </row>
    <row r="44" spans="2:7" ht="15" x14ac:dyDescent="0.3">
      <c r="B44" s="108"/>
      <c r="C44" s="102"/>
      <c r="D44" s="104"/>
      <c r="E44" s="107"/>
      <c r="F44" s="105"/>
      <c r="G44" s="106"/>
    </row>
    <row r="45" spans="2:7" ht="15" x14ac:dyDescent="0.3">
      <c r="B45" s="108"/>
      <c r="C45" s="60"/>
      <c r="D45" s="33"/>
      <c r="E45" s="69"/>
      <c r="F45" s="33"/>
      <c r="G45" s="8"/>
    </row>
    <row r="46" spans="2:7" ht="15" x14ac:dyDescent="0.3">
      <c r="B46" s="108" t="s">
        <v>159</v>
      </c>
      <c r="C46" s="112">
        <f>AVERAGE(D13:D43)</f>
        <v>60.929032258064581</v>
      </c>
      <c r="D46" s="33"/>
      <c r="E46" s="69"/>
      <c r="F46" s="33"/>
      <c r="G46" s="8"/>
    </row>
    <row r="47" spans="2:7" ht="15" x14ac:dyDescent="0.3">
      <c r="B47" s="108"/>
      <c r="C47" s="60"/>
      <c r="D47" s="33"/>
      <c r="E47" s="69"/>
      <c r="F47" s="33"/>
      <c r="G47" s="8"/>
    </row>
    <row r="48" spans="2:7" ht="15" x14ac:dyDescent="0.3">
      <c r="B48" s="108" t="s">
        <v>151</v>
      </c>
      <c r="C48" s="112">
        <f>C46</f>
        <v>60.929032258064581</v>
      </c>
      <c r="D48" s="33"/>
      <c r="E48" s="69"/>
      <c r="F48" s="33"/>
      <c r="G48" s="8"/>
    </row>
    <row r="49" spans="2:8" ht="15" x14ac:dyDescent="0.3">
      <c r="B49" s="108" t="s">
        <v>152</v>
      </c>
      <c r="C49" s="112">
        <f>F43*100</f>
        <v>10.059999999999999</v>
      </c>
      <c r="D49" s="33"/>
      <c r="E49" s="69"/>
      <c r="F49" s="33"/>
      <c r="G49" s="8"/>
    </row>
    <row r="50" spans="2:8" ht="15" x14ac:dyDescent="0.3">
      <c r="B50" s="108" t="s">
        <v>153</v>
      </c>
      <c r="C50" s="112">
        <f>SUM(C48:C49)</f>
        <v>70.989032258064583</v>
      </c>
      <c r="D50" s="33"/>
      <c r="E50" s="44"/>
      <c r="F50" s="33"/>
      <c r="G50" s="8"/>
    </row>
    <row r="51" spans="2:8" ht="15" x14ac:dyDescent="0.3">
      <c r="B51" s="108" t="s">
        <v>147</v>
      </c>
      <c r="C51" s="183">
        <f>C50/100</f>
        <v>0.70989032258064588</v>
      </c>
      <c r="D51" s="33"/>
      <c r="E51" s="44"/>
      <c r="F51" s="33"/>
      <c r="G51" s="8"/>
    </row>
    <row r="52" spans="2:8" ht="15" x14ac:dyDescent="0.3">
      <c r="B52" s="108"/>
      <c r="C52" s="60"/>
      <c r="D52" s="113"/>
      <c r="E52" s="44"/>
      <c r="F52" s="33"/>
      <c r="G52" s="8"/>
    </row>
    <row r="53" spans="2:8" ht="15" x14ac:dyDescent="0.3">
      <c r="B53" s="108" t="s">
        <v>154</v>
      </c>
      <c r="C53" s="183">
        <f>C51</f>
        <v>0.70989032258064588</v>
      </c>
      <c r="D53" s="44" t="s">
        <v>147</v>
      </c>
      <c r="E53" s="44"/>
      <c r="F53" s="33"/>
      <c r="G53" s="8"/>
    </row>
    <row r="54" spans="2:8" ht="15.75" thickBot="1" x14ac:dyDescent="0.35">
      <c r="B54" s="110"/>
      <c r="C54" s="114"/>
      <c r="D54" s="115"/>
      <c r="E54" s="115"/>
      <c r="F54" s="42"/>
      <c r="G54" s="21"/>
    </row>
    <row r="56" spans="2:8" ht="15" x14ac:dyDescent="0.3">
      <c r="B56" s="116" t="s">
        <v>155</v>
      </c>
    </row>
    <row r="57" spans="2:8" ht="15" x14ac:dyDescent="0.3">
      <c r="B57" s="2" t="s">
        <v>156</v>
      </c>
      <c r="C57" s="33"/>
      <c r="D57" s="69"/>
      <c r="E57" s="33"/>
      <c r="F57" s="2"/>
      <c r="G57" s="2"/>
      <c r="H57" s="2"/>
    </row>
    <row r="58" spans="2:8" ht="15" x14ac:dyDescent="0.3">
      <c r="B58" s="2" t="s">
        <v>157</v>
      </c>
      <c r="C58" s="33"/>
      <c r="D58" s="69"/>
      <c r="E58" s="33"/>
      <c r="F58" s="2"/>
      <c r="G58" s="2"/>
      <c r="H58" s="2"/>
    </row>
    <row r="59" spans="2:8" ht="15" x14ac:dyDescent="0.3">
      <c r="B59" s="2" t="s">
        <v>158</v>
      </c>
      <c r="C59" s="33"/>
      <c r="D59" s="69"/>
      <c r="E59" s="33"/>
      <c r="F59" s="2"/>
      <c r="G59" s="2"/>
      <c r="H59" s="2"/>
    </row>
    <row r="60" spans="2:8" ht="15" x14ac:dyDescent="0.3">
      <c r="B60" s="117"/>
      <c r="C60" s="33"/>
      <c r="D60" s="69"/>
      <c r="E60" s="33"/>
      <c r="F60" s="2"/>
      <c r="G60" s="2"/>
      <c r="H60" s="2"/>
    </row>
    <row r="61" spans="2:8" x14ac:dyDescent="0.3">
      <c r="B61" s="60"/>
      <c r="C61" s="33"/>
      <c r="D61" s="69"/>
      <c r="E61" s="33"/>
      <c r="F61" s="2"/>
      <c r="G61" s="2"/>
      <c r="H61" s="2"/>
    </row>
    <row r="62" spans="2:8" ht="15" customHeight="1" x14ac:dyDescent="0.3">
      <c r="B62" s="224"/>
      <c r="C62" s="224"/>
      <c r="D62" s="224"/>
      <c r="E62" s="224"/>
      <c r="F62" s="224"/>
      <c r="G62" s="224"/>
      <c r="H62" s="118"/>
    </row>
    <row r="63" spans="2:8" x14ac:dyDescent="0.3">
      <c r="B63" s="224"/>
      <c r="C63" s="224"/>
      <c r="D63" s="224"/>
      <c r="E63" s="224"/>
      <c r="F63" s="224"/>
      <c r="G63" s="224"/>
      <c r="H63" s="118"/>
    </row>
    <row r="64" spans="2:8" x14ac:dyDescent="0.3">
      <c r="B64" s="224"/>
      <c r="C64" s="224"/>
      <c r="D64" s="224"/>
      <c r="E64" s="224"/>
      <c r="F64" s="224"/>
      <c r="G64" s="224"/>
      <c r="H64" s="118"/>
    </row>
  </sheetData>
  <mergeCells count="5">
    <mergeCell ref="B1:H1"/>
    <mergeCell ref="B6:G6"/>
    <mergeCell ref="B7:G7"/>
    <mergeCell ref="B4:C4"/>
    <mergeCell ref="B62:G64"/>
  </mergeCells>
  <pageMargins left="0.7" right="0.7" top="0.75" bottom="0.75" header="0.3" footer="0.3"/>
  <pageSetup scale="68" orientation="portrait" r:id="rId1"/>
  <ignoredErrors>
    <ignoredError sqref="E4"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file>

<file path=customXml/item2.xml><?xml version="1.0" encoding="utf-8"?>
<?mso-contentType ?>
<SharedContentType xmlns="Microsoft.SharePoint.Taxonomy.ContentTypeSync" SourceId="6f1b9f00-8d2c-4c36-af1d-c0006bf6acbf" ContentTypeId="0x0101" PreviousValue="false" LastSyncTimeStamp="2023-05-18T09:52:25.73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2af12f41-53ad-47ad-bec5-36f1ce3fb2c3">
      <Terms xmlns="http://schemas.microsoft.com/office/infopath/2007/PartnerControls"/>
    </lcf76f155ced4ddcb4097134ff3c332f>
    <TaxCatchAll xmlns="79d20b6c-793d-400d-a2d3-3dd39f5f9920" xsi:nil="true"/>
  </documentManagement>
</p:properties>
</file>

<file path=customXml/item5.xml><?xml version="1.0" encoding="utf-8"?>
<ct:contentTypeSchema xmlns:ct="http://schemas.microsoft.com/office/2006/metadata/contentType" xmlns:ma="http://schemas.microsoft.com/office/2006/metadata/properties/metaAttributes" ct:_="" ma:_="" ma:contentTypeName="Document" ma:contentTypeID="0x0101007FBD0E594CBD6D46B903CEAB0ECE8A9C" ma:contentTypeVersion="11" ma:contentTypeDescription="Create a new document." ma:contentTypeScope="" ma:versionID="82abf35db325a5b239bd49f2cf68f068">
  <xsd:schema xmlns:xsd="http://www.w3.org/2001/XMLSchema" xmlns:xs="http://www.w3.org/2001/XMLSchema" xmlns:p="http://schemas.microsoft.com/office/2006/metadata/properties" xmlns:ns2="a5538768-3d78-43e9-a45f-a2180521e8cf" xmlns:ns3="2af12f41-53ad-47ad-bec5-36f1ce3fb2c3" xmlns:ns4="79d20b6c-793d-400d-a2d3-3dd39f5f9920" targetNamespace="http://schemas.microsoft.com/office/2006/metadata/properties" ma:root="true" ma:fieldsID="1973bf9d7c4a46414202cffe018a032c" ns2:_="" ns3:_="" ns4:_="">
    <xsd:import namespace="a5538768-3d78-43e9-a45f-a2180521e8cf"/>
    <xsd:import namespace="2af12f41-53ad-47ad-bec5-36f1ce3fb2c3"/>
    <xsd:import namespace="79d20b6c-793d-400d-a2d3-3dd39f5f9920"/>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ObjectDetectorVersions" minOccurs="0"/>
                <xsd:element ref="ns4:SharedWithUsers" minOccurs="0"/>
                <xsd:element ref="ns4:SharedWithDetails" minOccurs="0"/>
                <xsd:element ref="ns3:lcf76f155ced4ddcb4097134ff3c332f" minOccurs="0"/>
                <xsd:element ref="ns4:TaxCatchAll"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538768-3d78-43e9-a45f-a2180521e8c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2af12f41-53ad-47ad-bec5-36f1ce3fb2c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6f1b9f00-8d2c-4c36-af1d-c0006bf6acb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9d20b6c-793d-400d-a2d3-3dd39f5f992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c4b9fd5e-e699-4d70-bfa4-69e5e92b6277}" ma:internalName="TaxCatchAll" ma:showField="CatchAllData" ma:web="79d20b6c-793d-400d-a2d3-3dd39f5f99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E79A94-FB18-4172-826B-ECEF0B0BED86}">
  <ds:schemaRefs>
    <ds:schemaRef ds:uri="http://schemas.microsoft.com/sharepoint/events"/>
  </ds:schemaRefs>
</ds:datastoreItem>
</file>

<file path=customXml/itemProps2.xml><?xml version="1.0" encoding="utf-8"?>
<ds:datastoreItem xmlns:ds="http://schemas.openxmlformats.org/officeDocument/2006/customXml" ds:itemID="{F74E07A7-5058-4546-999D-6B91B76BDFCE}">
  <ds:schemaRefs>
    <ds:schemaRef ds:uri="Microsoft.SharePoint.Taxonomy.ContentTypeSync"/>
  </ds:schemaRefs>
</ds:datastoreItem>
</file>

<file path=customXml/itemProps3.xml><?xml version="1.0" encoding="utf-8"?>
<ds:datastoreItem xmlns:ds="http://schemas.openxmlformats.org/officeDocument/2006/customXml" ds:itemID="{5566ED4D-BD4C-439D-8853-D9074224F82C}">
  <ds:schemaRefs>
    <ds:schemaRef ds:uri="http://schemas.microsoft.com/sharepoint/v3/contenttype/forms"/>
  </ds:schemaRefs>
</ds:datastoreItem>
</file>

<file path=customXml/itemProps4.xml><?xml version="1.0" encoding="utf-8"?>
<ds:datastoreItem xmlns:ds="http://schemas.openxmlformats.org/officeDocument/2006/customXml" ds:itemID="{540927AB-193F-425F-BD53-53D57C1EBDC1}">
  <ds:schemaRefs>
    <ds:schemaRef ds:uri="a5538768-3d78-43e9-a45f-a2180521e8cf"/>
    <ds:schemaRef ds:uri="79d20b6c-793d-400d-a2d3-3dd39f5f9920"/>
    <ds:schemaRef ds:uri="http://schemas.microsoft.com/office/2006/metadata/properties"/>
    <ds:schemaRef ds:uri="http://purl.org/dc/terms/"/>
    <ds:schemaRef ds:uri="http://schemas.microsoft.com/office/2006/documentManagement/types"/>
    <ds:schemaRef ds:uri="2af12f41-53ad-47ad-bec5-36f1ce3fb2c3"/>
    <ds:schemaRef ds:uri="http://www.w3.org/XML/1998/namespace"/>
    <ds:schemaRef ds:uri="http://purl.org/dc/elements/1.1/"/>
    <ds:schemaRef ds:uri="http://schemas.microsoft.com/office/infopath/2007/PartnerControls"/>
    <ds:schemaRef ds:uri="http://schemas.openxmlformats.org/package/2006/metadata/core-properties"/>
    <ds:schemaRef ds:uri="http://purl.org/dc/dcmitype/"/>
  </ds:schemaRefs>
</ds:datastoreItem>
</file>

<file path=customXml/itemProps5.xml><?xml version="1.0" encoding="utf-8"?>
<ds:datastoreItem xmlns:ds="http://schemas.openxmlformats.org/officeDocument/2006/customXml" ds:itemID="{3E0F2612-A270-4970-BF2B-091C9C18A8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538768-3d78-43e9-a45f-a2180521e8cf"/>
    <ds:schemaRef ds:uri="2af12f41-53ad-47ad-bec5-36f1ce3fb2c3"/>
    <ds:schemaRef ds:uri="79d20b6c-793d-400d-a2d3-3dd39f5f99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Figure 1</vt:lpstr>
      <vt:lpstr>Price Comparison</vt:lpstr>
      <vt:lpstr>Efficiency Adjusted Conversion</vt:lpstr>
      <vt:lpstr>Energy Conversion</vt:lpstr>
      <vt:lpstr>Efficiency Factors</vt:lpstr>
      <vt:lpstr>Natural Gas Price ($ per m3)</vt:lpstr>
      <vt:lpstr>Oil Price ($ per L)</vt:lpstr>
      <vt:lpstr>Electricity Price ($ per kWh) </vt:lpstr>
      <vt:lpstr>Propane Price ($ per 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Jenna Vanderveen</dc:creator>
  <cp:keywords/>
  <dc:description/>
  <cp:lastModifiedBy>Angela Monforton</cp:lastModifiedBy>
  <cp:revision/>
  <dcterms:created xsi:type="dcterms:W3CDTF">2023-04-11T14:56:51Z</dcterms:created>
  <dcterms:modified xsi:type="dcterms:W3CDTF">2023-12-15T19:08:17Z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1a6f161-e42b-4c47-8f69-f6a81e023e2d_Enabled">
    <vt:lpwstr>true</vt:lpwstr>
  </property>
  <property fmtid="{D5CDD505-2E9C-101B-9397-08002B2CF9AE}" pid="3" name="MSIP_Label_b1a6f161-e42b-4c47-8f69-f6a81e023e2d_SetDate">
    <vt:lpwstr>2023-04-11T14:56:52Z</vt:lpwstr>
  </property>
  <property fmtid="{D5CDD505-2E9C-101B-9397-08002B2CF9AE}" pid="4" name="MSIP_Label_b1a6f161-e42b-4c47-8f69-f6a81e023e2d_Method">
    <vt:lpwstr>Standard</vt:lpwstr>
  </property>
  <property fmtid="{D5CDD505-2E9C-101B-9397-08002B2CF9AE}" pid="5" name="MSIP_Label_b1a6f161-e42b-4c47-8f69-f6a81e023e2d_Name">
    <vt:lpwstr>b1a6f161-e42b-4c47-8f69-f6a81e023e2d</vt:lpwstr>
  </property>
  <property fmtid="{D5CDD505-2E9C-101B-9397-08002B2CF9AE}" pid="6" name="MSIP_Label_b1a6f161-e42b-4c47-8f69-f6a81e023e2d_SiteId">
    <vt:lpwstr>271df5c2-953a-497b-93ad-7adf7a4b3cd7</vt:lpwstr>
  </property>
  <property fmtid="{D5CDD505-2E9C-101B-9397-08002B2CF9AE}" pid="7" name="MSIP_Label_b1a6f161-e42b-4c47-8f69-f6a81e023e2d_ActionId">
    <vt:lpwstr>e8cb24b5-eb70-4733-8db7-67073e599484</vt:lpwstr>
  </property>
  <property fmtid="{D5CDD505-2E9C-101B-9397-08002B2CF9AE}" pid="8" name="MSIP_Label_b1a6f161-e42b-4c47-8f69-f6a81e023e2d_ContentBits">
    <vt:lpwstr>0</vt:lpwstr>
  </property>
  <property fmtid="{D5CDD505-2E9C-101B-9397-08002B2CF9AE}" pid="9" name="_AdHocReviewCycleID">
    <vt:i4>60489715</vt:i4>
  </property>
  <property fmtid="{D5CDD505-2E9C-101B-9397-08002B2CF9AE}" pid="10" name="_NewReviewCycle">
    <vt:lpwstr/>
  </property>
  <property fmtid="{D5CDD505-2E9C-101B-9397-08002B2CF9AE}" pid="11" name="_EmailSubject">
    <vt:lpwstr>EB-2023-0261 - Neustadt - Exhibit I.ED.1,Attachment 1</vt:lpwstr>
  </property>
  <property fmtid="{D5CDD505-2E9C-101B-9397-08002B2CF9AE}" pid="12" name="_AuthorEmail">
    <vt:lpwstr>Jenna.Vanderveen@enbridge.com</vt:lpwstr>
  </property>
  <property fmtid="{D5CDD505-2E9C-101B-9397-08002B2CF9AE}" pid="13" name="_AuthorEmailDisplayName">
    <vt:lpwstr>Jenna Vanderveen</vt:lpwstr>
  </property>
  <property fmtid="{D5CDD505-2E9C-101B-9397-08002B2CF9AE}" pid="14" name="ContentTypeId">
    <vt:lpwstr>0x0101007FBD0E594CBD6D46B903CEAB0ECE8A9C</vt:lpwstr>
  </property>
  <property fmtid="{D5CDD505-2E9C-101B-9397-08002B2CF9AE}" pid="15" name="MediaServiceImageTags">
    <vt:lpwstr/>
  </property>
  <property fmtid="{D5CDD505-2E9C-101B-9397-08002B2CF9AE}" pid="16" name="_ReviewingToolsShownOnce">
    <vt:lpwstr/>
  </property>
</Properties>
</file>