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P:\Admin\Ontario Energy Board\Rate Design\2024 COS - Steering Committee Folder\5. Interrogatories - Round 1\OEB Models to File for IRR\"/>
    </mc:Choice>
  </mc:AlternateContent>
  <xr:revisionPtr revIDLastSave="0" documentId="13_ncr:1_{AE30BFA8-B042-4D2E-A157-F3DAA55F3078}" xr6:coauthVersionLast="47" xr6:coauthVersionMax="47" xr10:uidLastSave="{00000000-0000-0000-0000-000000000000}"/>
  <bookViews>
    <workbookView xWindow="-120" yWindow="-120" windowWidth="15600" windowHeight="11160" tabRatio="848" firstSheet="5" activeTab="7" xr2:uid="{DBD849E2-6DF8-487D-A8BE-8CAB7409E1DA}"/>
  </bookViews>
  <sheets>
    <sheet name="1. Info" sheetId="3" r:id="rId1"/>
    <sheet name="2. Table of Contents" sheetId="4" r:id="rId2"/>
    <sheet name="3. RRR Data" sheetId="5" r:id="rId3"/>
    <sheet name="4. UTRs and Sub-Transmission" sheetId="6" r:id="rId4"/>
    <sheet name="5. Historical Wholesale" sheetId="2" r:id="rId5"/>
    <sheet name="6. Current Wholesale" sheetId="9" r:id="rId6"/>
    <sheet name="7. Forecast Wholesale" sheetId="8" r:id="rId7"/>
    <sheet name="8. RTSR Rates to Forecast" sheetId="1" r:id="rId8"/>
    <sheet name="9. LV Rates" sheetId="10" r:id="rId9"/>
  </sheets>
  <definedNames>
    <definedName name="forecast_wholesale_lineplus">'7. Forecast Wholesale'!$P$117</definedName>
    <definedName name="forecast_wholesale_network">'7. Forecast Wholesale'!$F$113</definedName>
    <definedName name="_xlnm.Print_Area" localSheetId="0">'1. Info'!$A$1:$O$36</definedName>
    <definedName name="_xlnm.Print_Area" localSheetId="1">'2. Table of Contents'!$A$1:$O$29</definedName>
    <definedName name="_xlnm.Print_Area" localSheetId="2">'3. RRR Data'!$A$1:$I$43</definedName>
    <definedName name="_xlnm.Print_Area" localSheetId="4">'5. Historical Wholesale'!$A$1:$AW$117</definedName>
    <definedName name="_xlnm.Print_Area" localSheetId="7">'8. RTSR Rates to Forecast'!$A$1:$J$82</definedName>
    <definedName name="Total_Current_Wholesale_lineplus">'6. Current Wholesale'!$P$117</definedName>
    <definedName name="total_current_wholesale_network">'6. Current Wholesale'!$F$113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4" i="2" l="1"/>
  <c r="I21" i="5"/>
  <c r="I22" i="5"/>
  <c r="I23" i="5"/>
  <c r="I24" i="5"/>
  <c r="I25" i="5"/>
  <c r="I26" i="5"/>
  <c r="I27" i="5"/>
  <c r="I28" i="5"/>
  <c r="I29" i="5"/>
  <c r="I30" i="5"/>
  <c r="I31" i="5"/>
  <c r="I32" i="5"/>
  <c r="I33" i="5"/>
  <c r="I34" i="5"/>
  <c r="I35" i="5"/>
  <c r="I36" i="5"/>
  <c r="I37" i="5"/>
  <c r="I38" i="5"/>
  <c r="I39" i="5"/>
  <c r="I40" i="5"/>
  <c r="I41" i="5"/>
  <c r="I42" i="5"/>
  <c r="B74" i="1"/>
  <c r="B56" i="1"/>
  <c r="G60" i="1"/>
  <c r="G51" i="1"/>
  <c r="F46" i="1"/>
  <c r="G46" i="1" s="1"/>
  <c r="E46" i="1"/>
  <c r="C46" i="1"/>
  <c r="B46" i="1"/>
  <c r="F45" i="1"/>
  <c r="G45" i="1" s="1"/>
  <c r="E45" i="1"/>
  <c r="F44" i="1"/>
  <c r="G44" i="1" s="1"/>
  <c r="E44" i="1"/>
  <c r="F43" i="1"/>
  <c r="E43" i="1"/>
  <c r="G43" i="1" s="1"/>
  <c r="C43" i="1"/>
  <c r="B43" i="1"/>
  <c r="F42" i="1"/>
  <c r="E42" i="1"/>
  <c r="G42" i="1" s="1"/>
  <c r="F41" i="1"/>
  <c r="G41" i="1" s="1"/>
  <c r="E41" i="1"/>
  <c r="F40" i="1"/>
  <c r="G40" i="1" s="1"/>
  <c r="E40" i="1"/>
  <c r="C40" i="1"/>
  <c r="B40" i="1"/>
  <c r="F39" i="1"/>
  <c r="G39" i="1" s="1"/>
  <c r="E39" i="1"/>
  <c r="C39" i="1"/>
  <c r="F38" i="1"/>
  <c r="G38" i="1" s="1"/>
  <c r="E38" i="1"/>
  <c r="F37" i="1"/>
  <c r="E37" i="1"/>
  <c r="G37" i="1" s="1"/>
  <c r="C37" i="1"/>
  <c r="B37" i="1"/>
  <c r="F36" i="1"/>
  <c r="E36" i="1"/>
  <c r="G36" i="1" s="1"/>
  <c r="F35" i="1"/>
  <c r="E35" i="1"/>
  <c r="G35" i="1" s="1"/>
  <c r="C35" i="1"/>
  <c r="B35" i="1"/>
  <c r="F34" i="1"/>
  <c r="E34" i="1"/>
  <c r="G34" i="1" s="1"/>
  <c r="G29" i="1"/>
  <c r="C29" i="1"/>
  <c r="B29" i="1"/>
  <c r="G28" i="1"/>
  <c r="G27" i="1"/>
  <c r="G26" i="1"/>
  <c r="C26" i="1"/>
  <c r="B26" i="1"/>
  <c r="G25" i="1"/>
  <c r="G24" i="1"/>
  <c r="G23" i="1"/>
  <c r="C23" i="1"/>
  <c r="C22" i="1" s="1"/>
  <c r="B23" i="1"/>
  <c r="G22" i="1"/>
  <c r="D22" i="1"/>
  <c r="G21" i="1"/>
  <c r="G20" i="1"/>
  <c r="C20" i="1"/>
  <c r="B20" i="1"/>
  <c r="G19" i="1"/>
  <c r="G18" i="1"/>
  <c r="C18" i="1"/>
  <c r="B18" i="1"/>
  <c r="G17" i="1"/>
  <c r="G47" i="1" l="1"/>
  <c r="H35" i="1" s="1"/>
  <c r="G30" i="1"/>
  <c r="H34" i="1" l="1"/>
  <c r="H42" i="1"/>
  <c r="H38" i="1"/>
  <c r="H41" i="1"/>
  <c r="H37" i="1"/>
  <c r="H46" i="1"/>
  <c r="H40" i="1"/>
  <c r="H36" i="1"/>
  <c r="H45" i="1"/>
  <c r="H44" i="1"/>
  <c r="H43" i="1"/>
  <c r="H39" i="1"/>
  <c r="P115" i="8"/>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L102" i="8" s="1"/>
  <c r="H83" i="8"/>
  <c r="D83" i="8"/>
  <c r="L82" i="8"/>
  <c r="N82" i="8" s="1"/>
  <c r="H82" i="8"/>
  <c r="D82" i="8"/>
  <c r="M81" i="8"/>
  <c r="L81" i="8"/>
  <c r="I81" i="8"/>
  <c r="H81" i="8"/>
  <c r="E81" i="8"/>
  <c r="E82" i="8" s="1"/>
  <c r="D81" i="8"/>
  <c r="F81" i="8" s="1"/>
  <c r="B77" i="8"/>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F64" i="8" s="1"/>
  <c r="L63" i="8"/>
  <c r="H63" i="8"/>
  <c r="D63" i="8"/>
  <c r="M62" i="8"/>
  <c r="M63" i="8" s="1"/>
  <c r="M64" i="8" s="1"/>
  <c r="M65" i="8" s="1"/>
  <c r="L62" i="8"/>
  <c r="I62" i="8"/>
  <c r="H62" i="8"/>
  <c r="E62" i="8"/>
  <c r="D62" i="8"/>
  <c r="B58" i="8"/>
  <c r="L54" i="8"/>
  <c r="H54" i="8"/>
  <c r="D54" i="8"/>
  <c r="L53" i="8"/>
  <c r="H53" i="8"/>
  <c r="D53" i="8"/>
  <c r="L52" i="8"/>
  <c r="H52" i="8"/>
  <c r="D52" i="8"/>
  <c r="L51" i="8"/>
  <c r="H51" i="8"/>
  <c r="D51" i="8"/>
  <c r="L50" i="8"/>
  <c r="H50" i="8"/>
  <c r="D50" i="8"/>
  <c r="L49" i="8"/>
  <c r="H49" i="8"/>
  <c r="D49" i="8"/>
  <c r="L48" i="8"/>
  <c r="H48" i="8"/>
  <c r="D48" i="8"/>
  <c r="L47" i="8"/>
  <c r="H47" i="8"/>
  <c r="D47" i="8"/>
  <c r="L46" i="8"/>
  <c r="H46" i="8"/>
  <c r="D46" i="8"/>
  <c r="F46" i="8" s="1"/>
  <c r="L45" i="8"/>
  <c r="H45" i="8"/>
  <c r="D45" i="8"/>
  <c r="D102" i="8" s="1"/>
  <c r="L44" i="8"/>
  <c r="L101" i="8" s="1"/>
  <c r="H44" i="8"/>
  <c r="D44" i="8"/>
  <c r="M43" i="8"/>
  <c r="M44" i="8" s="1"/>
  <c r="L43" i="8"/>
  <c r="I43" i="8"/>
  <c r="H43" i="8"/>
  <c r="E43" i="8"/>
  <c r="E44" i="8" s="1"/>
  <c r="E45" i="8" s="1"/>
  <c r="E46" i="8" s="1"/>
  <c r="E47" i="8" s="1"/>
  <c r="D43" i="8"/>
  <c r="F43" i="8" s="1"/>
  <c r="L35" i="8"/>
  <c r="H35" i="8"/>
  <c r="D35" i="8"/>
  <c r="L34" i="8"/>
  <c r="H34" i="8"/>
  <c r="D34" i="8"/>
  <c r="L33" i="8"/>
  <c r="H33" i="8"/>
  <c r="D33" i="8"/>
  <c r="L32" i="8"/>
  <c r="H32" i="8"/>
  <c r="D32" i="8"/>
  <c r="L31" i="8"/>
  <c r="H31" i="8"/>
  <c r="D31" i="8"/>
  <c r="L30" i="8"/>
  <c r="H30" i="8"/>
  <c r="D30" i="8"/>
  <c r="L29" i="8"/>
  <c r="H29" i="8"/>
  <c r="D29" i="8"/>
  <c r="L28" i="8"/>
  <c r="H28" i="8"/>
  <c r="D28" i="8"/>
  <c r="D104" i="8" s="1"/>
  <c r="L27" i="8"/>
  <c r="H27" i="8"/>
  <c r="D27" i="8"/>
  <c r="L26" i="8"/>
  <c r="H26" i="8"/>
  <c r="D26" i="8"/>
  <c r="L25" i="8"/>
  <c r="H25" i="8"/>
  <c r="H101" i="8" s="1"/>
  <c r="D25" i="8"/>
  <c r="M24" i="8"/>
  <c r="M25" i="8" s="1"/>
  <c r="N25" i="8" s="1"/>
  <c r="L24" i="8"/>
  <c r="I24" i="8"/>
  <c r="I25" i="8" s="1"/>
  <c r="I26" i="8" s="1"/>
  <c r="H24" i="8"/>
  <c r="E24" i="8"/>
  <c r="E25" i="8" s="1"/>
  <c r="E26" i="8" s="1"/>
  <c r="D24" i="8"/>
  <c r="L105" i="8"/>
  <c r="I82" i="8"/>
  <c r="I83" i="8" s="1"/>
  <c r="I84" i="8" s="1"/>
  <c r="I85" i="8" s="1"/>
  <c r="I86" i="8" s="1"/>
  <c r="M82" i="8"/>
  <c r="M83" i="8" s="1"/>
  <c r="M84" i="8" s="1"/>
  <c r="N81" i="8"/>
  <c r="F65" i="8"/>
  <c r="I63" i="8"/>
  <c r="I64" i="8" s="1"/>
  <c r="I65" i="8" s="1"/>
  <c r="I66" i="8" s="1"/>
  <c r="J63" i="8"/>
  <c r="J62" i="8"/>
  <c r="E63" i="8"/>
  <c r="E64" i="8" s="1"/>
  <c r="E65" i="8" s="1"/>
  <c r="E66" i="8" s="1"/>
  <c r="E67" i="8" s="1"/>
  <c r="E68" i="8" s="1"/>
  <c r="I44" i="8"/>
  <c r="I45" i="8" s="1"/>
  <c r="I46" i="8" s="1"/>
  <c r="I47" i="8" s="1"/>
  <c r="J44" i="8"/>
  <c r="J43" i="8"/>
  <c r="H111" i="8"/>
  <c r="D108" i="8"/>
  <c r="H103" i="8"/>
  <c r="H102" i="8"/>
  <c r="D54" i="9"/>
  <c r="D53" i="9"/>
  <c r="D52" i="9"/>
  <c r="D51" i="9"/>
  <c r="D50" i="9"/>
  <c r="D49" i="9"/>
  <c r="D48" i="9"/>
  <c r="D47" i="9"/>
  <c r="D46" i="9"/>
  <c r="D45" i="9"/>
  <c r="D44" i="9"/>
  <c r="D43" i="9"/>
  <c r="F43" i="9" s="1"/>
  <c r="P115" i="9"/>
  <c r="L92" i="9"/>
  <c r="H92" i="9"/>
  <c r="D92" i="9"/>
  <c r="L91" i="9"/>
  <c r="H91" i="9"/>
  <c r="D91" i="9"/>
  <c r="L90" i="9"/>
  <c r="H90" i="9"/>
  <c r="D90" i="9"/>
  <c r="L89" i="9"/>
  <c r="H89" i="9"/>
  <c r="D89" i="9"/>
  <c r="L88" i="9"/>
  <c r="H88" i="9"/>
  <c r="D88" i="9"/>
  <c r="L87" i="9"/>
  <c r="H87" i="9"/>
  <c r="D87" i="9"/>
  <c r="L86" i="9"/>
  <c r="H86" i="9"/>
  <c r="D86" i="9"/>
  <c r="L85" i="9"/>
  <c r="H85" i="9"/>
  <c r="D85" i="9"/>
  <c r="L84" i="9"/>
  <c r="H84" i="9"/>
  <c r="D84" i="9"/>
  <c r="L83" i="9"/>
  <c r="H83" i="9"/>
  <c r="D83" i="9"/>
  <c r="L82" i="9"/>
  <c r="H82" i="9"/>
  <c r="D82" i="9"/>
  <c r="M81" i="9"/>
  <c r="L81" i="9"/>
  <c r="N81" i="9" s="1"/>
  <c r="I81" i="9"/>
  <c r="H81" i="9"/>
  <c r="J81" i="9" s="1"/>
  <c r="E81" i="9"/>
  <c r="E82" i="9" s="1"/>
  <c r="E83" i="9" s="1"/>
  <c r="E84" i="9" s="1"/>
  <c r="E85" i="9" s="1"/>
  <c r="E86" i="9" s="1"/>
  <c r="E87" i="9" s="1"/>
  <c r="D81" i="9"/>
  <c r="F81" i="9" s="1"/>
  <c r="B77" i="9"/>
  <c r="L73" i="9"/>
  <c r="H73" i="9"/>
  <c r="D73" i="9"/>
  <c r="L72" i="9"/>
  <c r="H72" i="9"/>
  <c r="D72" i="9"/>
  <c r="L71" i="9"/>
  <c r="H71" i="9"/>
  <c r="D71" i="9"/>
  <c r="L70" i="9"/>
  <c r="H70" i="9"/>
  <c r="D70" i="9"/>
  <c r="L69" i="9"/>
  <c r="H69" i="9"/>
  <c r="D69" i="9"/>
  <c r="L68" i="9"/>
  <c r="H68" i="9"/>
  <c r="D68" i="9"/>
  <c r="L67" i="9"/>
  <c r="H67" i="9"/>
  <c r="D67" i="9"/>
  <c r="L66" i="9"/>
  <c r="H66" i="9"/>
  <c r="D66" i="9"/>
  <c r="L65" i="9"/>
  <c r="H65" i="9"/>
  <c r="D65" i="9"/>
  <c r="L64" i="9"/>
  <c r="H64" i="9"/>
  <c r="D64" i="9"/>
  <c r="L63" i="9"/>
  <c r="H63" i="9"/>
  <c r="D63" i="9"/>
  <c r="M62" i="9"/>
  <c r="L62" i="9"/>
  <c r="N62" i="9" s="1"/>
  <c r="I62" i="9"/>
  <c r="H62" i="9"/>
  <c r="J62" i="9" s="1"/>
  <c r="E62" i="9"/>
  <c r="D62" i="9"/>
  <c r="B58" i="9"/>
  <c r="L54" i="9"/>
  <c r="L53" i="9"/>
  <c r="N53" i="9" s="1"/>
  <c r="L52" i="9"/>
  <c r="N52" i="9" s="1"/>
  <c r="L51" i="9"/>
  <c r="L50" i="9"/>
  <c r="L49" i="9"/>
  <c r="L48" i="9"/>
  <c r="L47" i="9"/>
  <c r="L46" i="9"/>
  <c r="L45" i="9"/>
  <c r="L44" i="9"/>
  <c r="M43" i="9"/>
  <c r="L43" i="9"/>
  <c r="I43" i="9"/>
  <c r="E43" i="9"/>
  <c r="M27" i="9"/>
  <c r="I27" i="9"/>
  <c r="E27" i="9"/>
  <c r="M24" i="9"/>
  <c r="E24" i="9"/>
  <c r="E25" i="9" s="1"/>
  <c r="E26" i="9" s="1"/>
  <c r="I24" i="9"/>
  <c r="L34" i="9"/>
  <c r="L30" i="9"/>
  <c r="L26" i="9"/>
  <c r="L25" i="9"/>
  <c r="H34" i="9"/>
  <c r="H33" i="9"/>
  <c r="H30" i="9"/>
  <c r="H29" i="9"/>
  <c r="H105" i="9" s="1"/>
  <c r="H26" i="9"/>
  <c r="H25" i="9"/>
  <c r="I82" i="9"/>
  <c r="I83" i="9" s="1"/>
  <c r="M82" i="9"/>
  <c r="M83" i="9" s="1"/>
  <c r="M84" i="9" s="1"/>
  <c r="M85" i="9" s="1"/>
  <c r="M86" i="9" s="1"/>
  <c r="M87" i="9" s="1"/>
  <c r="M88" i="9" s="1"/>
  <c r="M89" i="9" s="1"/>
  <c r="M90" i="9" s="1"/>
  <c r="M91" i="9" s="1"/>
  <c r="M92" i="9" s="1"/>
  <c r="M63" i="9"/>
  <c r="I63" i="9"/>
  <c r="I64" i="9" s="1"/>
  <c r="I65" i="9" s="1"/>
  <c r="I66" i="9" s="1"/>
  <c r="I67" i="9" s="1"/>
  <c r="I68" i="9" s="1"/>
  <c r="I69" i="9" s="1"/>
  <c r="I70" i="9" s="1"/>
  <c r="I71" i="9" s="1"/>
  <c r="I72" i="9" s="1"/>
  <c r="I73" i="9" s="1"/>
  <c r="I44" i="9"/>
  <c r="E44" i="9"/>
  <c r="E45" i="9" s="1"/>
  <c r="E46" i="9" s="1"/>
  <c r="E47" i="9" s="1"/>
  <c r="E48" i="9" s="1"/>
  <c r="E49" i="9" s="1"/>
  <c r="E50" i="9" s="1"/>
  <c r="E51" i="9" s="1"/>
  <c r="E52" i="9" s="1"/>
  <c r="E53" i="9" s="1"/>
  <c r="E54" i="9" s="1"/>
  <c r="F54" i="9" s="1"/>
  <c r="M44" i="9"/>
  <c r="M45" i="9" s="1"/>
  <c r="M46" i="9" s="1"/>
  <c r="M47" i="9" s="1"/>
  <c r="M48" i="9" s="1"/>
  <c r="M49" i="9" s="1"/>
  <c r="M50" i="9" s="1"/>
  <c r="M51" i="9" s="1"/>
  <c r="M52" i="9" s="1"/>
  <c r="M53" i="9" s="1"/>
  <c r="M54" i="9" s="1"/>
  <c r="H56" i="9"/>
  <c r="H109" i="9"/>
  <c r="I28" i="9"/>
  <c r="M28" i="9"/>
  <c r="M29" i="9" s="1"/>
  <c r="M30" i="9" s="1"/>
  <c r="M31" i="9" s="1"/>
  <c r="M32" i="9" s="1"/>
  <c r="M33" i="9" s="1"/>
  <c r="M34" i="9" s="1"/>
  <c r="M35" i="9" s="1"/>
  <c r="E28" i="9"/>
  <c r="E29" i="9" s="1"/>
  <c r="E30" i="9" s="1"/>
  <c r="E31" i="9" s="1"/>
  <c r="E32" i="9" s="1"/>
  <c r="E33" i="9" s="1"/>
  <c r="E34" i="9" s="1"/>
  <c r="E35" i="9" s="1"/>
  <c r="N35" i="2"/>
  <c r="N34" i="2"/>
  <c r="N33" i="2"/>
  <c r="N32" i="2"/>
  <c r="N31" i="2"/>
  <c r="N30" i="2"/>
  <c r="N29" i="2"/>
  <c r="N28" i="2"/>
  <c r="N27" i="2"/>
  <c r="N26" i="2"/>
  <c r="N25" i="2"/>
  <c r="N24" i="2"/>
  <c r="N100" i="2" s="1"/>
  <c r="J35" i="2"/>
  <c r="J34" i="2"/>
  <c r="J33" i="2"/>
  <c r="J32" i="2"/>
  <c r="J31" i="2"/>
  <c r="J30" i="2"/>
  <c r="J29" i="2"/>
  <c r="J28" i="2"/>
  <c r="J27" i="2"/>
  <c r="J26" i="2"/>
  <c r="J25" i="2"/>
  <c r="J24" i="2"/>
  <c r="F35" i="2"/>
  <c r="F34" i="2"/>
  <c r="F33" i="2"/>
  <c r="F32" i="2"/>
  <c r="F31" i="2"/>
  <c r="F30" i="2"/>
  <c r="F29" i="2"/>
  <c r="F28" i="2"/>
  <c r="F27" i="2"/>
  <c r="F26" i="2"/>
  <c r="F25" i="2"/>
  <c r="F24" i="2"/>
  <c r="L35" i="2"/>
  <c r="L35" i="9" s="1"/>
  <c r="H35" i="2"/>
  <c r="H35" i="9" s="1"/>
  <c r="D35" i="2"/>
  <c r="D35" i="9" s="1"/>
  <c r="L34" i="2"/>
  <c r="H34" i="2"/>
  <c r="D34" i="2"/>
  <c r="D34" i="9" s="1"/>
  <c r="L33" i="2"/>
  <c r="H33" i="2"/>
  <c r="D33" i="2"/>
  <c r="D33" i="9" s="1"/>
  <c r="L32" i="2"/>
  <c r="L32" i="9" s="1"/>
  <c r="H32" i="2"/>
  <c r="D32" i="2"/>
  <c r="D32" i="9" s="1"/>
  <c r="L31" i="2"/>
  <c r="L31" i="9" s="1"/>
  <c r="H31" i="2"/>
  <c r="H31" i="9" s="1"/>
  <c r="D31" i="2"/>
  <c r="L30" i="2"/>
  <c r="H30" i="2"/>
  <c r="D30" i="2"/>
  <c r="D106" i="2" s="1"/>
  <c r="L29" i="2"/>
  <c r="L105" i="2" s="1"/>
  <c r="H29" i="2"/>
  <c r="D29" i="2"/>
  <c r="D29" i="9" s="1"/>
  <c r="L28" i="2"/>
  <c r="L28" i="9" s="1"/>
  <c r="H28" i="2"/>
  <c r="D28" i="2"/>
  <c r="D104" i="2" s="1"/>
  <c r="L27" i="2"/>
  <c r="L103" i="2" s="1"/>
  <c r="H27" i="2"/>
  <c r="H27" i="9" s="1"/>
  <c r="D27" i="2"/>
  <c r="L26" i="2"/>
  <c r="H26" i="2"/>
  <c r="D26" i="2"/>
  <c r="D102" i="2" s="1"/>
  <c r="M25" i="2"/>
  <c r="M26" i="2" s="1"/>
  <c r="L25" i="2"/>
  <c r="L101" i="2" s="1"/>
  <c r="I25" i="2"/>
  <c r="I26" i="2" s="1"/>
  <c r="H25" i="2"/>
  <c r="D25" i="2"/>
  <c r="L24" i="2"/>
  <c r="L24" i="9" s="1"/>
  <c r="H24" i="2"/>
  <c r="D24" i="2"/>
  <c r="D24" i="9" s="1"/>
  <c r="L110" i="2"/>
  <c r="H110" i="2"/>
  <c r="D110" i="2"/>
  <c r="H109" i="2"/>
  <c r="D109" i="2"/>
  <c r="D108" i="2"/>
  <c r="L106" i="2"/>
  <c r="H106" i="2"/>
  <c r="D105" i="2"/>
  <c r="L102" i="2"/>
  <c r="H102" i="2"/>
  <c r="L100" i="2"/>
  <c r="H100" i="2"/>
  <c r="N99" i="2"/>
  <c r="L99" i="2"/>
  <c r="M99" i="2" s="1"/>
  <c r="J99" i="2"/>
  <c r="H99" i="2"/>
  <c r="I99" i="2" s="1"/>
  <c r="F99" i="2"/>
  <c r="D99" i="2"/>
  <c r="E99" i="2" s="1"/>
  <c r="N93" i="2"/>
  <c r="L93" i="2"/>
  <c r="M93" i="2" s="1"/>
  <c r="J93" i="2"/>
  <c r="H93" i="2"/>
  <c r="I93" i="2" s="1"/>
  <c r="F93" i="2"/>
  <c r="D93" i="2"/>
  <c r="E93" i="2" s="1"/>
  <c r="P91" i="2"/>
  <c r="M91" i="2"/>
  <c r="I91" i="2"/>
  <c r="E91" i="2"/>
  <c r="P90" i="2"/>
  <c r="M90" i="2"/>
  <c r="I90" i="2"/>
  <c r="E90" i="2"/>
  <c r="P89" i="2"/>
  <c r="M89" i="2"/>
  <c r="I89" i="2"/>
  <c r="E89" i="2"/>
  <c r="P88" i="2"/>
  <c r="M88" i="2"/>
  <c r="I88" i="2"/>
  <c r="E88" i="2"/>
  <c r="P87" i="2"/>
  <c r="M87" i="2"/>
  <c r="I87" i="2"/>
  <c r="E87" i="2"/>
  <c r="P86" i="2"/>
  <c r="M86" i="2"/>
  <c r="I86" i="2"/>
  <c r="E86" i="2"/>
  <c r="P85" i="2"/>
  <c r="M85" i="2"/>
  <c r="I85" i="2"/>
  <c r="E85" i="2"/>
  <c r="P84" i="2"/>
  <c r="M84" i="2"/>
  <c r="I84" i="2"/>
  <c r="E84" i="2"/>
  <c r="P83" i="2"/>
  <c r="M83" i="2"/>
  <c r="I83" i="2"/>
  <c r="E83" i="2"/>
  <c r="P82" i="2"/>
  <c r="M82" i="2"/>
  <c r="I82" i="2"/>
  <c r="E82" i="2"/>
  <c r="P81" i="2"/>
  <c r="M81" i="2"/>
  <c r="I81" i="2"/>
  <c r="E81" i="2"/>
  <c r="P80" i="2"/>
  <c r="P93" i="2" s="1"/>
  <c r="M80" i="2"/>
  <c r="I80" i="2"/>
  <c r="E80" i="2"/>
  <c r="N74" i="2"/>
  <c r="L74" i="2"/>
  <c r="M74" i="2" s="1"/>
  <c r="J74" i="2"/>
  <c r="I74" i="2"/>
  <c r="H74" i="2"/>
  <c r="F74" i="2"/>
  <c r="D74" i="2"/>
  <c r="E74" i="2" s="1"/>
  <c r="P72" i="2"/>
  <c r="M72" i="2"/>
  <c r="I72" i="2"/>
  <c r="E72" i="2"/>
  <c r="P71" i="2"/>
  <c r="M71" i="2"/>
  <c r="I71" i="2"/>
  <c r="E71" i="2"/>
  <c r="P70" i="2"/>
  <c r="M70" i="2"/>
  <c r="I70" i="2"/>
  <c r="E70" i="2"/>
  <c r="P69" i="2"/>
  <c r="M69" i="2"/>
  <c r="I69" i="2"/>
  <c r="E69" i="2"/>
  <c r="P68" i="2"/>
  <c r="M68" i="2"/>
  <c r="I68" i="2"/>
  <c r="E68" i="2"/>
  <c r="P67" i="2"/>
  <c r="M67" i="2"/>
  <c r="I67" i="2"/>
  <c r="E67" i="2"/>
  <c r="P66" i="2"/>
  <c r="M66" i="2"/>
  <c r="I66" i="2"/>
  <c r="E66" i="2"/>
  <c r="P65" i="2"/>
  <c r="M65" i="2"/>
  <c r="I65" i="2"/>
  <c r="E65" i="2"/>
  <c r="P64" i="2"/>
  <c r="M64" i="2"/>
  <c r="I64" i="2"/>
  <c r="E64" i="2"/>
  <c r="P63" i="2"/>
  <c r="M63" i="2"/>
  <c r="I63" i="2"/>
  <c r="E63" i="2"/>
  <c r="P62" i="2"/>
  <c r="M62" i="2"/>
  <c r="I62" i="2"/>
  <c r="E62" i="2"/>
  <c r="P61" i="2"/>
  <c r="P74" i="2" s="1"/>
  <c r="M61" i="2"/>
  <c r="I61" i="2"/>
  <c r="E61" i="2"/>
  <c r="N55" i="2"/>
  <c r="L55" i="2"/>
  <c r="M55" i="2" s="1"/>
  <c r="J55" i="2"/>
  <c r="H55" i="2"/>
  <c r="I55" i="2" s="1"/>
  <c r="F55" i="2"/>
  <c r="D55" i="2"/>
  <c r="E55" i="2" s="1"/>
  <c r="P53" i="2"/>
  <c r="M53" i="2"/>
  <c r="I53" i="2"/>
  <c r="E53" i="2"/>
  <c r="P52" i="2"/>
  <c r="M52" i="2"/>
  <c r="I52" i="2"/>
  <c r="E52" i="2"/>
  <c r="P51" i="2"/>
  <c r="M51" i="2"/>
  <c r="I51" i="2"/>
  <c r="E51" i="2"/>
  <c r="P50" i="2"/>
  <c r="M50" i="2"/>
  <c r="I50" i="2"/>
  <c r="E50" i="2"/>
  <c r="P49" i="2"/>
  <c r="M49" i="2"/>
  <c r="I49" i="2"/>
  <c r="E49" i="2"/>
  <c r="P48" i="2"/>
  <c r="M48" i="2"/>
  <c r="I48" i="2"/>
  <c r="E48" i="2"/>
  <c r="P47" i="2"/>
  <c r="M47" i="2"/>
  <c r="I47" i="2"/>
  <c r="E47" i="2"/>
  <c r="P46" i="2"/>
  <c r="M46" i="2"/>
  <c r="I46" i="2"/>
  <c r="E46" i="2"/>
  <c r="P45" i="2"/>
  <c r="M45" i="2"/>
  <c r="I45" i="2"/>
  <c r="E45" i="2"/>
  <c r="P44" i="2"/>
  <c r="M44" i="2"/>
  <c r="I44" i="2"/>
  <c r="E44" i="2"/>
  <c r="P43" i="2"/>
  <c r="M43" i="2"/>
  <c r="I43" i="2"/>
  <c r="E43" i="2"/>
  <c r="P42" i="2"/>
  <c r="P55" i="2" s="1"/>
  <c r="M42" i="2"/>
  <c r="I42" i="2"/>
  <c r="E42" i="2"/>
  <c r="I18" i="5"/>
  <c r="I20" i="5"/>
  <c r="I19" i="5"/>
  <c r="I17" i="5"/>
  <c r="J24" i="8" l="1"/>
  <c r="J100" i="8" s="1"/>
  <c r="H101" i="9"/>
  <c r="H105" i="8"/>
  <c r="D100" i="8"/>
  <c r="H104" i="8"/>
  <c r="H102" i="9"/>
  <c r="E83" i="8"/>
  <c r="E84" i="8" s="1"/>
  <c r="E85" i="8" s="1"/>
  <c r="F82" i="8"/>
  <c r="N84" i="8"/>
  <c r="M85" i="8"/>
  <c r="M45" i="8"/>
  <c r="N44" i="8"/>
  <c r="P44" i="8" s="1"/>
  <c r="F83" i="8"/>
  <c r="J66" i="8"/>
  <c r="J82" i="8"/>
  <c r="P82" i="8" s="1"/>
  <c r="I67" i="8"/>
  <c r="I68" i="8" s="1"/>
  <c r="I69" i="8" s="1"/>
  <c r="I70" i="8" s="1"/>
  <c r="I71" i="8" s="1"/>
  <c r="J83" i="8"/>
  <c r="D37" i="8"/>
  <c r="F63" i="8"/>
  <c r="I48" i="8"/>
  <c r="I49" i="8" s="1"/>
  <c r="J47" i="8"/>
  <c r="M66" i="8"/>
  <c r="M67" i="8" s="1"/>
  <c r="N65" i="8"/>
  <c r="F26" i="8"/>
  <c r="E27" i="8"/>
  <c r="I27" i="8"/>
  <c r="I28" i="8" s="1"/>
  <c r="J26" i="8"/>
  <c r="E48" i="8"/>
  <c r="E49" i="8" s="1"/>
  <c r="F47" i="8"/>
  <c r="E69" i="8"/>
  <c r="E70" i="8" s="1"/>
  <c r="F68" i="8"/>
  <c r="J70" i="8"/>
  <c r="H108" i="8"/>
  <c r="L56" i="8"/>
  <c r="N43" i="8"/>
  <c r="J81" i="8"/>
  <c r="H94" i="8"/>
  <c r="I94" i="8" s="1"/>
  <c r="I87" i="8"/>
  <c r="I88" i="8" s="1"/>
  <c r="J86" i="8"/>
  <c r="F24" i="8"/>
  <c r="D103" i="8"/>
  <c r="J27" i="8"/>
  <c r="L107" i="8"/>
  <c r="H110" i="8"/>
  <c r="J45" i="8"/>
  <c r="E86" i="8"/>
  <c r="E87" i="8" s="1"/>
  <c r="F85" i="8"/>
  <c r="J87" i="8"/>
  <c r="H109" i="8"/>
  <c r="H100" i="8"/>
  <c r="J25" i="8"/>
  <c r="M26" i="8"/>
  <c r="M27" i="8" s="1"/>
  <c r="M28" i="8" s="1"/>
  <c r="L103" i="8"/>
  <c r="D106" i="8"/>
  <c r="H37" i="8"/>
  <c r="D56" i="8"/>
  <c r="P62" i="8"/>
  <c r="P63" i="8"/>
  <c r="N63" i="8"/>
  <c r="F66" i="8"/>
  <c r="L109" i="8"/>
  <c r="D110" i="8"/>
  <c r="N66" i="8"/>
  <c r="L100" i="8"/>
  <c r="L37" i="8"/>
  <c r="D101" i="8"/>
  <c r="J46" i="8"/>
  <c r="D94" i="8"/>
  <c r="E94" i="8" s="1"/>
  <c r="N24" i="8"/>
  <c r="F25" i="8"/>
  <c r="N26" i="8"/>
  <c r="H106" i="8"/>
  <c r="H107" i="8"/>
  <c r="L111" i="8"/>
  <c r="F44" i="8"/>
  <c r="F45" i="8"/>
  <c r="F62" i="8"/>
  <c r="N62" i="8"/>
  <c r="L75" i="8"/>
  <c r="M75" i="8" s="1"/>
  <c r="J84" i="8"/>
  <c r="H56" i="8"/>
  <c r="H75" i="8"/>
  <c r="I75" i="8" s="1"/>
  <c r="J64" i="8"/>
  <c r="J65" i="8"/>
  <c r="P65" i="8" s="1"/>
  <c r="F67" i="8"/>
  <c r="L104" i="8"/>
  <c r="D105" i="8"/>
  <c r="L106" i="8"/>
  <c r="D107" i="8"/>
  <c r="L108" i="8"/>
  <c r="D109" i="8"/>
  <c r="L110" i="8"/>
  <c r="D111" i="8"/>
  <c r="D75" i="8"/>
  <c r="E75" i="8" s="1"/>
  <c r="N64" i="8"/>
  <c r="F69" i="8"/>
  <c r="N83" i="8"/>
  <c r="J85" i="8"/>
  <c r="L94" i="8"/>
  <c r="M94" i="8" s="1"/>
  <c r="D56" i="9"/>
  <c r="D31" i="9"/>
  <c r="D27" i="9"/>
  <c r="L33" i="9"/>
  <c r="L109" i="9" s="1"/>
  <c r="H108" i="2"/>
  <c r="D30" i="9"/>
  <c r="D101" i="2"/>
  <c r="H104" i="2"/>
  <c r="L108" i="2"/>
  <c r="D25" i="9"/>
  <c r="D101" i="9" s="1"/>
  <c r="L27" i="9"/>
  <c r="L103" i="9" s="1"/>
  <c r="F35" i="9"/>
  <c r="L29" i="9"/>
  <c r="D103" i="2"/>
  <c r="D26" i="9"/>
  <c r="D102" i="9" s="1"/>
  <c r="D100" i="2"/>
  <c r="L104" i="2"/>
  <c r="D107" i="2"/>
  <c r="D28" i="9"/>
  <c r="H24" i="9"/>
  <c r="H100" i="9" s="1"/>
  <c r="H28" i="9"/>
  <c r="H104" i="9" s="1"/>
  <c r="H32" i="9"/>
  <c r="H37" i="9" s="1"/>
  <c r="N92" i="9"/>
  <c r="H106" i="9"/>
  <c r="H110" i="9"/>
  <c r="N24" i="9"/>
  <c r="D75" i="9"/>
  <c r="E75" i="9" s="1"/>
  <c r="D111" i="9"/>
  <c r="N54" i="9"/>
  <c r="J83" i="9"/>
  <c r="F27" i="9"/>
  <c r="N82" i="9"/>
  <c r="J65" i="9"/>
  <c r="J73" i="9"/>
  <c r="F31" i="9"/>
  <c r="F44" i="9"/>
  <c r="N44" i="9"/>
  <c r="J68" i="9"/>
  <c r="N86" i="9"/>
  <c r="N45" i="9"/>
  <c r="J69" i="9"/>
  <c r="N87" i="9"/>
  <c r="J64" i="9"/>
  <c r="J72" i="9"/>
  <c r="J63" i="9"/>
  <c r="N83" i="9"/>
  <c r="M25" i="9"/>
  <c r="M26" i="9" s="1"/>
  <c r="N26" i="9" s="1"/>
  <c r="F52" i="9"/>
  <c r="P62" i="9"/>
  <c r="I25" i="9"/>
  <c r="I26" i="9" s="1"/>
  <c r="J26" i="9" s="1"/>
  <c r="J24" i="9"/>
  <c r="F26" i="9"/>
  <c r="D104" i="9"/>
  <c r="F28" i="9"/>
  <c r="N28" i="9"/>
  <c r="N29" i="9"/>
  <c r="L105" i="9"/>
  <c r="F33" i="9"/>
  <c r="N43" i="9"/>
  <c r="L56" i="9"/>
  <c r="F46" i="9"/>
  <c r="N46" i="9"/>
  <c r="N47" i="9"/>
  <c r="F51" i="9"/>
  <c r="E88" i="9"/>
  <c r="E89" i="9" s="1"/>
  <c r="F87" i="9"/>
  <c r="D110" i="9"/>
  <c r="F34" i="9"/>
  <c r="N34" i="9"/>
  <c r="L111" i="9"/>
  <c r="N35" i="9"/>
  <c r="F49" i="9"/>
  <c r="D100" i="9"/>
  <c r="F24" i="9"/>
  <c r="F30" i="9"/>
  <c r="D106" i="9"/>
  <c r="N30" i="9"/>
  <c r="N31" i="9"/>
  <c r="L107" i="9"/>
  <c r="I45" i="9"/>
  <c r="I46" i="9" s="1"/>
  <c r="J44" i="9"/>
  <c r="F45" i="9"/>
  <c r="F48" i="9"/>
  <c r="N48" i="9"/>
  <c r="N49" i="9"/>
  <c r="F53" i="9"/>
  <c r="L101" i="9"/>
  <c r="N25" i="9"/>
  <c r="I29" i="9"/>
  <c r="I30" i="9" s="1"/>
  <c r="J28" i="9"/>
  <c r="F29" i="9"/>
  <c r="D108" i="9"/>
  <c r="F32" i="9"/>
  <c r="N32" i="9"/>
  <c r="F47" i="9"/>
  <c r="F50" i="9"/>
  <c r="N50" i="9"/>
  <c r="N51" i="9"/>
  <c r="M64" i="9"/>
  <c r="M65" i="9" s="1"/>
  <c r="N63" i="9"/>
  <c r="H103" i="9"/>
  <c r="H107" i="9"/>
  <c r="H111" i="9"/>
  <c r="E63" i="9"/>
  <c r="E64" i="9" s="1"/>
  <c r="F62" i="9"/>
  <c r="I84" i="9"/>
  <c r="I85" i="9" s="1"/>
  <c r="F85" i="9"/>
  <c r="N88" i="9"/>
  <c r="N89" i="9"/>
  <c r="L94" i="9"/>
  <c r="M94" i="9" s="1"/>
  <c r="F86" i="9"/>
  <c r="L100" i="9"/>
  <c r="L102" i="9"/>
  <c r="D103" i="9"/>
  <c r="L104" i="9"/>
  <c r="D105" i="9"/>
  <c r="L106" i="9"/>
  <c r="D107" i="9"/>
  <c r="L108" i="9"/>
  <c r="D109" i="9"/>
  <c r="L110" i="9"/>
  <c r="H75" i="9"/>
  <c r="I75" i="9" s="1"/>
  <c r="J66" i="9"/>
  <c r="J67" i="9"/>
  <c r="J70" i="9"/>
  <c r="J71" i="9"/>
  <c r="P81" i="9"/>
  <c r="F82" i="9"/>
  <c r="N90" i="9"/>
  <c r="N91" i="9"/>
  <c r="F83" i="9"/>
  <c r="J27" i="9"/>
  <c r="J43" i="9"/>
  <c r="D94" i="9"/>
  <c r="E94" i="9" s="1"/>
  <c r="J82" i="9"/>
  <c r="F84" i="9"/>
  <c r="N84" i="9"/>
  <c r="N85" i="9"/>
  <c r="L75" i="9"/>
  <c r="M75" i="9" s="1"/>
  <c r="H94" i="9"/>
  <c r="I94" i="9" s="1"/>
  <c r="J101" i="2"/>
  <c r="P24" i="2"/>
  <c r="J100" i="2"/>
  <c r="P100" i="2" s="1"/>
  <c r="M27" i="2"/>
  <c r="M28" i="2" s="1"/>
  <c r="N102" i="2"/>
  <c r="M102" i="2" s="1"/>
  <c r="J102" i="2"/>
  <c r="L107" i="2"/>
  <c r="L109" i="2"/>
  <c r="N101" i="2"/>
  <c r="P101" i="2" s="1"/>
  <c r="I27" i="2"/>
  <c r="I28" i="2" s="1"/>
  <c r="I102" i="2"/>
  <c r="M100" i="2"/>
  <c r="H101" i="2"/>
  <c r="H103" i="2"/>
  <c r="H105" i="2"/>
  <c r="H107" i="2"/>
  <c r="P99" i="2"/>
  <c r="N27" i="8" l="1"/>
  <c r="P27" i="8" s="1"/>
  <c r="I101" i="2"/>
  <c r="P66" i="8"/>
  <c r="N100" i="9"/>
  <c r="D112" i="2"/>
  <c r="I72" i="8"/>
  <c r="J71" i="8"/>
  <c r="D113" i="8"/>
  <c r="J48" i="8"/>
  <c r="P64" i="8"/>
  <c r="N101" i="8"/>
  <c r="M101" i="8" s="1"/>
  <c r="N45" i="8"/>
  <c r="N102" i="8" s="1"/>
  <c r="M102" i="8" s="1"/>
  <c r="M46" i="8"/>
  <c r="F102" i="8"/>
  <c r="E102" i="8" s="1"/>
  <c r="P83" i="8"/>
  <c r="J67" i="8"/>
  <c r="P84" i="8"/>
  <c r="J69" i="8"/>
  <c r="J68" i="8"/>
  <c r="M86" i="8"/>
  <c r="N85" i="8"/>
  <c r="F84" i="8"/>
  <c r="N100" i="8"/>
  <c r="P100" i="8" s="1"/>
  <c r="H113" i="8"/>
  <c r="I100" i="8"/>
  <c r="J103" i="8"/>
  <c r="P81" i="8"/>
  <c r="F86" i="8"/>
  <c r="L113" i="8"/>
  <c r="M29" i="8"/>
  <c r="N28" i="8"/>
  <c r="J102" i="8"/>
  <c r="P26" i="8"/>
  <c r="F100" i="8"/>
  <c r="P43" i="8"/>
  <c r="F27" i="8"/>
  <c r="E28" i="8"/>
  <c r="P24" i="8"/>
  <c r="F87" i="8"/>
  <c r="E88" i="8"/>
  <c r="E50" i="8"/>
  <c r="F49" i="8"/>
  <c r="J49" i="8"/>
  <c r="I50" i="8"/>
  <c r="F101" i="8"/>
  <c r="E101" i="8" s="1"/>
  <c r="J101" i="8"/>
  <c r="P25" i="8"/>
  <c r="F48" i="8"/>
  <c r="I89" i="8"/>
  <c r="J88" i="8"/>
  <c r="I73" i="8"/>
  <c r="J73" i="8" s="1"/>
  <c r="J72" i="8"/>
  <c r="E71" i="8"/>
  <c r="F70" i="8"/>
  <c r="I29" i="8"/>
  <c r="J28" i="8"/>
  <c r="M68" i="8"/>
  <c r="N67" i="8"/>
  <c r="L112" i="2"/>
  <c r="P82" i="9"/>
  <c r="N33" i="9"/>
  <c r="N27" i="9"/>
  <c r="N37" i="9" s="1"/>
  <c r="M37" i="9" s="1"/>
  <c r="F25" i="9"/>
  <c r="H108" i="9"/>
  <c r="H113" i="9" s="1"/>
  <c r="D37" i="9"/>
  <c r="L37" i="9"/>
  <c r="P63" i="9"/>
  <c r="P102" i="2"/>
  <c r="N94" i="9"/>
  <c r="P83" i="9"/>
  <c r="N64" i="9"/>
  <c r="P64" i="9" s="1"/>
  <c r="J45" i="9"/>
  <c r="F88" i="9"/>
  <c r="J25" i="9"/>
  <c r="P25" i="9" s="1"/>
  <c r="P44" i="9"/>
  <c r="J84" i="9"/>
  <c r="P84" i="9" s="1"/>
  <c r="P45" i="9"/>
  <c r="J29" i="9"/>
  <c r="P29" i="9" s="1"/>
  <c r="F56" i="9"/>
  <c r="E56" i="9" s="1"/>
  <c r="F100" i="9"/>
  <c r="F37" i="9"/>
  <c r="E37" i="9" s="1"/>
  <c r="P27" i="9"/>
  <c r="D113" i="9"/>
  <c r="J100" i="9"/>
  <c r="P24" i="9"/>
  <c r="N56" i="9"/>
  <c r="M100" i="9"/>
  <c r="L113" i="9"/>
  <c r="J85" i="9"/>
  <c r="P85" i="9" s="1"/>
  <c r="I86" i="9"/>
  <c r="M66" i="9"/>
  <c r="N65" i="9"/>
  <c r="P65" i="9" s="1"/>
  <c r="P28" i="9"/>
  <c r="E90" i="9"/>
  <c r="F89" i="9"/>
  <c r="J102" i="9"/>
  <c r="P26" i="9"/>
  <c r="P43" i="9"/>
  <c r="E65" i="9"/>
  <c r="F64" i="9"/>
  <c r="F63" i="9"/>
  <c r="F101" i="9" s="1"/>
  <c r="E101" i="9" s="1"/>
  <c r="I31" i="9"/>
  <c r="J30" i="9"/>
  <c r="N101" i="9"/>
  <c r="I47" i="9"/>
  <c r="J46" i="9"/>
  <c r="P46" i="9" s="1"/>
  <c r="M56" i="9"/>
  <c r="F102" i="9"/>
  <c r="E102" i="9" s="1"/>
  <c r="J75" i="9"/>
  <c r="I100" i="2"/>
  <c r="M101" i="2"/>
  <c r="H112" i="2"/>
  <c r="N103" i="2"/>
  <c r="M103" i="2" s="1"/>
  <c r="P26" i="2"/>
  <c r="M29" i="2"/>
  <c r="N104" i="2"/>
  <c r="M104" i="2" s="1"/>
  <c r="I29" i="2"/>
  <c r="P27" i="2"/>
  <c r="J103" i="2"/>
  <c r="I103" i="2" s="1"/>
  <c r="P25" i="2"/>
  <c r="F103" i="8" l="1"/>
  <c r="E103" i="8" s="1"/>
  <c r="M100" i="8"/>
  <c r="M87" i="8"/>
  <c r="N86" i="8"/>
  <c r="P86" i="8" s="1"/>
  <c r="P85" i="8"/>
  <c r="P45" i="8"/>
  <c r="M47" i="8"/>
  <c r="N46" i="8"/>
  <c r="I30" i="8"/>
  <c r="J29" i="8"/>
  <c r="P101" i="8"/>
  <c r="I101" i="8"/>
  <c r="E100" i="8"/>
  <c r="I103" i="8"/>
  <c r="E89" i="8"/>
  <c r="F88" i="8"/>
  <c r="M69" i="8"/>
  <c r="N68" i="8"/>
  <c r="P68" i="8" s="1"/>
  <c r="E72" i="8"/>
  <c r="F71" i="8"/>
  <c r="M30" i="8"/>
  <c r="N29" i="8"/>
  <c r="P67" i="8"/>
  <c r="I90" i="8"/>
  <c r="J89" i="8"/>
  <c r="I51" i="8"/>
  <c r="J50" i="8"/>
  <c r="P28" i="8"/>
  <c r="J104" i="8"/>
  <c r="E51" i="8"/>
  <c r="F50" i="8"/>
  <c r="E29" i="8"/>
  <c r="F28" i="8"/>
  <c r="F104" i="8" s="1"/>
  <c r="E104" i="8" s="1"/>
  <c r="P102" i="8"/>
  <c r="I102" i="8"/>
  <c r="J75" i="8"/>
  <c r="N102" i="9"/>
  <c r="M102" i="9" s="1"/>
  <c r="J101" i="9"/>
  <c r="I101" i="9" s="1"/>
  <c r="E66" i="9"/>
  <c r="F65" i="9"/>
  <c r="P101" i="9"/>
  <c r="P30" i="9"/>
  <c r="N103" i="9"/>
  <c r="M103" i="9" s="1"/>
  <c r="M67" i="9"/>
  <c r="N66" i="9"/>
  <c r="E100" i="9"/>
  <c r="M101" i="9"/>
  <c r="P100" i="9"/>
  <c r="I100" i="9"/>
  <c r="I32" i="9"/>
  <c r="J31" i="9"/>
  <c r="I102" i="9"/>
  <c r="E91" i="9"/>
  <c r="F90" i="9"/>
  <c r="I48" i="9"/>
  <c r="J47" i="9"/>
  <c r="I87" i="9"/>
  <c r="J86" i="9"/>
  <c r="P86" i="9" s="1"/>
  <c r="J103" i="9"/>
  <c r="I30" i="2"/>
  <c r="M30" i="2"/>
  <c r="N105" i="2"/>
  <c r="M105" i="2" s="1"/>
  <c r="P103" i="2"/>
  <c r="P28" i="2"/>
  <c r="J104" i="2"/>
  <c r="P102" i="9" l="1"/>
  <c r="P46" i="8"/>
  <c r="N103" i="8"/>
  <c r="M88" i="8"/>
  <c r="N87" i="8"/>
  <c r="P87" i="8" s="1"/>
  <c r="M48" i="8"/>
  <c r="N47" i="8"/>
  <c r="M70" i="8"/>
  <c r="N69" i="8"/>
  <c r="P69" i="8" s="1"/>
  <c r="I104" i="8"/>
  <c r="I31" i="8"/>
  <c r="J30" i="8"/>
  <c r="I91" i="8"/>
  <c r="J90" i="8"/>
  <c r="E73" i="8"/>
  <c r="F73" i="8" s="1"/>
  <c r="F72" i="8"/>
  <c r="J51" i="8"/>
  <c r="I52" i="8"/>
  <c r="J105" i="8"/>
  <c r="P29" i="8"/>
  <c r="E30" i="8"/>
  <c r="F29" i="8"/>
  <c r="F105" i="8" s="1"/>
  <c r="E105" i="8" s="1"/>
  <c r="F89" i="8"/>
  <c r="E90" i="8"/>
  <c r="E52" i="8"/>
  <c r="F51" i="8"/>
  <c r="M31" i="8"/>
  <c r="N30" i="8"/>
  <c r="M68" i="9"/>
  <c r="N67" i="9"/>
  <c r="F103" i="9"/>
  <c r="E67" i="9"/>
  <c r="F66" i="9"/>
  <c r="F104" i="9" s="1"/>
  <c r="E104" i="9" s="1"/>
  <c r="P103" i="9"/>
  <c r="I103" i="9"/>
  <c r="P47" i="9"/>
  <c r="J104" i="9"/>
  <c r="E92" i="9"/>
  <c r="F92" i="9" s="1"/>
  <c r="F91" i="9"/>
  <c r="F94" i="9" s="1"/>
  <c r="P31" i="9"/>
  <c r="J87" i="9"/>
  <c r="I88" i="9"/>
  <c r="I49" i="9"/>
  <c r="J48" i="9"/>
  <c r="I33" i="9"/>
  <c r="J32" i="9"/>
  <c r="P66" i="9"/>
  <c r="N104" i="9"/>
  <c r="M104" i="9" s="1"/>
  <c r="P29" i="2"/>
  <c r="J105" i="2"/>
  <c r="I31" i="2"/>
  <c r="P104" i="2"/>
  <c r="I104" i="2"/>
  <c r="M31" i="2"/>
  <c r="N106" i="2"/>
  <c r="M106" i="2" s="1"/>
  <c r="N48" i="8" l="1"/>
  <c r="M49" i="8"/>
  <c r="F75" i="8"/>
  <c r="P47" i="8"/>
  <c r="N104" i="8"/>
  <c r="M103" i="8"/>
  <c r="P103" i="8"/>
  <c r="M89" i="8"/>
  <c r="N88" i="8"/>
  <c r="P88" i="8" s="1"/>
  <c r="I105" i="8"/>
  <c r="J106" i="8"/>
  <c r="P30" i="8"/>
  <c r="E31" i="8"/>
  <c r="F30" i="8"/>
  <c r="I53" i="8"/>
  <c r="J52" i="8"/>
  <c r="J31" i="8"/>
  <c r="I32" i="8"/>
  <c r="M32" i="8"/>
  <c r="N31" i="8"/>
  <c r="E91" i="8"/>
  <c r="F90" i="8"/>
  <c r="E53" i="8"/>
  <c r="F52" i="8"/>
  <c r="I92" i="8"/>
  <c r="J92" i="8" s="1"/>
  <c r="J91" i="8"/>
  <c r="J94" i="8"/>
  <c r="M71" i="8"/>
  <c r="N70" i="8"/>
  <c r="P70" i="8" s="1"/>
  <c r="P87" i="9"/>
  <c r="P48" i="9"/>
  <c r="J105" i="9"/>
  <c r="E68" i="9"/>
  <c r="F67" i="9"/>
  <c r="E103" i="9"/>
  <c r="I50" i="9"/>
  <c r="J49" i="9"/>
  <c r="P67" i="9"/>
  <c r="N105" i="9"/>
  <c r="M105" i="9" s="1"/>
  <c r="I34" i="9"/>
  <c r="J33" i="9"/>
  <c r="P32" i="9"/>
  <c r="I89" i="9"/>
  <c r="J88" i="9"/>
  <c r="P88" i="9" s="1"/>
  <c r="P104" i="9"/>
  <c r="I104" i="9"/>
  <c r="M69" i="9"/>
  <c r="N68" i="9"/>
  <c r="P30" i="2"/>
  <c r="J106" i="2"/>
  <c r="P105" i="2"/>
  <c r="I105" i="2"/>
  <c r="M32" i="2"/>
  <c r="N107" i="2"/>
  <c r="I32" i="2"/>
  <c r="M90" i="8" l="1"/>
  <c r="N89" i="8"/>
  <c r="P89" i="8" s="1"/>
  <c r="M50" i="8"/>
  <c r="N49" i="8"/>
  <c r="P48" i="8"/>
  <c r="N105" i="8"/>
  <c r="M104" i="8"/>
  <c r="P104" i="8"/>
  <c r="E92" i="8"/>
  <c r="F92" i="8" s="1"/>
  <c r="F91" i="8"/>
  <c r="J107" i="8"/>
  <c r="P31" i="8"/>
  <c r="I33" i="8"/>
  <c r="J32" i="8"/>
  <c r="E32" i="8"/>
  <c r="F31" i="8"/>
  <c r="F107" i="8" s="1"/>
  <c r="E107" i="8" s="1"/>
  <c r="E54" i="8"/>
  <c r="F54" i="8" s="1"/>
  <c r="F53" i="8"/>
  <c r="M72" i="8"/>
  <c r="N71" i="8"/>
  <c r="P71" i="8" s="1"/>
  <c r="M33" i="8"/>
  <c r="N32" i="8"/>
  <c r="I54" i="8"/>
  <c r="J54" i="8" s="1"/>
  <c r="J53" i="8"/>
  <c r="F106" i="8"/>
  <c r="I106" i="8"/>
  <c r="I35" i="9"/>
  <c r="J35" i="9" s="1"/>
  <c r="J34" i="9"/>
  <c r="M70" i="9"/>
  <c r="N69" i="9"/>
  <c r="I51" i="9"/>
  <c r="J50" i="9"/>
  <c r="E69" i="9"/>
  <c r="F68" i="9"/>
  <c r="F106" i="9" s="1"/>
  <c r="E106" i="9" s="1"/>
  <c r="P49" i="9"/>
  <c r="J106" i="9"/>
  <c r="J89" i="9"/>
  <c r="P89" i="9" s="1"/>
  <c r="I90" i="9"/>
  <c r="P68" i="9"/>
  <c r="N106" i="9"/>
  <c r="M106" i="9" s="1"/>
  <c r="F105" i="9"/>
  <c r="P33" i="9"/>
  <c r="P105" i="9"/>
  <c r="I105" i="9"/>
  <c r="I33" i="2"/>
  <c r="P106" i="2"/>
  <c r="I106" i="2"/>
  <c r="M107" i="2"/>
  <c r="M33" i="2"/>
  <c r="N108" i="2"/>
  <c r="M108" i="2" s="1"/>
  <c r="P31" i="2"/>
  <c r="J107" i="2"/>
  <c r="M51" i="8" l="1"/>
  <c r="N50" i="8"/>
  <c r="F56" i="8"/>
  <c r="E56" i="8" s="1"/>
  <c r="N90" i="8"/>
  <c r="P90" i="8" s="1"/>
  <c r="M91" i="8"/>
  <c r="M105" i="8"/>
  <c r="P105" i="8"/>
  <c r="J56" i="8"/>
  <c r="I56" i="8" s="1"/>
  <c r="P49" i="8"/>
  <c r="N106" i="8"/>
  <c r="I107" i="8"/>
  <c r="M73" i="8"/>
  <c r="N73" i="8" s="1"/>
  <c r="N72" i="8"/>
  <c r="P72" i="8" s="1"/>
  <c r="E33" i="8"/>
  <c r="F32" i="8"/>
  <c r="F108" i="8" s="1"/>
  <c r="E108" i="8" s="1"/>
  <c r="E106" i="8"/>
  <c r="M34" i="8"/>
  <c r="N33" i="8"/>
  <c r="I34" i="8"/>
  <c r="J33" i="8"/>
  <c r="P32" i="8"/>
  <c r="J108" i="8"/>
  <c r="F94" i="8"/>
  <c r="M71" i="9"/>
  <c r="N70" i="9"/>
  <c r="P106" i="9"/>
  <c r="I106" i="9"/>
  <c r="P50" i="9"/>
  <c r="J107" i="9"/>
  <c r="P34" i="9"/>
  <c r="J37" i="9"/>
  <c r="I37" i="9" s="1"/>
  <c r="E105" i="9"/>
  <c r="I52" i="9"/>
  <c r="J51" i="9"/>
  <c r="P35" i="9"/>
  <c r="E70" i="9"/>
  <c r="F69" i="9"/>
  <c r="I91" i="9"/>
  <c r="J90" i="9"/>
  <c r="P90" i="9" s="1"/>
  <c r="P69" i="9"/>
  <c r="N107" i="9"/>
  <c r="M107" i="9" s="1"/>
  <c r="P107" i="2"/>
  <c r="I107" i="2"/>
  <c r="J108" i="2"/>
  <c r="P32" i="2"/>
  <c r="M34" i="2"/>
  <c r="N109" i="2"/>
  <c r="M109" i="2" s="1"/>
  <c r="I34" i="2"/>
  <c r="P50" i="8" l="1"/>
  <c r="N107" i="8"/>
  <c r="M106" i="8"/>
  <c r="P106" i="8"/>
  <c r="M92" i="8"/>
  <c r="N92" i="8" s="1"/>
  <c r="N91" i="8"/>
  <c r="P91" i="8" s="1"/>
  <c r="N51" i="8"/>
  <c r="M52" i="8"/>
  <c r="M35" i="8"/>
  <c r="N35" i="8" s="1"/>
  <c r="N34" i="8"/>
  <c r="E34" i="8"/>
  <c r="F33" i="8"/>
  <c r="F109" i="8" s="1"/>
  <c r="E109" i="8" s="1"/>
  <c r="I35" i="8"/>
  <c r="J35" i="8" s="1"/>
  <c r="J34" i="8"/>
  <c r="I108" i="8"/>
  <c r="J109" i="8"/>
  <c r="P33" i="8"/>
  <c r="P73" i="8"/>
  <c r="P75" i="8" s="1"/>
  <c r="N75" i="8"/>
  <c r="P37" i="9"/>
  <c r="J91" i="9"/>
  <c r="P91" i="9" s="1"/>
  <c r="I92" i="9"/>
  <c r="J92" i="9" s="1"/>
  <c r="F107" i="9"/>
  <c r="P51" i="9"/>
  <c r="J108" i="9"/>
  <c r="P107" i="9"/>
  <c r="I107" i="9"/>
  <c r="N108" i="9"/>
  <c r="M108" i="9" s="1"/>
  <c r="P70" i="9"/>
  <c r="E71" i="9"/>
  <c r="F70" i="9"/>
  <c r="F108" i="9" s="1"/>
  <c r="E108" i="9" s="1"/>
  <c r="I53" i="9"/>
  <c r="J52" i="9"/>
  <c r="M72" i="9"/>
  <c r="N71" i="9"/>
  <c r="P33" i="2"/>
  <c r="J109" i="2"/>
  <c r="I35" i="2"/>
  <c r="P35" i="2" s="1"/>
  <c r="P108" i="2"/>
  <c r="I108" i="2"/>
  <c r="N110" i="2"/>
  <c r="M35" i="2"/>
  <c r="P51" i="8" l="1"/>
  <c r="N108" i="8"/>
  <c r="M107" i="8"/>
  <c r="P107" i="8"/>
  <c r="N94" i="8"/>
  <c r="P92" i="8"/>
  <c r="P94" i="8" s="1"/>
  <c r="M53" i="8"/>
  <c r="N52" i="8"/>
  <c r="E35" i="8"/>
  <c r="F35" i="8" s="1"/>
  <c r="F34" i="8"/>
  <c r="F110" i="8" s="1"/>
  <c r="E110" i="8" s="1"/>
  <c r="J110" i="8"/>
  <c r="P34" i="8"/>
  <c r="I109" i="8"/>
  <c r="J111" i="8"/>
  <c r="P35" i="8"/>
  <c r="J37" i="8"/>
  <c r="I37" i="8" s="1"/>
  <c r="N37" i="8"/>
  <c r="M37" i="8" s="1"/>
  <c r="N109" i="9"/>
  <c r="M109" i="9" s="1"/>
  <c r="P71" i="9"/>
  <c r="P108" i="9"/>
  <c r="I108" i="9"/>
  <c r="M73" i="9"/>
  <c r="N73" i="9" s="1"/>
  <c r="N72" i="9"/>
  <c r="E72" i="9"/>
  <c r="F71" i="9"/>
  <c r="F109" i="9" s="1"/>
  <c r="E109" i="9" s="1"/>
  <c r="P92" i="9"/>
  <c r="P94" i="9" s="1"/>
  <c r="J94" i="9"/>
  <c r="I54" i="9"/>
  <c r="J54" i="9" s="1"/>
  <c r="J53" i="9"/>
  <c r="E107" i="9"/>
  <c r="P52" i="9"/>
  <c r="J109" i="9"/>
  <c r="J110" i="2"/>
  <c r="P34" i="2"/>
  <c r="I109" i="2"/>
  <c r="P109" i="2"/>
  <c r="M110" i="2"/>
  <c r="N112" i="2"/>
  <c r="M112" i="2" s="1"/>
  <c r="P37" i="8" l="1"/>
  <c r="P52" i="8"/>
  <c r="N109" i="8"/>
  <c r="P108" i="8"/>
  <c r="M108" i="8"/>
  <c r="N53" i="8"/>
  <c r="M54" i="8"/>
  <c r="N54" i="8" s="1"/>
  <c r="I110" i="8"/>
  <c r="I111" i="8"/>
  <c r="J113" i="8"/>
  <c r="I113" i="8" s="1"/>
  <c r="F111" i="8"/>
  <c r="F37" i="8"/>
  <c r="E37" i="8" s="1"/>
  <c r="P109" i="9"/>
  <c r="I109" i="9"/>
  <c r="P54" i="9"/>
  <c r="J111" i="9"/>
  <c r="J56" i="9"/>
  <c r="I56" i="9" s="1"/>
  <c r="E73" i="9"/>
  <c r="F73" i="9" s="1"/>
  <c r="F72" i="9"/>
  <c r="F110" i="9" s="1"/>
  <c r="E110" i="9" s="1"/>
  <c r="P53" i="9"/>
  <c r="J110" i="9"/>
  <c r="P72" i="9"/>
  <c r="N110" i="9"/>
  <c r="M110" i="9" s="1"/>
  <c r="P73" i="9"/>
  <c r="N111" i="9"/>
  <c r="N75" i="9"/>
  <c r="P110" i="2"/>
  <c r="P112" i="2" s="1"/>
  <c r="P116" i="2" s="1"/>
  <c r="I110" i="2"/>
  <c r="J112" i="2"/>
  <c r="I112" i="2" s="1"/>
  <c r="N56" i="8" l="1"/>
  <c r="M56" i="8" s="1"/>
  <c r="P54" i="8"/>
  <c r="N111" i="8"/>
  <c r="M109" i="8"/>
  <c r="P109" i="8"/>
  <c r="P53" i="8"/>
  <c r="N110" i="8"/>
  <c r="P56" i="8"/>
  <c r="E111" i="8"/>
  <c r="F113" i="8"/>
  <c r="P56" i="9"/>
  <c r="J113" i="9"/>
  <c r="I113" i="9" s="1"/>
  <c r="F111" i="9"/>
  <c r="F75" i="9"/>
  <c r="M111" i="9"/>
  <c r="N113" i="9"/>
  <c r="M113" i="9" s="1"/>
  <c r="P110" i="9"/>
  <c r="I110" i="9"/>
  <c r="P75" i="9"/>
  <c r="P111" i="9"/>
  <c r="I111" i="9"/>
  <c r="E113" i="8" l="1"/>
  <c r="M111" i="8"/>
  <c r="P111" i="8"/>
  <c r="M110" i="8"/>
  <c r="N113" i="8"/>
  <c r="M113" i="8" s="1"/>
  <c r="P110" i="8"/>
  <c r="P113" i="9"/>
  <c r="P117" i="9" s="1"/>
  <c r="E111" i="9"/>
  <c r="F113" i="9"/>
  <c r="E113" i="9" l="1"/>
  <c r="I42" i="1"/>
  <c r="I35" i="1"/>
  <c r="I43" i="1"/>
  <c r="I36" i="1"/>
  <c r="I44" i="1"/>
  <c r="J44" i="1" s="1"/>
  <c r="I37" i="1"/>
  <c r="I45" i="1"/>
  <c r="I41" i="1"/>
  <c r="J41" i="1" s="1"/>
  <c r="I38" i="1"/>
  <c r="J38" i="1" s="1"/>
  <c r="I46" i="1"/>
  <c r="I39" i="1"/>
  <c r="I34" i="1"/>
  <c r="I40" i="1"/>
  <c r="P113" i="8"/>
  <c r="P117" i="8" s="1"/>
  <c r="J40" i="1" l="1"/>
  <c r="J39" i="1"/>
  <c r="J43" i="1"/>
  <c r="J42" i="1"/>
  <c r="J46" i="1"/>
  <c r="J45" i="1"/>
  <c r="J34" i="1"/>
  <c r="J35" i="1"/>
  <c r="J37" i="1"/>
  <c r="J36" i="1"/>
  <c r="D42" i="5"/>
  <c r="C42" i="5"/>
  <c r="D40" i="5"/>
  <c r="C40" i="5"/>
  <c r="D38" i="5"/>
  <c r="D24" i="5" s="1"/>
  <c r="C38" i="5"/>
  <c r="D36" i="5"/>
  <c r="C36" i="5"/>
  <c r="D34" i="5"/>
  <c r="C34" i="5"/>
  <c r="D41" i="5"/>
  <c r="C41" i="5"/>
  <c r="D39" i="5"/>
  <c r="C39" i="5"/>
  <c r="D37" i="5"/>
  <c r="D23" i="5" s="1"/>
  <c r="C37" i="5"/>
  <c r="C23" i="5" s="1"/>
  <c r="E23" i="5"/>
  <c r="D35" i="5"/>
  <c r="C35" i="5"/>
  <c r="D33" i="5"/>
  <c r="C33" i="5"/>
  <c r="I47" i="10"/>
  <c r="F45" i="10"/>
  <c r="G45" i="10" s="1"/>
  <c r="F44" i="10"/>
  <c r="G44" i="10" s="1"/>
  <c r="J43" i="10"/>
  <c r="F43" i="10"/>
  <c r="G43" i="10" s="1"/>
  <c r="F42" i="10"/>
  <c r="G42" i="10" s="1"/>
  <c r="F41" i="10"/>
  <c r="G41" i="10" s="1"/>
  <c r="F40" i="10"/>
  <c r="G40" i="10" s="1"/>
  <c r="F39" i="10"/>
  <c r="G39" i="10" s="1"/>
  <c r="D37" i="10"/>
  <c r="K23" i="10"/>
  <c r="H23" i="10"/>
  <c r="D23" i="10"/>
  <c r="C23" i="10"/>
  <c r="D18" i="10"/>
  <c r="E18" i="10" s="1"/>
  <c r="F18" i="10" l="1"/>
  <c r="E23" i="10"/>
  <c r="G47" i="10"/>
  <c r="H46" i="10" s="1"/>
  <c r="J40" i="10"/>
  <c r="J42" i="10"/>
  <c r="J44" i="10"/>
  <c r="J39" i="10"/>
  <c r="J41" i="10"/>
  <c r="J45" i="10"/>
  <c r="H44" i="10" l="1"/>
  <c r="I44" i="10" s="1"/>
  <c r="K44" i="10" s="1"/>
  <c r="H40" i="10"/>
  <c r="I40" i="10" s="1"/>
  <c r="K40" i="10" s="1"/>
  <c r="H41" i="10"/>
  <c r="I41" i="10" s="1"/>
  <c r="K41" i="10" s="1"/>
  <c r="H43" i="10"/>
  <c r="I43" i="10" s="1"/>
  <c r="K43" i="10" s="1"/>
  <c r="H45" i="10"/>
  <c r="I45" i="10" s="1"/>
  <c r="K45" i="10" s="1"/>
  <c r="H39" i="10"/>
  <c r="H42" i="10"/>
  <c r="I42" i="10" s="1"/>
  <c r="K42" i="10" s="1"/>
  <c r="F23" i="10"/>
  <c r="G18" i="10"/>
  <c r="H47" i="10" l="1"/>
  <c r="I39" i="10"/>
  <c r="K39" i="10" s="1"/>
  <c r="J18" i="10"/>
  <c r="J23" i="10" s="1"/>
  <c r="I18" i="10"/>
  <c r="I23" i="10" s="1"/>
  <c r="G23" i="10"/>
  <c r="L71" i="6" l="1"/>
  <c r="I71" i="6"/>
  <c r="H71" i="6"/>
  <c r="E71" i="6"/>
  <c r="L56" i="6"/>
  <c r="I56" i="6"/>
  <c r="H56" i="6"/>
  <c r="E56" i="6"/>
  <c r="F41" i="6"/>
  <c r="L39" i="6"/>
  <c r="L37" i="6"/>
  <c r="L41" i="6" s="1"/>
  <c r="L35" i="6"/>
  <c r="G53" i="1" l="1"/>
  <c r="G52" i="1"/>
  <c r="E74" i="1" l="1"/>
  <c r="E75" i="1"/>
  <c r="E76" i="1"/>
  <c r="E77" i="1"/>
  <c r="E78" i="1"/>
  <c r="E72" i="1"/>
  <c r="E73" i="1" l="1"/>
  <c r="F73" i="1" l="1"/>
  <c r="G73" i="1" l="1"/>
  <c r="D56" i="1" l="1"/>
  <c r="F68" i="1"/>
  <c r="F69" i="1"/>
  <c r="F70" i="1"/>
  <c r="F71" i="1"/>
  <c r="F75" i="1"/>
  <c r="G75" i="1" s="1"/>
  <c r="F76" i="1"/>
  <c r="F77" i="1"/>
  <c r="F78" i="1"/>
  <c r="G78" i="1" s="1"/>
  <c r="F79" i="1"/>
  <c r="G79" i="1" s="1"/>
  <c r="F80" i="1"/>
  <c r="G80" i="1" s="1"/>
  <c r="G63" i="1"/>
  <c r="G62" i="1"/>
  <c r="G61" i="1"/>
  <c r="G58" i="1"/>
  <c r="G59" i="1"/>
  <c r="E80" i="1"/>
  <c r="G77" i="1"/>
  <c r="E79" i="1"/>
  <c r="G56" i="1" l="1"/>
  <c r="G76" i="1"/>
  <c r="C80" i="1" l="1"/>
  <c r="B80" i="1"/>
  <c r="C77" i="1"/>
  <c r="B77" i="1"/>
  <c r="C74" i="1"/>
  <c r="C73" i="1" s="1"/>
  <c r="C71" i="1"/>
  <c r="B71" i="1"/>
  <c r="C69" i="1"/>
  <c r="B69" i="1"/>
  <c r="C63" i="1"/>
  <c r="B63" i="1"/>
  <c r="C60" i="1"/>
  <c r="B60" i="1"/>
  <c r="C57" i="1"/>
  <c r="C56" i="1" s="1"/>
  <c r="B57" i="1"/>
  <c r="C54" i="1"/>
  <c r="B54" i="1"/>
  <c r="C52" i="1"/>
  <c r="B52" i="1"/>
  <c r="G54" i="1" l="1"/>
  <c r="E71" i="1" l="1"/>
  <c r="G71" i="1" l="1"/>
  <c r="E69" i="1"/>
  <c r="G69" i="1" l="1"/>
  <c r="E70" i="1" l="1"/>
  <c r="G70" i="1" l="1"/>
  <c r="E68" i="1" l="1"/>
  <c r="G68" i="1" l="1"/>
  <c r="G57" i="1" l="1"/>
  <c r="F74" i="1"/>
  <c r="F72" i="1"/>
  <c r="G72" i="1" l="1"/>
  <c r="G74" i="1"/>
  <c r="G55" i="1"/>
  <c r="G64" i="1" s="1"/>
  <c r="H22" i="1" l="1"/>
  <c r="I22" i="1" s="1"/>
  <c r="H27" i="1"/>
  <c r="H19" i="1"/>
  <c r="I19" i="1" s="1"/>
  <c r="H26" i="1"/>
  <c r="I26" i="1" s="1"/>
  <c r="H28" i="1"/>
  <c r="I28" i="1" s="1"/>
  <c r="H18" i="1"/>
  <c r="I18" i="1" s="1"/>
  <c r="H24" i="1"/>
  <c r="H25" i="1"/>
  <c r="I25" i="1" s="1"/>
  <c r="H29" i="1"/>
  <c r="I29" i="1" s="1"/>
  <c r="H17" i="1"/>
  <c r="I17" i="1" s="1"/>
  <c r="H20" i="1"/>
  <c r="I20" i="1" s="1"/>
  <c r="H21" i="1"/>
  <c r="H23" i="1"/>
  <c r="I23" i="1" s="1"/>
  <c r="G81" i="1"/>
  <c r="H75" i="1" s="1"/>
  <c r="I75" i="1" s="1"/>
  <c r="I21" i="1" l="1"/>
  <c r="J21" i="1" s="1"/>
  <c r="I24" i="1"/>
  <c r="J24" i="1" s="1"/>
  <c r="I27" i="1"/>
  <c r="J27" i="1" s="1"/>
  <c r="J26" i="1"/>
  <c r="J25" i="1"/>
  <c r="J19" i="1"/>
  <c r="J20" i="1"/>
  <c r="J18" i="1"/>
  <c r="J17" i="1"/>
  <c r="J28" i="1"/>
  <c r="J29" i="1"/>
  <c r="J23" i="1"/>
  <c r="J22" i="1"/>
  <c r="J75" i="1"/>
  <c r="H51" i="1"/>
  <c r="I51" i="1" s="1"/>
  <c r="H56" i="1"/>
  <c r="I56" i="1" s="1"/>
  <c r="H71" i="1"/>
  <c r="I71" i="1" s="1"/>
  <c r="H80" i="1"/>
  <c r="I80" i="1" s="1"/>
  <c r="H79" i="1"/>
  <c r="I79" i="1" s="1"/>
  <c r="H70" i="1"/>
  <c r="I70" i="1" s="1"/>
  <c r="H74" i="1"/>
  <c r="I74" i="1" s="1"/>
  <c r="H73" i="1"/>
  <c r="I73" i="1" s="1"/>
  <c r="H68" i="1"/>
  <c r="I68" i="1" s="1"/>
  <c r="H76" i="1"/>
  <c r="I76" i="1" s="1"/>
  <c r="H78" i="1"/>
  <c r="H69" i="1"/>
  <c r="I69" i="1" s="1"/>
  <c r="H77" i="1"/>
  <c r="I77" i="1" s="1"/>
  <c r="H72" i="1"/>
  <c r="H61" i="1"/>
  <c r="I61" i="1" s="1"/>
  <c r="H58" i="1"/>
  <c r="I58" i="1" s="1"/>
  <c r="H62" i="1"/>
  <c r="I62" i="1" s="1"/>
  <c r="H60" i="1"/>
  <c r="I60" i="1" s="1"/>
  <c r="H59" i="1"/>
  <c r="I59" i="1" s="1"/>
  <c r="H63" i="1"/>
  <c r="I63" i="1" s="1"/>
  <c r="H54" i="1"/>
  <c r="I54" i="1" s="1"/>
  <c r="H52" i="1"/>
  <c r="I52" i="1" s="1"/>
  <c r="H53" i="1"/>
  <c r="I53" i="1" s="1"/>
  <c r="H57" i="1"/>
  <c r="I57" i="1" s="1"/>
  <c r="H55" i="1"/>
  <c r="I55" i="1" s="1"/>
  <c r="J52" i="1" l="1"/>
  <c r="I72" i="1"/>
  <c r="J72" i="1" s="1"/>
  <c r="I78" i="1"/>
  <c r="J78" i="1" s="1"/>
  <c r="J71" i="1"/>
  <c r="J68" i="1"/>
  <c r="J70" i="1"/>
  <c r="J74" i="1"/>
  <c r="J73" i="1"/>
  <c r="J79" i="1"/>
  <c r="J80" i="1"/>
  <c r="J77" i="1"/>
  <c r="J69" i="1"/>
  <c r="J76" i="1"/>
  <c r="E35" i="2" l="1"/>
  <c r="F107" i="2"/>
  <c r="E107" i="2" s="1"/>
  <c r="E31" i="2"/>
  <c r="F105" i="2"/>
  <c r="E105" i="2" s="1"/>
  <c r="E29" i="2"/>
  <c r="E24" i="2"/>
  <c r="F100" i="2"/>
  <c r="E100" i="2" s="1"/>
  <c r="F101" i="2"/>
  <c r="E25" i="2"/>
  <c r="F102" i="2"/>
  <c r="E102" i="2" s="1"/>
  <c r="E26" i="2"/>
  <c r="E27" i="2"/>
  <c r="F103" i="2"/>
  <c r="E103" i="2" s="1"/>
  <c r="E32" i="2"/>
  <c r="F108" i="2"/>
  <c r="E108" i="2" s="1"/>
  <c r="E33" i="2"/>
  <c r="F109" i="2"/>
  <c r="E109" i="2" s="1"/>
  <c r="E30" i="2"/>
  <c r="F106" i="2"/>
  <c r="E106" i="2" s="1"/>
  <c r="E34" i="2"/>
  <c r="F110" i="2"/>
  <c r="E110" i="2" s="1"/>
  <c r="E28" i="2"/>
  <c r="F104" i="2"/>
  <c r="E104" i="2" s="1"/>
  <c r="F112" i="2" l="1"/>
  <c r="E112" i="2" s="1"/>
  <c r="E101" i="2"/>
  <c r="J55" i="1" l="1"/>
  <c r="J61" i="1"/>
  <c r="J58" i="1"/>
  <c r="J60" i="1" l="1"/>
  <c r="J59" i="1"/>
  <c r="J62" i="1"/>
  <c r="J63" i="1"/>
  <c r="J57" i="1"/>
  <c r="J56" i="1"/>
  <c r="J51" i="1"/>
  <c r="J54" i="1"/>
  <c r="J53" i="1"/>
</calcChain>
</file>

<file path=xl/sharedStrings.xml><?xml version="1.0" encoding="utf-8"?>
<sst xmlns="http://schemas.openxmlformats.org/spreadsheetml/2006/main" count="921" uniqueCount="212">
  <si>
    <t>The purpose of this sheet is to re-align the current RTS Network Rates to recover current wholesale network costs.</t>
  </si>
  <si>
    <t>Rate Class</t>
  </si>
  <si>
    <t>Rate Description</t>
  </si>
  <si>
    <t>Unit</t>
  </si>
  <si>
    <t>Current RTSR-Network</t>
  </si>
  <si>
    <t>Loss Adjusted Billed kWh</t>
  </si>
  <si>
    <t>Billed kW</t>
  </si>
  <si>
    <t>Billed Amount</t>
  </si>
  <si>
    <t>Billed Amount %</t>
  </si>
  <si>
    <t>Current Wholesale Billing</t>
  </si>
  <si>
    <t>Adjusted RTSR Network</t>
  </si>
  <si>
    <t>Retail Transmission Rate - Network Service Rate</t>
  </si>
  <si>
    <t>$/kWh</t>
  </si>
  <si>
    <t>$/kW</t>
  </si>
  <si>
    <t>The purpose of this table is to re-align the current RTS Connection Rates to recover current wholesale connection costs.</t>
  </si>
  <si>
    <t>Current RTSR-Connection</t>
  </si>
  <si>
    <t>Adjusted RTSR-Connection</t>
  </si>
  <si>
    <t>Retail Transmission Rate - Line and Transformation Connection Service Rate</t>
  </si>
  <si>
    <t>RESIDENTIAL SERVICE CLASSIFICATION_TB</t>
  </si>
  <si>
    <t>RESIDENTIAL SERVICE CLASSIFICATION_KN</t>
  </si>
  <si>
    <t>GENERAL SERVICE LESS THAN 50 KW SERVICE CLASSIFICATION_TB</t>
  </si>
  <si>
    <t>GENERAL SERVICE LESS THAN 50 KW SERVICE CLASSIFICATION_KN</t>
  </si>
  <si>
    <t>GENERAL SERVICE 50 TO 999 KW SERVICE CLASSIFICATION_TB</t>
  </si>
  <si>
    <t>GENERAL SERVICE 50 TO 999 KW SERVICE CLASSIFICATION_KN</t>
  </si>
  <si>
    <t>GENERAL SERVICE 1,000 TO 4,999 KW SERVICE CLASSIFICATION_TB</t>
  </si>
  <si>
    <t>UNMETERED SCATTERED LOAD SERVICE CLASSIFICATION_TB</t>
  </si>
  <si>
    <t>UNMETERED SCATTERED LOAD SERVICE CLASSIFICATION_KN</t>
  </si>
  <si>
    <t>SENTINEL LIGHTING SERVICE CLASSIFICATION_TB</t>
  </si>
  <si>
    <t>STREET LIGHTING SERVICE CLASSIFICATION_TB</t>
  </si>
  <si>
    <t>STREET LIGHTING SERVICE CLASSIFICATION_KN</t>
  </si>
  <si>
    <t>The purpose of this sheet is to calculate the expected billing when forecasted 2023 Uniform Transmission Rates and Hydro One Sub-transmission Rates are applied against historical 2021 transmission units.</t>
  </si>
  <si>
    <t>IESO</t>
  </si>
  <si>
    <t>Network</t>
  </si>
  <si>
    <t>Line Connection</t>
  </si>
  <si>
    <t>Transformation Connection</t>
  </si>
  <si>
    <t>Total Connection</t>
  </si>
  <si>
    <t>Month</t>
  </si>
  <si>
    <t>Units Billed</t>
  </si>
  <si>
    <t>Rate</t>
  </si>
  <si>
    <t>Amount</t>
  </si>
  <si>
    <t>January</t>
  </si>
  <si>
    <t>February</t>
  </si>
  <si>
    <t>March</t>
  </si>
  <si>
    <t>April</t>
  </si>
  <si>
    <t>May</t>
  </si>
  <si>
    <t>June</t>
  </si>
  <si>
    <t>July</t>
  </si>
  <si>
    <t>August</t>
  </si>
  <si>
    <t>September</t>
  </si>
  <si>
    <t>October</t>
  </si>
  <si>
    <t>November</t>
  </si>
  <si>
    <t>December</t>
  </si>
  <si>
    <t>Total</t>
  </si>
  <si>
    <t>Hydro One</t>
  </si>
  <si>
    <t>Low Voltage Switchgear Credit (if applicable)</t>
  </si>
  <si>
    <t>Total including deduction for Low Voltage Switchgear Credit</t>
  </si>
  <si>
    <t>Add Extra Host Here (II)</t>
  </si>
  <si>
    <t>Add Extra Host Here (I)</t>
  </si>
  <si>
    <t>GENERAL SERVICE 50 TO 999 KW SERVICE CLASSIFICATION - INTERVAL _TB</t>
  </si>
  <si>
    <t>Alectra Utilities Corporation-Brampton Rate Zone</t>
  </si>
  <si>
    <t xml:space="preserve">2021 RTSR Workform 
for Electricity Distributors
</t>
  </si>
  <si>
    <t>Alectra Utilities Corporation-Enersource Rate Zone</t>
  </si>
  <si>
    <t xml:space="preserve">v 1.0
</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</si>
  <si>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</si>
  <si>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</si>
  <si>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</si>
  <si>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</si>
  <si>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</si>
  <si>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</si>
  <si>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</si>
  <si>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</si>
  <si>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</si>
  <si>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</si>
  <si>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Drop-down lists are shaded blue; Input cells are shaded green.</t>
  </si>
  <si>
    <t>Chapleau Public Utilities Corporation</t>
  </si>
  <si>
    <t>Cooperative Hydro Embrun Inc.</t>
  </si>
  <si>
    <t xml:space="preserve">Utility Name   </t>
  </si>
  <si>
    <t>Synergy North Corporation-Kenora Rate Zone</t>
  </si>
  <si>
    <t>E.L.K. Energy Inc.</t>
  </si>
  <si>
    <t>Elexicon Energy Inc.-Whitby Rate Zone</t>
  </si>
  <si>
    <t>Assigned EB Number</t>
  </si>
  <si>
    <t>Elexicon Energy Inc.-Veridian Rate Zone</t>
  </si>
  <si>
    <t>Energy+ Inc.</t>
  </si>
  <si>
    <t>Name and Title of Contact</t>
  </si>
  <si>
    <t>Entegrus Powerlines Inc.-For Entegrus-Main Rate Zone</t>
  </si>
  <si>
    <t>Entegrus Powerlines Inc.-For Former St. Thomas Energy Rate Zone</t>
  </si>
  <si>
    <t>Phone Number</t>
  </si>
  <si>
    <t>ENWIN Utilities Ltd.</t>
  </si>
  <si>
    <t>EPCOR Electricity Distribution Ontario Inc.</t>
  </si>
  <si>
    <t>Email Address</t>
  </si>
  <si>
    <t>ERTH Power Corporation - ERTH Power Main Rate Zone</t>
  </si>
  <si>
    <t>ERTH POWER CORPORATION – GODERICH RATE ZONE</t>
  </si>
  <si>
    <t>Last COS Re-based Year</t>
  </si>
  <si>
    <t>Essex Powerlines Corporation</t>
  </si>
  <si>
    <t>Festival Hydro Inc.</t>
  </si>
  <si>
    <t>Fort Frances Power Corporation</t>
  </si>
  <si>
    <t>Greater Sudbury Hydro Inc.</t>
  </si>
  <si>
    <t>Grimsby Power Incorporated</t>
  </si>
  <si>
    <t>Halton Hills Hydro Inc.</t>
  </si>
  <si>
    <t>Hearst Power Distribution Co. Ltd.</t>
  </si>
  <si>
    <t>Hydro 2000 Inc.</t>
  </si>
  <si>
    <t>Hydro Hawkesbury Inc.</t>
  </si>
  <si>
    <t>Hydro One Networks Inc.</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</si>
  <si>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</si>
  <si>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</si>
  <si>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</si>
  <si>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</si>
  <si>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Hydro Ottawa Limited</t>
  </si>
  <si>
    <t>InnPower Corporation</t>
  </si>
  <si>
    <t>Kingston Hydro Corporation</t>
  </si>
  <si>
    <t>Kitchener-Wilmot Hydro Inc.</t>
  </si>
  <si>
    <t>Lakefront Utilities Inc.</t>
  </si>
  <si>
    <t>Lakeland Power Distribution Ltd.</t>
  </si>
  <si>
    <t>Lakeland Power Distribution Ltd.-Parry Sound Service Area</t>
  </si>
  <si>
    <t>London Hydro Inc.</t>
  </si>
  <si>
    <t>Milton Hydro Distribution Inc.</t>
  </si>
  <si>
    <t>Newmarket-Tay Power Distribution Ltd.-For Former Midland Power Utility Rate Zone</t>
  </si>
  <si>
    <t>Newmarket-Tay Power Distribution Ltd.-For Newmarket-Tay Power Main Rate Zone</t>
  </si>
  <si>
    <t>Niagara Peninsula Energy Inc.</t>
  </si>
  <si>
    <t>Niagara-on-the-Lake Hydro Inc.</t>
  </si>
  <si>
    <t>North Bay Hydro Distribution Limited - Espanola service territory</t>
  </si>
  <si>
    <t>North Bay Hydro Distribution Limited - North Bay service territory</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</si>
  <si>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</si>
  <si>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</si>
  <si>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</si>
  <si>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</si>
  <si>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</si>
  <si>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</si>
  <si>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</si>
  <si>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PUC Distribution Inc.</t>
  </si>
  <si>
    <t>Renfrew Hydro Inc.</t>
  </si>
  <si>
    <t>Rideau St. Lawrence Distribution Inc.</t>
  </si>
  <si>
    <t>Sioux Lookout Hydro Inc.</t>
  </si>
  <si>
    <t xml:space="preserve">Synergy North Corporation-Thunder Bay Rate Zone </t>
  </si>
  <si>
    <t>Tillsonburg Hydro Inc.</t>
  </si>
  <si>
    <t>Toronto Hydro-Electric System Limited</t>
  </si>
  <si>
    <t>Wasaga Distribution Inc.</t>
  </si>
  <si>
    <t>Waterloo North Hydro Inc.</t>
  </si>
  <si>
    <t>Welland Hydro-Electric System Corp.</t>
  </si>
  <si>
    <t>Wellington North Power Inc.</t>
  </si>
  <si>
    <t>Westario Power Inc.</t>
  </si>
  <si>
    <t>1. Info</t>
  </si>
  <si>
    <t>5. Historical Wholesale</t>
  </si>
  <si>
    <t>2. Table of Contents</t>
  </si>
  <si>
    <t>6. Current Wholesale</t>
  </si>
  <si>
    <t>3. RRR Data</t>
  </si>
  <si>
    <t>7. Forecast Wholesale</t>
  </si>
  <si>
    <t>4. UTRs and Sub-Transmission</t>
  </si>
  <si>
    <t>8. RTSR Rates to Forecast</t>
  </si>
  <si>
    <t>Non-Loss Adjusted Metered kWh</t>
  </si>
  <si>
    <t>Non-Loss Adjusted Metered kW</t>
  </si>
  <si>
    <r>
      <t xml:space="preserve">Applicable 
Loss Factor
</t>
    </r>
    <r>
      <rPr>
        <b/>
        <i/>
        <sz val="9"/>
        <color rgb="FFFF0000"/>
        <rFont val="Arial"/>
        <family val="2"/>
      </rPr>
      <t>eg: (1.0325)</t>
    </r>
  </si>
  <si>
    <t>RESIDENTIAL SERVICE CLASSIFICATION</t>
  </si>
  <si>
    <t>GENERAL SERVICE LESS THAN 50 KW SERVICE CLASSIFICATION</t>
  </si>
  <si>
    <t>UNMETERED SCATTERED LOAD SERVICE CLASSIFICATION</t>
  </si>
  <si>
    <t>STREET LIGHTING SERVICE CLASSIFICATION</t>
  </si>
  <si>
    <t>Uniform Transmission Rates</t>
  </si>
  <si>
    <t>2021
Jan to Jun</t>
  </si>
  <si>
    <t>2021
Jul to Dec</t>
  </si>
  <si>
    <t>2022
Jan to Mar</t>
  </si>
  <si>
    <t>2022
Apr to Dec</t>
  </si>
  <si>
    <t>Network Service Rate</t>
  </si>
  <si>
    <t>kW</t>
  </si>
  <si>
    <t>Line Connection Service Rate</t>
  </si>
  <si>
    <t>Transformation Connection Service Rate</t>
  </si>
  <si>
    <t>Hydro One Sub-Transmission Rates</t>
  </si>
  <si>
    <t>Both Line and Transformation Connection Service Rate</t>
  </si>
  <si>
    <t>If needed, add extra host here. (I)</t>
  </si>
  <si>
    <t>If needed, add extra host here. (II)</t>
  </si>
  <si>
    <t>Historical 2021</t>
  </si>
  <si>
    <t>Current 2022</t>
  </si>
  <si>
    <t>Forecast 2023</t>
  </si>
  <si>
    <t>Low Voltage Switchgear Credit (if applicable, enter as a negative value)</t>
  </si>
  <si>
    <t>$</t>
  </si>
  <si>
    <t>The purpose of this sheet is to calculate Low Voltage service rates based on a forecasted host distribution expense.</t>
  </si>
  <si>
    <t>Low Voltage Charges</t>
  </si>
  <si>
    <t>Host I:</t>
  </si>
  <si>
    <t xml:space="preserve">      Forecast Methodology</t>
  </si>
  <si>
    <t>Host Volume</t>
  </si>
  <si>
    <t>Host Charges</t>
  </si>
  <si>
    <t>Host II:</t>
  </si>
  <si>
    <t>Instructions: The methodology of the test year forecast for host charges is at the distributor's discretion. Please provide a brief descriptor of the methodology used here, and a complete description with rationale in the filed evidence.</t>
  </si>
  <si>
    <t xml:space="preserve">                  Regardless of the methodology chosen, please ensure that the Host Charges for the test year is completed for each host distributor.</t>
  </si>
  <si>
    <t>Low Voltage Rates</t>
  </si>
  <si>
    <t>Proposed Loss Factor</t>
  </si>
  <si>
    <t>Instructions: Please enter the rate class volumes consistent with the proposed load forecast, and proposed loss factor.</t>
  </si>
  <si>
    <t xml:space="preserve">                  If Low Voltage charges are applied based on volumes uplifted for losses, please select Loss Adjusted Volume in cell J34</t>
  </si>
  <si>
    <t>RTSR Connection Rate</t>
  </si>
  <si>
    <t>Loss Adjusted Volume</t>
  </si>
  <si>
    <t>RTSR Connection Revenue</t>
  </si>
  <si>
    <t>Allocation</t>
  </si>
  <si>
    <t>Allocated Low Voltage Charges</t>
  </si>
  <si>
    <t>SENTINEL LIGHTING SERVICE CLASSIFICATION</t>
  </si>
  <si>
    <t>TOTAL</t>
  </si>
  <si>
    <t>GENERAL SERVICE 1,000 to 4,999 kW SERVICE CLASSIFICATION</t>
  </si>
  <si>
    <t>GENERAL SERVICE 50 to 999 kW SERVICE CLASSIFICATION</t>
  </si>
  <si>
    <t>EB-2023-0052</t>
  </si>
  <si>
    <t>Aaron Blazina</t>
  </si>
  <si>
    <t>ablazina@synergynorth.ca</t>
  </si>
  <si>
    <t>(if needed)</t>
  </si>
  <si>
    <t>Thunder Bay</t>
  </si>
  <si>
    <t>Kenora</t>
  </si>
  <si>
    <t>The purpose of this table is to update the re-aligned RTS Network Rates to recover future wholesale network costs.</t>
  </si>
  <si>
    <t>The purpose of this table is to update the re-aligned RTS Connection Rates to recover future wholesale connection costs.</t>
  </si>
  <si>
    <t>Proposed RTSR-Connection</t>
  </si>
  <si>
    <t>Adjusted RTSR-Network</t>
  </si>
  <si>
    <t>Forecast Wholesale Billing</t>
  </si>
  <si>
    <t>Proposed RTSR-Network</t>
  </si>
  <si>
    <t>Retail Transmission Rate - Network Service Rate - Interval Metered</t>
  </si>
  <si>
    <t>Retail Transmission Rate - Line and Transformation Connection Service Rate - Interval Metered</t>
  </si>
  <si>
    <t>807-343-1127</t>
  </si>
  <si>
    <t>Synergy North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</si>
</sst>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7" formatCode="&quot;$&quot;#,##0.00;\-&quot;$&quot;#,##0.00"/>
    <numFmt numFmtId="44" formatCode="_-&quot;$&quot;* #,##0.00_-;\-&quot;$&quot;* #,##0.00_-;_-&quot;$&quot;* &quot;-&quot;??_-;_-@_-"/>
    <numFmt numFmtId="43" formatCode="_-* #,##0.00_-;\-* #,##0.00_-;_-* &quot;-&quot;??_-;_-@_-"/>
    <numFmt numFmtId="164" formatCode="&quot;$&quot;#,##0_);\(&quot;$&quot;#,##0\)"/>
    <numFmt numFmtId="165" formatCode="&quot;$&quot;#,##0.00_);\(&quot;$&quot;#,##0.00\)"/>
    <numFmt numFmtId="166" formatCode="_(&quot;$&quot;* #,##0.00_);_(&quot;$&quot;* \(#,##0.00\);_(&quot;$&quot;* &quot;-&quot;??_);_(@_)"/>
    <numFmt numFmtId="167" formatCode="_(* #,##0.00_);_(* \(#,##0.00\);_(* &quot;-&quot;??_);_(@_)"/>
    <numFmt numFmtId="168" formatCode="0.0000"/>
    <numFmt numFmtId="169" formatCode="_-* #,##0_-;\-* #,##0_-;_-* &quot;-&quot;??_-;_-@_-"/>
    <numFmt numFmtId="170" formatCode="0.0%"/>
    <numFmt numFmtId="171" formatCode="_-&quot;$&quot;* #,##0.0000_-;\-&quot;$&quot;* #,##0.0000_-;_-&quot;$&quot;* &quot;-&quot;??_-;_-@_-"/>
    <numFmt numFmtId="172" formatCode="_-&quot;$&quot;* #,##0_-;\-&quot;$&quot;* #,##0_-;_-&quot;$&quot;* &quot;-&quot;??_-;_-@_-"/>
    <numFmt numFmtId="173" formatCode="_(* #,##0.0_);_(* \(#,##0.0\);_(* &quot;-&quot;??_);_(@_)"/>
    <numFmt numFmtId="174" formatCode="#,##0.0"/>
    <numFmt numFmtId="175" formatCode="mm/dd/yyyy"/>
    <numFmt numFmtId="176" formatCode="0\-0"/>
    <numFmt numFmtId="177" formatCode="##\-#"/>
    <numFmt numFmtId="178" formatCode="_(* #,##0_);_(* \(#,##0\);_(* &quot;-&quot;??_);_(@_)"/>
    <numFmt numFmtId="179" formatCode="&quot;£ &quot;#,##0.00;[Red]\-&quot;£ &quot;#,##0.00"/>
    <numFmt numFmtId="180" formatCode="0.000%"/>
    <numFmt numFmtId="181" formatCode="[$-1009]mmmm\ d\,\ yyyy;@"/>
    <numFmt numFmtId="182" formatCode="##,##0"/>
    <numFmt numFmtId="183" formatCode="_(&quot;$&quot;* #,##0.0000_);_(&quot;$&quot;* \(#,##0.0000\);_(&quot;$&quot;* &quot;-&quot;????_);_(@_)"/>
    <numFmt numFmtId="184" formatCode="&quot;$&quot;#,##0.0000;\-&quot;$&quot;#,##0.0000"/>
    <numFmt numFmtId="185" formatCode="_(&quot;$&quot;* #,##0_);_(&quot;$&quot;* \(#,##0\);_(&quot;$&quot;* &quot;-&quot;??_);_(@_)"/>
  </numFmts>
  <fonts count="69"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2"/>
      <name val="Arial"/>
      <family val="2"/>
    </font>
    <font>
      <b/>
      <sz val="12"/>
      <color theme="0"/>
      <name val="Arial"/>
      <family val="2"/>
    </font>
    <font>
      <b/>
      <sz val="12"/>
      <name val="Book Antiqua"/>
      <family val="1"/>
    </font>
    <font>
      <sz val="10"/>
      <name val="Book Antiqua"/>
      <family val="1"/>
    </font>
    <font>
      <sz val="12"/>
      <name val="Book Antiqua"/>
      <family val="1"/>
    </font>
    <font>
      <b/>
      <sz val="14"/>
      <name val="Book Antiqua"/>
      <family val="1"/>
    </font>
    <font>
      <b/>
      <sz val="10"/>
      <name val="Arial"/>
      <family val="2"/>
    </font>
    <font>
      <sz val="8"/>
      <name val="Arial"/>
      <family val="2"/>
    </font>
    <font>
      <sz val="11"/>
      <color theme="1"/>
      <name val="Arial"/>
      <family val="2"/>
    </font>
    <font>
      <sz val="10"/>
      <color theme="1"/>
      <name val="Arial"/>
      <family val="2"/>
    </font>
    <font>
      <b/>
      <sz val="10"/>
      <color theme="0"/>
      <name val="Arial"/>
      <family val="2"/>
    </font>
    <font>
      <b/>
      <sz val="18"/>
      <color theme="3"/>
      <name val="Calibri Light"/>
      <family val="2"/>
      <scheme val="major"/>
    </font>
    <font>
      <sz val="11"/>
      <color rgb="FF9C6500"/>
      <name val="Calibri"/>
      <family val="2"/>
      <scheme val="minor"/>
    </font>
    <font>
      <b/>
      <sz val="10"/>
      <name val="Book Antiqua"/>
      <family val="1"/>
    </font>
    <font>
      <u/>
      <sz val="8"/>
      <color rgb="FF0000FF"/>
      <name val="Calibri"/>
      <family val="2"/>
      <scheme val="minor"/>
    </font>
    <font>
      <u/>
      <sz val="8"/>
      <color rgb="FF800080"/>
      <name val="Calibri"/>
      <family val="2"/>
      <scheme val="minor"/>
    </font>
    <font>
      <sz val="11"/>
      <name val="Calibri"/>
      <family val="2"/>
    </font>
    <font>
      <b/>
      <sz val="12"/>
      <color indexed="10"/>
      <name val="Arial"/>
      <family val="2"/>
    </font>
    <font>
      <b/>
      <sz val="11"/>
      <name val="Arial"/>
      <family val="2"/>
    </font>
    <font>
      <b/>
      <sz val="11"/>
      <color indexed="48"/>
      <name val="Arial"/>
      <family val="2"/>
    </font>
    <font>
      <sz val="11"/>
      <name val="Arial"/>
      <family val="2"/>
    </font>
    <font>
      <u/>
      <sz val="11"/>
      <color theme="10"/>
      <name val="Calibri"/>
      <family val="2"/>
      <scheme val="minor"/>
    </font>
    <font>
      <u/>
      <sz val="10"/>
      <color indexed="12"/>
      <name val="Arial"/>
      <family val="2"/>
    </font>
    <font>
      <b/>
      <u/>
      <sz val="12"/>
      <color indexed="12"/>
      <name val="Arial"/>
      <family val="2"/>
    </font>
    <font>
      <b/>
      <i/>
      <sz val="9"/>
      <color rgb="FFFF0000"/>
      <name val="Arial"/>
      <family val="2"/>
    </font>
    <font>
      <sz val="12"/>
      <color theme="1"/>
      <name val="Arial"/>
      <family val="2"/>
    </font>
    <font>
      <sz val="12"/>
      <name val="Arial"/>
      <family val="2"/>
    </font>
    <font>
      <sz val="12"/>
      <color indexed="8"/>
      <name val="Arial"/>
      <family val="2"/>
    </font>
    <font>
      <sz val="13"/>
      <color indexed="8"/>
      <name val="Arial"/>
      <family val="2"/>
    </font>
    <font>
      <sz val="13"/>
      <name val="Arial"/>
      <family val="2"/>
    </font>
    <font>
      <b/>
      <sz val="12"/>
      <color indexed="8"/>
      <name val="Arial"/>
      <family val="2"/>
    </font>
    <font>
      <b/>
      <sz val="12"/>
      <color theme="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6"/>
      <name val="Arial"/>
      <family val="2"/>
    </font>
    <font>
      <b/>
      <sz val="12"/>
      <color rgb="FFFF0000"/>
      <name val="Book Antiqua"/>
      <family val="1"/>
    </font>
    <font>
      <b/>
      <u/>
      <sz val="10"/>
      <name val="Arial"/>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3"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5"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9"/>
      </left>
      <right style="thin">
        <color indexed="9"/>
      </right>
      <top style="thin">
        <color indexed="9"/>
      </top>
      <bottom style="thin">
        <color indexed="9"/>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theme="0"/>
      </left>
      <right style="thin">
        <color theme="0"/>
      </right>
      <top style="thin">
        <color theme="0"/>
      </top>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bottom style="thin">
        <color indexed="64"/>
      </bottom>
      <diagonal/>
    </border>
    <border>
      <left/>
      <right/>
      <top/>
      <bottom style="medium">
        <color indexed="64"/>
      </bottom>
      <diagonal/>
    </border>
  </borders>
  <cellStyleXfs count="350">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xf numFmtId="173" fontId="16" fillId="0" borderId="0"/>
    <xf numFmtId="174" fontId="16" fillId="0" borderId="0"/>
    <xf numFmtId="175" fontId="16" fillId="0" borderId="0"/>
    <xf numFmtId="176" fontId="16" fillId="0" borderId="0"/>
    <xf numFmtId="3" fontId="16" fillId="0" borderId="0" applyFont="0" applyFill="0" applyBorder="0" applyAlignment="0" applyProtection="0"/>
    <xf numFmtId="164" fontId="16" fillId="0" borderId="0" applyFont="0" applyFill="0" applyBorder="0" applyAlignment="0" applyProtection="0"/>
    <xf numFmtId="14" fontId="16" fillId="0" borderId="0" applyFont="0" applyFill="0" applyBorder="0" applyAlignment="0" applyProtection="0"/>
    <xf numFmtId="2" fontId="16" fillId="0" borderId="0" applyFont="0" applyFill="0" applyBorder="0" applyAlignment="0" applyProtection="0"/>
    <xf numFmtId="38" fontId="24" fillId="37" borderId="0" applyNumberFormat="0" applyBorder="0" applyAlignment="0" applyProtection="0"/>
    <xf numFmtId="10" fontId="24" fillId="38" borderId="13" applyNumberFormat="0" applyBorder="0" applyAlignment="0" applyProtection="0"/>
    <xf numFmtId="177" fontId="16" fillId="0" borderId="0"/>
    <xf numFmtId="178" fontId="16" fillId="0" borderId="0"/>
    <xf numFmtId="179" fontId="16" fillId="0" borderId="0"/>
    <xf numFmtId="10" fontId="16" fillId="0" borderId="0" applyFont="0" applyFill="0" applyBorder="0" applyAlignment="0" applyProtection="0"/>
    <xf numFmtId="173" fontId="16" fillId="0" borderId="0"/>
    <xf numFmtId="177" fontId="16" fillId="0" borderId="0"/>
    <xf numFmtId="173" fontId="16" fillId="0" borderId="0"/>
    <xf numFmtId="177" fontId="16" fillId="0" borderId="0"/>
    <xf numFmtId="173" fontId="16" fillId="0" borderId="0"/>
    <xf numFmtId="175" fontId="16" fillId="0" borderId="0"/>
    <xf numFmtId="177" fontId="16" fillId="0" borderId="0"/>
    <xf numFmtId="173" fontId="16" fillId="0" borderId="0"/>
    <xf numFmtId="177" fontId="16" fillId="0" borderId="0"/>
    <xf numFmtId="166" fontId="16" fillId="0" borderId="0" applyFont="0" applyFill="0" applyBorder="0" applyAlignment="0" applyProtection="0"/>
    <xf numFmtId="9" fontId="16"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5" borderId="4" applyNumberFormat="0" applyAlignment="0" applyProtection="0"/>
    <xf numFmtId="0" fontId="10" fillId="0" borderId="6" applyNumberFormat="0" applyFill="0" applyAlignment="0" applyProtection="0"/>
    <xf numFmtId="0" fontId="29"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8" fillId="6" borderId="5" applyNumberFormat="0" applyAlignment="0" applyProtection="0"/>
    <xf numFmtId="9" fontId="1" fillId="0" borderId="0" applyFont="0" applyFill="0" applyBorder="0" applyAlignment="0" applyProtection="0"/>
    <xf numFmtId="0" fontId="28" fillId="0" borderId="0" applyNumberForma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167" fontId="16" fillId="0" borderId="0" applyFont="0" applyFill="0" applyBorder="0" applyAlignment="0" applyProtection="0"/>
    <xf numFmtId="173" fontId="16" fillId="0" borderId="0"/>
    <xf numFmtId="177" fontId="16" fillId="0" borderId="0"/>
    <xf numFmtId="173" fontId="16" fillId="0" borderId="0"/>
    <xf numFmtId="177" fontId="16" fillId="0" borderId="0"/>
    <xf numFmtId="173" fontId="16" fillId="0" borderId="0"/>
    <xf numFmtId="177" fontId="16" fillId="0" borderId="0"/>
    <xf numFmtId="0" fontId="1" fillId="0" borderId="0"/>
    <xf numFmtId="167" fontId="1" fillId="0" borderId="0" applyFont="0" applyFill="0" applyBorder="0" applyAlignment="0" applyProtection="0"/>
    <xf numFmtId="166" fontId="16"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8" fillId="0" borderId="0" applyNumberFormat="0" applyFill="0" applyBorder="0" applyAlignment="0" applyProtection="0"/>
    <xf numFmtId="0" fontId="29"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16"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3" fontId="16" fillId="0" borderId="0"/>
    <xf numFmtId="173" fontId="16" fillId="0" borderId="0"/>
    <xf numFmtId="173" fontId="16"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177" fontId="16" fillId="0" borderId="0"/>
    <xf numFmtId="177" fontId="16" fillId="0" borderId="0"/>
    <xf numFmtId="177"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6" fillId="0" borderId="0"/>
    <xf numFmtId="173" fontId="16" fillId="0" borderId="0"/>
    <xf numFmtId="173" fontId="16" fillId="0" borderId="0"/>
    <xf numFmtId="177" fontId="16" fillId="0" borderId="0"/>
    <xf numFmtId="177" fontId="16" fillId="0" borderId="0"/>
    <xf numFmtId="177" fontId="16"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25" fillId="0" borderId="0"/>
    <xf numFmtId="0" fontId="1" fillId="0" borderId="0"/>
    <xf numFmtId="0" fontId="16" fillId="0" borderId="0"/>
    <xf numFmtId="43" fontId="1" fillId="0" borderId="0" applyFont="0" applyFill="0" applyBorder="0" applyAlignment="0" applyProtection="0"/>
    <xf numFmtId="9" fontId="1" fillId="0" borderId="0" applyFont="0" applyFill="0" applyBorder="0" applyAlignment="0" applyProtection="0"/>
    <xf numFmtId="166" fontId="2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6" fillId="0" borderId="0"/>
    <xf numFmtId="9" fontId="1" fillId="0" borderId="0" applyFont="0" applyFill="0" applyBorder="0" applyAlignment="0" applyProtection="0"/>
    <xf numFmtId="0" fontId="38" fillId="0" borderId="0" applyNumberFormat="0" applyFill="0" applyBorder="0" applyAlignment="0" applyProtection="0"/>
    <xf numFmtId="0" fontId="16" fillId="0" borderId="0"/>
    <xf numFmtId="0" fontId="49"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51" borderId="0" applyNumberFormat="0" applyBorder="0" applyAlignment="0" applyProtection="0"/>
    <xf numFmtId="0" fontId="49" fillId="46" borderId="0" applyNumberFormat="0" applyBorder="0" applyAlignment="0" applyProtection="0"/>
    <xf numFmtId="0" fontId="49" fillId="49" borderId="0" applyNumberFormat="0" applyBorder="0" applyAlignment="0" applyProtection="0"/>
    <xf numFmtId="0" fontId="49" fillId="52" borderId="0" applyNumberFormat="0" applyBorder="0" applyAlignment="0" applyProtection="0"/>
    <xf numFmtId="0" fontId="50" fillId="53"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0" fillId="55" borderId="0" applyNumberFormat="0" applyBorder="0" applyAlignment="0" applyProtection="0"/>
    <xf numFmtId="0" fontId="50" fillId="56" borderId="0" applyNumberFormat="0" applyBorder="0" applyAlignment="0" applyProtection="0"/>
    <xf numFmtId="0" fontId="50" fillId="57" borderId="0" applyNumberFormat="0" applyBorder="0" applyAlignment="0" applyProtection="0"/>
    <xf numFmtId="0" fontId="50" fillId="58" borderId="0" applyNumberFormat="0" applyBorder="0" applyAlignment="0" applyProtection="0"/>
    <xf numFmtId="0" fontId="50" fillId="59" borderId="0" applyNumberFormat="0" applyBorder="0" applyAlignment="0" applyProtection="0"/>
    <xf numFmtId="0" fontId="50" fillId="54" borderId="0" applyNumberFormat="0" applyBorder="0" applyAlignment="0" applyProtection="0"/>
    <xf numFmtId="0" fontId="50" fillId="55" borderId="0" applyNumberFormat="0" applyBorder="0" applyAlignment="0" applyProtection="0"/>
    <xf numFmtId="0" fontId="50" fillId="60" borderId="0" applyNumberFormat="0" applyBorder="0" applyAlignment="0" applyProtection="0"/>
    <xf numFmtId="0" fontId="51" fillId="44" borderId="0" applyNumberFormat="0" applyBorder="0" applyAlignment="0" applyProtection="0"/>
    <xf numFmtId="0" fontId="52" fillId="61" borderId="23" applyNumberFormat="0" applyAlignment="0" applyProtection="0"/>
    <xf numFmtId="0" fontId="53" fillId="62" borderId="24" applyNumberFormat="0" applyAlignment="0" applyProtection="0"/>
    <xf numFmtId="43" fontId="16" fillId="0" borderId="0" applyFont="0" applyFill="0" applyBorder="0" applyAlignment="0" applyProtection="0"/>
    <xf numFmtId="0" fontId="54" fillId="0" borderId="0" applyNumberFormat="0" applyFill="0" applyBorder="0" applyAlignment="0" applyProtection="0"/>
    <xf numFmtId="0" fontId="55" fillId="45" borderId="0" applyNumberFormat="0" applyBorder="0" applyAlignment="0" applyProtection="0"/>
    <xf numFmtId="0" fontId="56" fillId="0" borderId="25" applyNumberFormat="0" applyFill="0" applyAlignment="0" applyProtection="0"/>
    <xf numFmtId="0" fontId="57" fillId="0" borderId="26" applyNumberFormat="0" applyFill="0" applyAlignment="0" applyProtection="0"/>
    <xf numFmtId="0" fontId="58" fillId="0" borderId="27" applyNumberFormat="0" applyFill="0" applyAlignment="0" applyProtection="0"/>
    <xf numFmtId="0" fontId="58" fillId="0" borderId="0" applyNumberFormat="0" applyFill="0" applyBorder="0" applyAlignment="0" applyProtection="0"/>
    <xf numFmtId="0" fontId="39" fillId="0" borderId="0" applyNumberFormat="0" applyFill="0" applyBorder="0" applyAlignment="0" applyProtection="0">
      <alignment vertical="top"/>
      <protection locked="0"/>
    </xf>
    <xf numFmtId="0" fontId="59" fillId="48" borderId="23" applyNumberFormat="0" applyAlignment="0" applyProtection="0"/>
    <xf numFmtId="0" fontId="60" fillId="0" borderId="28" applyNumberFormat="0" applyFill="0" applyAlignment="0" applyProtection="0"/>
    <xf numFmtId="0" fontId="61" fillId="63" borderId="0" applyNumberFormat="0" applyBorder="0" applyAlignment="0" applyProtection="0"/>
    <xf numFmtId="0" fontId="16" fillId="64" borderId="29" applyNumberFormat="0" applyFont="0" applyAlignment="0" applyProtection="0"/>
    <xf numFmtId="0" fontId="62" fillId="61" borderId="30" applyNumberFormat="0" applyAlignment="0" applyProtection="0"/>
    <xf numFmtId="0" fontId="63" fillId="0" borderId="0" applyNumberFormat="0" applyFill="0" applyBorder="0" applyAlignment="0" applyProtection="0"/>
    <xf numFmtId="0" fontId="64" fillId="0" borderId="31" applyNumberFormat="0" applyFill="0" applyAlignment="0" applyProtection="0"/>
    <xf numFmtId="0" fontId="65" fillId="0" borderId="0" applyNumberFormat="0" applyFill="0" applyBorder="0" applyAlignment="0" applyProtection="0"/>
    <xf numFmtId="9" fontId="16" fillId="0" borderId="0" applyFont="0" applyFill="0" applyBorder="0" applyAlignment="0" applyProtection="0"/>
  </cellStyleXfs>
  <cellXfs count="220">
    <xf numFmtId="0" fontId="0" fillId="0" borderId="0" xfId="0"/>
    <xf numFmtId="0" fontId="17" fillId="0" borderId="0" xfId="0" applyFont="1"/>
    <xf numFmtId="0" fontId="17" fillId="0" borderId="0" xfId="0" applyFont="1" applyAlignment="1">
      <alignment horizontal="center" vertical="center" wrapText="1"/>
    </xf>
    <xf numFmtId="0" fontId="0" fillId="0" borderId="0" xfId="0" applyAlignment="1">
      <alignment horizontal="center"/>
    </xf>
    <xf numFmtId="0" fontId="0" fillId="33" borderId="0" xfId="0" applyFill="1"/>
    <xf numFmtId="0" fontId="0" fillId="33" borderId="0" xfId="0" applyFill="1" applyAlignment="1">
      <alignment horizontal="center"/>
    </xf>
    <xf numFmtId="0" fontId="17" fillId="33" borderId="0" xfId="0" applyFont="1" applyFill="1" applyAlignment="1">
      <alignment horizontal="center" wrapText="1"/>
    </xf>
    <xf numFmtId="0" fontId="18" fillId="34" borderId="0" xfId="0" applyFont="1" applyFill="1" applyAlignment="1">
      <alignment horizontal="center" vertical="center"/>
    </xf>
    <xf numFmtId="0" fontId="17" fillId="0" borderId="0" xfId="0" applyFont="1" applyAlignment="1">
      <alignment horizontal="center" vertical="center"/>
    </xf>
    <xf numFmtId="0" fontId="17" fillId="33" borderId="0" xfId="0" applyFont="1" applyFill="1" applyAlignment="1">
      <alignment wrapText="1"/>
    </xf>
    <xf numFmtId="0" fontId="19" fillId="0" borderId="0" xfId="0" applyFont="1" applyAlignment="1">
      <alignment horizontal="center" wrapText="1"/>
    </xf>
    <xf numFmtId="0" fontId="20" fillId="33" borderId="0" xfId="0" applyFont="1" applyFill="1"/>
    <xf numFmtId="0" fontId="19" fillId="33" borderId="0" xfId="0" applyFont="1" applyFill="1" applyAlignment="1">
      <alignment horizontal="center" wrapText="1"/>
    </xf>
    <xf numFmtId="0" fontId="21" fillId="33" borderId="0" xfId="0" applyFont="1" applyFill="1" applyAlignment="1">
      <alignment horizontal="center"/>
    </xf>
    <xf numFmtId="172" fontId="16" fillId="33" borderId="0" xfId="2" applyNumberFormat="1" applyFont="1" applyFill="1" applyProtection="1"/>
    <xf numFmtId="0" fontId="22" fillId="0" borderId="0" xfId="0" applyFont="1" applyAlignment="1">
      <alignment horizontal="center" wrapText="1"/>
    </xf>
    <xf numFmtId="0" fontId="17" fillId="0" borderId="0" xfId="0" applyFont="1" applyAlignment="1">
      <alignment horizontal="center" wrapText="1"/>
    </xf>
    <xf numFmtId="0" fontId="23" fillId="0" borderId="0" xfId="0" applyFont="1" applyAlignment="1">
      <alignment horizontal="right" vertical="top"/>
    </xf>
    <xf numFmtId="0" fontId="23" fillId="0" borderId="0" xfId="0" applyFont="1" applyAlignment="1">
      <alignment horizontal="right"/>
    </xf>
    <xf numFmtId="0" fontId="17" fillId="0" borderId="0" xfId="0" applyFont="1" applyAlignment="1">
      <alignment horizontal="left" vertical="center" wrapText="1"/>
    </xf>
    <xf numFmtId="0" fontId="27" fillId="34" borderId="0" xfId="37" applyFont="1" applyFill="1" applyAlignment="1">
      <alignment horizontal="center" vertical="center"/>
    </xf>
    <xf numFmtId="0" fontId="17" fillId="0" borderId="0" xfId="0" applyFont="1" applyAlignment="1">
      <alignment horizontal="center"/>
    </xf>
    <xf numFmtId="0" fontId="17" fillId="0" borderId="16" xfId="0" applyFont="1" applyBorder="1" applyAlignment="1">
      <alignment horizontal="center"/>
    </xf>
    <xf numFmtId="0" fontId="17" fillId="0" borderId="20" xfId="0" applyFont="1" applyBorder="1" applyAlignment="1">
      <alignment horizontal="center"/>
    </xf>
    <xf numFmtId="0" fontId="35" fillId="39" borderId="17" xfId="0" applyFont="1" applyFill="1" applyBorder="1" applyAlignment="1" applyProtection="1">
      <alignment horizontal="center" vertical="center" wrapText="1"/>
      <protection locked="0"/>
    </xf>
    <xf numFmtId="0" fontId="16" fillId="0" borderId="0" xfId="0" applyFont="1"/>
    <xf numFmtId="0" fontId="0" fillId="40" borderId="16" xfId="0" applyFill="1" applyBorder="1" applyAlignment="1" applyProtection="1">
      <alignment horizontal="center"/>
      <protection locked="0"/>
    </xf>
    <xf numFmtId="168" fontId="0" fillId="41" borderId="16" xfId="0" applyNumberFormat="1" applyFill="1" applyBorder="1" applyProtection="1">
      <protection locked="0"/>
    </xf>
    <xf numFmtId="168" fontId="0" fillId="41" borderId="20" xfId="0" applyNumberFormat="1" applyFill="1" applyBorder="1" applyProtection="1">
      <protection locked="0"/>
    </xf>
    <xf numFmtId="168" fontId="0" fillId="41" borderId="21" xfId="0" applyNumberFormat="1" applyFill="1" applyBorder="1" applyProtection="1">
      <protection locked="0"/>
    </xf>
    <xf numFmtId="182" fontId="0" fillId="41" borderId="20" xfId="0" applyNumberFormat="1" applyFill="1" applyBorder="1" applyProtection="1">
      <protection locked="0"/>
    </xf>
    <xf numFmtId="182" fontId="0" fillId="41" borderId="22" xfId="0" applyNumberFormat="1" applyFill="1" applyBorder="1" applyProtection="1">
      <protection locked="0"/>
    </xf>
    <xf numFmtId="0" fontId="27" fillId="0" borderId="0" xfId="0" applyFont="1" applyAlignment="1">
      <alignment horizontal="left" vertical="center"/>
    </xf>
    <xf numFmtId="0" fontId="27" fillId="0" borderId="0" xfId="0" applyFont="1" applyAlignment="1">
      <alignment horizontal="center" vertical="center" wrapText="1"/>
    </xf>
    <xf numFmtId="0" fontId="18" fillId="34" borderId="0" xfId="0" applyFont="1" applyFill="1" applyAlignment="1">
      <alignment horizontal="left" vertical="center"/>
    </xf>
    <xf numFmtId="0" fontId="18" fillId="34" borderId="0" xfId="0" applyFont="1" applyFill="1" applyAlignment="1">
      <alignment horizontal="center" vertical="center" wrapText="1"/>
    </xf>
    <xf numFmtId="0" fontId="42" fillId="0" borderId="0" xfId="0" applyFont="1"/>
    <xf numFmtId="0" fontId="18" fillId="0" borderId="0" xfId="0" applyFont="1" applyAlignment="1">
      <alignment horizontal="center" vertical="center" wrapText="1"/>
    </xf>
    <xf numFmtId="0" fontId="43" fillId="0" borderId="0" xfId="0" applyFont="1"/>
    <xf numFmtId="0" fontId="44" fillId="33" borderId="0" xfId="0" applyFont="1" applyFill="1" applyAlignment="1">
      <alignment horizontal="left"/>
    </xf>
    <xf numFmtId="0" fontId="43" fillId="33" borderId="0" xfId="0" applyFont="1" applyFill="1" applyAlignment="1">
      <alignment horizontal="center"/>
    </xf>
    <xf numFmtId="0" fontId="43" fillId="33" borderId="0" xfId="0" applyFont="1" applyFill="1"/>
    <xf numFmtId="44" fontId="17" fillId="35" borderId="0" xfId="283" applyFont="1" applyFill="1" applyProtection="1">
      <protection locked="0"/>
    </xf>
    <xf numFmtId="44" fontId="17" fillId="0" borderId="0" xfId="283" applyFont="1" applyFill="1" applyProtection="1">
      <protection locked="0"/>
    </xf>
    <xf numFmtId="44" fontId="17" fillId="36" borderId="0" xfId="283" applyFont="1" applyFill="1" applyProtection="1">
      <protection locked="0"/>
    </xf>
    <xf numFmtId="44" fontId="17" fillId="0" borderId="0" xfId="283" applyFont="1" applyFill="1" applyProtection="1"/>
    <xf numFmtId="44" fontId="17" fillId="33" borderId="0" xfId="283" applyFont="1" applyFill="1" applyProtection="1"/>
    <xf numFmtId="0" fontId="17" fillId="33" borderId="0" xfId="0" applyFont="1" applyFill="1"/>
    <xf numFmtId="0" fontId="42" fillId="33" borderId="0" xfId="0" applyFont="1" applyFill="1" applyAlignment="1">
      <alignment horizontal="center"/>
    </xf>
    <xf numFmtId="49" fontId="27" fillId="0" borderId="0" xfId="0" applyNumberFormat="1" applyFont="1" applyAlignment="1">
      <alignment horizontal="center"/>
    </xf>
    <xf numFmtId="0" fontId="26" fillId="33" borderId="0" xfId="0" applyFont="1" applyFill="1"/>
    <xf numFmtId="0" fontId="27" fillId="0" borderId="0" xfId="0" applyFont="1" applyAlignment="1">
      <alignment horizontal="center"/>
    </xf>
    <xf numFmtId="0" fontId="42" fillId="33" borderId="0" xfId="0" applyFont="1" applyFill="1"/>
    <xf numFmtId="171" fontId="17" fillId="35" borderId="0" xfId="283" applyNumberFormat="1" applyFont="1" applyFill="1" applyProtection="1">
      <protection locked="0"/>
    </xf>
    <xf numFmtId="171" fontId="17" fillId="36" borderId="0" xfId="283" applyNumberFormat="1" applyFont="1" applyFill="1" applyProtection="1">
      <protection locked="0"/>
    </xf>
    <xf numFmtId="171" fontId="17" fillId="33" borderId="0" xfId="283" applyNumberFormat="1" applyFont="1" applyFill="1" applyProtection="1"/>
    <xf numFmtId="171" fontId="17" fillId="33" borderId="0" xfId="283" applyNumberFormat="1" applyFont="1" applyFill="1" applyAlignment="1" applyProtection="1"/>
    <xf numFmtId="0" fontId="18" fillId="42" borderId="0" xfId="0" applyFont="1" applyFill="1" applyAlignment="1">
      <alignment horizontal="left" vertical="center"/>
    </xf>
    <xf numFmtId="0" fontId="27" fillId="42" borderId="0" xfId="0" applyFont="1" applyFill="1" applyAlignment="1">
      <alignment horizontal="center" vertical="center" wrapText="1"/>
    </xf>
    <xf numFmtId="0" fontId="18" fillId="42" borderId="0" xfId="0" applyFont="1" applyFill="1" applyAlignment="1">
      <alignment horizontal="center" vertical="center" wrapText="1"/>
    </xf>
    <xf numFmtId="0" fontId="25" fillId="0" borderId="0" xfId="0" applyFont="1"/>
    <xf numFmtId="0" fontId="45" fillId="33" borderId="0" xfId="0" applyFont="1" applyFill="1" applyAlignment="1">
      <alignment horizontal="left"/>
    </xf>
    <xf numFmtId="0" fontId="46" fillId="33" borderId="0" xfId="0" applyFont="1" applyFill="1" applyAlignment="1">
      <alignment horizontal="center"/>
    </xf>
    <xf numFmtId="0" fontId="46" fillId="33" borderId="0" xfId="0" applyFont="1" applyFill="1"/>
    <xf numFmtId="0" fontId="25" fillId="33" borderId="0" xfId="0" applyFont="1" applyFill="1"/>
    <xf numFmtId="0" fontId="47" fillId="0" borderId="0" xfId="0" applyFont="1" applyAlignment="1">
      <alignment horizontal="center" vertical="center"/>
    </xf>
    <xf numFmtId="0" fontId="47" fillId="0" borderId="0" xfId="0" applyFont="1" applyAlignment="1">
      <alignment horizontal="left" wrapText="1"/>
    </xf>
    <xf numFmtId="0" fontId="43" fillId="0" borderId="0" xfId="0" applyFont="1" applyAlignment="1">
      <alignment horizontal="center"/>
    </xf>
    <xf numFmtId="171" fontId="17" fillId="0" borderId="0" xfId="283" applyNumberFormat="1" applyFont="1" applyFill="1" applyProtection="1"/>
    <xf numFmtId="172" fontId="17" fillId="36" borderId="0" xfId="283" applyNumberFormat="1" applyFont="1" applyFill="1" applyProtection="1">
      <protection locked="0"/>
    </xf>
    <xf numFmtId="0" fontId="47" fillId="33" borderId="0" xfId="0" applyFont="1" applyFill="1" applyAlignment="1">
      <alignment horizontal="center" vertical="center"/>
    </xf>
    <xf numFmtId="0" fontId="47" fillId="33" borderId="0" xfId="0" applyFont="1" applyFill="1" applyAlignment="1">
      <alignment horizontal="left" wrapText="1"/>
    </xf>
    <xf numFmtId="0" fontId="0" fillId="35" borderId="0" xfId="0" applyFill="1"/>
    <xf numFmtId="169" fontId="16" fillId="33" borderId="11" xfId="284" applyNumberFormat="1" applyFont="1" applyFill="1" applyBorder="1" applyProtection="1"/>
    <xf numFmtId="169" fontId="16" fillId="33" borderId="12" xfId="284" applyNumberFormat="1" applyFont="1" applyFill="1" applyBorder="1" applyProtection="1"/>
    <xf numFmtId="169" fontId="16" fillId="33" borderId="0" xfId="284" applyNumberFormat="1" applyFont="1" applyFill="1" applyProtection="1"/>
    <xf numFmtId="0" fontId="68" fillId="36" borderId="0" xfId="0" applyFont="1" applyFill="1" applyAlignment="1" applyProtection="1">
      <alignment vertical="center" wrapText="1"/>
      <protection locked="0"/>
    </xf>
    <xf numFmtId="0" fontId="17" fillId="0" borderId="0" xfId="0" applyFont="1" applyAlignment="1">
      <alignment vertical="center" wrapText="1"/>
    </xf>
    <xf numFmtId="0" fontId="23" fillId="0" borderId="0" xfId="0" applyFont="1" applyAlignment="1">
      <alignment horizontal="left" vertical="center" wrapText="1"/>
    </xf>
    <xf numFmtId="172" fontId="16" fillId="33" borderId="0" xfId="283" applyNumberFormat="1" applyFont="1" applyFill="1" applyProtection="1"/>
    <xf numFmtId="44" fontId="16" fillId="33" borderId="12" xfId="283" applyFont="1" applyFill="1" applyBorder="1" applyProtection="1"/>
    <xf numFmtId="172" fontId="16" fillId="33" borderId="12" xfId="283" applyNumberFormat="1" applyFont="1" applyFill="1" applyBorder="1" applyProtection="1"/>
    <xf numFmtId="44" fontId="16" fillId="33" borderId="0" xfId="283" applyFont="1" applyFill="1" applyProtection="1"/>
    <xf numFmtId="7" fontId="16" fillId="33" borderId="11" xfId="283" applyNumberFormat="1" applyFont="1" applyFill="1" applyBorder="1" applyAlignment="1" applyProtection="1">
      <alignment horizontal="center"/>
    </xf>
    <xf numFmtId="171" fontId="16" fillId="33" borderId="11" xfId="283" applyNumberFormat="1" applyFont="1" applyFill="1" applyBorder="1" applyProtection="1"/>
    <xf numFmtId="172" fontId="16" fillId="33" borderId="11" xfId="283" applyNumberFormat="1" applyFont="1" applyFill="1" applyBorder="1" applyProtection="1"/>
    <xf numFmtId="172" fontId="16" fillId="36" borderId="11" xfId="283" applyNumberFormat="1" applyFont="1" applyFill="1" applyBorder="1" applyProtection="1">
      <protection locked="0"/>
    </xf>
    <xf numFmtId="172" fontId="16" fillId="35" borderId="0" xfId="283" applyNumberFormat="1" applyFont="1" applyFill="1" applyProtection="1"/>
    <xf numFmtId="184" fontId="16" fillId="0" borderId="11" xfId="283" applyNumberFormat="1" applyFont="1" applyFill="1" applyBorder="1" applyAlignment="1" applyProtection="1">
      <alignment horizontal="center"/>
    </xf>
    <xf numFmtId="0" fontId="23" fillId="0" borderId="10" xfId="37" applyFont="1" applyBorder="1" applyAlignment="1">
      <alignment vertical="center" wrapText="1"/>
    </xf>
    <xf numFmtId="184" fontId="16" fillId="41" borderId="11" xfId="283" applyNumberFormat="1" applyFont="1" applyFill="1" applyBorder="1" applyAlignment="1" applyProtection="1">
      <alignment horizontal="center"/>
    </xf>
    <xf numFmtId="184" fontId="16" fillId="36" borderId="11" xfId="283" applyNumberFormat="1" applyFont="1" applyFill="1" applyBorder="1" applyAlignment="1" applyProtection="1">
      <alignment horizontal="center"/>
    </xf>
    <xf numFmtId="0" fontId="23" fillId="0" borderId="10" xfId="0" applyFont="1" applyBorder="1" applyAlignment="1">
      <alignment horizontal="center" vertical="center" wrapText="1"/>
    </xf>
    <xf numFmtId="0" fontId="23" fillId="0" borderId="10" xfId="0" applyFont="1" applyBorder="1" applyAlignment="1">
      <alignment horizontal="left" vertical="center"/>
    </xf>
    <xf numFmtId="0" fontId="16" fillId="0" borderId="0" xfId="0" applyFont="1" applyAlignment="1">
      <alignment horizontal="left" vertical="center" wrapText="1"/>
    </xf>
    <xf numFmtId="169" fontId="16" fillId="36" borderId="0" xfId="284" applyNumberFormat="1" applyFont="1" applyFill="1" applyAlignment="1" applyProtection="1">
      <alignment vertical="center" wrapText="1"/>
      <protection locked="0"/>
    </xf>
    <xf numFmtId="0" fontId="16" fillId="36" borderId="0" xfId="0" applyFont="1" applyFill="1" applyAlignment="1" applyProtection="1">
      <alignment vertical="center" wrapText="1"/>
      <protection locked="0"/>
    </xf>
    <xf numFmtId="3" fontId="16" fillId="36" borderId="0" xfId="0" applyNumberFormat="1" applyFont="1" applyFill="1" applyAlignment="1" applyProtection="1">
      <alignment vertical="center" wrapText="1"/>
      <protection locked="0"/>
    </xf>
    <xf numFmtId="168" fontId="16" fillId="36" borderId="32" xfId="0" applyNumberFormat="1" applyFont="1" applyFill="1" applyBorder="1" applyProtection="1">
      <protection locked="0"/>
    </xf>
    <xf numFmtId="0" fontId="23" fillId="0" borderId="10" xfId="0" applyFont="1" applyBorder="1" applyAlignment="1">
      <alignment horizontal="left" vertical="center" wrapText="1"/>
    </xf>
    <xf numFmtId="0" fontId="23" fillId="39" borderId="10" xfId="0" applyFont="1" applyFill="1" applyBorder="1" applyAlignment="1" applyProtection="1">
      <alignment horizontal="center" vertical="center" wrapText="1"/>
      <protection locked="0"/>
    </xf>
    <xf numFmtId="0" fontId="23" fillId="65" borderId="10" xfId="0" applyFont="1" applyFill="1" applyBorder="1" applyAlignment="1">
      <alignment horizontal="center" vertical="center" wrapText="1"/>
    </xf>
    <xf numFmtId="3" fontId="0" fillId="41" borderId="16" xfId="0" applyNumberFormat="1" applyFill="1" applyBorder="1" applyProtection="1">
      <protection locked="0"/>
    </xf>
    <xf numFmtId="3" fontId="0" fillId="0" borderId="0" xfId="0" applyNumberFormat="1"/>
    <xf numFmtId="170" fontId="0" fillId="0" borderId="0" xfId="0" applyNumberFormat="1"/>
    <xf numFmtId="168" fontId="0" fillId="0" borderId="0" xfId="0" applyNumberFormat="1"/>
    <xf numFmtId="3" fontId="0" fillId="41" borderId="20" xfId="0" applyNumberFormat="1" applyFill="1" applyBorder="1" applyProtection="1">
      <protection locked="0"/>
    </xf>
    <xf numFmtId="0" fontId="0" fillId="0" borderId="34" xfId="0" applyBorder="1"/>
    <xf numFmtId="3" fontId="0" fillId="0" borderId="33" xfId="0" applyNumberFormat="1" applyBorder="1"/>
    <xf numFmtId="170" fontId="0" fillId="0" borderId="33" xfId="0" applyNumberFormat="1" applyBorder="1"/>
    <xf numFmtId="169" fontId="0" fillId="0" borderId="33" xfId="0" applyNumberFormat="1" applyBorder="1"/>
    <xf numFmtId="0" fontId="19" fillId="35" borderId="0" xfId="0" applyFont="1" applyFill="1" applyAlignment="1">
      <alignment horizontal="left" indent="4"/>
    </xf>
    <xf numFmtId="168" fontId="35" fillId="35" borderId="10" xfId="37" applyNumberFormat="1" applyFont="1" applyFill="1" applyBorder="1" applyAlignment="1">
      <alignment horizontal="center" vertical="center"/>
    </xf>
    <xf numFmtId="0" fontId="40" fillId="35" borderId="0" xfId="304" applyFont="1" applyFill="1" applyAlignment="1" applyProtection="1"/>
    <xf numFmtId="0" fontId="23" fillId="35" borderId="0" xfId="0" applyFont="1" applyFill="1"/>
    <xf numFmtId="0" fontId="19" fillId="35" borderId="0" xfId="0" applyFont="1" applyFill="1"/>
    <xf numFmtId="22" fontId="0" fillId="35" borderId="0" xfId="0" applyNumberFormat="1" applyFill="1" applyAlignment="1">
      <alignment horizontal="left"/>
    </xf>
    <xf numFmtId="0" fontId="14" fillId="35" borderId="0" xfId="0" applyFont="1" applyFill="1" applyAlignment="1">
      <alignment horizontal="right" vertical="center"/>
    </xf>
    <xf numFmtId="0" fontId="16" fillId="36" borderId="17" xfId="0" applyFont="1" applyFill="1" applyBorder="1" applyAlignment="1" applyProtection="1">
      <alignment vertical="center"/>
      <protection locked="0"/>
    </xf>
    <xf numFmtId="0" fontId="19" fillId="35" borderId="0" xfId="0" applyFont="1" applyFill="1" applyAlignment="1">
      <alignment vertical="top" wrapText="1"/>
    </xf>
    <xf numFmtId="178" fontId="0" fillId="35" borderId="0" xfId="1" applyNumberFormat="1" applyFont="1" applyFill="1"/>
    <xf numFmtId="182" fontId="0" fillId="35" borderId="20" xfId="0" applyNumberFormat="1" applyFill="1" applyBorder="1" applyProtection="1">
      <protection locked="0"/>
    </xf>
    <xf numFmtId="182" fontId="0" fillId="35" borderId="0" xfId="0" applyNumberFormat="1" applyFill="1"/>
    <xf numFmtId="0" fontId="35" fillId="35" borderId="10" xfId="37" applyFont="1" applyFill="1" applyBorder="1" applyAlignment="1">
      <alignment horizontal="center" vertical="center"/>
    </xf>
    <xf numFmtId="0" fontId="36" fillId="35" borderId="0" xfId="0" applyFont="1" applyFill="1"/>
    <xf numFmtId="0" fontId="33" fillId="35" borderId="0" xfId="0" applyFont="1" applyFill="1" applyAlignment="1">
      <alignment wrapText="1"/>
    </xf>
    <xf numFmtId="0" fontId="0" fillId="35" borderId="0" xfId="0" applyFill="1" applyAlignment="1">
      <alignment horizontal="center" vertical="center"/>
    </xf>
    <xf numFmtId="0" fontId="18" fillId="34" borderId="0" xfId="0" applyFont="1" applyFill="1" applyAlignment="1" applyProtection="1">
      <alignment horizontal="center" vertical="center"/>
      <protection locked="0"/>
    </xf>
    <xf numFmtId="169" fontId="16" fillId="36" borderId="11" xfId="284" applyNumberFormat="1" applyFont="1" applyFill="1" applyBorder="1" applyProtection="1">
      <protection locked="0"/>
    </xf>
    <xf numFmtId="181" fontId="36" fillId="35" borderId="0" xfId="0" applyNumberFormat="1" applyFont="1" applyFill="1"/>
    <xf numFmtId="0" fontId="17" fillId="35" borderId="0" xfId="0" applyFont="1" applyFill="1"/>
    <xf numFmtId="168" fontId="17" fillId="65" borderId="35" xfId="37" applyNumberFormat="1" applyFont="1" applyFill="1" applyBorder="1" applyAlignment="1">
      <alignment horizontal="center" vertical="center" wrapText="1"/>
    </xf>
    <xf numFmtId="0" fontId="0" fillId="35" borderId="0" xfId="284" applyNumberFormat="1" applyFont="1" applyFill="1" applyAlignment="1" applyProtection="1">
      <alignment horizontal="center"/>
    </xf>
    <xf numFmtId="0" fontId="23" fillId="35" borderId="0" xfId="0" applyFont="1" applyFill="1" applyAlignment="1">
      <alignment horizontal="left"/>
    </xf>
    <xf numFmtId="0" fontId="34" fillId="35" borderId="0" xfId="0" applyFont="1" applyFill="1" applyAlignment="1">
      <alignment horizontal="left" vertical="center" wrapText="1"/>
    </xf>
    <xf numFmtId="0" fontId="17" fillId="35" borderId="0" xfId="0" applyFont="1" applyFill="1" applyAlignment="1">
      <alignment horizontal="center"/>
    </xf>
    <xf numFmtId="0" fontId="67" fillId="0" borderId="0" xfId="0" applyFont="1" applyAlignment="1">
      <alignment horizontal="center" wrapText="1"/>
    </xf>
    <xf numFmtId="182" fontId="0" fillId="35" borderId="22" xfId="0" applyNumberFormat="1" applyFill="1" applyBorder="1" applyProtection="1">
      <protection locked="0"/>
    </xf>
    <xf numFmtId="0" fontId="35" fillId="35" borderId="0" xfId="0" applyFont="1" applyFill="1" applyAlignment="1">
      <alignment horizontal="left"/>
    </xf>
    <xf numFmtId="3" fontId="35" fillId="35" borderId="10" xfId="37" applyNumberFormat="1" applyFont="1" applyFill="1" applyBorder="1" applyAlignment="1">
      <alignment horizontal="center" vertical="center" wrapText="1"/>
    </xf>
    <xf numFmtId="0" fontId="35" fillId="35" borderId="10" xfId="37" applyFont="1" applyFill="1" applyBorder="1"/>
    <xf numFmtId="0" fontId="66" fillId="0" borderId="0" xfId="0" applyFont="1"/>
    <xf numFmtId="172" fontId="0" fillId="36" borderId="11" xfId="283" applyNumberFormat="1" applyFont="1" applyFill="1" applyBorder="1" applyProtection="1">
      <protection locked="0"/>
    </xf>
    <xf numFmtId="0" fontId="35" fillId="35" borderId="10" xfId="37" applyFont="1" applyFill="1" applyBorder="1" applyAlignment="1">
      <alignment horizontal="center" vertical="center" wrapText="1"/>
    </xf>
    <xf numFmtId="185" fontId="16" fillId="36" borderId="11" xfId="2" applyNumberFormat="1" applyFont="1" applyFill="1" applyBorder="1" applyProtection="1">
      <protection locked="0"/>
    </xf>
    <xf numFmtId="180" fontId="0" fillId="35" borderId="0" xfId="3" applyNumberFormat="1" applyFont="1" applyFill="1" applyAlignment="1">
      <alignment horizontal="center" vertical="center"/>
    </xf>
    <xf numFmtId="0" fontId="0" fillId="35" borderId="13" xfId="0" applyFill="1" applyBorder="1"/>
    <xf numFmtId="168" fontId="0" fillId="65" borderId="0" xfId="0" applyNumberFormat="1" applyFill="1" applyAlignment="1">
      <alignment horizontal="center" vertical="center"/>
    </xf>
    <xf numFmtId="0" fontId="14" fillId="35" borderId="0" xfId="0" applyFont="1" applyFill="1" applyAlignment="1">
      <alignment horizontal="right" vertical="center" indent="1"/>
    </xf>
    <xf numFmtId="0" fontId="34" fillId="35" borderId="16" xfId="0" applyFont="1" applyFill="1" applyBorder="1" applyAlignment="1">
      <alignment horizontal="left" vertical="center" wrapText="1"/>
    </xf>
    <xf numFmtId="0" fontId="0" fillId="35" borderId="16" xfId="0" applyFill="1" applyBorder="1"/>
    <xf numFmtId="3" fontId="15" fillId="35" borderId="0" xfId="0" applyNumberFormat="1" applyFont="1" applyFill="1" applyAlignment="1">
      <alignment horizontal="center" vertical="center"/>
    </xf>
    <xf numFmtId="178" fontId="0" fillId="35" borderId="0" xfId="1" applyNumberFormat="1" applyFont="1" applyFill="1" applyAlignment="1">
      <alignment horizontal="center" vertical="center"/>
    </xf>
    <xf numFmtId="170" fontId="0" fillId="35" borderId="0" xfId="3" applyNumberFormat="1" applyFont="1" applyFill="1" applyAlignment="1">
      <alignment horizontal="center" vertical="center"/>
    </xf>
    <xf numFmtId="3" fontId="0" fillId="35" borderId="0" xfId="0" applyNumberFormat="1" applyFill="1" applyAlignment="1">
      <alignment horizontal="center" vertical="center"/>
    </xf>
    <xf numFmtId="168" fontId="0" fillId="35" borderId="0" xfId="0" applyNumberFormat="1" applyFill="1" applyAlignment="1">
      <alignment horizontal="center" vertical="center"/>
    </xf>
    <xf numFmtId="0" fontId="17" fillId="35" borderId="0" xfId="0" applyFont="1" applyFill="1" applyAlignment="1">
      <alignment horizontal="center" vertical="center" wrapText="1"/>
    </xf>
    <xf numFmtId="170" fontId="17" fillId="35" borderId="35" xfId="37" applyNumberFormat="1" applyFont="1" applyFill="1" applyBorder="1" applyAlignment="1">
      <alignment horizontal="center" vertical="center" wrapText="1"/>
    </xf>
    <xf numFmtId="169" fontId="17" fillId="35" borderId="35" xfId="37" applyNumberFormat="1" applyFont="1" applyFill="1" applyBorder="1" applyAlignment="1">
      <alignment horizontal="center" vertical="center" wrapText="1"/>
    </xf>
    <xf numFmtId="168" fontId="17" fillId="35" borderId="35" xfId="37" applyNumberFormat="1" applyFont="1" applyFill="1" applyBorder="1" applyAlignment="1">
      <alignment horizontal="center" vertical="center" wrapText="1"/>
    </xf>
    <xf numFmtId="0" fontId="17" fillId="35" borderId="10" xfId="37" applyFont="1" applyFill="1" applyBorder="1" applyAlignment="1">
      <alignment horizontal="center" vertical="center" wrapText="1"/>
    </xf>
    <xf numFmtId="0" fontId="17" fillId="35" borderId="10" xfId="37" applyFont="1" applyFill="1" applyBorder="1" applyAlignment="1">
      <alignment horizontal="left" vertical="center" wrapText="1"/>
    </xf>
    <xf numFmtId="181" fontId="36" fillId="35" borderId="0" xfId="0" applyNumberFormat="1" applyFont="1" applyFill="1" applyAlignment="1">
      <alignment vertical="center"/>
    </xf>
    <xf numFmtId="0" fontId="19" fillId="35" borderId="0" xfId="0" applyFont="1" applyFill="1" applyAlignment="1">
      <alignment horizontal="left"/>
    </xf>
    <xf numFmtId="0" fontId="23" fillId="35" borderId="0" xfId="0" applyFont="1" applyFill="1" applyAlignment="1">
      <alignment horizontal="center"/>
    </xf>
    <xf numFmtId="0" fontId="0" fillId="35" borderId="20" xfId="0" applyFill="1" applyBorder="1"/>
    <xf numFmtId="0" fontId="14" fillId="35" borderId="16" xfId="0" applyFont="1" applyFill="1" applyBorder="1" applyAlignment="1">
      <alignment horizontal="right" vertical="center" indent="1"/>
    </xf>
    <xf numFmtId="0" fontId="19" fillId="35" borderId="0" xfId="0" applyFont="1" applyFill="1" applyAlignment="1">
      <alignment horizontal="left" vertical="top" wrapText="1"/>
    </xf>
    <xf numFmtId="0" fontId="37" fillId="35" borderId="0" xfId="0" applyFont="1" applyFill="1" applyAlignment="1">
      <alignment horizontal="left"/>
    </xf>
    <xf numFmtId="49" fontId="0" fillId="35" borderId="0" xfId="0" applyNumberFormat="1" applyFill="1"/>
    <xf numFmtId="181" fontId="17" fillId="35" borderId="0" xfId="0" applyNumberFormat="1" applyFont="1" applyFill="1" applyAlignment="1">
      <alignment horizontal="center"/>
    </xf>
    <xf numFmtId="0" fontId="0" fillId="65" borderId="0" xfId="0" applyFill="1" applyAlignment="1">
      <alignment horizontal="center" vertical="center"/>
    </xf>
    <xf numFmtId="22" fontId="0" fillId="35" borderId="0" xfId="0" applyNumberFormat="1" applyFill="1" applyAlignment="1">
      <alignment horizontal="center"/>
    </xf>
    <xf numFmtId="0" fontId="16" fillId="33" borderId="0" xfId="37" applyFill="1"/>
    <xf numFmtId="0" fontId="16" fillId="33" borderId="0" xfId="37" applyFill="1" applyAlignment="1">
      <alignment horizontal="center"/>
    </xf>
    <xf numFmtId="0" fontId="20" fillId="33" borderId="0" xfId="37" applyFont="1" applyFill="1"/>
    <xf numFmtId="169" fontId="16" fillId="36" borderId="11" xfId="110" applyNumberFormat="1" applyFont="1" applyFill="1" applyBorder="1" applyProtection="1">
      <protection locked="0"/>
    </xf>
    <xf numFmtId="172" fontId="16" fillId="36" borderId="11" xfId="61" applyNumberFormat="1" applyFont="1" applyFill="1" applyBorder="1" applyProtection="1">
      <protection locked="0"/>
    </xf>
    <xf numFmtId="172" fontId="16" fillId="33" borderId="0" xfId="61" applyNumberFormat="1" applyFont="1" applyFill="1" applyProtection="1"/>
    <xf numFmtId="169" fontId="16" fillId="33" borderId="12" xfId="110" applyNumberFormat="1" applyFont="1" applyFill="1" applyBorder="1" applyProtection="1"/>
    <xf numFmtId="166" fontId="16" fillId="33" borderId="12" xfId="61" applyFont="1" applyFill="1" applyBorder="1" applyProtection="1"/>
    <xf numFmtId="172" fontId="16" fillId="33" borderId="12" xfId="61" applyNumberFormat="1" applyFont="1" applyFill="1" applyBorder="1" applyProtection="1"/>
    <xf numFmtId="0" fontId="23" fillId="0" borderId="0" xfId="37" applyFont="1" applyAlignment="1">
      <alignment horizontal="center" vertical="center"/>
    </xf>
    <xf numFmtId="0" fontId="30" fillId="33" borderId="0" xfId="37" applyFont="1" applyFill="1" applyAlignment="1">
      <alignment horizontal="center" wrapText="1"/>
    </xf>
    <xf numFmtId="0" fontId="23" fillId="0" borderId="0" xfId="37" applyFont="1" applyAlignment="1">
      <alignment horizontal="center" wrapText="1"/>
    </xf>
    <xf numFmtId="165" fontId="16" fillId="36" borderId="11" xfId="61" applyNumberFormat="1" applyFont="1" applyFill="1" applyBorder="1" applyAlignment="1" applyProtection="1">
      <alignment horizontal="center"/>
      <protection locked="0"/>
    </xf>
    <xf numFmtId="0" fontId="0" fillId="0" borderId="0" xfId="0" applyAlignment="1">
      <alignment horizontal="left"/>
    </xf>
    <xf numFmtId="0" fontId="0" fillId="0" borderId="0" xfId="0" applyAlignment="1">
      <alignment vertical="top"/>
    </xf>
    <xf numFmtId="172" fontId="26" fillId="36" borderId="11" xfId="61" applyNumberFormat="1" applyFont="1" applyFill="1" applyBorder="1" applyProtection="1">
      <protection locked="0"/>
    </xf>
    <xf numFmtId="0" fontId="0" fillId="35" borderId="0" xfId="0" applyFill="1" applyAlignment="1">
      <alignment horizontal="left"/>
    </xf>
    <xf numFmtId="0" fontId="0" fillId="35" borderId="0" xfId="0" applyFill="1" applyAlignment="1">
      <alignment horizontal="center"/>
    </xf>
    <xf numFmtId="0" fontId="16" fillId="35" borderId="0" xfId="0" applyFont="1" applyFill="1"/>
    <xf numFmtId="0" fontId="0" fillId="35" borderId="0" xfId="0" applyFill="1" applyAlignment="1">
      <alignment horizontal="left" wrapText="1"/>
    </xf>
    <xf numFmtId="0" fontId="16" fillId="36" borderId="18" xfId="0" applyFont="1" applyFill="1" applyBorder="1" applyAlignment="1" applyProtection="1">
      <alignment horizontal="left" vertical="center"/>
      <protection locked="0"/>
    </xf>
    <xf numFmtId="0" fontId="16" fillId="36" borderId="19" xfId="0" applyFont="1" applyFill="1" applyBorder="1" applyAlignment="1" applyProtection="1">
      <alignment horizontal="left" vertical="center"/>
      <protection locked="0"/>
    </xf>
    <xf numFmtId="0" fontId="0" fillId="39" borderId="14" xfId="0" applyFill="1" applyBorder="1" applyAlignment="1" applyProtection="1">
      <alignment horizontal="left" vertical="center" wrapText="1"/>
      <protection locked="0"/>
    </xf>
    <xf numFmtId="0" fontId="0" fillId="39" borderId="15" xfId="0" applyFill="1" applyBorder="1" applyAlignment="1" applyProtection="1">
      <alignment horizontal="left" vertical="center" wrapText="1"/>
      <protection locked="0"/>
    </xf>
    <xf numFmtId="0" fontId="17" fillId="35" borderId="0" xfId="0" applyFont="1" applyFill="1" applyAlignment="1">
      <alignment horizontal="left" vertical="center" wrapText="1"/>
    </xf>
    <xf numFmtId="0" fontId="47" fillId="0" borderId="0" xfId="0" applyFont="1" applyAlignment="1">
      <alignment horizontal="center" vertical="center"/>
    </xf>
    <xf numFmtId="172" fontId="48" fillId="36" borderId="0" xfId="0" applyNumberFormat="1" applyFont="1" applyFill="1" applyAlignment="1">
      <alignment horizontal="center"/>
    </xf>
    <xf numFmtId="44" fontId="17" fillId="36" borderId="0" xfId="283" applyFont="1" applyFill="1" applyAlignment="1" applyProtection="1">
      <alignment horizontal="center"/>
      <protection locked="0"/>
    </xf>
    <xf numFmtId="44" fontId="17" fillId="33" borderId="0" xfId="283" applyFont="1" applyFill="1" applyAlignment="1" applyProtection="1">
      <alignment horizontal="center"/>
    </xf>
    <xf numFmtId="166" fontId="17" fillId="36" borderId="0" xfId="0" applyNumberFormat="1" applyFont="1" applyFill="1" applyAlignment="1">
      <alignment horizontal="center"/>
    </xf>
    <xf numFmtId="0" fontId="27" fillId="42" borderId="0" xfId="0" applyFont="1" applyFill="1" applyAlignment="1">
      <alignment horizontal="center" vertical="center" wrapText="1"/>
    </xf>
    <xf numFmtId="0" fontId="18" fillId="42" borderId="0" xfId="0" applyFont="1" applyFill="1" applyAlignment="1">
      <alignment horizontal="center" vertical="center" wrapText="1"/>
    </xf>
    <xf numFmtId="0" fontId="17" fillId="0" borderId="0" xfId="0" applyFont="1" applyAlignment="1">
      <alignment horizontal="center"/>
    </xf>
    <xf numFmtId="0" fontId="0" fillId="0" borderId="0" xfId="0"/>
    <xf numFmtId="183" fontId="17" fillId="36" borderId="0" xfId="0" applyNumberFormat="1" applyFont="1" applyFill="1" applyAlignment="1" applyProtection="1">
      <alignment horizontal="center"/>
      <protection locked="0"/>
    </xf>
    <xf numFmtId="166" fontId="17" fillId="33" borderId="0" xfId="283" applyNumberFormat="1" applyFont="1" applyFill="1" applyAlignment="1" applyProtection="1"/>
    <xf numFmtId="171" fontId="17" fillId="33" borderId="0" xfId="283" applyNumberFormat="1" applyFont="1" applyFill="1" applyAlignment="1" applyProtection="1"/>
    <xf numFmtId="171" fontId="17" fillId="35" borderId="0" xfId="283" applyNumberFormat="1" applyFont="1" applyFill="1" applyAlignment="1" applyProtection="1">
      <alignment horizontal="center"/>
      <protection locked="0"/>
    </xf>
    <xf numFmtId="171" fontId="17" fillId="33" borderId="0" xfId="283" applyNumberFormat="1" applyFont="1" applyFill="1" applyAlignment="1" applyProtection="1">
      <alignment horizontal="right"/>
    </xf>
    <xf numFmtId="0" fontId="18" fillId="34" borderId="0" xfId="0" applyFont="1" applyFill="1" applyAlignment="1">
      <alignment horizontal="center" vertical="center" wrapText="1"/>
    </xf>
    <xf numFmtId="0" fontId="27" fillId="34" borderId="0" xfId="37" applyFont="1" applyFill="1" applyAlignment="1">
      <alignment horizontal="center" vertical="center"/>
    </xf>
    <xf numFmtId="0" fontId="14" fillId="0" borderId="0" xfId="0" applyFont="1" applyAlignment="1">
      <alignment horizontal="center"/>
    </xf>
    <xf numFmtId="0" fontId="18" fillId="34" borderId="0" xfId="0" applyFont="1" applyFill="1" applyAlignment="1">
      <alignment horizontal="center" vertical="center"/>
    </xf>
    <xf numFmtId="0" fontId="17" fillId="33" borderId="0" xfId="0" applyFont="1" applyFill="1" applyAlignment="1">
      <alignment horizontal="center" wrapText="1"/>
    </xf>
    <xf numFmtId="0" fontId="17" fillId="0" borderId="0" xfId="0" applyFont="1" applyAlignment="1">
      <alignment horizontal="left" vertical="center" wrapText="1"/>
    </xf>
    <xf numFmtId="0" fontId="17" fillId="0" borderId="0" xfId="0" applyFont="1" applyAlignment="1">
      <alignment vertical="center" wrapText="1"/>
    </xf>
    <xf numFmtId="0" fontId="16" fillId="0" borderId="0" xfId="0" applyFont="1" applyAlignment="1">
      <alignment horizontal="left" vertical="center" wrapText="1"/>
    </xf>
  </cellXfs>
  <cellStyles count="350">
    <cellStyle name="$" xfId="38" xr:uid="{33C7B0A1-88CE-46E0-AD01-659C477B47EE}"/>
    <cellStyle name="$.00" xfId="39" xr:uid="{C88926A5-1286-440E-9116-2C35BF68CD85}"/>
    <cellStyle name="$_9. Rev2Cost_GDPIPI" xfId="56" xr:uid="{BA5E7B46-C723-497D-ADFD-3B0BE0064DC1}"/>
    <cellStyle name="$_9. Rev2Cost_GDPIPI 2" xfId="113" xr:uid="{50974BC5-D831-4728-925A-E34AC780CF89}"/>
    <cellStyle name="$_9. Rev2Cost_GDPIPI_6.2 CBR B" xfId="228" xr:uid="{73ADD30B-C03B-45FF-B93A-D26CE613833F}"/>
    <cellStyle name="$_9. Rev2Cost_GDPIPI_9. Shared Tax - Rate Rider" xfId="256" xr:uid="{8B541095-F062-4163-9913-3EEE0C89D4E5}"/>
    <cellStyle name="$_lists" xfId="52" xr:uid="{F2732F3A-EEB2-42BB-B05F-716E632945A3}"/>
    <cellStyle name="$_lists 2" xfId="111" xr:uid="{521A13F8-340E-46B6-AF86-83710F427B2B}"/>
    <cellStyle name="$_lists_4. Current Monthly Fixed Charge" xfId="54" xr:uid="{8085812C-434D-4429-95A0-0B7A402EC2E2}"/>
    <cellStyle name="$_lists_6.2 CBR B" xfId="229" xr:uid="{4AF27FD8-326A-48A6-85A6-6174A937D802}"/>
    <cellStyle name="$_lists_9. Shared Tax - Rate Rider" xfId="257" xr:uid="{ED3B2419-8BE4-470E-9112-45C82F8B9D9B}"/>
    <cellStyle name="$_Sheet4" xfId="59" xr:uid="{D3265820-AB02-489D-AC5E-106245A4C8E5}"/>
    <cellStyle name="$_Sheet4 2" xfId="115" xr:uid="{E631F0F2-8420-4FCD-95C1-A7FEC17F3531}"/>
    <cellStyle name="$_Sheet4_6.2 CBR B" xfId="230" xr:uid="{6748E96B-9570-4AEE-8E91-5C1371356196}"/>
    <cellStyle name="$_Sheet4_9. Shared Tax - Rate Rider" xfId="258" xr:uid="{0C55AAF8-1C71-4968-A760-7C3E97FCBDB6}"/>
    <cellStyle name="$M" xfId="40" xr:uid="{65124733-5FD7-4F88-8197-08D64BA27DA4}"/>
    <cellStyle name="$M.00" xfId="41" xr:uid="{9CCEB6B0-5B73-4B3A-99D6-747BD9A23E48}"/>
    <cellStyle name="$M_9. Rev2Cost_GDPIPI" xfId="57" xr:uid="{FB564E60-B31D-417B-B11E-60D51198BF0C}"/>
    <cellStyle name="20% - Accent1" xfId="20" builtinId="30" customBuiltin="1"/>
    <cellStyle name="20% - Accent1 2" xfId="63" xr:uid="{3696F038-7280-4803-BFC0-9A8EE854515C}"/>
    <cellStyle name="20% - Accent1 2 2" xfId="173" xr:uid="{B2746680-52FA-44E0-A9ED-ACE90CF6C86F}"/>
    <cellStyle name="20% - Accent1 2_6.2 CBR B" xfId="231" xr:uid="{E6D22D77-3F6E-4F3E-BF27-AB4C90F9622B}"/>
    <cellStyle name="20% - Accent1 3" xfId="202" xr:uid="{AA3F7BC4-EC10-4A35-A823-9C5F0B8F0717}"/>
    <cellStyle name="20% - Accent1 4" xfId="306" xr:uid="{14C03DFD-BBAA-44AA-9CC1-48CEFA0B4A26}"/>
    <cellStyle name="20% - Accent2" xfId="23" builtinId="34" customBuiltin="1"/>
    <cellStyle name="20% - Accent2 2" xfId="64" xr:uid="{7F4873E2-FC2E-4048-A3ED-F88239D945E1}"/>
    <cellStyle name="20% - Accent2 2 2" xfId="174" xr:uid="{1DF1DE13-2C9E-43D6-B106-6604A821D89C}"/>
    <cellStyle name="20% - Accent2 2_6.2 CBR B" xfId="232" xr:uid="{9E0E28D3-52D5-4E37-BC85-F7A292FCC8B8}"/>
    <cellStyle name="20% - Accent2 3" xfId="204" xr:uid="{AD60C1F8-165B-40BF-87FB-23473DC205DD}"/>
    <cellStyle name="20% - Accent2 4" xfId="307" xr:uid="{D010D817-4BDB-47E6-94EB-D30C9AB074B4}"/>
    <cellStyle name="20% - Accent3" xfId="26" builtinId="38" customBuiltin="1"/>
    <cellStyle name="20% - Accent3 2" xfId="65" xr:uid="{9EEF0B66-78F0-4325-AF25-9A4B3CA34219}"/>
    <cellStyle name="20% - Accent3 2 2" xfId="175" xr:uid="{8D8125E0-A1E3-440F-84EF-692F7BCB9212}"/>
    <cellStyle name="20% - Accent3 2_6.2 CBR B" xfId="233" xr:uid="{00545AE0-9037-4CFC-8DBD-A32A92368E74}"/>
    <cellStyle name="20% - Accent3 3" xfId="206" xr:uid="{34D709C2-8C22-45DC-A7F5-EDB2F90B5F74}"/>
    <cellStyle name="20% - Accent3 4" xfId="308" xr:uid="{F1AE75E8-BA0E-4F98-88FC-861F4EF44794}"/>
    <cellStyle name="20% - Accent4" xfId="29" builtinId="42" customBuiltin="1"/>
    <cellStyle name="20% - Accent4 2" xfId="66" xr:uid="{120F1857-D9FA-472F-8B75-1BC8B54809D4}"/>
    <cellStyle name="20% - Accent4 2 2" xfId="176" xr:uid="{226049C3-9E04-476B-B31A-48FF0BEB08D5}"/>
    <cellStyle name="20% - Accent4 2_6.2 CBR B" xfId="234" xr:uid="{34E1C220-659A-4739-8A7B-145BD358BDD1}"/>
    <cellStyle name="20% - Accent4 3" xfId="208" xr:uid="{8B7FBBA3-FF44-49B2-907D-05A5A430BB0E}"/>
    <cellStyle name="20% - Accent4 4" xfId="309" xr:uid="{6171991C-41D3-40A7-BEFE-92A1014A4B4C}"/>
    <cellStyle name="20% - Accent5" xfId="32" builtinId="46" customBuiltin="1"/>
    <cellStyle name="20% - Accent5 2" xfId="67" xr:uid="{EE5C15A4-2393-4653-AD92-7E7AEC351612}"/>
    <cellStyle name="20% - Accent5 2 2" xfId="177" xr:uid="{98BEE22E-9DDF-4898-BAAB-A87715C121A6}"/>
    <cellStyle name="20% - Accent5 2_6.2 CBR B" xfId="235" xr:uid="{1436B9FE-62F8-4F29-ADFF-C296542904F8}"/>
    <cellStyle name="20% - Accent5 3" xfId="210" xr:uid="{DB6E1FC0-EDE6-4DE9-9356-F8BE6162E305}"/>
    <cellStyle name="20% - Accent5 4" xfId="310" xr:uid="{A0C1E6E4-FB1C-484E-8BD6-BAD6CFD1CAAC}"/>
    <cellStyle name="20% - Accent6" xfId="35" builtinId="50" customBuiltin="1"/>
    <cellStyle name="20% - Accent6 2" xfId="68" xr:uid="{4F18E8E0-D0D1-4271-BBD5-708632796491}"/>
    <cellStyle name="20% - Accent6 2 2" xfId="178" xr:uid="{6A493821-A907-4544-9C95-B1683B7902AA}"/>
    <cellStyle name="20% - Accent6 2_6.2 CBR B" xfId="236" xr:uid="{4B78ACED-4B62-4D68-A07A-3B66248DF12C}"/>
    <cellStyle name="20% - Accent6 3" xfId="212" xr:uid="{7CF84950-A8C6-4952-8757-399F5E176ECC}"/>
    <cellStyle name="20% - Accent6 4" xfId="311" xr:uid="{1B14F14D-A4AA-43DC-A481-B50A1ED9DB29}"/>
    <cellStyle name="40% - Accent1" xfId="21" builtinId="31" customBuiltin="1"/>
    <cellStyle name="40% - Accent1 2" xfId="69" xr:uid="{8255F98F-2BB4-4A66-A0CA-E105B6A7B4F1}"/>
    <cellStyle name="40% - Accent1 2 2" xfId="179" xr:uid="{F137490B-E062-42FA-9EE6-6D346ED777B6}"/>
    <cellStyle name="40% - Accent1 2_6.2 CBR B" xfId="237" xr:uid="{5710FACE-0D5B-46DF-A5F3-A38ED60F7660}"/>
    <cellStyle name="40% - Accent1 3" xfId="203" xr:uid="{57D00546-585A-4C99-A618-F469F616083D}"/>
    <cellStyle name="40% - Accent1 4" xfId="312" xr:uid="{AB2FC90D-0FA8-45CF-A59C-59E8BBF6D318}"/>
    <cellStyle name="40% - Accent2" xfId="24" builtinId="35" customBuiltin="1"/>
    <cellStyle name="40% - Accent2 2" xfId="70" xr:uid="{58966F09-D073-4DC0-82C4-098CBFBED739}"/>
    <cellStyle name="40% - Accent2 2 2" xfId="180" xr:uid="{9146880E-2481-40D6-AE6A-B2B76D75958B}"/>
    <cellStyle name="40% - Accent2 2_6.2 CBR B" xfId="238" xr:uid="{C4A48934-0EC1-419F-90A5-69DF5A69805C}"/>
    <cellStyle name="40% - Accent2 3" xfId="205" xr:uid="{281BEC19-269C-476B-807C-A55F80C9907E}"/>
    <cellStyle name="40% - Accent2 4" xfId="313" xr:uid="{6F5B9453-7CE8-415A-8741-38DA83C592E2}"/>
    <cellStyle name="40% - Accent3" xfId="27" builtinId="39" customBuiltin="1"/>
    <cellStyle name="40% - Accent3 2" xfId="71" xr:uid="{A77F2969-CBE8-4DA7-B426-48EA8EF5A201}"/>
    <cellStyle name="40% - Accent3 2 2" xfId="181" xr:uid="{54294A90-942F-494C-98A4-741D4251159C}"/>
    <cellStyle name="40% - Accent3 2_6.2 CBR B" xfId="239" xr:uid="{471C5ED5-6D50-4F10-AD51-3F6F30F1C747}"/>
    <cellStyle name="40% - Accent3 3" xfId="207" xr:uid="{A7945B71-5E27-43EB-BD3C-724DF349A331}"/>
    <cellStyle name="40% - Accent3 4" xfId="314" xr:uid="{8A65B19C-E3D6-4291-98A9-E9F6455AEDD3}"/>
    <cellStyle name="40% - Accent4" xfId="30" builtinId="43" customBuiltin="1"/>
    <cellStyle name="40% - Accent4 2" xfId="72" xr:uid="{FC909A30-5D93-4791-9F5E-99693ED1CE25}"/>
    <cellStyle name="40% - Accent4 2 2" xfId="182" xr:uid="{B56CDDA6-076E-43D1-A0A0-08378C2FE00E}"/>
    <cellStyle name="40% - Accent4 2_6.2 CBR B" xfId="240" xr:uid="{52CE5262-1CEA-4153-A459-25ACBFCB7246}"/>
    <cellStyle name="40% - Accent4 3" xfId="209" xr:uid="{4F4DE4B4-D65D-4A75-B377-263D0C6691B0}"/>
    <cellStyle name="40% - Accent4 4" xfId="315" xr:uid="{20A1DAA7-10FF-4CD3-8AC5-DC22836DF813}"/>
    <cellStyle name="40% - Accent5" xfId="33" builtinId="47" customBuiltin="1"/>
    <cellStyle name="40% - Accent5 2" xfId="73" xr:uid="{983B1386-8540-4508-9CA8-A06607327EEF}"/>
    <cellStyle name="40% - Accent5 2 2" xfId="183" xr:uid="{D0E33C5A-253E-414B-B60E-0E10DA0AA4A7}"/>
    <cellStyle name="40% - Accent5 2_6.2 CBR B" xfId="241" xr:uid="{41062043-7FA1-42E2-849C-BAB008B2B259}"/>
    <cellStyle name="40% - Accent5 3" xfId="211" xr:uid="{A54F0BEE-877C-4A4D-BF49-7C2F036F7B91}"/>
    <cellStyle name="40% - Accent5 4" xfId="316" xr:uid="{83458523-7CA7-4AB3-B11F-AF2BD9C065D1}"/>
    <cellStyle name="40% - Accent6" xfId="36" builtinId="51" customBuiltin="1"/>
    <cellStyle name="40% - Accent6 2" xfId="74" xr:uid="{207F97AF-469D-448F-A2C1-9759E80AC6A2}"/>
    <cellStyle name="40% - Accent6 2 2" xfId="184" xr:uid="{64D6CC5D-E038-435F-94F5-8036FFF6572C}"/>
    <cellStyle name="40% - Accent6 2_6.2 CBR B" xfId="242" xr:uid="{D73D0F1C-9F01-4615-AC8F-ADB5343ED3C6}"/>
    <cellStyle name="40% - Accent6 3" xfId="213" xr:uid="{723FBA1A-23D4-4476-9D59-DCBD0E37CB83}"/>
    <cellStyle name="40% - Accent6 4" xfId="317" xr:uid="{F5D4FBFC-E25D-4962-A067-5AE6D1887415}"/>
    <cellStyle name="60% - Accent1 2" xfId="75" xr:uid="{ED1112C2-7B43-4E15-9870-007B97B78B95}"/>
    <cellStyle name="60% - Accent1 3" xfId="141" xr:uid="{840F4EE8-0428-4635-9304-54239C3CEFB4}"/>
    <cellStyle name="60% - Accent1 4" xfId="318" xr:uid="{3F10C1F5-17E9-4D2F-96FF-A57AB61391DA}"/>
    <cellStyle name="60% - Accent2 2" xfId="76" xr:uid="{FB3A2E5C-6587-4C65-B809-CEA2CD77A7E3}"/>
    <cellStyle name="60% - Accent2 3" xfId="142" xr:uid="{D1F12A2A-B701-409E-8CC1-9F2A305D4560}"/>
    <cellStyle name="60% - Accent2 4" xfId="319" xr:uid="{B5E717D6-B04C-488F-9FC6-23FD52E86DD9}"/>
    <cellStyle name="60% - Accent3 2" xfId="77" xr:uid="{E356392A-5C76-42FA-9A5E-34F792A287B9}"/>
    <cellStyle name="60% - Accent3 3" xfId="143" xr:uid="{8A81B32C-BA24-4B68-8F47-6013E91AE4DF}"/>
    <cellStyle name="60% - Accent3 4" xfId="320" xr:uid="{5FB069DF-15ED-42CE-A6B9-E3ABF93D6E26}"/>
    <cellStyle name="60% - Accent4 2" xfId="78" xr:uid="{4DE2482A-2258-4D63-B2CA-F8555375E295}"/>
    <cellStyle name="60% - Accent4 3" xfId="144" xr:uid="{1BB628FB-FB4C-44E8-BC4C-C896CD11ECD3}"/>
    <cellStyle name="60% - Accent4 4" xfId="321" xr:uid="{CA0508B4-F04B-4713-95B7-E3B260E91DCE}"/>
    <cellStyle name="60% - Accent5 2" xfId="79" xr:uid="{07269B90-DA47-4DB1-90B9-5E14A1A755DB}"/>
    <cellStyle name="60% - Accent5 3" xfId="145" xr:uid="{0A188EC5-14C3-4D79-93EE-8BEA1C6911A3}"/>
    <cellStyle name="60% - Accent5 4" xfId="322" xr:uid="{971D242E-B0FF-4C60-9130-6ABCD86BEA02}"/>
    <cellStyle name="60% - Accent6 2" xfId="80" xr:uid="{E6546670-7693-436C-98C0-5BE1F59E44F2}"/>
    <cellStyle name="60% - Accent6 3" xfId="146" xr:uid="{A1A657E6-5DF7-4DCC-AA93-2BBB0D84EE94}"/>
    <cellStyle name="60% - Accent6 4" xfId="323" xr:uid="{2E7C285C-CA90-489E-BE44-F724F7FEF061}"/>
    <cellStyle name="Accent1" xfId="19" builtinId="29" customBuiltin="1"/>
    <cellStyle name="Accent1 2" xfId="81" xr:uid="{9D63E9E1-9DEF-4ED0-A109-34E60BD0E8BA}"/>
    <cellStyle name="Accent1 3" xfId="324" xr:uid="{7C19EB5A-370B-41B2-BF9D-7BB9D51F39FA}"/>
    <cellStyle name="Accent2" xfId="22" builtinId="33" customBuiltin="1"/>
    <cellStyle name="Accent2 2" xfId="82" xr:uid="{E2591BCC-A991-4DDE-A560-ADCB977B9D5B}"/>
    <cellStyle name="Accent2 3" xfId="325" xr:uid="{141260AB-6CF1-4A18-91A2-2E617E5D8C46}"/>
    <cellStyle name="Accent3" xfId="25" builtinId="37" customBuiltin="1"/>
    <cellStyle name="Accent3 2" xfId="83" xr:uid="{DFF56222-DB85-4356-8042-766E0DB93575}"/>
    <cellStyle name="Accent3 3" xfId="326" xr:uid="{2602FF87-0F01-4997-B657-9732EF9E0C59}"/>
    <cellStyle name="Accent4" xfId="28" builtinId="41" customBuiltin="1"/>
    <cellStyle name="Accent4 2" xfId="84" xr:uid="{53590CDB-2D94-46AE-B3A9-7A402B1C8013}"/>
    <cellStyle name="Accent4 3" xfId="327" xr:uid="{ECD25FCE-D385-411F-AD12-9F4E16497FAE}"/>
    <cellStyle name="Accent5" xfId="31" builtinId="45" customBuiltin="1"/>
    <cellStyle name="Accent5 2" xfId="85" xr:uid="{B358F9C8-7ED4-43ED-A1A5-AA94A16040C1}"/>
    <cellStyle name="Accent5 3" xfId="328" xr:uid="{C3D5D3AD-A171-4A4C-86CD-52D14C3CC92E}"/>
    <cellStyle name="Accent6" xfId="34" builtinId="49" customBuiltin="1"/>
    <cellStyle name="Accent6 2" xfId="86" xr:uid="{402748EB-5909-4CEE-BEDD-100ADFDB2496}"/>
    <cellStyle name="Accent6 3" xfId="329" xr:uid="{DBDEDA91-5F45-4BBF-AFA4-23A04A9C9176}"/>
    <cellStyle name="Bad" xfId="9" builtinId="27" customBuiltin="1"/>
    <cellStyle name="Bad 2" xfId="87" xr:uid="{33621F05-8B5D-485E-84A7-D629F7EAFC96}"/>
    <cellStyle name="Bad 3" xfId="330" xr:uid="{49E94BD7-A949-4A1D-94C2-43A9A27A0E3B}"/>
    <cellStyle name="Calculation" xfId="12" builtinId="22" customBuiltin="1"/>
    <cellStyle name="Calculation 2" xfId="88" xr:uid="{025DAE7B-13C6-43AD-A78C-EF76941FD4B1}"/>
    <cellStyle name="Calculation 3" xfId="331" xr:uid="{FF85523F-212D-4920-85CD-44A795F96DFD}"/>
    <cellStyle name="Check Cell" xfId="14" builtinId="23" customBuiltin="1"/>
    <cellStyle name="Check Cell 2" xfId="89" xr:uid="{888140B9-D6FB-42FD-8E10-E6E7FC35E21F}"/>
    <cellStyle name="Check Cell 3" xfId="332" xr:uid="{35D8B532-52B7-4C98-8959-40CE32335AF6}"/>
    <cellStyle name="Comma" xfId="1" builtinId="3"/>
    <cellStyle name="Comma 2" xfId="90" xr:uid="{A507951E-226F-4AB5-A203-7FF13ABE02CB}"/>
    <cellStyle name="Comma 2 2" xfId="149" xr:uid="{0767A0A9-654F-401E-8725-7257E7F3B4E9}"/>
    <cellStyle name="Comma 2 2 2" xfId="155" xr:uid="{0A656B94-DC6B-4AD7-BAE2-770FD87B4621}"/>
    <cellStyle name="Comma 2 2 2 2" xfId="281" xr:uid="{14DA7073-ADFF-4252-BC5A-C411700986F7}"/>
    <cellStyle name="Comma 2 2 3" xfId="160" xr:uid="{1BF926DF-93C0-4E90-BC7A-D894431DF0A7}"/>
    <cellStyle name="Comma 2 2 3 2" xfId="291" xr:uid="{4298A5A3-7418-4765-AD59-CEA5AF8640CA}"/>
    <cellStyle name="Comma 2 2 4" xfId="217" xr:uid="{003C531F-68C7-4AB7-8D2D-957834BD8A4C}"/>
    <cellStyle name="Comma 2 2 5" xfId="274" xr:uid="{7EE026E7-14D9-4B64-9E80-DDB34E956202}"/>
    <cellStyle name="Comma 2 2 6" xfId="299" xr:uid="{A9533647-0FAB-4C04-8800-2DBE29A48D42}"/>
    <cellStyle name="Comma 2 2_Database" xfId="215" xr:uid="{7FB9F2A7-F98C-4FAA-BEF3-D7FD5B664148}"/>
    <cellStyle name="Comma 3" xfId="91" xr:uid="{F3C9E284-354F-4EFA-9C43-2F257D0B2BC6}"/>
    <cellStyle name="Comma 3 2" xfId="118" xr:uid="{C3887495-ED48-457A-A124-E0A19C71BDE2}"/>
    <cellStyle name="Comma 3 2 2" xfId="192" xr:uid="{39FB2040-B379-48B1-840C-8D535E041034}"/>
    <cellStyle name="Comma 3 3" xfId="185" xr:uid="{AF3E679B-9F26-406C-AB7D-993E7FD06FD0}"/>
    <cellStyle name="Comma 3 4" xfId="290" xr:uid="{9E44525E-85C3-4967-AC42-E9B44A83E4D2}"/>
    <cellStyle name="Comma 4" xfId="110" xr:uid="{F2308283-80B1-4064-A396-11EE7674DE6C}"/>
    <cellStyle name="Comma 4 2" xfId="284" xr:uid="{3116D534-639F-4859-96C0-F9BE7BCEB0CA}"/>
    <cellStyle name="Comma 4 3" xfId="277" xr:uid="{56D5FF89-9FFE-4972-B3CD-49AFDE2EEFCB}"/>
    <cellStyle name="Comma 4 6" xfId="269" xr:uid="{0D6046FA-1896-4A48-985C-9D1623256A6F}"/>
    <cellStyle name="Comma 4 6 2" xfId="285" xr:uid="{76295598-A60D-4B72-8D52-256321B0345E}"/>
    <cellStyle name="Comma 4 6 3" xfId="293" xr:uid="{01C835A1-701E-4C83-AA89-6E44BE3C87C6}"/>
    <cellStyle name="Comma 4 6 4" xfId="296" xr:uid="{D44C41CB-1A4B-48AC-A1C8-1215B1C76024}"/>
    <cellStyle name="Comma 4 6 5" xfId="278" xr:uid="{C4BD0A77-37C0-4385-831D-D7520A84F9F9}"/>
    <cellStyle name="Comma 4 6 6" xfId="301" xr:uid="{0A119F16-021C-4725-98EE-4535DE83EE4E}"/>
    <cellStyle name="Comma 5" xfId="163" xr:uid="{9D0585D4-C22F-4870-BA1A-473C2567226D}"/>
    <cellStyle name="Comma 5 2" xfId="295" xr:uid="{80348A58-F266-45E6-A178-56DA221BBC3E}"/>
    <cellStyle name="Comma 6" xfId="273" xr:uid="{39E470A0-A36C-41F6-8C11-9A548EB6E089}"/>
    <cellStyle name="Comma 7" xfId="298" xr:uid="{D8B3F7CE-C4C6-4920-93E2-A82048221C2C}"/>
    <cellStyle name="Comma 8" xfId="333" xr:uid="{3D098551-474A-4E38-854D-9C5C2322F9A9}"/>
    <cellStyle name="Comma0" xfId="42" xr:uid="{7A150431-3A19-4E4A-8E24-3D7147238413}"/>
    <cellStyle name="Currency" xfId="2" builtinId="4"/>
    <cellStyle name="Currency 11" xfId="287" xr:uid="{7F5A05F3-0408-468E-A00A-0E1D99A69B68}"/>
    <cellStyle name="Currency 2" xfId="61" xr:uid="{3B810D19-511E-4C61-B3B4-4C2D9B8C9D4D}"/>
    <cellStyle name="Currency 2 2" xfId="283" xr:uid="{FD7A4D98-74AA-4711-AF9A-9BD1A55697F9}"/>
    <cellStyle name="Currency 2 3" xfId="276" xr:uid="{821CB7F9-0FCA-4753-922F-E05DCCA7570D}"/>
    <cellStyle name="Currency 3" xfId="119" xr:uid="{D73AE924-32F1-4AA8-8FB9-44032AF9D76A}"/>
    <cellStyle name="Currency 3 2" xfId="286" xr:uid="{11F35AD7-2636-4749-9AD4-CCA5CFC46095}"/>
    <cellStyle name="Currency 3 3" xfId="279" xr:uid="{C3D469BF-AA2F-479A-9991-C44690C4073B}"/>
    <cellStyle name="Currency 3 4" xfId="271" xr:uid="{2BFAC69D-0ED6-4400-B6DA-9109D7C64D85}"/>
    <cellStyle name="Currency 4" xfId="150" xr:uid="{59CD390D-5BEE-44C3-BB76-682A0E5DACFA}"/>
    <cellStyle name="Currency 4 2" xfId="154" xr:uid="{EBDBFEEB-280A-4B84-9CD8-2508553FA153}"/>
    <cellStyle name="Currency 4 2 2" xfId="282" xr:uid="{4E4E5BF7-3E5D-48D4-9074-A1E605725339}"/>
    <cellStyle name="Currency 4 3" xfId="161" xr:uid="{2669C6C8-C9CB-4ADC-8FC5-0C8135D09584}"/>
    <cellStyle name="Currency 4 3 2" xfId="292" xr:uid="{D749887F-42BC-406D-B733-D24DF5397CBD}"/>
    <cellStyle name="Currency 4 4" xfId="218" xr:uid="{26E7BC9B-F52C-4D97-AB68-02393596D07D}"/>
    <cellStyle name="Currency 4 5" xfId="275" xr:uid="{F90289B9-8697-49F5-93D4-B4441B8A64D9}"/>
    <cellStyle name="Currency 4 6" xfId="300" xr:uid="{7C9A4B03-0738-47DA-A8C8-75C3E39490EA}"/>
    <cellStyle name="Currency 5" xfId="152" xr:uid="{3865258A-9681-48BA-9748-E88A43B81AAA}"/>
    <cellStyle name="Currency 5 2" xfId="280" xr:uid="{6DBF755E-1D40-4AA2-A40A-F8BD9A707B7C}"/>
    <cellStyle name="Currency 6" xfId="157" xr:uid="{ABCAEAE5-DBA2-4195-AB98-191E28A0A018}"/>
    <cellStyle name="Currency 6 2" xfId="289" xr:uid="{DDDDB099-87F7-4BF9-9F4D-63818B835647}"/>
    <cellStyle name="Currency 7" xfId="294" xr:uid="{3D90562F-2DF5-4164-B9EA-587C2E162A0F}"/>
    <cellStyle name="Currency 8" xfId="272" xr:uid="{B982ED32-12F1-4183-92E0-174159135337}"/>
    <cellStyle name="Currency 9" xfId="297" xr:uid="{68EF5C55-D593-4D81-9450-26E31FC43F32}"/>
    <cellStyle name="Currency0" xfId="43" xr:uid="{3816E04F-7128-4E20-A298-128F2BF9B4E7}"/>
    <cellStyle name="Date" xfId="44" xr:uid="{96DF6AF6-C2F7-4043-B316-0F534C84CB6D}"/>
    <cellStyle name="Explanatory Text" xfId="17" builtinId="53" customBuiltin="1"/>
    <cellStyle name="Explanatory Text 2" xfId="92" xr:uid="{FEB24C9F-ED57-4809-A8CB-1AFB85990237}"/>
    <cellStyle name="Explanatory Text 3" xfId="334" xr:uid="{C9B8F86E-C7CF-4327-BB04-C78D78FD5C0A}"/>
    <cellStyle name="Fixed" xfId="45" xr:uid="{2F79C7DC-91BD-4304-A708-F0A0431DC79C}"/>
    <cellStyle name="Followed Hyperlink 2" xfId="148" xr:uid="{ACA31AC9-0518-4E98-B95F-AFBB8BF7A0CF}"/>
    <cellStyle name="Good" xfId="8" builtinId="26" customBuiltin="1"/>
    <cellStyle name="Good 2" xfId="93" xr:uid="{9B02793F-EFEE-4BC6-8661-44EA3B97B169}"/>
    <cellStyle name="Good 3" xfId="335" xr:uid="{A712DDD7-6E14-431B-9464-AC0879E8B754}"/>
    <cellStyle name="Grey" xfId="46" xr:uid="{C795FE4D-9F3D-4361-B5E2-E9B85E0B8DDA}"/>
    <cellStyle name="Heading 1" xfId="4" builtinId="16" customBuiltin="1"/>
    <cellStyle name="Heading 1 2" xfId="94" xr:uid="{2E5BDDAF-C3FE-4ECF-987F-30EF2EDC6212}"/>
    <cellStyle name="Heading 1 3" xfId="336" xr:uid="{132602C1-FCDE-433C-B6D5-3A626219DBB6}"/>
    <cellStyle name="Heading 2" xfId="5" builtinId="17" customBuiltin="1"/>
    <cellStyle name="Heading 2 2" xfId="95" xr:uid="{FA0239F1-1768-4E19-8776-0ED7A04D1E6F}"/>
    <cellStyle name="Heading 2 3" xfId="337" xr:uid="{3C6E8975-A8B5-4792-87EC-B8CD349A19AC}"/>
    <cellStyle name="Heading 3" xfId="6" builtinId="18" customBuiltin="1"/>
    <cellStyle name="Heading 3 2" xfId="96" xr:uid="{1B71ADCA-D0C3-4B94-9602-8CE009BFD8E7}"/>
    <cellStyle name="Heading 3 3" xfId="338" xr:uid="{7EA35E90-1B67-41F7-B93F-B5423D483B77}"/>
    <cellStyle name="Heading 4" xfId="7" builtinId="19" customBuiltin="1"/>
    <cellStyle name="Heading 4 2" xfId="97" xr:uid="{0F562CC9-B1F0-418F-B8EE-29FD9044EBF4}"/>
    <cellStyle name="Heading 4 3" xfId="339" xr:uid="{12E42A99-8590-4CE0-9675-6F773102F25F}"/>
    <cellStyle name="Hyperlink" xfId="304" builtinId="8"/>
    <cellStyle name="Hyperlink 2" xfId="147" xr:uid="{DC2F0206-C629-4009-A692-26B7D8E3898B}"/>
    <cellStyle name="Hyperlink 3" xfId="340" xr:uid="{91955976-23EC-4B6D-A526-60A67C508C44}"/>
    <cellStyle name="Input" xfId="10" builtinId="20" customBuiltin="1"/>
    <cellStyle name="Input [yellow]" xfId="47" xr:uid="{0C3CB18B-1101-4260-9D33-9713EE71644E}"/>
    <cellStyle name="Input 2" xfId="98" xr:uid="{8F99FE1B-8425-489E-9D4B-3BE86FC413C2}"/>
    <cellStyle name="Input 3" xfId="341" xr:uid="{E99BEF00-DE13-40BE-9E12-DBF9268DC04C}"/>
    <cellStyle name="Linked Cell" xfId="13" builtinId="24" customBuiltin="1"/>
    <cellStyle name="Linked Cell 2" xfId="99" xr:uid="{F7EB4251-A36F-4778-8435-C07DF05157FF}"/>
    <cellStyle name="Linked Cell 3" xfId="342" xr:uid="{72F65DF7-4903-4337-9136-43223ECF1001}"/>
    <cellStyle name="M" xfId="48" xr:uid="{8B30D6C4-7FF1-4DFD-91BE-FB1B48AF590B}"/>
    <cellStyle name="M.00" xfId="49" xr:uid="{71988DC7-259B-408A-A9B4-C40C37280DBB}"/>
    <cellStyle name="M_9. Rev2Cost_GDPIPI" xfId="58" xr:uid="{50D95E23-BB06-49F6-9679-28C5614C8B39}"/>
    <cellStyle name="M_9. Rev2Cost_GDPIPI 2" xfId="114" xr:uid="{925FE042-A16A-4094-BE4C-09CECF3C50B9}"/>
    <cellStyle name="M_9. Rev2Cost_GDPIPI_6.2 CBR B" xfId="243" xr:uid="{E85ED50A-146B-4165-8961-FC5EE5804256}"/>
    <cellStyle name="M_9. Rev2Cost_GDPIPI_9. Shared Tax - Rate Rider" xfId="259" xr:uid="{8DF7CF10-A01B-4932-9A55-C3AE65BC2F32}"/>
    <cellStyle name="M_lists" xfId="53" xr:uid="{1DEF2724-E28E-4C68-94F4-A8594A5A0DA3}"/>
    <cellStyle name="M_lists 2" xfId="112" xr:uid="{7FE585A7-6A21-4B2E-97A9-6D7332D8D390}"/>
    <cellStyle name="M_lists_4. Current Monthly Fixed Charge" xfId="55" xr:uid="{BC7DB42F-1FD7-4069-ACE0-4B4CFA793784}"/>
    <cellStyle name="M_lists_6.2 CBR B" xfId="244" xr:uid="{AADED7EA-4C34-43A7-8B7D-823ED1403F0F}"/>
    <cellStyle name="M_lists_9. Shared Tax - Rate Rider" xfId="260" xr:uid="{EC04A944-B328-4175-A997-23A741BF68B5}"/>
    <cellStyle name="M_Sheet4" xfId="60" xr:uid="{6A1DCD4D-C222-4A14-9D80-4683043A8B65}"/>
    <cellStyle name="M_Sheet4 2" xfId="116" xr:uid="{71DFD563-29D1-4CDB-9530-91ACF5C4C699}"/>
    <cellStyle name="M_Sheet4_6.2 CBR B" xfId="245" xr:uid="{AC462190-E7F4-4197-9473-D08F9932F6CD}"/>
    <cellStyle name="M_Sheet4_9. Shared Tax - Rate Rider" xfId="261" xr:uid="{C29A2B40-C26E-43A2-AE84-87EC0CE9F743}"/>
    <cellStyle name="Neutral 2" xfId="100" xr:uid="{22CE3790-8A01-4B36-8237-399BD37B4E61}"/>
    <cellStyle name="Neutral 3" xfId="140" xr:uid="{86A10FAA-74F4-426F-BBF7-D5DA2CD56C86}"/>
    <cellStyle name="Neutral 4" xfId="343" xr:uid="{DD93F731-D632-4202-9396-1320D6CC9734}"/>
    <cellStyle name="Normal" xfId="0" builtinId="0"/>
    <cellStyle name="Normal - Style1" xfId="50" xr:uid="{0D169950-C10A-479C-9F9F-6AF54129240B}"/>
    <cellStyle name="Normal 10 12" xfId="151" xr:uid="{02C2E90C-ECE4-4818-A632-6A289E4C8067}"/>
    <cellStyle name="Normal 11" xfId="262" xr:uid="{FA70D597-9402-44FD-912E-D3D56F721C0F}"/>
    <cellStyle name="Normal 12" xfId="263" xr:uid="{FBBACD80-94BA-4819-9AED-0B05DBF2B7F2}"/>
    <cellStyle name="Normal 13 6" xfId="267" xr:uid="{B78FA078-DE4E-4A41-A1F3-0EF34C5EBEE5}"/>
    <cellStyle name="Normal 15" xfId="268" xr:uid="{DF6203EB-F3B8-4B5E-AFDF-7DD46B405D25}"/>
    <cellStyle name="Normal 167" xfId="123" xr:uid="{0F2FEC2D-7637-4598-ADB3-331CB6B971B8}"/>
    <cellStyle name="Normal 167 2" xfId="196" xr:uid="{37AC11D4-5F17-4226-A637-AF7E018984E7}"/>
    <cellStyle name="Normal 167_6.2 CBR B" xfId="246" xr:uid="{3A281534-D941-477C-A5D5-E51B0582D20C}"/>
    <cellStyle name="Normal 168" xfId="124" xr:uid="{0E7482A9-9C2F-47AD-B130-FE3573EF2265}"/>
    <cellStyle name="Normal 168 2" xfId="197" xr:uid="{A1103C61-0E83-4091-830C-FA256C86F4D8}"/>
    <cellStyle name="Normal 168_6.2 CBR B" xfId="247" xr:uid="{538621D5-5507-4563-928B-0AB1E48FC53B}"/>
    <cellStyle name="Normal 169" xfId="125" xr:uid="{72535DBB-C8BB-4AB7-9650-C6AB47790457}"/>
    <cellStyle name="Normal 169 2" xfId="198" xr:uid="{D91C5AC3-21A0-4DAF-83CA-E8139FABB52A}"/>
    <cellStyle name="Normal 169_6.2 CBR B" xfId="248" xr:uid="{532E0E06-36CD-419E-83F8-C87537320B19}"/>
    <cellStyle name="Normal 170" xfId="126" xr:uid="{0858C575-163D-447C-8E63-B56E475EB90A}"/>
    <cellStyle name="Normal 170 2" xfId="199" xr:uid="{A73D404F-8DCC-40EF-AAB1-219B81FC81FD}"/>
    <cellStyle name="Normal 170_6.2 CBR B" xfId="249" xr:uid="{FA94CF37-B48F-4FAD-AF49-0A9EE719D8FA}"/>
    <cellStyle name="Normal 171" xfId="127" xr:uid="{8BF1EC31-27B8-40EB-9159-5F1249561D1E}"/>
    <cellStyle name="Normal 171 2" xfId="200" xr:uid="{5786E066-2CAD-4CD7-AACE-FAF2952E65F7}"/>
    <cellStyle name="Normal 171_6.2 CBR B" xfId="250" xr:uid="{88B2801F-E1BF-4846-9DD7-56C49E9FCFA7}"/>
    <cellStyle name="Normal 19" xfId="128" xr:uid="{F88E4D6C-0A19-4DCD-9024-97A59B272BD0}"/>
    <cellStyle name="Normal 2" xfId="37" xr:uid="{1201A9FC-B3C4-46AA-9D98-1B63E7922240}"/>
    <cellStyle name="Normal 25" xfId="129" xr:uid="{4315286D-ACCD-44C2-BC24-3BE8C0419BA2}"/>
    <cellStyle name="Normal 3" xfId="101" xr:uid="{69C2798B-0709-4468-A07A-56D86B329676}"/>
    <cellStyle name="Normal 3 2" xfId="186" xr:uid="{BD05A242-CEFE-4CAF-BC28-B03B6EA62B3D}"/>
    <cellStyle name="Normal 3 3" xfId="302" xr:uid="{0F07E984-F7E6-4D69-A001-73AC9E186ECC}"/>
    <cellStyle name="Normal 3_6.2 CBR B" xfId="251" xr:uid="{085D58D8-3181-48E0-B583-67B524DF823F}"/>
    <cellStyle name="Normal 30" xfId="130" xr:uid="{E66CD011-ED55-45D3-BFBA-0FC1E9B199C2}"/>
    <cellStyle name="Normal 31" xfId="135" xr:uid="{BA1B148B-DC18-47BB-B675-1BD6825DF466}"/>
    <cellStyle name="Normal 4" xfId="102" xr:uid="{C1421840-9B83-4DB5-B2F5-E6A9D1F99868}"/>
    <cellStyle name="Normal 4 2" xfId="187" xr:uid="{C6CBC331-798A-4E32-A66B-1ED6E545CF04}"/>
    <cellStyle name="Normal 4_6.2 CBR B" xfId="252" xr:uid="{E7A82F2E-7E1A-40B3-A962-9BF7302CFA80}"/>
    <cellStyle name="Normal 41" xfId="131" xr:uid="{59BDD5BC-7342-4300-89FD-8AC1F7F8751C}"/>
    <cellStyle name="Normal 42" xfId="136" xr:uid="{C33FB4A0-E11B-4C88-A41C-6CEACF5C4921}"/>
    <cellStyle name="Normal 5" xfId="103" xr:uid="{146C8EFC-0E8E-44F7-8D81-88BC6CCD4CB8}"/>
    <cellStyle name="Normal 5 2" xfId="120" xr:uid="{8DCC8AD5-FFAA-43CC-A4BB-7F8D7641D9D4}"/>
    <cellStyle name="Normal 5 2 2" xfId="193" xr:uid="{31C3D294-9F6D-42F1-BAA9-DB22F1D07693}"/>
    <cellStyle name="Normal 5 2_6.2 CBR B" xfId="254" xr:uid="{5BC61365-8A05-45CF-A439-47A9B36D1757}"/>
    <cellStyle name="Normal 5 3" xfId="188" xr:uid="{765D5399-DE54-4BB9-9094-0D6F8C48B856}"/>
    <cellStyle name="Normal 5_6.2 CBR B" xfId="253" xr:uid="{8DB809ED-49DC-4B41-B9C8-06207DE88E85}"/>
    <cellStyle name="Normal 50" xfId="132" xr:uid="{B00C4929-225A-445E-A171-C39D659F7895}"/>
    <cellStyle name="Normal 51" xfId="134" xr:uid="{B554E298-4588-4D10-B55C-EECA7D6713F2}"/>
    <cellStyle name="Normal 52" xfId="137" xr:uid="{DD42798A-FDF0-4B65-8555-02DBE670D70D}"/>
    <cellStyle name="Normal 6" xfId="117" xr:uid="{9CF534EE-A653-47E7-AB12-5B9D84725776}"/>
    <cellStyle name="Normal 6 2" xfId="191" xr:uid="{C80F3E04-5A5C-4D9E-8D0C-AEE46F46F05E}"/>
    <cellStyle name="Normal 6 3" xfId="288" xr:uid="{5E46AC35-DFFD-428F-90E7-8A04A2AC759C}"/>
    <cellStyle name="Normal 6 4" xfId="266" xr:uid="{4A6496D3-A870-47E5-8D5E-FCEE541D6116}"/>
    <cellStyle name="Normal 6_6.2 CBR B" xfId="255" xr:uid="{1EE0082F-2040-424F-A9DD-B084E5E8EAC3}"/>
    <cellStyle name="Normal 60" xfId="133" xr:uid="{592FE1FE-54DB-4C75-A671-156686083E52}"/>
    <cellStyle name="Normal 61" xfId="138" xr:uid="{D7EC023D-7E85-439B-B81F-1B6C9D948809}"/>
    <cellStyle name="Normal 7" xfId="305" xr:uid="{1C8E0EB3-22B9-4C28-A7B0-85A43722A6FA}"/>
    <cellStyle name="Note" xfId="16" builtinId="10" customBuiltin="1"/>
    <cellStyle name="Note 2" xfId="104" xr:uid="{33D9B545-B566-4598-9378-E59BAB29C65D}"/>
    <cellStyle name="Note 2 2" xfId="189" xr:uid="{74EA57AE-1D6F-4E90-AC26-33904D45B56E}"/>
    <cellStyle name="Note 3" xfId="201" xr:uid="{326D6270-5A53-464C-9DC9-6089DEFC86F7}"/>
    <cellStyle name="Note 4" xfId="344" xr:uid="{F57CE743-EFAE-4D46-A168-94DCF9244EC1}"/>
    <cellStyle name="Output" xfId="11" builtinId="21" customBuiltin="1"/>
    <cellStyle name="Output 2" xfId="105" xr:uid="{83B923B2-997F-4197-B749-EC868336B5D8}"/>
    <cellStyle name="Output 3" xfId="345" xr:uid="{1C7C7AA9-D64E-46B1-A036-EDA2330CF845}"/>
    <cellStyle name="Percent" xfId="3" builtinId="5"/>
    <cellStyle name="Percent [2]" xfId="51" xr:uid="{7019AF00-F6C0-49D3-A0C1-77C41D3CD1DF}"/>
    <cellStyle name="Percent 10" xfId="164" xr:uid="{25DEDB6F-95F8-41CC-8138-986E9E83C36B}"/>
    <cellStyle name="Percent 11" xfId="165" xr:uid="{811078FC-1AFD-40CB-9AC7-06B2CA69D5EF}"/>
    <cellStyle name="Percent 12" xfId="166" xr:uid="{95BA926E-1B86-424F-A57E-5BD0A87ADE38}"/>
    <cellStyle name="Percent 13" xfId="167" xr:uid="{61CF0472-33DB-4FF4-81BB-0926198A1D95}"/>
    <cellStyle name="Percent 13 6" xfId="270" xr:uid="{11563712-124C-4703-B7B4-F1C3F416C8F4}"/>
    <cellStyle name="Percent 14" xfId="168" xr:uid="{E8E8347C-1141-4AAC-BD83-7A3BDE639609}"/>
    <cellStyle name="Percent 15" xfId="169" xr:uid="{1910C553-94C2-4EB2-8E9A-1D812E15F810}"/>
    <cellStyle name="Percent 16" xfId="170" xr:uid="{CCCE8CE7-24D8-4958-81E5-91FE13971055}"/>
    <cellStyle name="Percent 17" xfId="172" xr:uid="{53F45740-57C3-4CE8-84F3-3CABEE86EE3B}"/>
    <cellStyle name="Percent 18" xfId="171" xr:uid="{FD9048A7-9613-4950-B251-B3076852AC0B}"/>
    <cellStyle name="Percent 19" xfId="214" xr:uid="{7E76FB46-3701-42AD-851C-29463F7ACE27}"/>
    <cellStyle name="Percent 2" xfId="62" xr:uid="{B5FC6DF6-053C-4752-8920-80D987743D23}"/>
    <cellStyle name="Percent 20" xfId="216" xr:uid="{A160D2E0-FED3-4248-B594-01E13414E198}"/>
    <cellStyle name="Percent 21" xfId="219" xr:uid="{1F73A563-0046-49D1-8372-AA4730CBCF8B}"/>
    <cellStyle name="Percent 22" xfId="220" xr:uid="{BD76051A-A28C-40E3-A131-FD5E88329C48}"/>
    <cellStyle name="Percent 23" xfId="221" xr:uid="{B7FC8E27-A654-4202-A022-582D55205C9D}"/>
    <cellStyle name="Percent 24" xfId="222" xr:uid="{BCF5A520-F4E9-4950-9FF9-C7BECA9AEFE3}"/>
    <cellStyle name="Percent 25" xfId="223" xr:uid="{E9B76A5E-1562-47F3-866F-6DEF7E48DD6E}"/>
    <cellStyle name="Percent 26" xfId="224" xr:uid="{D9D7772E-698F-49EF-B09B-5463EA2728B6}"/>
    <cellStyle name="Percent 27" xfId="225" xr:uid="{03E8BDA2-74C8-48A2-B819-58BB938A380D}"/>
    <cellStyle name="Percent 28" xfId="226" xr:uid="{D536D19F-16EE-4085-B2AB-B30124D18F37}"/>
    <cellStyle name="Percent 29" xfId="227" xr:uid="{6BC9C145-757B-4085-8C9F-322D9A85AA6C}"/>
    <cellStyle name="Percent 3" xfId="106" xr:uid="{AC4D1CB4-5088-455E-B19F-C570B0ABF2FC}"/>
    <cellStyle name="Percent 3 2" xfId="121" xr:uid="{B5824A26-A31E-44BD-B77B-DA87F8E71115}"/>
    <cellStyle name="Percent 3 2 2" xfId="194" xr:uid="{73D27F87-2F32-478F-8966-6791BD9CA4D3}"/>
    <cellStyle name="Percent 3 3" xfId="190" xr:uid="{0ABE8172-2F49-48B5-A08D-3AB3F2AE2087}"/>
    <cellStyle name="Percent 30" xfId="265" xr:uid="{C251A83D-3782-4CC5-AF7A-7DD1036DE5BC}"/>
    <cellStyle name="Percent 31" xfId="303" xr:uid="{4AACBC22-E9F6-47B8-A1DD-B6322BEE810A}"/>
    <cellStyle name="Percent 32" xfId="349" xr:uid="{F750A680-01D1-45C1-BB2F-973F048A8741}"/>
    <cellStyle name="Percent 4" xfId="122" xr:uid="{B8571747-8A93-472E-96B9-3006F4E85337}"/>
    <cellStyle name="Percent 4 2" xfId="195" xr:uid="{0DA0FADE-A564-4BBA-8FCD-04AD80A40BFD}"/>
    <cellStyle name="Percent 5" xfId="153" xr:uid="{C28215C8-C72C-41CA-AA20-DDB0AD0DAF54}"/>
    <cellStyle name="Percent 54" xfId="264" xr:uid="{38D4B6CB-E706-4671-A3AF-0D7F8C26A050}"/>
    <cellStyle name="Percent 6" xfId="158" xr:uid="{676E6F8D-F579-4044-B934-93942A1560FE}"/>
    <cellStyle name="Percent 7" xfId="159" xr:uid="{E76607C0-FDAB-4BA7-9463-F6181F450735}"/>
    <cellStyle name="Percent 8" xfId="156" xr:uid="{5885F12F-4A46-4CEB-B041-090A6F6FA9BF}"/>
    <cellStyle name="Percent 9" xfId="162" xr:uid="{79F8D01A-AB7A-4B81-8E63-611D55A991BA}"/>
    <cellStyle name="Title 2" xfId="107" xr:uid="{42BA309B-BE72-4B92-8EFE-C27E01782ED1}"/>
    <cellStyle name="Title 3" xfId="139" xr:uid="{352B75E5-E4F5-4DD9-992D-3904AB263312}"/>
    <cellStyle name="Title 4" xfId="346" xr:uid="{9C637648-BB0C-468C-95C5-72841325B2E7}"/>
    <cellStyle name="Total" xfId="18" builtinId="25" customBuiltin="1"/>
    <cellStyle name="Total 2" xfId="108" xr:uid="{9EE4254F-A4F6-4AA7-9DCD-5D4A20737FE8}"/>
    <cellStyle name="Total 3" xfId="347" xr:uid="{EC83B8FC-522C-4B49-8269-2B2F0E1A4509}"/>
    <cellStyle name="Warning Text" xfId="15" builtinId="11" customBuiltin="1"/>
    <cellStyle name="Warning Text 2" xfId="109" xr:uid="{852C29E2-A885-4261-BD9E-F2381D9E44D7}"/>
    <cellStyle name="Warning Text 3" xfId="348" xr:uid="{F07B2B82-EA5F-42D8-AB04-3413431DC7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2" name="Text Box 13">
          <a:extLst>
            <a:ext uri="{FF2B5EF4-FFF2-40B4-BE49-F238E27FC236}">
              <a16:creationId xmlns:a16="http://schemas.microsoft.com/office/drawing/2014/main" id="{1F8479B0-30BB-4A5F-B3AA-F87E74AA6F4C}"/>
            </a:ext>
          </a:extLst>
        </xdr:cNvPr>
        <xdr:cNvSpPr txBox="1">
          <a:spLocks noChangeArrowheads="1" noTextEdit="1"/>
        </xdr:cNvSpPr>
      </xdr:nvSpPr>
      <xdr:spPr bwMode="auto">
        <a:xfrm>
          <a:off x="10315575" y="2562225"/>
          <a:ext cx="1066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cs typeface="Calibri"/>
            </a:rPr>
            <a:pPr algn="l" rtl="0">
              <a:defRPr sz="1000"/>
            </a:pPr>
            <a:t>v 1.0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3" name="Text Box 15">
          <a:extLst>
            <a:ext uri="{FF2B5EF4-FFF2-40B4-BE49-F238E27FC236}">
              <a16:creationId xmlns:a16="http://schemas.microsoft.com/office/drawing/2014/main" id="{4AB26FFA-6AF2-40E7-B121-C66D24FDB095}"/>
            </a:ext>
          </a:extLst>
        </xdr:cNvPr>
        <xdr:cNvSpPr txBox="1">
          <a:spLocks noChangeArrowheads="1" noTextEdit="1"/>
        </xdr:cNvSpPr>
      </xdr:nvSpPr>
      <xdr:spPr bwMode="auto">
        <a:xfrm>
          <a:off x="13725525" y="2562225"/>
          <a:ext cx="10572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197783</xdr:colOff>
      <xdr:row>13</xdr:row>
      <xdr:rowOff>10645</xdr:rowOff>
    </xdr:from>
    <xdr:to>
      <xdr:col>17</xdr:col>
      <xdr:colOff>8404</xdr:colOff>
      <xdr:row>14</xdr:row>
      <xdr:rowOff>58270</xdr:rowOff>
    </xdr:to>
    <xdr:sp macro="" textlink="$AE$2">
      <xdr:nvSpPr>
        <xdr:cNvPr id="4" name="Text Box 16">
          <a:extLst>
            <a:ext uri="{FF2B5EF4-FFF2-40B4-BE49-F238E27FC236}">
              <a16:creationId xmlns:a16="http://schemas.microsoft.com/office/drawing/2014/main" id="{C9DE3031-757D-490F-9764-325854116981}"/>
            </a:ext>
          </a:extLst>
        </xdr:cNvPr>
        <xdr:cNvSpPr txBox="1">
          <a:spLocks noChangeArrowheads="1" noTextEdit="1"/>
        </xdr:cNvSpPr>
      </xdr:nvSpPr>
      <xdr:spPr bwMode="auto">
        <a:xfrm>
          <a:off x="13780433" y="2772895"/>
          <a:ext cx="104887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5" name="Text Box 17">
          <a:extLst>
            <a:ext uri="{FF2B5EF4-FFF2-40B4-BE49-F238E27FC236}">
              <a16:creationId xmlns:a16="http://schemas.microsoft.com/office/drawing/2014/main" id="{A8DE0435-BAC8-4F07-B6F8-82031E5786B0}"/>
            </a:ext>
          </a:extLst>
        </xdr:cNvPr>
        <xdr:cNvSpPr txBox="1">
          <a:spLocks noChangeArrowheads="1" noTextEdit="1"/>
        </xdr:cNvSpPr>
      </xdr:nvSpPr>
      <xdr:spPr bwMode="auto">
        <a:xfrm>
          <a:off x="10315575" y="2800350"/>
          <a:ext cx="1066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27</xdr:row>
      <xdr:rowOff>19049</xdr:rowOff>
    </xdr:from>
    <xdr:to>
      <xdr:col>4</xdr:col>
      <xdr:colOff>2065020</xdr:colOff>
      <xdr:row>34</xdr:row>
      <xdr:rowOff>142874</xdr:rowOff>
    </xdr:to>
    <xdr:sp macro="" textlink="">
      <xdr:nvSpPr>
        <xdr:cNvPr id="6" name="Text Box 50">
          <a:extLst>
            <a:ext uri="{FF2B5EF4-FFF2-40B4-BE49-F238E27FC236}">
              <a16:creationId xmlns:a16="http://schemas.microsoft.com/office/drawing/2014/main" id="{2FB3B43B-4C26-4BA4-9EB1-20C7F06183B3}"/>
            </a:ext>
          </a:extLst>
        </xdr:cNvPr>
        <xdr:cNvSpPr txBox="1">
          <a:spLocks noChangeArrowheads="1"/>
        </xdr:cNvSpPr>
      </xdr:nvSpPr>
      <xdr:spPr bwMode="auto">
        <a:xfrm>
          <a:off x="0" y="5686424"/>
          <a:ext cx="7103745" cy="1524000"/>
        </a:xfrm>
        <a:prstGeom prst="rect">
          <a:avLst/>
        </a:prstGeom>
        <a:noFill/>
        <a:ln>
          <a:noFill/>
        </a:ln>
        <a:effectLst>
          <a:softEdge rad="31750"/>
        </a:effectLst>
      </xdr:spPr>
      <xdr:txBody>
        <a:bodyPr vertOverflow="clip" wrap="square" lIns="27432" tIns="22860" rIns="0" bIns="0" anchor="t" upright="1"/>
        <a:lstStyle/>
        <a:p>
          <a:pPr algn="l" rtl="0">
            <a:defRPr sz="1000"/>
          </a:pPr>
          <a:r>
            <a:rPr lang="en-CA" sz="9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9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9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900" b="1" i="1" u="none" strike="noStrike" baseline="0">
            <a:solidFill>
              <a:srgbClr val="000000"/>
            </a:solidFill>
            <a:latin typeface="Arial" pitchFamily="34" charset="0"/>
            <a:cs typeface="Arial" pitchFamily="34" charset="0"/>
          </a:endParaRPr>
        </a:p>
      </xdr:txBody>
    </xdr:sp>
    <xdr:clientData/>
  </xdr:twoCellAnchor>
  <xdr:twoCellAnchor>
    <xdr:from>
      <xdr:col>0</xdr:col>
      <xdr:colOff>28575</xdr:colOff>
      <xdr:row>0</xdr:row>
      <xdr:rowOff>0</xdr:rowOff>
    </xdr:from>
    <xdr:to>
      <xdr:col>14</xdr:col>
      <xdr:colOff>608770</xdr:colOff>
      <xdr:row>12</xdr:row>
      <xdr:rowOff>1241</xdr:rowOff>
    </xdr:to>
    <xdr:pic>
      <xdr:nvPicPr>
        <xdr:cNvPr id="7" name="Picture 6">
          <a:extLst>
            <a:ext uri="{FF2B5EF4-FFF2-40B4-BE49-F238E27FC236}">
              <a16:creationId xmlns:a16="http://schemas.microsoft.com/office/drawing/2014/main" id="{54BD6D9F-7088-4A4B-BB45-E86BAF59EAA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0"/>
          <a:ext cx="13543720" cy="2458691"/>
        </a:xfrm>
        <a:prstGeom prst="rect">
          <a:avLst/>
        </a:prstGeom>
        <a:ln>
          <a:noFill/>
        </a:ln>
        <a:effectLst>
          <a:softEdge rad="112500"/>
        </a:effectLst>
      </xdr:spPr>
    </xdr:pic>
    <xdr:clientData/>
  </xdr:twoCellAnchor>
  <xdr:twoCellAnchor>
    <xdr:from>
      <xdr:col>15</xdr:col>
      <xdr:colOff>66675</xdr:colOff>
      <xdr:row>1</xdr:row>
      <xdr:rowOff>19050</xdr:rowOff>
    </xdr:from>
    <xdr:to>
      <xdr:col>15</xdr:col>
      <xdr:colOff>606823</xdr:colOff>
      <xdr:row>3</xdr:row>
      <xdr:rowOff>6696</xdr:rowOff>
    </xdr:to>
    <xdr:sp macro="" textlink="">
      <xdr:nvSpPr>
        <xdr:cNvPr id="8" name="TextBox 7">
          <a:extLst>
            <a:ext uri="{FF2B5EF4-FFF2-40B4-BE49-F238E27FC236}">
              <a16:creationId xmlns:a16="http://schemas.microsoft.com/office/drawing/2014/main" id="{42302814-76B0-4CE9-BA68-CE47FD5E9049}"/>
            </a:ext>
          </a:extLst>
        </xdr:cNvPr>
        <xdr:cNvSpPr txBox="1"/>
      </xdr:nvSpPr>
      <xdr:spPr>
        <a:xfrm>
          <a:off x="7991475" y="209550"/>
          <a:ext cx="540148" cy="368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2</xdr:col>
      <xdr:colOff>137211</xdr:colOff>
      <xdr:row>2</xdr:row>
      <xdr:rowOff>120536</xdr:rowOff>
    </xdr:from>
    <xdr:to>
      <xdr:col>16</xdr:col>
      <xdr:colOff>169381</xdr:colOff>
      <xdr:row>9</xdr:row>
      <xdr:rowOff>142875</xdr:rowOff>
    </xdr:to>
    <xdr:sp macro="" textlink="">
      <xdr:nvSpPr>
        <xdr:cNvPr id="9" name="Rectangle 8">
          <a:extLst>
            <a:ext uri="{FF2B5EF4-FFF2-40B4-BE49-F238E27FC236}">
              <a16:creationId xmlns:a16="http://schemas.microsoft.com/office/drawing/2014/main" id="{4BEE30D5-F8A3-45EA-810B-7AA5043BB4D8}"/>
            </a:ext>
          </a:extLst>
        </xdr:cNvPr>
        <xdr:cNvSpPr/>
      </xdr:nvSpPr>
      <xdr:spPr>
        <a:xfrm>
          <a:off x="137211" y="501536"/>
          <a:ext cx="8566570" cy="135583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546371</xdr:colOff>
      <xdr:row>0</xdr:row>
      <xdr:rowOff>158221</xdr:rowOff>
    </xdr:from>
    <xdr:to>
      <xdr:col>7</xdr:col>
      <xdr:colOff>81585</xdr:colOff>
      <xdr:row>3</xdr:row>
      <xdr:rowOff>8696</xdr:rowOff>
    </xdr:to>
    <xdr:sp macro="" textlink="">
      <xdr:nvSpPr>
        <xdr:cNvPr id="10" name="Rectangle 9">
          <a:extLst>
            <a:ext uri="{FF2B5EF4-FFF2-40B4-BE49-F238E27FC236}">
              <a16:creationId xmlns:a16="http://schemas.microsoft.com/office/drawing/2014/main" id="{6FFAF455-E848-43C1-9947-004F7D2889F9}"/>
            </a:ext>
          </a:extLst>
        </xdr:cNvPr>
        <xdr:cNvSpPr/>
      </xdr:nvSpPr>
      <xdr:spPr>
        <a:xfrm>
          <a:off x="546371" y="158221"/>
          <a:ext cx="2583214" cy="42197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xdr:col>
      <xdr:colOff>196299</xdr:colOff>
      <xdr:row>1</xdr:row>
      <xdr:rowOff>17025</xdr:rowOff>
    </xdr:from>
    <xdr:to>
      <xdr:col>2</xdr:col>
      <xdr:colOff>585581</xdr:colOff>
      <xdr:row>3</xdr:row>
      <xdr:rowOff>71320</xdr:rowOff>
    </xdr:to>
    <xdr:pic>
      <xdr:nvPicPr>
        <xdr:cNvPr id="11" name="Picture 10">
          <a:extLst>
            <a:ext uri="{FF2B5EF4-FFF2-40B4-BE49-F238E27FC236}">
              <a16:creationId xmlns:a16="http://schemas.microsoft.com/office/drawing/2014/main" id="{65D302CD-9AD5-4EA9-8F28-BE93D9D07D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207525"/>
          <a:ext cx="389282" cy="43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134591</xdr:rowOff>
    </xdr:to>
    <xdr:pic>
      <xdr:nvPicPr>
        <xdr:cNvPr id="2" name="Picture 1">
          <a:extLst>
            <a:ext uri="{FF2B5EF4-FFF2-40B4-BE49-F238E27FC236}">
              <a16:creationId xmlns:a16="http://schemas.microsoft.com/office/drawing/2014/main" id="{4A625D86-3560-43CC-A05F-958AF195764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
      <xdr:nvSpPr>
        <xdr:cNvPr id="3" name="TextBox 2">
          <a:extLst>
            <a:ext uri="{FF2B5EF4-FFF2-40B4-BE49-F238E27FC236}">
              <a16:creationId xmlns:a16="http://schemas.microsoft.com/office/drawing/2014/main" id="{CFA3F42F-054F-45F0-B8D5-8875FDCC5F36}"/>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14</xdr:col>
      <xdr:colOff>169381</xdr:colOff>
      <xdr:row>9</xdr:row>
      <xdr:rowOff>142875</xdr:rowOff>
    </xdr:to>
    <xdr:sp macro="" textlink="">
      <xdr:nvSpPr>
        <xdr:cNvPr id="4" name="Rectangle 3">
          <a:extLst>
            <a:ext uri="{FF2B5EF4-FFF2-40B4-BE49-F238E27FC236}">
              <a16:creationId xmlns:a16="http://schemas.microsoft.com/office/drawing/2014/main" id="{F314D698-94A0-4B29-A731-9E1D2D044D39}"/>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81585</xdr:colOff>
      <xdr:row>3</xdr:row>
      <xdr:rowOff>8696</xdr:rowOff>
    </xdr:to>
    <xdr:sp macro="" textlink="">
      <xdr:nvSpPr>
        <xdr:cNvPr id="5" name="Rectangle 4">
          <a:extLst>
            <a:ext uri="{FF2B5EF4-FFF2-40B4-BE49-F238E27FC236}">
              <a16:creationId xmlns:a16="http://schemas.microsoft.com/office/drawing/2014/main" id="{4D8BA3C6-47C8-48E3-A8CA-AAA7B4B2C4B6}"/>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17025</xdr:rowOff>
    </xdr:from>
    <xdr:to>
      <xdr:col>0</xdr:col>
      <xdr:colOff>585581</xdr:colOff>
      <xdr:row>3</xdr:row>
      <xdr:rowOff>71320</xdr:rowOff>
    </xdr:to>
    <xdr:pic>
      <xdr:nvPicPr>
        <xdr:cNvPr id="6" name="Picture 5">
          <a:extLst>
            <a:ext uri="{FF2B5EF4-FFF2-40B4-BE49-F238E27FC236}">
              <a16:creationId xmlns:a16="http://schemas.microsoft.com/office/drawing/2014/main" id="{97684AD9-041F-4168-B556-3B69CF5303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7895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11</xdr:row>
      <xdr:rowOff>134591</xdr:rowOff>
    </xdr:to>
    <xdr:grpSp>
      <xdr:nvGrpSpPr>
        <xdr:cNvPr id="2" name="Group 1">
          <a:extLst>
            <a:ext uri="{FF2B5EF4-FFF2-40B4-BE49-F238E27FC236}">
              <a16:creationId xmlns:a16="http://schemas.microsoft.com/office/drawing/2014/main" id="{A9B67F8B-D986-4762-87E7-E22BBB7A5BF4}"/>
            </a:ext>
          </a:extLst>
        </xdr:cNvPr>
        <xdr:cNvGrpSpPr/>
      </xdr:nvGrpSpPr>
      <xdr:grpSpPr>
        <a:xfrm>
          <a:off x="0" y="0"/>
          <a:ext cx="16110857" cy="2230091"/>
          <a:chOff x="7848600" y="4257675"/>
          <a:chExt cx="8857420" cy="1915766"/>
        </a:xfrm>
      </xdr:grpSpPr>
      <xdr:pic>
        <xdr:nvPicPr>
          <xdr:cNvPr id="3" name="Picture 2">
            <a:extLst>
              <a:ext uri="{FF2B5EF4-FFF2-40B4-BE49-F238E27FC236}">
                <a16:creationId xmlns:a16="http://schemas.microsoft.com/office/drawing/2014/main" id="{EED8E249-4D80-0BD2-31AA-F0F1227D7C7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4" name="TextBox 3">
            <a:extLst>
              <a:ext uri="{FF2B5EF4-FFF2-40B4-BE49-F238E27FC236}">
                <a16:creationId xmlns:a16="http://schemas.microsoft.com/office/drawing/2014/main" id="{2CC2985D-A6B5-948E-ED20-59898BE608F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C4D8DAE3-6BED-4B35-9C51-F418E608A5D5}" type="TxLink">
              <a:rPr lang="en-US" sz="1400" b="0" i="0" u="none" strike="noStrike">
                <a:solidFill>
                  <a:srgbClr val="000000"/>
                </a:solidFill>
                <a:latin typeface="Arial"/>
                <a:cs typeface="Arial"/>
              </a:rPr>
              <a:pPr/>
              <a:t>v 1.0
</a:t>
            </a:fld>
            <a:endParaRPr lang="en-CA" sz="1400" b="1"/>
          </a:p>
        </xdr:txBody>
      </xdr:sp>
      <xdr:sp macro="" textlink="">
        <xdr:nvSpPr>
          <xdr:cNvPr id="5" name="Rectangle 4">
            <a:extLst>
              <a:ext uri="{FF2B5EF4-FFF2-40B4-BE49-F238E27FC236}">
                <a16:creationId xmlns:a16="http://schemas.microsoft.com/office/drawing/2014/main" id="{EA59372E-6E7E-0139-A682-67B2F426D1A9}"/>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6" name="Rectangle 5">
            <a:extLst>
              <a:ext uri="{FF2B5EF4-FFF2-40B4-BE49-F238E27FC236}">
                <a16:creationId xmlns:a16="http://schemas.microsoft.com/office/drawing/2014/main" id="{81A289B8-C0C9-F62F-1273-DB702CE9B02D}"/>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7" name="Picture 6">
            <a:extLst>
              <a:ext uri="{FF2B5EF4-FFF2-40B4-BE49-F238E27FC236}">
                <a16:creationId xmlns:a16="http://schemas.microsoft.com/office/drawing/2014/main" id="{51AB8B70-93A1-85CD-C2D2-2250E62563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31749</xdr:colOff>
      <xdr:row>0</xdr:row>
      <xdr:rowOff>31750</xdr:rowOff>
    </xdr:from>
    <xdr:to>
      <xdr:col>11</xdr:col>
      <xdr:colOff>444499</xdr:colOff>
      <xdr:row>12</xdr:row>
      <xdr:rowOff>42516</xdr:rowOff>
    </xdr:to>
    <xdr:grpSp>
      <xdr:nvGrpSpPr>
        <xdr:cNvPr id="2" name="Group 1">
          <a:extLst>
            <a:ext uri="{FF2B5EF4-FFF2-40B4-BE49-F238E27FC236}">
              <a16:creationId xmlns:a16="http://schemas.microsoft.com/office/drawing/2014/main" id="{2026AF66-A862-49C4-8FF6-05C216215763}"/>
            </a:ext>
          </a:extLst>
        </xdr:cNvPr>
        <xdr:cNvGrpSpPr/>
      </xdr:nvGrpSpPr>
      <xdr:grpSpPr>
        <a:xfrm>
          <a:off x="31749" y="31750"/>
          <a:ext cx="11921191" cy="2296766"/>
          <a:chOff x="7848600" y="4289425"/>
          <a:chExt cx="8857420" cy="1915766"/>
        </a:xfrm>
      </xdr:grpSpPr>
      <xdr:pic>
        <xdr:nvPicPr>
          <xdr:cNvPr id="3" name="Picture 2">
            <a:extLst>
              <a:ext uri="{FF2B5EF4-FFF2-40B4-BE49-F238E27FC236}">
                <a16:creationId xmlns:a16="http://schemas.microsoft.com/office/drawing/2014/main" id="{B7343766-2F4D-6739-3DC4-3DE96375230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89425"/>
            <a:ext cx="8857420" cy="1915766"/>
          </a:xfrm>
          <a:prstGeom prst="rect">
            <a:avLst/>
          </a:prstGeom>
          <a:ln>
            <a:noFill/>
          </a:ln>
          <a:effectLst>
            <a:softEdge rad="112500"/>
          </a:effectLst>
        </xdr:spPr>
      </xdr:pic>
      <xdr:sp macro="" textlink="">
        <xdr:nvSpPr>
          <xdr:cNvPr id="4" name="TextBox 3">
            <a:extLst>
              <a:ext uri="{FF2B5EF4-FFF2-40B4-BE49-F238E27FC236}">
                <a16:creationId xmlns:a16="http://schemas.microsoft.com/office/drawing/2014/main" id="{925E0B07-3FFB-E76C-4846-BAD13950F1B5}"/>
              </a:ext>
            </a:extLst>
          </xdr:cNvPr>
          <xdr:cNvSpPr txBox="1"/>
        </xdr:nvSpPr>
        <xdr:spPr>
          <a:xfrm>
            <a:off x="15840075" y="447040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E8F44E4-E7BB-4379-A456-A77BD2887274}" type="TxLink">
              <a:rPr lang="en-US" sz="1400" b="0" i="0" u="none" strike="noStrike">
                <a:solidFill>
                  <a:srgbClr val="000000"/>
                </a:solidFill>
                <a:latin typeface="Arial"/>
                <a:cs typeface="Arial"/>
              </a:rPr>
              <a:pPr/>
              <a:t>v 1.0
</a:t>
            </a:fld>
            <a:endParaRPr lang="en-CA" sz="1400" b="1"/>
          </a:p>
        </xdr:txBody>
      </xdr:sp>
      <xdr:sp macro="" textlink="">
        <xdr:nvSpPr>
          <xdr:cNvPr id="5" name="Rectangle 4">
            <a:extLst>
              <a:ext uri="{FF2B5EF4-FFF2-40B4-BE49-F238E27FC236}">
                <a16:creationId xmlns:a16="http://schemas.microsoft.com/office/drawing/2014/main" id="{CD41EB89-2454-DE9B-FA2D-CA688BB7A2A2}"/>
              </a:ext>
            </a:extLst>
          </xdr:cNvPr>
          <xdr:cNvSpPr/>
        </xdr:nvSpPr>
        <xdr:spPr>
          <a:xfrm>
            <a:off x="7985811" y="473381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6" name="Rectangle 5">
            <a:extLst>
              <a:ext uri="{FF2B5EF4-FFF2-40B4-BE49-F238E27FC236}">
                <a16:creationId xmlns:a16="http://schemas.microsoft.com/office/drawing/2014/main" id="{5E37969D-7806-FCD6-FA42-27B1DEF0DE9C}"/>
              </a:ext>
            </a:extLst>
          </xdr:cNvPr>
          <xdr:cNvSpPr/>
        </xdr:nvSpPr>
        <xdr:spPr>
          <a:xfrm>
            <a:off x="8394971" y="444764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7" name="Picture 6">
            <a:extLst>
              <a:ext uri="{FF2B5EF4-FFF2-40B4-BE49-F238E27FC236}">
                <a16:creationId xmlns:a16="http://schemas.microsoft.com/office/drawing/2014/main" id="{93E815BD-CE76-F745-028B-0B64B368A9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2" name="Picture 1">
          <a:extLst>
            <a:ext uri="{FF2B5EF4-FFF2-40B4-BE49-F238E27FC236}">
              <a16:creationId xmlns:a16="http://schemas.microsoft.com/office/drawing/2014/main" id="{81872D42-2C16-45F1-BF84-46166DAC01A9}"/>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3" name="TextBox 2">
          <a:extLst>
            <a:ext uri="{FF2B5EF4-FFF2-40B4-BE49-F238E27FC236}">
              <a16:creationId xmlns:a16="http://schemas.microsoft.com/office/drawing/2014/main" id="{044980FD-A19A-4F78-B84C-FF19192BBECD}"/>
            </a:ext>
          </a:extLst>
        </xdr:cNvPr>
        <xdr:cNvSpPr txBox="1"/>
      </xdr:nvSpPr>
      <xdr:spPr>
        <a:xfrm>
          <a:off x="80010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4" name="Rectangle 3">
          <a:extLst>
            <a:ext uri="{FF2B5EF4-FFF2-40B4-BE49-F238E27FC236}">
              <a16:creationId xmlns:a16="http://schemas.microsoft.com/office/drawing/2014/main" id="{8117001B-760E-466B-8BAA-5B4BD0492C2D}"/>
            </a:ext>
          </a:extLst>
        </xdr:cNvPr>
        <xdr:cNvSpPr/>
      </xdr:nvSpPr>
      <xdr:spPr>
        <a:xfrm>
          <a:off x="137211" y="444386"/>
          <a:ext cx="85760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5" name="Rectangle 4">
          <a:extLst>
            <a:ext uri="{FF2B5EF4-FFF2-40B4-BE49-F238E27FC236}">
              <a16:creationId xmlns:a16="http://schemas.microsoft.com/office/drawing/2014/main" id="{6E6B9464-2EA1-4D24-927A-13388C0DCEE8}"/>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6" name="Picture 5">
          <a:extLst>
            <a:ext uri="{FF2B5EF4-FFF2-40B4-BE49-F238E27FC236}">
              <a16:creationId xmlns:a16="http://schemas.microsoft.com/office/drawing/2014/main" id="{E7528308-7A37-42CF-B13B-41B6C946A9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15584</xdr:colOff>
      <xdr:row>16</xdr:row>
      <xdr:rowOff>127243</xdr:rowOff>
    </xdr:from>
    <xdr:to>
      <xdr:col>13</xdr:col>
      <xdr:colOff>734591</xdr:colOff>
      <xdr:row>19</xdr:row>
      <xdr:rowOff>162221</xdr:rowOff>
    </xdr:to>
    <xdr:sp macro="" textlink="">
      <xdr:nvSpPr>
        <xdr:cNvPr id="7" name="Text Box 59">
          <a:extLst>
            <a:ext uri="{FF2B5EF4-FFF2-40B4-BE49-F238E27FC236}">
              <a16:creationId xmlns:a16="http://schemas.microsoft.com/office/drawing/2014/main" id="{15C6EFCC-A21F-4DF0-9015-09081C478125}"/>
            </a:ext>
          </a:extLst>
        </xdr:cNvPr>
        <xdr:cNvSpPr txBox="1">
          <a:spLocks noChangeArrowheads="1"/>
        </xdr:cNvSpPr>
      </xdr:nvSpPr>
      <xdr:spPr bwMode="auto">
        <a:xfrm>
          <a:off x="15584" y="2718043"/>
          <a:ext cx="10777407" cy="787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"3. RRR Data". For Hydro One Sub-transmission Rates, if you are charged a combined Line and Transformation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discrepancies in rates.</a:t>
          </a:r>
        </a:p>
      </xdr:txBody>
    </xdr:sp>
    <xdr:clientData/>
  </xdr:twoCellAnchor>
  <xdr:twoCellAnchor>
    <xdr:from>
      <xdr:col>0</xdr:col>
      <xdr:colOff>0</xdr:colOff>
      <xdr:row>0</xdr:row>
      <xdr:rowOff>0</xdr:rowOff>
    </xdr:from>
    <xdr:to>
      <xdr:col>12</xdr:col>
      <xdr:colOff>122995</xdr:colOff>
      <xdr:row>11</xdr:row>
      <xdr:rowOff>134591</xdr:rowOff>
    </xdr:to>
    <xdr:pic>
      <xdr:nvPicPr>
        <xdr:cNvPr id="8" name="Picture 7">
          <a:extLst>
            <a:ext uri="{FF2B5EF4-FFF2-40B4-BE49-F238E27FC236}">
              <a16:creationId xmlns:a16="http://schemas.microsoft.com/office/drawing/2014/main" id="{B70ED602-A54D-4580-9943-BB30EAD7146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552745"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
      <xdr:nvSpPr>
        <xdr:cNvPr id="9" name="TextBox 8">
          <a:extLst>
            <a:ext uri="{FF2B5EF4-FFF2-40B4-BE49-F238E27FC236}">
              <a16:creationId xmlns:a16="http://schemas.microsoft.com/office/drawing/2014/main" id="{F19A5BC3-741F-4577-8C42-B26282976624}"/>
            </a:ext>
          </a:extLst>
        </xdr:cNvPr>
        <xdr:cNvSpPr txBox="1"/>
      </xdr:nvSpPr>
      <xdr:spPr>
        <a:xfrm>
          <a:off x="86868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CF248D1-D93E-421C-A40A-D286AB6CBEE3}"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855181</xdr:colOff>
      <xdr:row>9</xdr:row>
      <xdr:rowOff>142875</xdr:rowOff>
    </xdr:to>
    <xdr:sp macro="" textlink="">
      <xdr:nvSpPr>
        <xdr:cNvPr id="10" name="Rectangle 9">
          <a:extLst>
            <a:ext uri="{FF2B5EF4-FFF2-40B4-BE49-F238E27FC236}">
              <a16:creationId xmlns:a16="http://schemas.microsoft.com/office/drawing/2014/main" id="{29E39460-BF78-4EE1-87E8-978EC367F0E1}"/>
            </a:ext>
          </a:extLst>
        </xdr:cNvPr>
        <xdr:cNvSpPr/>
      </xdr:nvSpPr>
      <xdr:spPr>
        <a:xfrm>
          <a:off x="137211" y="444386"/>
          <a:ext cx="92618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p>
        <a:p>
          <a:pPr algn="ctr" rtl="0"/>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1" name="Rectangle 10">
          <a:extLst>
            <a:ext uri="{FF2B5EF4-FFF2-40B4-BE49-F238E27FC236}">
              <a16:creationId xmlns:a16="http://schemas.microsoft.com/office/drawing/2014/main" id="{449C2434-55A5-4E82-929B-77473637C882}"/>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2" name="Picture 11">
          <a:extLst>
            <a:ext uri="{FF2B5EF4-FFF2-40B4-BE49-F238E27FC236}">
              <a16:creationId xmlns:a16="http://schemas.microsoft.com/office/drawing/2014/main" id="{DD4E606F-CA20-43C5-8885-2F46475205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808795</xdr:colOff>
      <xdr:row>11</xdr:row>
      <xdr:rowOff>134591</xdr:rowOff>
    </xdr:to>
    <xdr:pic>
      <xdr:nvPicPr>
        <xdr:cNvPr id="2" name="Picture 1">
          <a:extLst>
            <a:ext uri="{FF2B5EF4-FFF2-40B4-BE49-F238E27FC236}">
              <a16:creationId xmlns:a16="http://schemas.microsoft.com/office/drawing/2014/main" id="{354A2607-6F43-4677-AEB4-ACBA3D25DEA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38370" cy="1915766"/>
        </a:xfrm>
        <a:prstGeom prst="rect">
          <a:avLst/>
        </a:prstGeom>
        <a:ln>
          <a:noFill/>
        </a:ln>
        <a:effectLst>
          <a:softEdge rad="112500"/>
        </a:effectLst>
      </xdr:spPr>
    </xdr:pic>
    <xdr:clientData/>
  </xdr:twoCellAnchor>
  <xdr:twoCellAnchor>
    <xdr:from>
      <xdr:col>10</xdr:col>
      <xdr:colOff>152400</xdr:colOff>
      <xdr:row>1</xdr:row>
      <xdr:rowOff>19050</xdr:rowOff>
    </xdr:from>
    <xdr:to>
      <xdr:col>11</xdr:col>
      <xdr:colOff>482998</xdr:colOff>
      <xdr:row>3</xdr:row>
      <xdr:rowOff>6696</xdr:rowOff>
    </xdr:to>
    <xdr:sp macro="" textlink="">
      <xdr:nvSpPr>
        <xdr:cNvPr id="3" name="TextBox 2">
          <a:extLst>
            <a:ext uri="{FF2B5EF4-FFF2-40B4-BE49-F238E27FC236}">
              <a16:creationId xmlns:a16="http://schemas.microsoft.com/office/drawing/2014/main" id="{A9870549-90F2-4EDF-A300-40171DCBB18D}"/>
            </a:ext>
          </a:extLst>
        </xdr:cNvPr>
        <xdr:cNvSpPr txBox="1"/>
      </xdr:nvSpPr>
      <xdr:spPr>
        <a:xfrm>
          <a:off x="7962900" y="180975"/>
          <a:ext cx="54967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E64CC519-4298-4498-AE7C-17C34DE90B9C}"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655156</xdr:colOff>
      <xdr:row>9</xdr:row>
      <xdr:rowOff>142875</xdr:rowOff>
    </xdr:to>
    <xdr:sp macro="" textlink="">
      <xdr:nvSpPr>
        <xdr:cNvPr id="4" name="Rectangle 3">
          <a:extLst>
            <a:ext uri="{FF2B5EF4-FFF2-40B4-BE49-F238E27FC236}">
              <a16:creationId xmlns:a16="http://schemas.microsoft.com/office/drawing/2014/main" id="{378E8E0E-FA3E-4224-BF15-37BC1DB952EF}"/>
            </a:ext>
          </a:extLst>
        </xdr:cNvPr>
        <xdr:cNvSpPr/>
      </xdr:nvSpPr>
      <xdr:spPr>
        <a:xfrm>
          <a:off x="137211" y="444386"/>
          <a:ext cx="854752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5" name="Rectangle 4">
          <a:extLst>
            <a:ext uri="{FF2B5EF4-FFF2-40B4-BE49-F238E27FC236}">
              <a16:creationId xmlns:a16="http://schemas.microsoft.com/office/drawing/2014/main" id="{F077C924-B5A9-4204-A130-4D6A7C1AE135}"/>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6" name="Picture 5">
          <a:extLst>
            <a:ext uri="{FF2B5EF4-FFF2-40B4-BE49-F238E27FC236}">
              <a16:creationId xmlns:a16="http://schemas.microsoft.com/office/drawing/2014/main" id="{8E65F1AA-E997-418E-8D42-356399AEA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56320</xdr:colOff>
      <xdr:row>11</xdr:row>
      <xdr:rowOff>134591</xdr:rowOff>
    </xdr:to>
    <xdr:pic>
      <xdr:nvPicPr>
        <xdr:cNvPr id="12" name="Picture 11">
          <a:extLst>
            <a:ext uri="{FF2B5EF4-FFF2-40B4-BE49-F238E27FC236}">
              <a16:creationId xmlns:a16="http://schemas.microsoft.com/office/drawing/2014/main" id="{127D1646-8EDB-462A-8958-BE77000D4EB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2230091"/>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13" name="TextBox 12">
          <a:extLst>
            <a:ext uri="{FF2B5EF4-FFF2-40B4-BE49-F238E27FC236}">
              <a16:creationId xmlns:a16="http://schemas.microsoft.com/office/drawing/2014/main" id="{030C6C27-68BA-433F-9B18-0F6C4A6326D5}"/>
            </a:ext>
          </a:extLst>
        </xdr:cNvPr>
        <xdr:cNvSpPr txBox="1"/>
      </xdr:nvSpPr>
      <xdr:spPr>
        <a:xfrm>
          <a:off x="8001000" y="209550"/>
          <a:ext cx="540148" cy="368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14" name="Rectangle 13">
          <a:extLst>
            <a:ext uri="{FF2B5EF4-FFF2-40B4-BE49-F238E27FC236}">
              <a16:creationId xmlns:a16="http://schemas.microsoft.com/office/drawing/2014/main" id="{B595DC74-A3E9-4DDE-B5FC-9DFEDDB789F5}"/>
            </a:ext>
          </a:extLst>
        </xdr:cNvPr>
        <xdr:cNvSpPr/>
      </xdr:nvSpPr>
      <xdr:spPr>
        <a:xfrm>
          <a:off x="137211" y="501536"/>
          <a:ext cx="8576095" cy="135583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5" name="Rectangle 14">
          <a:extLst>
            <a:ext uri="{FF2B5EF4-FFF2-40B4-BE49-F238E27FC236}">
              <a16:creationId xmlns:a16="http://schemas.microsoft.com/office/drawing/2014/main" id="{C1479E77-C879-4666-B47D-8E59CDF31FB3}"/>
            </a:ext>
          </a:extLst>
        </xdr:cNvPr>
        <xdr:cNvSpPr/>
      </xdr:nvSpPr>
      <xdr:spPr>
        <a:xfrm>
          <a:off x="546371" y="158221"/>
          <a:ext cx="2583214" cy="42197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6" name="Picture 15">
          <a:extLst>
            <a:ext uri="{FF2B5EF4-FFF2-40B4-BE49-F238E27FC236}">
              <a16:creationId xmlns:a16="http://schemas.microsoft.com/office/drawing/2014/main" id="{B407A9D1-890C-4290-864D-4461AFF183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46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2" name="Picture 1">
          <a:extLst>
            <a:ext uri="{FF2B5EF4-FFF2-40B4-BE49-F238E27FC236}">
              <a16:creationId xmlns:a16="http://schemas.microsoft.com/office/drawing/2014/main" id="{F0A6BBC9-DE05-4E28-9A81-E17F7BBB88AD}"/>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2230091"/>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3" name="TextBox 2">
          <a:extLst>
            <a:ext uri="{FF2B5EF4-FFF2-40B4-BE49-F238E27FC236}">
              <a16:creationId xmlns:a16="http://schemas.microsoft.com/office/drawing/2014/main" id="{0AD0BED3-1AB3-4505-81F8-3DD51A9F1889}"/>
            </a:ext>
          </a:extLst>
        </xdr:cNvPr>
        <xdr:cNvSpPr txBox="1"/>
      </xdr:nvSpPr>
      <xdr:spPr>
        <a:xfrm>
          <a:off x="8001000" y="209550"/>
          <a:ext cx="540148" cy="368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4" name="Rectangle 3">
          <a:extLst>
            <a:ext uri="{FF2B5EF4-FFF2-40B4-BE49-F238E27FC236}">
              <a16:creationId xmlns:a16="http://schemas.microsoft.com/office/drawing/2014/main" id="{763E84CC-C57B-48D1-9AC3-57F010C41BCB}"/>
            </a:ext>
          </a:extLst>
        </xdr:cNvPr>
        <xdr:cNvSpPr/>
      </xdr:nvSpPr>
      <xdr:spPr>
        <a:xfrm>
          <a:off x="137211" y="501536"/>
          <a:ext cx="8576095" cy="135583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5" name="Rectangle 4">
          <a:extLst>
            <a:ext uri="{FF2B5EF4-FFF2-40B4-BE49-F238E27FC236}">
              <a16:creationId xmlns:a16="http://schemas.microsoft.com/office/drawing/2014/main" id="{9C3FB271-C989-4879-943E-5EB1C8F7EA44}"/>
            </a:ext>
          </a:extLst>
        </xdr:cNvPr>
        <xdr:cNvSpPr/>
      </xdr:nvSpPr>
      <xdr:spPr>
        <a:xfrm>
          <a:off x="546371" y="158221"/>
          <a:ext cx="2583214" cy="42197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6" name="Picture 5">
          <a:extLst>
            <a:ext uri="{FF2B5EF4-FFF2-40B4-BE49-F238E27FC236}">
              <a16:creationId xmlns:a16="http://schemas.microsoft.com/office/drawing/2014/main" id="{1A664C8F-22A1-48B6-A99E-8B1BDADB7D3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46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56320</xdr:colOff>
      <xdr:row>11</xdr:row>
      <xdr:rowOff>134591</xdr:rowOff>
    </xdr:to>
    <xdr:pic>
      <xdr:nvPicPr>
        <xdr:cNvPr id="7" name="Picture 6">
          <a:extLst>
            <a:ext uri="{FF2B5EF4-FFF2-40B4-BE49-F238E27FC236}">
              <a16:creationId xmlns:a16="http://schemas.microsoft.com/office/drawing/2014/main" id="{DE060BA8-454E-4D39-86BA-6D7AD18C39B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8" name="TextBox 7">
          <a:extLst>
            <a:ext uri="{FF2B5EF4-FFF2-40B4-BE49-F238E27FC236}">
              <a16:creationId xmlns:a16="http://schemas.microsoft.com/office/drawing/2014/main" id="{D4BB5475-DB0B-4707-B303-4749F416447C}"/>
            </a:ext>
          </a:extLst>
        </xdr:cNvPr>
        <xdr:cNvSpPr txBox="1"/>
      </xdr:nvSpPr>
      <xdr:spPr>
        <a:xfrm>
          <a:off x="80010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9" name="Rectangle 8">
          <a:extLst>
            <a:ext uri="{FF2B5EF4-FFF2-40B4-BE49-F238E27FC236}">
              <a16:creationId xmlns:a16="http://schemas.microsoft.com/office/drawing/2014/main" id="{3AA8C7FC-F922-4AEA-B425-29F5EA3A0F23}"/>
            </a:ext>
          </a:extLst>
        </xdr:cNvPr>
        <xdr:cNvSpPr/>
      </xdr:nvSpPr>
      <xdr:spPr>
        <a:xfrm>
          <a:off x="137211" y="444386"/>
          <a:ext cx="85760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0" name="Rectangle 9">
          <a:extLst>
            <a:ext uri="{FF2B5EF4-FFF2-40B4-BE49-F238E27FC236}">
              <a16:creationId xmlns:a16="http://schemas.microsoft.com/office/drawing/2014/main" id="{0407E227-E494-46B8-8049-E3154929F19D}"/>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1" name="Picture 10">
          <a:extLst>
            <a:ext uri="{FF2B5EF4-FFF2-40B4-BE49-F238E27FC236}">
              <a16:creationId xmlns:a16="http://schemas.microsoft.com/office/drawing/2014/main" id="{F5EA555D-9052-4F1E-B4E8-35318D4400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122995</xdr:colOff>
      <xdr:row>11</xdr:row>
      <xdr:rowOff>134591</xdr:rowOff>
    </xdr:to>
    <xdr:pic>
      <xdr:nvPicPr>
        <xdr:cNvPr id="13" name="Picture 12">
          <a:extLst>
            <a:ext uri="{FF2B5EF4-FFF2-40B4-BE49-F238E27FC236}">
              <a16:creationId xmlns:a16="http://schemas.microsoft.com/office/drawing/2014/main" id="{F3167A54-C2FA-41E4-AC5D-9A58C11597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552745"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
      <xdr:nvSpPr>
        <xdr:cNvPr id="14" name="TextBox 13">
          <a:extLst>
            <a:ext uri="{FF2B5EF4-FFF2-40B4-BE49-F238E27FC236}">
              <a16:creationId xmlns:a16="http://schemas.microsoft.com/office/drawing/2014/main" id="{E387DE6A-FB0A-4B5B-AF34-074B1401B8B2}"/>
            </a:ext>
          </a:extLst>
        </xdr:cNvPr>
        <xdr:cNvSpPr txBox="1"/>
      </xdr:nvSpPr>
      <xdr:spPr>
        <a:xfrm>
          <a:off x="86868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CF248D1-D93E-421C-A40A-D286AB6CBEE3}"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855181</xdr:colOff>
      <xdr:row>9</xdr:row>
      <xdr:rowOff>142875</xdr:rowOff>
    </xdr:to>
    <xdr:sp macro="" textlink="">
      <xdr:nvSpPr>
        <xdr:cNvPr id="15" name="Rectangle 14">
          <a:extLst>
            <a:ext uri="{FF2B5EF4-FFF2-40B4-BE49-F238E27FC236}">
              <a16:creationId xmlns:a16="http://schemas.microsoft.com/office/drawing/2014/main" id="{83712E0C-3005-4D0D-A9E0-DA73B7168E68}"/>
            </a:ext>
          </a:extLst>
        </xdr:cNvPr>
        <xdr:cNvSpPr/>
      </xdr:nvSpPr>
      <xdr:spPr>
        <a:xfrm>
          <a:off x="137211" y="444386"/>
          <a:ext cx="92618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p>
        <a:p>
          <a:pPr algn="ctr" rtl="0"/>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6" name="Rectangle 15">
          <a:extLst>
            <a:ext uri="{FF2B5EF4-FFF2-40B4-BE49-F238E27FC236}">
              <a16:creationId xmlns:a16="http://schemas.microsoft.com/office/drawing/2014/main" id="{C18DF2E8-1708-4CBA-8FEE-44FECE77962F}"/>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7" name="Picture 16">
          <a:extLst>
            <a:ext uri="{FF2B5EF4-FFF2-40B4-BE49-F238E27FC236}">
              <a16:creationId xmlns:a16="http://schemas.microsoft.com/office/drawing/2014/main" id="{C2205713-C5F5-4D33-8F43-3BF6B27E8E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56320</xdr:colOff>
      <xdr:row>11</xdr:row>
      <xdr:rowOff>134591</xdr:rowOff>
    </xdr:to>
    <xdr:pic>
      <xdr:nvPicPr>
        <xdr:cNvPr id="18" name="Picture 17">
          <a:extLst>
            <a:ext uri="{FF2B5EF4-FFF2-40B4-BE49-F238E27FC236}">
              <a16:creationId xmlns:a16="http://schemas.microsoft.com/office/drawing/2014/main" id="{EB0CA0C8-9503-4208-926E-7E25EF814D2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19" name="TextBox 18">
          <a:extLst>
            <a:ext uri="{FF2B5EF4-FFF2-40B4-BE49-F238E27FC236}">
              <a16:creationId xmlns:a16="http://schemas.microsoft.com/office/drawing/2014/main" id="{8D1E744D-512A-493A-A387-F86AEC7F5068}"/>
            </a:ext>
          </a:extLst>
        </xdr:cNvPr>
        <xdr:cNvSpPr txBox="1"/>
      </xdr:nvSpPr>
      <xdr:spPr>
        <a:xfrm>
          <a:off x="80010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20" name="Rectangle 19">
          <a:extLst>
            <a:ext uri="{FF2B5EF4-FFF2-40B4-BE49-F238E27FC236}">
              <a16:creationId xmlns:a16="http://schemas.microsoft.com/office/drawing/2014/main" id="{0949CDAE-616F-418A-A767-C8C3A08BE740}"/>
            </a:ext>
          </a:extLst>
        </xdr:cNvPr>
        <xdr:cNvSpPr/>
      </xdr:nvSpPr>
      <xdr:spPr>
        <a:xfrm>
          <a:off x="137211" y="444386"/>
          <a:ext cx="85760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21" name="Rectangle 20">
          <a:extLst>
            <a:ext uri="{FF2B5EF4-FFF2-40B4-BE49-F238E27FC236}">
              <a16:creationId xmlns:a16="http://schemas.microsoft.com/office/drawing/2014/main" id="{5179048F-883D-4BA8-905C-87A879FBAE28}"/>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22" name="Picture 21">
          <a:extLst>
            <a:ext uri="{FF2B5EF4-FFF2-40B4-BE49-F238E27FC236}">
              <a16:creationId xmlns:a16="http://schemas.microsoft.com/office/drawing/2014/main" id="{007B8CF0-10AE-4C4B-8B7C-4D949F2E67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85726</xdr:colOff>
      <xdr:row>11</xdr:row>
      <xdr:rowOff>134591</xdr:rowOff>
    </xdr:to>
    <xdr:pic>
      <xdr:nvPicPr>
        <xdr:cNvPr id="2" name="Picture 1">
          <a:extLst>
            <a:ext uri="{FF2B5EF4-FFF2-40B4-BE49-F238E27FC236}">
              <a16:creationId xmlns:a16="http://schemas.microsoft.com/office/drawing/2014/main" id="{DD33241E-0BE0-4698-A79B-BEE05537285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18449925" cy="1915766"/>
        </a:xfrm>
        <a:prstGeom prst="rect">
          <a:avLst/>
        </a:prstGeom>
        <a:ln>
          <a:noFill/>
        </a:ln>
        <a:effectLst>
          <a:softEdge rad="112500"/>
        </a:effectLst>
      </xdr:spPr>
    </xdr:pic>
    <xdr:clientData/>
  </xdr:twoCellAnchor>
  <xdr:twoCellAnchor>
    <xdr:from>
      <xdr:col>9</xdr:col>
      <xdr:colOff>666750</xdr:colOff>
      <xdr:row>0</xdr:row>
      <xdr:rowOff>142875</xdr:rowOff>
    </xdr:from>
    <xdr:to>
      <xdr:col>9</xdr:col>
      <xdr:colOff>1206898</xdr:colOff>
      <xdr:row>2</xdr:row>
      <xdr:rowOff>130521</xdr:rowOff>
    </xdr:to>
    <xdr:sp macro="" textlink="">
      <xdr:nvSpPr>
        <xdr:cNvPr id="3" name="TextBox 2">
          <a:extLst>
            <a:ext uri="{FF2B5EF4-FFF2-40B4-BE49-F238E27FC236}">
              <a16:creationId xmlns:a16="http://schemas.microsoft.com/office/drawing/2014/main" id="{2725C2B4-8693-4360-8905-F9990603FF3D}"/>
            </a:ext>
          </a:extLst>
        </xdr:cNvPr>
        <xdr:cNvSpPr txBox="1"/>
      </xdr:nvSpPr>
      <xdr:spPr>
        <a:xfrm>
          <a:off x="17611725"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4D5648A6-779A-47C4-A4C8-0F32CC0B2B3B}" type="TxLink">
            <a:rPr lang="en-US" sz="14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10</xdr:col>
      <xdr:colOff>902806</xdr:colOff>
      <xdr:row>9</xdr:row>
      <xdr:rowOff>142875</xdr:rowOff>
    </xdr:to>
    <xdr:sp macro="" textlink="">
      <xdr:nvSpPr>
        <xdr:cNvPr id="4" name="Rectangle 3">
          <a:extLst>
            <a:ext uri="{FF2B5EF4-FFF2-40B4-BE49-F238E27FC236}">
              <a16:creationId xmlns:a16="http://schemas.microsoft.com/office/drawing/2014/main" id="{B0612F03-50A9-44A1-BAA7-7765F6D22583}"/>
            </a:ext>
          </a:extLst>
        </xdr:cNvPr>
        <xdr:cNvSpPr/>
      </xdr:nvSpPr>
      <xdr:spPr>
        <a:xfrm>
          <a:off x="137211" y="444386"/>
          <a:ext cx="191297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1</xdr:col>
      <xdr:colOff>976935</xdr:colOff>
      <xdr:row>3</xdr:row>
      <xdr:rowOff>8696</xdr:rowOff>
    </xdr:to>
    <xdr:sp macro="" textlink="">
      <xdr:nvSpPr>
        <xdr:cNvPr id="5" name="Rectangle 4">
          <a:extLst>
            <a:ext uri="{FF2B5EF4-FFF2-40B4-BE49-F238E27FC236}">
              <a16:creationId xmlns:a16="http://schemas.microsoft.com/office/drawing/2014/main" id="{717EA845-5944-4C2B-84D5-C8F980F18A4F}"/>
            </a:ext>
          </a:extLst>
        </xdr:cNvPr>
        <xdr:cNvSpPr/>
      </xdr:nvSpPr>
      <xdr:spPr>
        <a:xfrm>
          <a:off x="546371" y="158221"/>
          <a:ext cx="44501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0</xdr:row>
      <xdr:rowOff>147200</xdr:rowOff>
    </xdr:from>
    <xdr:to>
      <xdr:col>0</xdr:col>
      <xdr:colOff>585581</xdr:colOff>
      <xdr:row>3</xdr:row>
      <xdr:rowOff>39570</xdr:rowOff>
    </xdr:to>
    <xdr:pic>
      <xdr:nvPicPr>
        <xdr:cNvPr id="6" name="Picture 5">
          <a:extLst>
            <a:ext uri="{FF2B5EF4-FFF2-40B4-BE49-F238E27FC236}">
              <a16:creationId xmlns:a16="http://schemas.microsoft.com/office/drawing/2014/main" id="{B8B60478-FD23-4E8D-B2FE-E2DCE3D1EB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635000</xdr:colOff>
      <xdr:row>11</xdr:row>
      <xdr:rowOff>134591</xdr:rowOff>
    </xdr:to>
    <xdr:pic>
      <xdr:nvPicPr>
        <xdr:cNvPr id="2" name="Picture 1">
          <a:extLst>
            <a:ext uri="{FF2B5EF4-FFF2-40B4-BE49-F238E27FC236}">
              <a16:creationId xmlns:a16="http://schemas.microsoft.com/office/drawing/2014/main" id="{91C0AC92-960F-4406-A698-56AACEFAB86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3427075" cy="1915766"/>
        </a:xfrm>
        <a:prstGeom prst="rect">
          <a:avLst/>
        </a:prstGeom>
        <a:ln>
          <a:noFill/>
        </a:ln>
        <a:effectLst>
          <a:softEdge rad="112500"/>
        </a:effectLst>
      </xdr:spPr>
    </xdr:pic>
    <xdr:clientData/>
  </xdr:twoCellAnchor>
  <xdr:twoCellAnchor>
    <xdr:from>
      <xdr:col>9</xdr:col>
      <xdr:colOff>957786</xdr:colOff>
      <xdr:row>1</xdr:row>
      <xdr:rowOff>19050</xdr:rowOff>
    </xdr:from>
    <xdr:to>
      <xdr:col>10</xdr:col>
      <xdr:colOff>425314</xdr:colOff>
      <xdr:row>3</xdr:row>
      <xdr:rowOff>13033</xdr:rowOff>
    </xdr:to>
    <xdr:sp macro="" textlink="">
      <xdr:nvSpPr>
        <xdr:cNvPr id="3" name="TextBox 2">
          <a:extLst>
            <a:ext uri="{FF2B5EF4-FFF2-40B4-BE49-F238E27FC236}">
              <a16:creationId xmlns:a16="http://schemas.microsoft.com/office/drawing/2014/main" id="{19B96B27-273C-447E-B9B3-A80EF9D4444F}"/>
            </a:ext>
          </a:extLst>
        </xdr:cNvPr>
        <xdr:cNvSpPr txBox="1"/>
      </xdr:nvSpPr>
      <xdr:spPr>
        <a:xfrm>
          <a:off x="12749736" y="180975"/>
          <a:ext cx="496228" cy="317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138798</xdr:colOff>
      <xdr:row>2</xdr:row>
      <xdr:rowOff>122123</xdr:rowOff>
    </xdr:from>
    <xdr:to>
      <xdr:col>10</xdr:col>
      <xdr:colOff>465666</xdr:colOff>
      <xdr:row>9</xdr:row>
      <xdr:rowOff>146050</xdr:rowOff>
    </xdr:to>
    <xdr:sp macro="" textlink="">
      <xdr:nvSpPr>
        <xdr:cNvPr id="4" name="Rectangle 3">
          <a:extLst>
            <a:ext uri="{FF2B5EF4-FFF2-40B4-BE49-F238E27FC236}">
              <a16:creationId xmlns:a16="http://schemas.microsoft.com/office/drawing/2014/main" id="{5FFEDA36-95F6-4700-99AB-B4E28366D941}"/>
            </a:ext>
          </a:extLst>
        </xdr:cNvPr>
        <xdr:cNvSpPr/>
      </xdr:nvSpPr>
      <xdr:spPr>
        <a:xfrm>
          <a:off x="138798" y="445973"/>
          <a:ext cx="13147518" cy="115740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53010</xdr:colOff>
      <xdr:row>3</xdr:row>
      <xdr:rowOff>8696</xdr:rowOff>
    </xdr:to>
    <xdr:sp macro="" textlink="">
      <xdr:nvSpPr>
        <xdr:cNvPr id="5" name="Rectangle 4">
          <a:extLst>
            <a:ext uri="{FF2B5EF4-FFF2-40B4-BE49-F238E27FC236}">
              <a16:creationId xmlns:a16="http://schemas.microsoft.com/office/drawing/2014/main" id="{3D0F78E0-5BBB-4864-80FF-B685C0FB5A0C}"/>
            </a:ext>
          </a:extLst>
        </xdr:cNvPr>
        <xdr:cNvSpPr/>
      </xdr:nvSpPr>
      <xdr:spPr>
        <a:xfrm>
          <a:off x="155846" y="158221"/>
          <a:ext cx="75743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lazina@synergynorth.c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2A284-C983-49BE-AECE-0E3F71507055}">
  <dimension ref="A1:AH108"/>
  <sheetViews>
    <sheetView view="pageBreakPreview" zoomScale="60" zoomScaleNormal="100" workbookViewId="0">
      <selection activeCell="F16" sqref="F16"/>
    </sheetView>
  </sheetViews>
  <sheetFormatPr defaultColWidth="9.28515625" defaultRowHeight="15.75" zeroHeight="1" x14ac:dyDescent="0.25"/>
  <cols>
    <col min="1" max="1" width="14.7109375" style="72" customWidth="1"/>
    <col min="2" max="2" width="11.42578125" style="72" hidden="1" customWidth="1"/>
    <col min="3" max="3" width="26.7109375" style="72" customWidth="1"/>
    <col min="4" max="4" width="34.42578125" style="72" customWidth="1"/>
    <col min="5" max="5" width="30.7109375" style="135" customWidth="1"/>
    <col min="6" max="6" width="13.5703125" style="72" customWidth="1"/>
    <col min="7" max="25" width="9.28515625" style="72"/>
    <col min="26" max="26" width="8.5703125" style="72" customWidth="1"/>
    <col min="27" max="27" width="3.7109375" style="189" customWidth="1"/>
    <col min="28" max="28" width="67.7109375" style="189" hidden="1" customWidth="1"/>
    <col min="29" max="29" width="36" style="189" hidden="1" customWidth="1"/>
    <col min="30" max="31" width="16.28515625" style="189" customWidth="1"/>
    <col min="32" max="32" width="13.7109375" style="190" customWidth="1"/>
    <col min="33" max="33" width="24.42578125" style="190" customWidth="1"/>
    <col min="34" max="34" width="6.28515625" style="72" customWidth="1"/>
    <col min="35" max="35" width="9.28515625" style="72"/>
    <col min="36" max="36" width="45.28515625" style="72" customWidth="1"/>
    <col min="37" max="16384" width="9.28515625" style="72"/>
  </cols>
  <sheetData>
    <row r="1" spans="1:34" ht="31.5" customHeight="1" x14ac:dyDescent="0.25">
      <c r="E1" s="72"/>
      <c r="AB1" s="146" t="s">
        <v>59</v>
      </c>
      <c r="AC1" s="125" t="s">
        <v>60</v>
      </c>
    </row>
    <row r="2" spans="1:34" ht="30" x14ac:dyDescent="0.25">
      <c r="E2" s="72"/>
      <c r="AB2" s="146" t="s">
        <v>61</v>
      </c>
      <c r="AC2" s="192" t="s">
        <v>62</v>
      </c>
      <c r="AF2" s="189"/>
      <c r="AG2" s="189"/>
      <c r="AH2" s="189"/>
    </row>
    <row r="3" spans="1:34" ht="15" x14ac:dyDescent="0.25">
      <c r="E3" s="72"/>
      <c r="AB3" s="146" t="s">
        <v>63</v>
      </c>
    </row>
    <row r="4" spans="1:34" ht="15" x14ac:dyDescent="0.25">
      <c r="E4" s="72"/>
      <c r="AB4" s="146" t="s">
        <v>64</v>
      </c>
    </row>
    <row r="5" spans="1:34" ht="15" x14ac:dyDescent="0.25">
      <c r="E5" s="72"/>
      <c r="AB5" s="146" t="s">
        <v>65</v>
      </c>
    </row>
    <row r="6" spans="1:34" ht="15" x14ac:dyDescent="0.25">
      <c r="E6" s="72"/>
      <c r="AB6" s="146" t="s">
        <v>66</v>
      </c>
    </row>
    <row r="7" spans="1:34" ht="15" x14ac:dyDescent="0.25">
      <c r="E7" s="72"/>
      <c r="AB7" s="146" t="s">
        <v>67</v>
      </c>
    </row>
    <row r="8" spans="1:34" ht="15" x14ac:dyDescent="0.25">
      <c r="E8" s="72"/>
      <c r="AB8" s="146" t="s">
        <v>68</v>
      </c>
    </row>
    <row r="9" spans="1:34" ht="15" x14ac:dyDescent="0.25">
      <c r="E9" s="72"/>
      <c r="AB9" s="146" t="s">
        <v>69</v>
      </c>
    </row>
    <row r="10" spans="1:34" ht="9" customHeight="1" x14ac:dyDescent="0.25">
      <c r="E10" s="72"/>
      <c r="AB10" s="146" t="s">
        <v>70</v>
      </c>
    </row>
    <row r="11" spans="1:34" ht="9" customHeight="1" x14ac:dyDescent="0.25">
      <c r="E11" s="72"/>
      <c r="AB11" s="146" t="s">
        <v>71</v>
      </c>
    </row>
    <row r="12" spans="1:34" ht="9" customHeight="1" x14ac:dyDescent="0.25">
      <c r="E12" s="72"/>
      <c r="AB12" s="146" t="s">
        <v>72</v>
      </c>
    </row>
    <row r="13" spans="1:34" x14ac:dyDescent="0.25">
      <c r="A13" s="130" t="s">
        <v>73</v>
      </c>
      <c r="AB13" s="146" t="s">
        <v>74</v>
      </c>
    </row>
    <row r="14" spans="1:34" ht="16.5" thickBot="1" x14ac:dyDescent="0.3">
      <c r="F14" s="135"/>
      <c r="G14" s="135"/>
      <c r="H14" s="135"/>
      <c r="AB14" s="146" t="s">
        <v>75</v>
      </c>
    </row>
    <row r="15" spans="1:34" ht="17.25" customHeight="1" thickTop="1" thickBot="1" x14ac:dyDescent="0.3">
      <c r="C15" s="117" t="s">
        <v>76</v>
      </c>
      <c r="D15" s="195" t="s">
        <v>211</v>
      </c>
      <c r="E15" s="196"/>
      <c r="F15" s="135"/>
      <c r="G15" s="135"/>
      <c r="H15" s="135"/>
      <c r="AB15" s="146" t="s">
        <v>78</v>
      </c>
    </row>
    <row r="16" spans="1:34" ht="16.5" thickBot="1" x14ac:dyDescent="0.3">
      <c r="C16" s="150"/>
      <c r="D16"/>
      <c r="E16" s="22"/>
      <c r="G16" s="150"/>
      <c r="I16" s="150"/>
      <c r="AB16" s="146" t="s">
        <v>79</v>
      </c>
    </row>
    <row r="17" spans="3:33" ht="16.5" thickTop="1" x14ac:dyDescent="0.25">
      <c r="C17" s="166" t="s">
        <v>80</v>
      </c>
      <c r="D17" s="118" t="s">
        <v>196</v>
      </c>
      <c r="E17" s="22"/>
      <c r="G17" s="150"/>
      <c r="I17" s="150"/>
      <c r="AB17" s="146" t="s">
        <v>81</v>
      </c>
    </row>
    <row r="18" spans="3:33" ht="16.5" thickBot="1" x14ac:dyDescent="0.3">
      <c r="C18" s="150"/>
      <c r="D18"/>
      <c r="E18" s="22"/>
      <c r="G18" s="150"/>
      <c r="I18" s="150"/>
      <c r="AB18" s="146" t="s">
        <v>82</v>
      </c>
    </row>
    <row r="19" spans="3:33" ht="16.5" thickTop="1" x14ac:dyDescent="0.25">
      <c r="C19" s="166" t="s">
        <v>83</v>
      </c>
      <c r="D19" s="193" t="s">
        <v>197</v>
      </c>
      <c r="E19" s="194"/>
      <c r="G19" s="149"/>
      <c r="H19" s="134"/>
      <c r="I19" s="150"/>
      <c r="AB19" s="146" t="s">
        <v>84</v>
      </c>
    </row>
    <row r="20" spans="3:33" ht="16.5" thickBot="1" x14ac:dyDescent="0.3">
      <c r="C20" s="165"/>
      <c r="D20"/>
      <c r="E20" s="23"/>
      <c r="G20" s="165"/>
      <c r="I20" s="165"/>
      <c r="AA20" s="133"/>
      <c r="AB20" s="146" t="s">
        <v>85</v>
      </c>
      <c r="AD20" s="133"/>
      <c r="AE20" s="133"/>
      <c r="AF20" s="164"/>
      <c r="AG20" s="164"/>
    </row>
    <row r="21" spans="3:33" ht="16.5" thickTop="1" x14ac:dyDescent="0.25">
      <c r="C21" s="148" t="s">
        <v>86</v>
      </c>
      <c r="D21" s="118" t="s">
        <v>210</v>
      </c>
      <c r="AB21" s="146" t="s">
        <v>87</v>
      </c>
      <c r="AE21" s="72"/>
      <c r="AF21" s="132"/>
      <c r="AG21" s="172"/>
    </row>
    <row r="22" spans="3:33" ht="16.5" thickBot="1" x14ac:dyDescent="0.3">
      <c r="D22"/>
      <c r="E22" s="134"/>
      <c r="AB22" s="146" t="s">
        <v>88</v>
      </c>
      <c r="AE22" s="72"/>
      <c r="AF22" s="132"/>
      <c r="AG22" s="172"/>
    </row>
    <row r="23" spans="3:33" thickTop="1" x14ac:dyDescent="0.25">
      <c r="C23" s="148" t="s">
        <v>89</v>
      </c>
      <c r="D23" s="193" t="s">
        <v>198</v>
      </c>
      <c r="E23" s="194"/>
      <c r="AB23" s="146" t="s">
        <v>90</v>
      </c>
      <c r="AE23" s="72"/>
      <c r="AF23" s="132"/>
      <c r="AG23" s="172"/>
    </row>
    <row r="24" spans="3:33" ht="16.5" thickBot="1" x14ac:dyDescent="0.3">
      <c r="D24" s="170"/>
      <c r="I24" s="169"/>
      <c r="AB24" s="146" t="s">
        <v>91</v>
      </c>
      <c r="AE24" s="72"/>
      <c r="AF24" s="132"/>
      <c r="AG24" s="172"/>
    </row>
    <row r="25" spans="3:33" ht="15.75" customHeight="1" thickTop="1" x14ac:dyDescent="0.25">
      <c r="C25" s="148" t="s">
        <v>92</v>
      </c>
      <c r="D25" s="24">
        <v>2017</v>
      </c>
      <c r="AB25" s="146" t="s">
        <v>93</v>
      </c>
      <c r="AE25" s="72"/>
      <c r="AF25" s="132"/>
      <c r="AG25" s="172"/>
    </row>
    <row r="26" spans="3:33" ht="15.75" customHeight="1" x14ac:dyDescent="0.25">
      <c r="AB26" s="146" t="s">
        <v>94</v>
      </c>
      <c r="AE26" s="72"/>
      <c r="AF26" s="132"/>
      <c r="AG26" s="172"/>
    </row>
    <row r="27" spans="3:33" ht="15.75" customHeight="1" x14ac:dyDescent="0.3">
      <c r="C27" s="115"/>
      <c r="AB27" s="146" t="s">
        <v>95</v>
      </c>
      <c r="AE27" s="72"/>
      <c r="AF27" s="132"/>
      <c r="AG27" s="172"/>
    </row>
    <row r="28" spans="3:33" ht="15.75" customHeight="1" x14ac:dyDescent="0.3">
      <c r="C28" s="115"/>
      <c r="AB28" s="146" t="s">
        <v>96</v>
      </c>
      <c r="AE28" s="72"/>
      <c r="AF28" s="132"/>
      <c r="AG28" s="172"/>
    </row>
    <row r="29" spans="3:33" ht="15.75" customHeight="1" x14ac:dyDescent="0.3">
      <c r="C29" s="115"/>
      <c r="AB29" s="146" t="s">
        <v>97</v>
      </c>
      <c r="AE29" s="72"/>
      <c r="AF29" s="132"/>
      <c r="AG29" s="172"/>
    </row>
    <row r="30" spans="3:33" ht="15.75" customHeight="1" x14ac:dyDescent="0.25">
      <c r="AB30" s="146" t="s">
        <v>98</v>
      </c>
      <c r="AE30" s="72"/>
      <c r="AF30" s="132"/>
      <c r="AG30" s="172"/>
    </row>
    <row r="31" spans="3:33" x14ac:dyDescent="0.25">
      <c r="AB31" s="146" t="s">
        <v>99</v>
      </c>
      <c r="AE31" s="72"/>
      <c r="AF31" s="132"/>
      <c r="AG31" s="172"/>
    </row>
    <row r="32" spans="3:33" x14ac:dyDescent="0.25">
      <c r="F32" s="189"/>
      <c r="G32" s="189"/>
      <c r="H32" s="189"/>
      <c r="I32" s="189"/>
      <c r="J32" s="189"/>
      <c r="K32" s="189"/>
      <c r="AB32" s="146" t="s">
        <v>100</v>
      </c>
      <c r="AE32" s="72"/>
      <c r="AF32" s="132"/>
      <c r="AG32" s="172"/>
    </row>
    <row r="33" spans="3:33" x14ac:dyDescent="0.25">
      <c r="F33" s="189"/>
      <c r="G33" s="189"/>
      <c r="H33" s="189"/>
      <c r="I33" s="189"/>
      <c r="J33" s="189"/>
      <c r="K33" s="189"/>
      <c r="AB33" s="146" t="s">
        <v>101</v>
      </c>
      <c r="AE33" s="72"/>
      <c r="AF33" s="132"/>
      <c r="AG33" s="172"/>
    </row>
    <row r="34" spans="3:33" x14ac:dyDescent="0.25">
      <c r="F34" s="189"/>
      <c r="G34" s="189"/>
      <c r="H34" s="189"/>
      <c r="I34" s="189"/>
      <c r="J34" s="189"/>
      <c r="K34" s="189"/>
      <c r="AB34" s="146" t="s">
        <v>102</v>
      </c>
      <c r="AE34" s="72"/>
      <c r="AF34" s="132"/>
      <c r="AG34" s="172"/>
    </row>
    <row r="35" spans="3:33" ht="16.5" x14ac:dyDescent="0.3">
      <c r="D35" s="111"/>
      <c r="E35" s="72"/>
      <c r="F35" s="124"/>
      <c r="G35" s="124"/>
      <c r="H35" s="124"/>
      <c r="I35" s="124"/>
      <c r="J35" s="124"/>
      <c r="K35" s="124"/>
      <c r="AB35" s="146" t="s">
        <v>103</v>
      </c>
      <c r="AE35" s="72"/>
      <c r="AF35" s="132"/>
      <c r="AG35" s="172"/>
    </row>
    <row r="36" spans="3:33" ht="15.75" customHeight="1" x14ac:dyDescent="0.3">
      <c r="D36" s="115"/>
      <c r="E36" s="72"/>
      <c r="F36" s="138"/>
      <c r="G36" s="189"/>
      <c r="H36" s="189"/>
      <c r="I36" s="189"/>
      <c r="J36" s="189"/>
      <c r="K36" s="189"/>
      <c r="AB36" s="146" t="s">
        <v>104</v>
      </c>
      <c r="AE36" s="72"/>
      <c r="AF36" s="132"/>
      <c r="AG36" s="172"/>
    </row>
    <row r="37" spans="3:33" ht="15.75" customHeight="1" x14ac:dyDescent="0.3">
      <c r="D37" s="111"/>
      <c r="E37" s="72"/>
      <c r="F37" s="124"/>
      <c r="G37" s="124"/>
      <c r="H37" s="124"/>
      <c r="I37" s="124"/>
      <c r="J37" s="124"/>
      <c r="K37" s="124"/>
      <c r="AB37" s="146" t="s">
        <v>105</v>
      </c>
      <c r="AE37" s="72"/>
      <c r="AF37" s="132"/>
      <c r="AG37" s="172"/>
    </row>
    <row r="38" spans="3:33" ht="15.75" customHeight="1" x14ac:dyDescent="0.3">
      <c r="D38" s="115"/>
      <c r="E38" s="72"/>
      <c r="F38" s="138"/>
      <c r="G38" s="189"/>
      <c r="H38" s="189"/>
      <c r="I38" s="189"/>
      <c r="J38" s="189"/>
      <c r="K38" s="189"/>
      <c r="AB38" s="146" t="s">
        <v>106</v>
      </c>
      <c r="AE38" s="72"/>
      <c r="AF38" s="132"/>
      <c r="AG38" s="172"/>
    </row>
    <row r="39" spans="3:33" ht="15.75" customHeight="1" x14ac:dyDescent="0.3">
      <c r="D39" s="111"/>
      <c r="E39" s="111"/>
      <c r="F39" s="124"/>
      <c r="G39" s="124"/>
      <c r="H39" s="124"/>
      <c r="I39" s="124"/>
      <c r="J39" s="124"/>
      <c r="K39" s="124"/>
      <c r="AB39" s="146" t="s">
        <v>107</v>
      </c>
      <c r="AE39" s="72"/>
      <c r="AF39" s="132"/>
      <c r="AG39" s="172"/>
    </row>
    <row r="40" spans="3:33" ht="16.5" x14ac:dyDescent="0.3">
      <c r="D40" s="115"/>
      <c r="E40" s="72"/>
      <c r="F40" s="168"/>
      <c r="G40" s="189"/>
      <c r="H40" s="189"/>
      <c r="I40" s="189"/>
      <c r="J40" s="189"/>
      <c r="K40" s="189"/>
      <c r="AB40" s="146" t="s">
        <v>108</v>
      </c>
      <c r="AE40" s="72"/>
      <c r="AF40" s="132"/>
      <c r="AG40" s="172"/>
    </row>
    <row r="41" spans="3:33" ht="16.5" x14ac:dyDescent="0.3">
      <c r="D41" s="115"/>
      <c r="E41" s="115"/>
      <c r="F41" s="124"/>
      <c r="G41" s="124"/>
      <c r="H41" s="124"/>
      <c r="I41" s="124"/>
      <c r="J41" s="124"/>
      <c r="K41" s="124"/>
      <c r="AB41" s="146" t="s">
        <v>109</v>
      </c>
      <c r="AE41" s="72"/>
      <c r="AF41" s="132"/>
      <c r="AG41" s="172"/>
    </row>
    <row r="42" spans="3:33" ht="15" x14ac:dyDescent="0.25">
      <c r="E42" s="72"/>
      <c r="F42" s="189"/>
      <c r="G42" s="189"/>
      <c r="H42" s="189"/>
      <c r="I42" s="189"/>
      <c r="J42" s="189"/>
      <c r="K42" s="189"/>
      <c r="AB42" s="146" t="s">
        <v>110</v>
      </c>
      <c r="AE42" s="72"/>
      <c r="AF42" s="132"/>
      <c r="AG42" s="172"/>
    </row>
    <row r="43" spans="3:33" ht="16.5" x14ac:dyDescent="0.3">
      <c r="D43" s="115"/>
      <c r="E43" s="115"/>
      <c r="F43" s="163"/>
      <c r="G43" s="163"/>
      <c r="H43" s="129"/>
      <c r="I43" s="129"/>
      <c r="J43" s="129"/>
      <c r="K43" s="129"/>
      <c r="AB43" s="146" t="s">
        <v>111</v>
      </c>
      <c r="AE43" s="72"/>
      <c r="AF43" s="132"/>
      <c r="AG43" s="172"/>
    </row>
    <row r="44" spans="3:33" ht="15" x14ac:dyDescent="0.25">
      <c r="E44" s="72"/>
      <c r="F44" s="189"/>
      <c r="G44" s="189"/>
      <c r="H44" s="189"/>
      <c r="I44" s="189"/>
      <c r="J44" s="189"/>
      <c r="K44" s="189"/>
      <c r="AB44" s="146" t="s">
        <v>112</v>
      </c>
      <c r="AE44" s="72"/>
      <c r="AF44" s="132"/>
      <c r="AG44" s="172"/>
    </row>
    <row r="45" spans="3:33" ht="15" customHeight="1" x14ac:dyDescent="0.25">
      <c r="D45" s="119"/>
      <c r="E45" s="119"/>
      <c r="F45" s="167"/>
      <c r="G45" s="167"/>
      <c r="H45" s="167"/>
      <c r="I45" s="162"/>
      <c r="J45" s="162"/>
      <c r="K45" s="162"/>
      <c r="AB45" s="146" t="s">
        <v>113</v>
      </c>
      <c r="AE45" s="72"/>
      <c r="AF45" s="132"/>
      <c r="AG45" s="172"/>
    </row>
    <row r="46" spans="3:33" ht="15" customHeight="1" x14ac:dyDescent="0.25">
      <c r="C46" s="119"/>
      <c r="D46" s="119"/>
      <c r="E46" s="119"/>
      <c r="F46" s="167"/>
      <c r="G46" s="167"/>
      <c r="H46" s="167"/>
      <c r="I46" s="162"/>
      <c r="J46" s="162"/>
      <c r="K46" s="162"/>
      <c r="AB46" s="146" t="s">
        <v>114</v>
      </c>
      <c r="AE46" s="72"/>
      <c r="AF46" s="132"/>
      <c r="AG46" s="172"/>
    </row>
    <row r="47" spans="3:33" x14ac:dyDescent="0.25">
      <c r="F47" s="189"/>
      <c r="G47" s="189"/>
      <c r="H47" s="189"/>
      <c r="I47" s="189"/>
      <c r="J47" s="189"/>
      <c r="K47" s="189"/>
      <c r="AB47" s="146" t="s">
        <v>115</v>
      </c>
      <c r="AE47" s="72"/>
      <c r="AF47" s="132"/>
      <c r="AG47" s="172"/>
    </row>
    <row r="48" spans="3:33" x14ac:dyDescent="0.25">
      <c r="F48" s="189"/>
      <c r="G48" s="189"/>
      <c r="H48" s="189"/>
      <c r="I48" s="189"/>
      <c r="J48" s="189"/>
      <c r="K48" s="189"/>
      <c r="AB48" s="146" t="s">
        <v>116</v>
      </c>
      <c r="AE48" s="72"/>
      <c r="AF48" s="132"/>
      <c r="AG48" s="172"/>
    </row>
    <row r="49" spans="28:33" x14ac:dyDescent="0.25">
      <c r="AB49" s="146" t="s">
        <v>117</v>
      </c>
      <c r="AE49" s="72"/>
      <c r="AF49" s="132"/>
      <c r="AG49" s="172"/>
    </row>
    <row r="50" spans="28:33" x14ac:dyDescent="0.25">
      <c r="AB50" s="146" t="s">
        <v>118</v>
      </c>
      <c r="AE50" s="72"/>
      <c r="AF50" s="132"/>
      <c r="AG50" s="172"/>
    </row>
    <row r="51" spans="28:33" x14ac:dyDescent="0.25">
      <c r="AB51" s="146" t="s">
        <v>119</v>
      </c>
      <c r="AE51" s="72"/>
      <c r="AF51" s="132"/>
      <c r="AG51" s="172"/>
    </row>
    <row r="52" spans="28:33" x14ac:dyDescent="0.25">
      <c r="AB52" s="146" t="s">
        <v>120</v>
      </c>
      <c r="AE52" s="72"/>
      <c r="AF52" s="132"/>
      <c r="AG52" s="172"/>
    </row>
    <row r="53" spans="28:33" x14ac:dyDescent="0.25">
      <c r="AB53" s="146" t="s">
        <v>121</v>
      </c>
      <c r="AE53" s="72"/>
      <c r="AF53" s="132"/>
      <c r="AG53" s="172"/>
    </row>
    <row r="54" spans="28:33" x14ac:dyDescent="0.25">
      <c r="AB54" s="146" t="s">
        <v>122</v>
      </c>
      <c r="AE54" s="72"/>
      <c r="AF54" s="132"/>
      <c r="AG54" s="172"/>
    </row>
    <row r="55" spans="28:33" x14ac:dyDescent="0.25">
      <c r="AB55" s="146" t="s">
        <v>123</v>
      </c>
      <c r="AE55" s="72"/>
      <c r="AF55" s="132"/>
      <c r="AG55" s="172"/>
    </row>
    <row r="56" spans="28:33" x14ac:dyDescent="0.25">
      <c r="AB56" s="146" t="s">
        <v>124</v>
      </c>
      <c r="AE56" s="72"/>
      <c r="AF56" s="132"/>
      <c r="AG56" s="172"/>
    </row>
    <row r="57" spans="28:33" x14ac:dyDescent="0.25">
      <c r="AB57" s="146" t="s">
        <v>125</v>
      </c>
      <c r="AE57" s="72"/>
      <c r="AF57" s="132"/>
      <c r="AG57" s="172"/>
    </row>
    <row r="58" spans="28:33" x14ac:dyDescent="0.25">
      <c r="AB58" s="146" t="s">
        <v>126</v>
      </c>
      <c r="AE58" s="72"/>
      <c r="AF58" s="132"/>
      <c r="AG58" s="172"/>
    </row>
    <row r="59" spans="28:33" x14ac:dyDescent="0.25">
      <c r="AB59" s="146" t="s">
        <v>127</v>
      </c>
      <c r="AE59" s="72"/>
      <c r="AF59" s="132"/>
      <c r="AG59" s="172"/>
    </row>
    <row r="60" spans="28:33" x14ac:dyDescent="0.25">
      <c r="AB60" s="146" t="s">
        <v>128</v>
      </c>
      <c r="AE60" s="72"/>
      <c r="AF60" s="132"/>
      <c r="AG60" s="172"/>
    </row>
    <row r="61" spans="28:33" x14ac:dyDescent="0.25">
      <c r="AB61" s="146" t="s">
        <v>129</v>
      </c>
      <c r="AE61" s="72"/>
      <c r="AF61" s="132"/>
      <c r="AG61" s="172"/>
    </row>
    <row r="62" spans="28:33" x14ac:dyDescent="0.25">
      <c r="AB62" s="146" t="s">
        <v>130</v>
      </c>
      <c r="AE62" s="72"/>
      <c r="AF62" s="132"/>
      <c r="AG62" s="172"/>
    </row>
    <row r="63" spans="28:33" x14ac:dyDescent="0.25">
      <c r="AB63" s="146" t="s">
        <v>131</v>
      </c>
      <c r="AE63" s="72"/>
      <c r="AF63" s="132"/>
      <c r="AG63" s="172"/>
    </row>
    <row r="64" spans="28:33" x14ac:dyDescent="0.25">
      <c r="AB64" s="146" t="s">
        <v>132</v>
      </c>
      <c r="AE64" s="72"/>
      <c r="AF64" s="132"/>
      <c r="AG64" s="172"/>
    </row>
    <row r="65" spans="28:33" x14ac:dyDescent="0.25">
      <c r="AB65" s="146" t="s">
        <v>77</v>
      </c>
      <c r="AE65" s="72"/>
      <c r="AF65" s="132"/>
      <c r="AG65" s="172"/>
    </row>
    <row r="66" spans="28:33" x14ac:dyDescent="0.25">
      <c r="AB66" s="146" t="s">
        <v>133</v>
      </c>
      <c r="AE66" s="72"/>
      <c r="AF66" s="132"/>
      <c r="AG66" s="172"/>
    </row>
    <row r="67" spans="28:33" x14ac:dyDescent="0.25">
      <c r="AB67" s="146" t="s">
        <v>134</v>
      </c>
      <c r="AE67" s="72"/>
      <c r="AF67" s="132"/>
      <c r="AG67" s="172"/>
    </row>
    <row r="68" spans="28:33" x14ac:dyDescent="0.25">
      <c r="AB68" s="146" t="s">
        <v>135</v>
      </c>
      <c r="AE68" s="72"/>
      <c r="AF68" s="132"/>
      <c r="AG68" s="172"/>
    </row>
    <row r="69" spans="28:33" x14ac:dyDescent="0.25">
      <c r="AB69" s="146" t="s">
        <v>136</v>
      </c>
      <c r="AE69" s="72"/>
      <c r="AF69" s="132"/>
      <c r="AG69" s="172"/>
    </row>
    <row r="70" spans="28:33" x14ac:dyDescent="0.25">
      <c r="AB70" s="146" t="s">
        <v>137</v>
      </c>
      <c r="AE70" s="72"/>
      <c r="AF70" s="132"/>
      <c r="AG70" s="172"/>
    </row>
    <row r="71" spans="28:33" x14ac:dyDescent="0.25">
      <c r="AB71" s="146" t="s">
        <v>138</v>
      </c>
      <c r="AE71" s="72"/>
      <c r="AF71" s="132"/>
      <c r="AG71" s="172"/>
    </row>
    <row r="72" spans="28:33" x14ac:dyDescent="0.25">
      <c r="AB72" s="146" t="s">
        <v>139</v>
      </c>
      <c r="AC72" s="72"/>
      <c r="AE72" s="72"/>
      <c r="AF72" s="132"/>
      <c r="AG72" s="172"/>
    </row>
    <row r="73" spans="28:33" x14ac:dyDescent="0.25">
      <c r="AB73" s="146" t="s">
        <v>140</v>
      </c>
      <c r="AC73" s="72"/>
      <c r="AE73" s="72"/>
      <c r="AF73" s="132"/>
      <c r="AG73" s="172"/>
    </row>
    <row r="74" spans="28:33" x14ac:dyDescent="0.25">
      <c r="AC74" s="72"/>
      <c r="AE74" s="72"/>
      <c r="AF74" s="132"/>
      <c r="AG74" s="172"/>
    </row>
    <row r="75" spans="28:33" x14ac:dyDescent="0.25">
      <c r="AC75" s="72"/>
      <c r="AE75" s="72"/>
      <c r="AF75" s="132"/>
      <c r="AG75" s="172"/>
    </row>
    <row r="76" spans="28:33" x14ac:dyDescent="0.25">
      <c r="AC76" s="72"/>
      <c r="AE76" s="72"/>
      <c r="AF76" s="132"/>
      <c r="AG76" s="172"/>
    </row>
    <row r="77" spans="28:33" x14ac:dyDescent="0.25">
      <c r="AC77" s="72"/>
      <c r="AE77" s="72"/>
      <c r="AF77" s="132"/>
      <c r="AG77" s="172"/>
    </row>
    <row r="78" spans="28:33" x14ac:dyDescent="0.25">
      <c r="AC78" s="72"/>
      <c r="AE78" s="72"/>
      <c r="AF78" s="132"/>
      <c r="AG78" s="172"/>
    </row>
    <row r="79" spans="28:33" x14ac:dyDescent="0.25">
      <c r="AC79" s="72"/>
      <c r="AE79" s="72"/>
      <c r="AF79" s="132"/>
      <c r="AG79" s="172"/>
    </row>
    <row r="80" spans="28:33" x14ac:dyDescent="0.25">
      <c r="AC80" s="72"/>
      <c r="AE80" s="72"/>
      <c r="AF80" s="132"/>
      <c r="AG80" s="172"/>
    </row>
    <row r="81" spans="29:33" x14ac:dyDescent="0.25">
      <c r="AC81" s="72"/>
      <c r="AE81" s="72"/>
      <c r="AF81" s="132"/>
      <c r="AG81" s="172"/>
    </row>
    <row r="82" spans="29:33" x14ac:dyDescent="0.25">
      <c r="AC82" s="72"/>
      <c r="AE82" s="72"/>
      <c r="AF82" s="132"/>
      <c r="AG82" s="172"/>
    </row>
    <row r="83" spans="29:33" x14ac:dyDescent="0.25">
      <c r="AC83" s="72"/>
      <c r="AE83" s="72"/>
      <c r="AF83" s="132"/>
      <c r="AG83" s="172"/>
    </row>
    <row r="84" spans="29:33" x14ac:dyDescent="0.25">
      <c r="AC84" s="72"/>
      <c r="AE84" s="72"/>
      <c r="AF84" s="132"/>
      <c r="AG84" s="172"/>
    </row>
    <row r="85" spans="29:33" x14ac:dyDescent="0.25">
      <c r="AC85" s="72"/>
      <c r="AE85" s="72"/>
      <c r="AF85" s="172"/>
      <c r="AG85" s="172"/>
    </row>
    <row r="86" spans="29:33" x14ac:dyDescent="0.25">
      <c r="AC86" s="72"/>
      <c r="AE86" s="72"/>
      <c r="AF86" s="172"/>
      <c r="AG86" s="172"/>
    </row>
    <row r="87" spans="29:33" x14ac:dyDescent="0.25">
      <c r="AC87" s="72"/>
      <c r="AE87" s="72"/>
      <c r="AF87" s="172"/>
      <c r="AG87" s="172"/>
    </row>
    <row r="88" spans="29:33" x14ac:dyDescent="0.25">
      <c r="AC88" s="116"/>
      <c r="AF88" s="172"/>
      <c r="AG88" s="172"/>
    </row>
    <row r="89" spans="29:33" x14ac:dyDescent="0.25">
      <c r="AC89" s="116"/>
      <c r="AF89" s="172"/>
      <c r="AG89" s="172"/>
    </row>
    <row r="90" spans="29:33" x14ac:dyDescent="0.25">
      <c r="AC90" s="116"/>
      <c r="AF90" s="172"/>
      <c r="AG90" s="172"/>
    </row>
    <row r="91" spans="29:33" x14ac:dyDescent="0.25">
      <c r="AC91" s="116"/>
      <c r="AF91" s="172"/>
      <c r="AG91" s="172"/>
    </row>
    <row r="92" spans="29:33" x14ac:dyDescent="0.25">
      <c r="AC92" s="116"/>
      <c r="AF92" s="172"/>
      <c r="AG92" s="172"/>
    </row>
    <row r="93" spans="29:33" x14ac:dyDescent="0.25">
      <c r="AC93" s="116"/>
      <c r="AF93" s="172"/>
      <c r="AG93" s="172"/>
    </row>
    <row r="94" spans="29:33" x14ac:dyDescent="0.25">
      <c r="AC94" s="116"/>
      <c r="AF94" s="172"/>
      <c r="AG94" s="172"/>
    </row>
    <row r="95" spans="29:33" x14ac:dyDescent="0.25">
      <c r="AC95" s="116"/>
      <c r="AF95" s="172"/>
      <c r="AG95" s="172"/>
    </row>
    <row r="96" spans="29:33" x14ac:dyDescent="0.25">
      <c r="AC96" s="116"/>
      <c r="AF96" s="172"/>
      <c r="AG96" s="172"/>
    </row>
    <row r="97" spans="29:33" x14ac:dyDescent="0.25">
      <c r="AC97" s="116"/>
      <c r="AF97" s="172"/>
      <c r="AG97" s="172"/>
    </row>
    <row r="98" spans="29:33" x14ac:dyDescent="0.25">
      <c r="AC98" s="116"/>
      <c r="AF98" s="172"/>
      <c r="AG98" s="172"/>
    </row>
    <row r="99" spans="29:33" x14ac:dyDescent="0.25">
      <c r="AC99" s="116"/>
      <c r="AF99" s="172"/>
      <c r="AG99" s="172"/>
    </row>
    <row r="100" spans="29:33" x14ac:dyDescent="0.25">
      <c r="AC100" s="116"/>
      <c r="AF100" s="172"/>
      <c r="AG100" s="172"/>
    </row>
    <row r="101" spans="29:33" x14ac:dyDescent="0.25">
      <c r="AC101" s="116"/>
      <c r="AF101" s="172"/>
      <c r="AG101" s="172"/>
    </row>
    <row r="102" spans="29:33" x14ac:dyDescent="0.25">
      <c r="AC102" s="116"/>
      <c r="AF102" s="172"/>
      <c r="AG102" s="172"/>
    </row>
    <row r="103" spans="29:33" x14ac:dyDescent="0.25">
      <c r="AC103" s="116"/>
      <c r="AF103" s="172"/>
      <c r="AG103" s="172"/>
    </row>
    <row r="104" spans="29:33" x14ac:dyDescent="0.25">
      <c r="AC104" s="116"/>
      <c r="AF104" s="172"/>
      <c r="AG104" s="172"/>
    </row>
    <row r="105" spans="29:33" hidden="1" x14ac:dyDescent="0.25">
      <c r="AC105" s="116"/>
      <c r="AF105" s="172"/>
      <c r="AG105" s="172"/>
    </row>
    <row r="106" spans="29:33" hidden="1" x14ac:dyDescent="0.25">
      <c r="AC106" s="116"/>
      <c r="AF106" s="172"/>
      <c r="AG106" s="172"/>
    </row>
    <row r="107" spans="29:33" x14ac:dyDescent="0.25"/>
    <row r="108" spans="29:33" ht="0" hidden="1" customHeight="1" x14ac:dyDescent="0.25"/>
  </sheetData>
  <mergeCells count="3">
    <mergeCell ref="D23:E23"/>
    <mergeCell ref="D15:E15"/>
    <mergeCell ref="D19:E19"/>
  </mergeCells>
  <dataValidations count="3">
    <dataValidation type="list" allowBlank="1" showInputMessage="1" showErrorMessage="1" sqref="I45:K46" xr:uid="{DBFACE50-FF02-4576-81A4-B929B6A32008}">
      <formula1>"Excel 2000, Excel 2003, Excel 2007, Excel 2010"</formula1>
    </dataValidation>
    <dataValidation allowBlank="1" showInputMessage="1" showErrorMessage="1" promptTitle="Inputting Date" prompt="Please Use the following format:_x000a__x000a_E.g:  May 1, 2012" sqref="H43:K43" xr:uid="{1DCFAC09-2AEB-45DF-870C-78D68CD2F70D}"/>
    <dataValidation type="list" allowBlank="1" showInputMessage="1" showErrorMessage="1" sqref="D25" xr:uid="{A156AD1E-36E5-4439-BAED-7B287A1098BB}">
      <formula1>"2009,2010,2011,2012, 2013, 2014, 2015, 2016, 2017,2018,2019,2020"</formula1>
    </dataValidation>
  </dataValidations>
  <hyperlinks>
    <hyperlink ref="D23" r:id="rId1" xr:uid="{3932939F-2F00-4E14-A75D-01DDED9B6F44}"/>
  </hyperlinks>
  <pageMargins left="0.7" right="0.7" top="0.75" bottom="0.75" header="0.3" footer="0.3"/>
  <pageSetup paperSize="9" scale="43"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35BA-30A7-4E1A-90B4-C2C687E21499}">
  <dimension ref="C14:M121"/>
  <sheetViews>
    <sheetView view="pageBreakPreview" zoomScale="60" zoomScaleNormal="100" workbookViewId="0">
      <selection activeCell="G23" sqref="G23"/>
    </sheetView>
  </sheetViews>
  <sheetFormatPr defaultColWidth="9.140625" defaultRowHeight="15" x14ac:dyDescent="0.25"/>
  <cols>
    <col min="1" max="16384" width="9.140625" style="72"/>
  </cols>
  <sheetData>
    <row r="14" s="72" customFormat="1" x14ac:dyDescent="0.25"/>
    <row r="15" s="72" customFormat="1" x14ac:dyDescent="0.25"/>
    <row r="16" s="72" customFormat="1" x14ac:dyDescent="0.25"/>
    <row r="17" spans="3:13" s="191" customFormat="1" ht="3" customHeight="1" x14ac:dyDescent="0.2"/>
    <row r="18" spans="3:13" s="191" customFormat="1" ht="3" customHeight="1" x14ac:dyDescent="0.2">
      <c r="C18" s="114"/>
      <c r="D18" s="114"/>
      <c r="E18" s="114"/>
      <c r="F18" s="114"/>
      <c r="G18" s="114"/>
      <c r="H18" s="114"/>
      <c r="I18" s="114"/>
      <c r="J18" s="114"/>
      <c r="K18" s="114"/>
      <c r="L18" s="114"/>
      <c r="M18" s="114"/>
    </row>
    <row r="19" spans="3:13" s="191" customFormat="1" ht="12.75" x14ac:dyDescent="0.2">
      <c r="C19" s="114"/>
      <c r="D19" s="114"/>
      <c r="E19" s="114"/>
      <c r="F19" s="114"/>
      <c r="G19" s="114"/>
      <c r="H19" s="114"/>
      <c r="J19" s="114"/>
      <c r="K19" s="114"/>
      <c r="L19" s="114"/>
      <c r="M19" s="114"/>
    </row>
    <row r="20" spans="3:13" s="191" customFormat="1" ht="15.75" x14ac:dyDescent="0.25">
      <c r="C20" s="114"/>
      <c r="D20" s="113" t="s">
        <v>141</v>
      </c>
      <c r="E20" s="114"/>
      <c r="F20" s="114"/>
      <c r="G20" s="114"/>
      <c r="H20" s="114"/>
      <c r="I20" s="113" t="s">
        <v>142</v>
      </c>
      <c r="J20" s="114"/>
      <c r="K20" s="114"/>
      <c r="L20" s="114"/>
      <c r="M20" s="114"/>
    </row>
    <row r="21" spans="3:13" s="191" customFormat="1" ht="15.75" x14ac:dyDescent="0.25">
      <c r="C21" s="114"/>
      <c r="D21" s="130"/>
      <c r="E21" s="114"/>
      <c r="F21" s="114"/>
      <c r="G21" s="114"/>
      <c r="H21" s="114"/>
      <c r="J21" s="114"/>
      <c r="K21" s="114"/>
      <c r="L21" s="114"/>
      <c r="M21" s="114"/>
    </row>
    <row r="22" spans="3:13" s="191" customFormat="1" ht="15.75" x14ac:dyDescent="0.25">
      <c r="C22" s="114"/>
      <c r="D22" s="113" t="s">
        <v>143</v>
      </c>
      <c r="E22" s="114"/>
      <c r="F22" s="114"/>
      <c r="G22" s="114"/>
      <c r="H22" s="114"/>
      <c r="I22" s="113" t="s">
        <v>144</v>
      </c>
      <c r="J22" s="114"/>
      <c r="K22" s="114"/>
      <c r="L22" s="114"/>
      <c r="M22" s="114"/>
    </row>
    <row r="23" spans="3:13" s="191" customFormat="1" ht="15.75" x14ac:dyDescent="0.25">
      <c r="C23" s="114"/>
      <c r="D23" s="130"/>
      <c r="E23" s="114"/>
      <c r="F23" s="114"/>
      <c r="G23" s="114"/>
      <c r="H23" s="114"/>
      <c r="I23" s="130"/>
      <c r="J23" s="114"/>
      <c r="K23" s="114"/>
      <c r="L23" s="114"/>
      <c r="M23" s="114"/>
    </row>
    <row r="24" spans="3:13" s="191" customFormat="1" ht="15.75" x14ac:dyDescent="0.25">
      <c r="C24" s="114"/>
      <c r="D24" s="113" t="s">
        <v>145</v>
      </c>
      <c r="E24" s="114"/>
      <c r="F24" s="114"/>
      <c r="G24" s="114"/>
      <c r="H24" s="114"/>
      <c r="I24" s="113" t="s">
        <v>146</v>
      </c>
      <c r="J24" s="114"/>
      <c r="K24" s="114"/>
      <c r="L24" s="114"/>
      <c r="M24" s="114"/>
    </row>
    <row r="25" spans="3:13" s="191" customFormat="1" ht="15.75" x14ac:dyDescent="0.25">
      <c r="C25" s="114"/>
      <c r="D25" s="130"/>
      <c r="E25" s="114"/>
      <c r="F25" s="114"/>
      <c r="G25" s="114"/>
      <c r="H25" s="114"/>
      <c r="I25" s="130"/>
      <c r="J25" s="114"/>
      <c r="K25" s="114"/>
      <c r="L25" s="114"/>
      <c r="M25" s="114"/>
    </row>
    <row r="26" spans="3:13" s="191" customFormat="1" ht="15.75" x14ac:dyDescent="0.25">
      <c r="C26" s="114"/>
      <c r="D26" s="113" t="s">
        <v>147</v>
      </c>
      <c r="E26" s="114"/>
      <c r="F26" s="114"/>
      <c r="G26" s="114"/>
      <c r="H26" s="114"/>
      <c r="I26" s="113" t="s">
        <v>148</v>
      </c>
      <c r="J26" s="114"/>
      <c r="K26" s="114"/>
      <c r="L26" s="114"/>
      <c r="M26" s="114"/>
    </row>
    <row r="27" spans="3:13" s="191" customFormat="1" ht="15.75" x14ac:dyDescent="0.25">
      <c r="C27" s="114"/>
      <c r="D27" s="130"/>
      <c r="E27" s="114"/>
      <c r="F27" s="114"/>
      <c r="G27" s="114"/>
      <c r="H27" s="114"/>
      <c r="I27" s="130"/>
      <c r="J27" s="114"/>
      <c r="K27" s="114"/>
      <c r="L27" s="114"/>
      <c r="M27" s="114"/>
    </row>
    <row r="28" spans="3:13" s="191" customFormat="1" ht="15.75" x14ac:dyDescent="0.25">
      <c r="C28" s="114"/>
      <c r="D28" s="113"/>
      <c r="E28" s="114"/>
      <c r="F28" s="114"/>
      <c r="G28" s="114"/>
      <c r="H28" s="114"/>
      <c r="I28" s="130"/>
      <c r="J28" s="114"/>
      <c r="K28" s="114"/>
      <c r="L28" s="114"/>
      <c r="M28" s="114"/>
    </row>
    <row r="29" spans="3:13" s="191" customFormat="1" ht="15.75" x14ac:dyDescent="0.25">
      <c r="C29" s="114"/>
      <c r="D29" s="130"/>
      <c r="E29" s="114"/>
      <c r="F29" s="114"/>
      <c r="G29" s="114"/>
      <c r="H29" s="114"/>
      <c r="I29" s="113"/>
      <c r="J29" s="114"/>
      <c r="K29" s="114"/>
      <c r="L29" s="114"/>
      <c r="M29" s="114"/>
    </row>
    <row r="30" spans="3:13" s="191" customFormat="1" ht="12.75" x14ac:dyDescent="0.2">
      <c r="C30" s="114"/>
      <c r="E30" s="114"/>
      <c r="F30" s="114"/>
      <c r="G30" s="114"/>
      <c r="H30" s="114"/>
      <c r="I30" s="114"/>
      <c r="J30" s="114"/>
      <c r="K30" s="114"/>
      <c r="L30" s="114"/>
      <c r="M30" s="114"/>
    </row>
    <row r="31" spans="3:13" s="191" customFormat="1" ht="15.75" x14ac:dyDescent="0.25">
      <c r="C31" s="114"/>
      <c r="D31" s="114"/>
      <c r="E31" s="114"/>
      <c r="F31" s="114"/>
      <c r="G31" s="114"/>
      <c r="H31" s="114"/>
      <c r="I31" s="113"/>
      <c r="J31" s="114"/>
      <c r="K31" s="114"/>
      <c r="L31" s="114"/>
      <c r="M31" s="114"/>
    </row>
    <row r="32" spans="3:13" s="191" customFormat="1" ht="12.75" x14ac:dyDescent="0.2">
      <c r="C32" s="114"/>
      <c r="D32" s="114"/>
      <c r="E32" s="114"/>
      <c r="F32" s="114"/>
      <c r="G32" s="114"/>
      <c r="H32" s="114"/>
      <c r="I32" s="114"/>
      <c r="J32" s="114"/>
      <c r="K32" s="114"/>
      <c r="L32" s="114"/>
      <c r="M32" s="114"/>
    </row>
    <row r="33" spans="3:13" s="191" customFormat="1" ht="12.75" x14ac:dyDescent="0.2">
      <c r="C33" s="114"/>
      <c r="D33" s="114"/>
      <c r="E33" s="114"/>
      <c r="F33" s="114"/>
      <c r="G33" s="114"/>
      <c r="H33" s="114"/>
      <c r="I33" s="114"/>
      <c r="J33" s="114"/>
      <c r="K33" s="114"/>
      <c r="L33" s="114"/>
      <c r="M33" s="114"/>
    </row>
    <row r="34" spans="3:13" s="191" customFormat="1" ht="12.75" x14ac:dyDescent="0.2">
      <c r="C34" s="114"/>
      <c r="D34" s="114"/>
      <c r="E34" s="114"/>
      <c r="F34" s="114"/>
      <c r="G34" s="114"/>
      <c r="H34" s="114"/>
      <c r="I34" s="114"/>
      <c r="J34" s="114"/>
      <c r="K34" s="114"/>
      <c r="L34" s="114"/>
      <c r="M34" s="114"/>
    </row>
    <row r="35" spans="3:13" s="191" customFormat="1" ht="12.75" x14ac:dyDescent="0.2">
      <c r="C35" s="114"/>
      <c r="D35" s="114"/>
      <c r="E35" s="114"/>
      <c r="F35" s="114"/>
      <c r="G35" s="114"/>
      <c r="H35" s="114"/>
      <c r="J35" s="114"/>
      <c r="K35" s="114"/>
      <c r="L35" s="114"/>
      <c r="M35" s="114"/>
    </row>
    <row r="36" spans="3:13" s="191" customFormat="1" ht="12.75" x14ac:dyDescent="0.2"/>
    <row r="37" spans="3:13" s="191" customFormat="1" ht="12.75" x14ac:dyDescent="0.2"/>
    <row r="38" spans="3:13" s="191" customFormat="1" ht="12.75" x14ac:dyDescent="0.2"/>
    <row r="39" spans="3:13" s="191" customFormat="1" ht="12.75" x14ac:dyDescent="0.2"/>
    <row r="40" spans="3:13" s="191" customFormat="1" ht="12.75" x14ac:dyDescent="0.2"/>
    <row r="41" spans="3:13" s="191" customFormat="1" ht="12.75" x14ac:dyDescent="0.2"/>
    <row r="42" spans="3:13" s="191" customFormat="1" ht="12.75" x14ac:dyDescent="0.2"/>
    <row r="43" spans="3:13" s="191" customFormat="1" ht="12.75" x14ac:dyDescent="0.2"/>
    <row r="44" spans="3:13" s="191" customFormat="1" ht="12.75" x14ac:dyDescent="0.2"/>
    <row r="45" spans="3:13" s="191" customFormat="1" ht="12.75" x14ac:dyDescent="0.2"/>
    <row r="46" spans="3:13" s="191" customFormat="1" ht="12.75" x14ac:dyDescent="0.2"/>
    <row r="47" spans="3:13" s="191" customFormat="1" ht="12.75" x14ac:dyDescent="0.2"/>
    <row r="48" spans="3:13" s="191" customFormat="1" ht="12.75" x14ac:dyDescent="0.2"/>
    <row r="49" s="191" customFormat="1" ht="12.75" x14ac:dyDescent="0.2"/>
    <row r="50" s="191" customFormat="1" ht="12.75" x14ac:dyDescent="0.2"/>
    <row r="51" s="191" customFormat="1" ht="12.75" x14ac:dyDescent="0.2"/>
    <row r="52" s="191" customFormat="1" ht="12.75" x14ac:dyDescent="0.2"/>
    <row r="53" s="191" customFormat="1" ht="12.75" x14ac:dyDescent="0.2"/>
    <row r="54" s="191" customFormat="1" ht="12.75" x14ac:dyDescent="0.2"/>
    <row r="55" s="191" customFormat="1" ht="12.75" x14ac:dyDescent="0.2"/>
    <row r="56" s="191" customFormat="1" ht="12.75" x14ac:dyDescent="0.2"/>
    <row r="57" s="191" customFormat="1" ht="12.75" x14ac:dyDescent="0.2"/>
    <row r="58" s="191" customFormat="1" ht="12.75" x14ac:dyDescent="0.2"/>
    <row r="59" s="191" customFormat="1" ht="12.75" x14ac:dyDescent="0.2"/>
    <row r="60" s="191" customFormat="1" ht="12.75" x14ac:dyDescent="0.2"/>
    <row r="61" s="191" customFormat="1" ht="12.75" x14ac:dyDescent="0.2"/>
    <row r="62" s="191" customFormat="1" ht="12.75" x14ac:dyDescent="0.2"/>
    <row r="63" s="191" customFormat="1" ht="12.75" x14ac:dyDescent="0.2"/>
    <row r="64" s="191" customFormat="1" ht="12.75" x14ac:dyDescent="0.2"/>
    <row r="65" s="191" customFormat="1" ht="12.75" x14ac:dyDescent="0.2"/>
    <row r="66" s="191" customFormat="1" ht="12.75" x14ac:dyDescent="0.2"/>
    <row r="67" s="191" customFormat="1" ht="12.75" x14ac:dyDescent="0.2"/>
    <row r="68" s="191" customFormat="1" ht="12.75" x14ac:dyDescent="0.2"/>
    <row r="69" s="191" customFormat="1" ht="12.75" x14ac:dyDescent="0.2"/>
    <row r="70" s="191" customFormat="1" ht="12.75" x14ac:dyDescent="0.2"/>
    <row r="71" s="191" customFormat="1" ht="12.75" x14ac:dyDescent="0.2"/>
    <row r="72" s="191" customFormat="1" ht="12.75" x14ac:dyDescent="0.2"/>
    <row r="73" s="191" customFormat="1" ht="12.75" x14ac:dyDescent="0.2"/>
    <row r="74" s="191" customFormat="1" ht="12.75" x14ac:dyDescent="0.2"/>
    <row r="75" s="191" customFormat="1" ht="12.75" x14ac:dyDescent="0.2"/>
    <row r="76" s="191" customFormat="1" ht="12.75" x14ac:dyDescent="0.2"/>
    <row r="77" s="191" customFormat="1" ht="12.75" x14ac:dyDescent="0.2"/>
    <row r="78" s="191" customFormat="1" ht="12.75" x14ac:dyDescent="0.2"/>
    <row r="79" s="191" customFormat="1" ht="12.75" x14ac:dyDescent="0.2"/>
    <row r="80" s="191" customFormat="1" ht="12.75" x14ac:dyDescent="0.2"/>
    <row r="81" s="191" customFormat="1" ht="12.75" x14ac:dyDescent="0.2"/>
    <row r="82" s="191" customFormat="1" ht="12.75" x14ac:dyDescent="0.2"/>
    <row r="83" s="191" customFormat="1" ht="12.75" x14ac:dyDescent="0.2"/>
    <row r="84" s="191" customFormat="1" ht="12.75" x14ac:dyDescent="0.2"/>
    <row r="85" s="191" customFormat="1" ht="12.75" x14ac:dyDescent="0.2"/>
    <row r="86" s="191" customFormat="1" ht="12.75" x14ac:dyDescent="0.2"/>
    <row r="87" s="191" customFormat="1" ht="12.75" x14ac:dyDescent="0.2"/>
    <row r="88" s="191" customFormat="1" ht="12.75" x14ac:dyDescent="0.2"/>
    <row r="89" s="191" customFormat="1" ht="12.75" x14ac:dyDescent="0.2"/>
    <row r="90" s="191" customFormat="1" ht="12.75" x14ac:dyDescent="0.2"/>
    <row r="91" s="191" customFormat="1" ht="12.75" x14ac:dyDescent="0.2"/>
    <row r="92" s="191" customFormat="1" ht="12.75" x14ac:dyDescent="0.2"/>
    <row r="93" s="191" customFormat="1" ht="12.75" x14ac:dyDescent="0.2"/>
    <row r="94" s="191" customFormat="1" ht="12.75" x14ac:dyDescent="0.2"/>
    <row r="95" s="191" customFormat="1" ht="12.75" x14ac:dyDescent="0.2"/>
    <row r="96" s="191" customFormat="1" ht="12.75" x14ac:dyDescent="0.2"/>
    <row r="97" spans="3:9" s="191" customFormat="1" ht="12.75" x14ac:dyDescent="0.2"/>
    <row r="98" spans="3:9" s="191" customFormat="1" ht="12.75" x14ac:dyDescent="0.2"/>
    <row r="99" spans="3:9" s="191" customFormat="1" ht="12.75" x14ac:dyDescent="0.2"/>
    <row r="100" spans="3:9" s="191" customFormat="1" ht="12.75" x14ac:dyDescent="0.2"/>
    <row r="101" spans="3:9" s="191" customFormat="1" ht="12.75" x14ac:dyDescent="0.2"/>
    <row r="102" spans="3:9" s="191" customFormat="1" ht="12.75" x14ac:dyDescent="0.2"/>
    <row r="103" spans="3:9" s="191" customFormat="1" ht="12.75" x14ac:dyDescent="0.2"/>
    <row r="104" spans="3:9" s="191" customFormat="1" ht="12.75" x14ac:dyDescent="0.2"/>
    <row r="105" spans="3:9" s="191" customFormat="1" ht="12.75" x14ac:dyDescent="0.2"/>
    <row r="106" spans="3:9" s="191" customFormat="1" ht="12.75" x14ac:dyDescent="0.2"/>
    <row r="107" spans="3:9" s="191" customFormat="1" ht="12.75" x14ac:dyDescent="0.2"/>
    <row r="108" spans="3:9" s="191" customFormat="1" ht="12.75" x14ac:dyDescent="0.2"/>
    <row r="109" spans="3:9" s="191" customFormat="1" ht="12.75" x14ac:dyDescent="0.2"/>
    <row r="110" spans="3:9" s="191" customFormat="1" ht="12.75" x14ac:dyDescent="0.2"/>
    <row r="111" spans="3:9" s="191" customFormat="1" x14ac:dyDescent="0.25">
      <c r="I111" s="72"/>
    </row>
    <row r="112" spans="3:9" x14ac:dyDescent="0.25">
      <c r="C112" s="191"/>
    </row>
    <row r="113" spans="3:3" x14ac:dyDescent="0.25">
      <c r="C113" s="191"/>
    </row>
    <row r="114" spans="3:3" x14ac:dyDescent="0.25">
      <c r="C114" s="191"/>
    </row>
    <row r="115" spans="3:3" x14ac:dyDescent="0.25">
      <c r="C115" s="191"/>
    </row>
    <row r="116" spans="3:3" x14ac:dyDescent="0.25">
      <c r="C116" s="191"/>
    </row>
    <row r="117" spans="3:3" x14ac:dyDescent="0.25">
      <c r="C117" s="191"/>
    </row>
    <row r="118" spans="3:3" x14ac:dyDescent="0.25">
      <c r="C118" s="191"/>
    </row>
    <row r="119" spans="3:3" x14ac:dyDescent="0.25">
      <c r="C119" s="191"/>
    </row>
    <row r="120" spans="3:3" x14ac:dyDescent="0.25">
      <c r="C120" s="191"/>
    </row>
    <row r="121" spans="3:3" x14ac:dyDescent="0.25">
      <c r="C121" s="191"/>
    </row>
  </sheetData>
  <hyperlinks>
    <hyperlink ref="D20" location="'1. Info'!A1" display="1. Info" xr:uid="{15C57AF1-C9D7-4CE9-A77F-ACB91CE4AB2B}"/>
    <hyperlink ref="D22" location="'2. Table of Contents'!A1" display="2. Table of Contents" xr:uid="{98FBDC8B-CA15-4AE9-ADF4-9F5B913474D7}"/>
    <hyperlink ref="D24" location="'3. RRR Data'!A1" display="3. RRR Data" xr:uid="{A5F8670F-6C0B-4222-A162-3F24C6D474FB}"/>
    <hyperlink ref="D26" location="'4. UTRs and Sub-Transmission'!A1" display="4. UTRs and Sub-Transmission" xr:uid="{500E03FA-CE91-4035-B6E8-3526F7303A1A}"/>
    <hyperlink ref="I20" location="'5. Historical Wholesale'!A1" display="5. Historical Wholesale" xr:uid="{117B86A2-57C8-462D-B482-DC75F8A60AB9}"/>
    <hyperlink ref="I22" location="'6. Current Wholesale'!A1" display="6. Current Wholesale" xr:uid="{7CBC4833-818F-47D3-A5FA-DF3744D6B605}"/>
    <hyperlink ref="I24" location="'7. Forecast Wholesale'!A1" display="7. Forecast Wholesale" xr:uid="{8B97C3D5-F491-452F-8C17-8B5259853A5B}"/>
    <hyperlink ref="I26" location="'8. RTSR Rates to Forecast'!A1" display="8. RTSR Rates to Forecast" xr:uid="{A40E8FB3-2E92-455D-9886-C9AF4F06837A}"/>
  </hyperlinks>
  <pageMargins left="0.7" right="0.7" top="0.75" bottom="0.75" header="0.3" footer="0.3"/>
  <pageSetup paperSize="9" scale="64"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963A-A588-4857-BF01-07322F5395E1}">
  <dimension ref="B1:AZ48"/>
  <sheetViews>
    <sheetView view="pageBreakPreview" topLeftCell="E1" zoomScale="70" zoomScaleNormal="100" zoomScaleSheetLayoutView="70" workbookViewId="0">
      <selection activeCell="I18" sqref="I18"/>
    </sheetView>
  </sheetViews>
  <sheetFormatPr defaultColWidth="9.28515625" defaultRowHeight="15" x14ac:dyDescent="0.25"/>
  <cols>
    <col min="1" max="1" width="2.28515625" style="72" customWidth="1"/>
    <col min="2" max="2" width="75" style="72" customWidth="1"/>
    <col min="3" max="3" width="80" style="72" customWidth="1"/>
    <col min="4" max="5" width="8.7109375" style="126" customWidth="1"/>
    <col min="6" max="8" width="16.28515625" style="126" customWidth="1"/>
    <col min="9" max="9" width="17.7109375" style="126" customWidth="1"/>
    <col min="10" max="10" width="14.7109375" style="72" customWidth="1"/>
    <col min="11" max="51" width="9.28515625" style="72"/>
    <col min="52" max="52" width="9.28515625" style="72" hidden="1" customWidth="1"/>
    <col min="53" max="16384" width="9.28515625" style="72"/>
  </cols>
  <sheetData>
    <row r="1" spans="2:52" x14ac:dyDescent="0.25">
      <c r="AZ1" s="72">
        <v>1</v>
      </c>
    </row>
    <row r="13" spans="2:52" ht="15.75" x14ac:dyDescent="0.25">
      <c r="B13" s="197"/>
      <c r="C13" s="197"/>
      <c r="D13" s="197"/>
      <c r="E13" s="197"/>
      <c r="F13" s="197"/>
      <c r="G13" s="197"/>
      <c r="H13" s="197"/>
      <c r="I13" s="197"/>
    </row>
    <row r="14" spans="2:52" x14ac:dyDescent="0.25">
      <c r="D14" s="72"/>
      <c r="E14" s="72"/>
      <c r="F14" s="72"/>
      <c r="G14" s="72"/>
      <c r="H14" s="72"/>
      <c r="I14" s="72"/>
    </row>
    <row r="15" spans="2:52" ht="45.75" thickBot="1" x14ac:dyDescent="0.3">
      <c r="B15" s="140" t="s">
        <v>1</v>
      </c>
      <c r="C15" s="140" t="s">
        <v>2</v>
      </c>
      <c r="D15" s="123" t="s">
        <v>3</v>
      </c>
      <c r="E15" s="112" t="s">
        <v>38</v>
      </c>
      <c r="F15" s="139" t="s">
        <v>149</v>
      </c>
      <c r="G15" s="139" t="s">
        <v>150</v>
      </c>
      <c r="H15" s="139" t="s">
        <v>151</v>
      </c>
      <c r="I15" s="143" t="s">
        <v>5</v>
      </c>
    </row>
    <row r="16" spans="2:52" x14ac:dyDescent="0.25">
      <c r="D16" s="72"/>
      <c r="E16" s="72"/>
      <c r="F16" s="72"/>
      <c r="G16" s="72"/>
      <c r="H16" s="72"/>
      <c r="I16" s="72"/>
    </row>
    <row r="17" spans="2:10" x14ac:dyDescent="0.25">
      <c r="B17" s="72" t="s">
        <v>18</v>
      </c>
      <c r="C17" s="72" t="s">
        <v>11</v>
      </c>
      <c r="D17" s="26" t="s">
        <v>12</v>
      </c>
      <c r="E17" s="27">
        <v>9.1999999999999998E-3</v>
      </c>
      <c r="F17" s="122">
        <v>340012092</v>
      </c>
      <c r="G17" s="122">
        <v>0</v>
      </c>
      <c r="H17" s="28">
        <v>1.0394000000000001</v>
      </c>
      <c r="I17" s="122">
        <f>F17*H17</f>
        <v>353408568.42480004</v>
      </c>
      <c r="J17" s="120"/>
    </row>
    <row r="18" spans="2:10" x14ac:dyDescent="0.25">
      <c r="B18" s="72" t="s">
        <v>18</v>
      </c>
      <c r="C18" s="72" t="s">
        <v>17</v>
      </c>
      <c r="D18" s="26" t="s">
        <v>12</v>
      </c>
      <c r="E18" s="27">
        <v>6.4999999999999997E-3</v>
      </c>
      <c r="F18" s="122">
        <v>340012092</v>
      </c>
      <c r="G18" s="122">
        <v>0</v>
      </c>
      <c r="H18" s="28">
        <v>1.0394000000000001</v>
      </c>
      <c r="I18" s="122">
        <f t="shared" ref="I18:I19" si="0">F18*H18</f>
        <v>353408568.42480004</v>
      </c>
      <c r="J18" s="120"/>
    </row>
    <row r="19" spans="2:10" x14ac:dyDescent="0.25">
      <c r="B19" s="72" t="s">
        <v>20</v>
      </c>
      <c r="C19" s="72" t="s">
        <v>11</v>
      </c>
      <c r="D19" s="26" t="s">
        <v>12</v>
      </c>
      <c r="E19" s="27">
        <v>8.6999999999999994E-3</v>
      </c>
      <c r="F19" s="122">
        <v>137765127</v>
      </c>
      <c r="G19" s="122">
        <v>0</v>
      </c>
      <c r="H19" s="28">
        <v>1.0394000000000001</v>
      </c>
      <c r="I19" s="122">
        <f t="shared" si="0"/>
        <v>143193073.0038</v>
      </c>
      <c r="J19" s="120"/>
    </row>
    <row r="20" spans="2:10" x14ac:dyDescent="0.25">
      <c r="B20" s="72" t="s">
        <v>20</v>
      </c>
      <c r="C20" s="72" t="s">
        <v>17</v>
      </c>
      <c r="D20" s="26" t="s">
        <v>12</v>
      </c>
      <c r="E20" s="27">
        <v>6.0000000000000001E-3</v>
      </c>
      <c r="F20" s="122">
        <v>137765127</v>
      </c>
      <c r="G20" s="122">
        <v>0</v>
      </c>
      <c r="H20" s="28">
        <v>1.0394000000000001</v>
      </c>
      <c r="I20" s="122">
        <f>F20*H20</f>
        <v>143193073.0038</v>
      </c>
      <c r="J20" s="120"/>
    </row>
    <row r="21" spans="2:10" x14ac:dyDescent="0.25">
      <c r="B21" s="72" t="s">
        <v>22</v>
      </c>
      <c r="C21" s="72" t="s">
        <v>11</v>
      </c>
      <c r="D21" s="26" t="s">
        <v>13</v>
      </c>
      <c r="E21" s="29">
        <v>3.4377</v>
      </c>
      <c r="F21" s="30">
        <v>1250460</v>
      </c>
      <c r="G21" s="30">
        <v>2329</v>
      </c>
      <c r="H21" s="28">
        <v>1.0394000000000001</v>
      </c>
      <c r="I21" s="122">
        <f t="shared" ref="I21:I42" si="1">F21*H21</f>
        <v>1299728.1240000001</v>
      </c>
      <c r="J21" s="120"/>
    </row>
    <row r="22" spans="2:10" x14ac:dyDescent="0.25">
      <c r="B22" s="72" t="s">
        <v>22</v>
      </c>
      <c r="C22" s="72" t="s">
        <v>17</v>
      </c>
      <c r="D22" s="26" t="s">
        <v>13</v>
      </c>
      <c r="E22" s="29">
        <v>2.2829999999999999</v>
      </c>
      <c r="F22" s="30">
        <v>1250460</v>
      </c>
      <c r="G22" s="30">
        <v>2329</v>
      </c>
      <c r="H22" s="28">
        <v>1.0394000000000001</v>
      </c>
      <c r="I22" s="122">
        <f t="shared" si="1"/>
        <v>1299728.1240000001</v>
      </c>
      <c r="J22" s="120"/>
    </row>
    <row r="23" spans="2:10" x14ac:dyDescent="0.25">
      <c r="B23" s="72" t="s">
        <v>58</v>
      </c>
      <c r="C23" s="72" t="str">
        <f>C37</f>
        <v>Retail Transmission Rate - Network Service Rate</v>
      </c>
      <c r="D23" s="26" t="str">
        <f>D37</f>
        <v>$/kW</v>
      </c>
      <c r="E23" s="29">
        <f>E25</f>
        <v>3.6467000000000001</v>
      </c>
      <c r="F23" s="30">
        <v>242751640</v>
      </c>
      <c r="G23" s="30">
        <v>589846</v>
      </c>
      <c r="H23" s="28">
        <v>1.0289999999999999</v>
      </c>
      <c r="I23" s="122">
        <f t="shared" si="1"/>
        <v>249791437.55999997</v>
      </c>
      <c r="J23" s="120"/>
    </row>
    <row r="24" spans="2:10" x14ac:dyDescent="0.25">
      <c r="B24" s="72" t="s">
        <v>58</v>
      </c>
      <c r="C24" s="72" t="s">
        <v>17</v>
      </c>
      <c r="D24" s="26" t="str">
        <f>D38</f>
        <v>$/kW</v>
      </c>
      <c r="E24" s="29">
        <v>2.5236000000000001</v>
      </c>
      <c r="F24" s="30">
        <v>242751640</v>
      </c>
      <c r="G24" s="30">
        <v>589846</v>
      </c>
      <c r="H24" s="28">
        <v>1.0289999999999999</v>
      </c>
      <c r="I24" s="122">
        <f t="shared" si="1"/>
        <v>249791437.55999997</v>
      </c>
      <c r="J24" s="120"/>
    </row>
    <row r="25" spans="2:10" x14ac:dyDescent="0.25">
      <c r="B25" s="72" t="s">
        <v>24</v>
      </c>
      <c r="C25" s="72" t="s">
        <v>11</v>
      </c>
      <c r="D25" s="26" t="s">
        <v>13</v>
      </c>
      <c r="E25" s="29">
        <v>3.6467000000000001</v>
      </c>
      <c r="F25" s="30">
        <v>144466132</v>
      </c>
      <c r="G25" s="30">
        <v>463194</v>
      </c>
      <c r="H25" s="28">
        <v>1.0289999999999999</v>
      </c>
      <c r="I25" s="122">
        <f t="shared" si="1"/>
        <v>148655649.82799998</v>
      </c>
      <c r="J25" s="120"/>
    </row>
    <row r="26" spans="2:10" x14ac:dyDescent="0.25">
      <c r="B26" s="72" t="s">
        <v>24</v>
      </c>
      <c r="C26" s="72" t="s">
        <v>17</v>
      </c>
      <c r="D26" s="26" t="s">
        <v>13</v>
      </c>
      <c r="E26" s="29">
        <v>2.5236000000000001</v>
      </c>
      <c r="F26" s="30">
        <v>144466132</v>
      </c>
      <c r="G26" s="30">
        <v>463194</v>
      </c>
      <c r="H26" s="28">
        <v>1.0289999999999999</v>
      </c>
      <c r="I26" s="122">
        <f t="shared" si="1"/>
        <v>148655649.82799998</v>
      </c>
      <c r="J26" s="120"/>
    </row>
    <row r="27" spans="2:10" x14ac:dyDescent="0.25">
      <c r="B27" s="72" t="s">
        <v>25</v>
      </c>
      <c r="C27" s="72" t="s">
        <v>11</v>
      </c>
      <c r="D27" s="26" t="s">
        <v>12</v>
      </c>
      <c r="E27" s="29">
        <v>8.6999999999999994E-3</v>
      </c>
      <c r="F27" s="121">
        <v>1951176</v>
      </c>
      <c r="G27" s="137">
        <v>0</v>
      </c>
      <c r="H27" s="28">
        <v>1.0394000000000001</v>
      </c>
      <c r="I27" s="122">
        <f t="shared" si="1"/>
        <v>2028052.3344000003</v>
      </c>
      <c r="J27" s="120"/>
    </row>
    <row r="28" spans="2:10" x14ac:dyDescent="0.25">
      <c r="B28" s="72" t="s">
        <v>25</v>
      </c>
      <c r="C28" s="72" t="s">
        <v>17</v>
      </c>
      <c r="D28" s="26" t="s">
        <v>12</v>
      </c>
      <c r="E28" s="29">
        <v>6.0000000000000001E-3</v>
      </c>
      <c r="F28" s="121">
        <v>1951176</v>
      </c>
      <c r="G28" s="137">
        <v>0</v>
      </c>
      <c r="H28" s="28">
        <v>1.0394000000000001</v>
      </c>
      <c r="I28" s="122">
        <f t="shared" si="1"/>
        <v>2028052.3344000003</v>
      </c>
      <c r="J28" s="120"/>
    </row>
    <row r="29" spans="2:10" x14ac:dyDescent="0.25">
      <c r="B29" s="72" t="s">
        <v>27</v>
      </c>
      <c r="C29" s="72" t="s">
        <v>11</v>
      </c>
      <c r="D29" s="26" t="s">
        <v>13</v>
      </c>
      <c r="E29" s="29">
        <v>2.6059000000000001</v>
      </c>
      <c r="F29" s="30">
        <v>112347</v>
      </c>
      <c r="G29" s="30">
        <v>335</v>
      </c>
      <c r="H29" s="28">
        <v>1.0394000000000001</v>
      </c>
      <c r="I29" s="122">
        <f t="shared" si="1"/>
        <v>116773.47180000001</v>
      </c>
    </row>
    <row r="30" spans="2:10" x14ac:dyDescent="0.25">
      <c r="B30" s="72" t="s">
        <v>27</v>
      </c>
      <c r="C30" s="72" t="s">
        <v>17</v>
      </c>
      <c r="D30" s="26" t="s">
        <v>13</v>
      </c>
      <c r="E30" s="29">
        <v>1.8021</v>
      </c>
      <c r="F30" s="30">
        <v>112347</v>
      </c>
      <c r="G30" s="30">
        <v>335</v>
      </c>
      <c r="H30" s="28">
        <v>1.0394000000000001</v>
      </c>
      <c r="I30" s="122">
        <f t="shared" si="1"/>
        <v>116773.47180000001</v>
      </c>
    </row>
    <row r="31" spans="2:10" x14ac:dyDescent="0.25">
      <c r="B31" s="72" t="s">
        <v>28</v>
      </c>
      <c r="C31" s="72" t="s">
        <v>11</v>
      </c>
      <c r="D31" s="26" t="s">
        <v>13</v>
      </c>
      <c r="E31" s="29">
        <v>2.5922999999999998</v>
      </c>
      <c r="F31" s="30">
        <v>5210473</v>
      </c>
      <c r="G31" s="30">
        <v>14759</v>
      </c>
      <c r="H31" s="28">
        <v>1.0394000000000001</v>
      </c>
      <c r="I31" s="122">
        <f t="shared" si="1"/>
        <v>5415765.6362000005</v>
      </c>
    </row>
    <row r="32" spans="2:10" x14ac:dyDescent="0.25">
      <c r="B32" s="72" t="s">
        <v>28</v>
      </c>
      <c r="C32" s="72" t="s">
        <v>17</v>
      </c>
      <c r="D32" s="26" t="s">
        <v>13</v>
      </c>
      <c r="E32" s="29">
        <v>1.7650999999999999</v>
      </c>
      <c r="F32" s="30">
        <v>5210473</v>
      </c>
      <c r="G32" s="30">
        <v>14759</v>
      </c>
      <c r="H32" s="28">
        <v>1.0394000000000001</v>
      </c>
      <c r="I32" s="122">
        <f t="shared" si="1"/>
        <v>5415765.6362000005</v>
      </c>
    </row>
    <row r="33" spans="2:10" x14ac:dyDescent="0.25">
      <c r="B33" s="72" t="s">
        <v>19</v>
      </c>
      <c r="C33" s="72" t="str">
        <f t="shared" ref="C33:D38" si="2">C17</f>
        <v>Retail Transmission Rate - Network Service Rate</v>
      </c>
      <c r="D33" s="26" t="str">
        <f t="shared" si="2"/>
        <v>$/kWh</v>
      </c>
      <c r="E33" s="29">
        <v>1.04E-2</v>
      </c>
      <c r="F33" s="121">
        <v>39117296</v>
      </c>
      <c r="G33" s="137">
        <v>0</v>
      </c>
      <c r="H33" s="28">
        <v>1.0429999999999999</v>
      </c>
      <c r="I33" s="122">
        <f t="shared" si="1"/>
        <v>40799339.728</v>
      </c>
      <c r="J33" s="120"/>
    </row>
    <row r="34" spans="2:10" x14ac:dyDescent="0.25">
      <c r="B34" s="72" t="s">
        <v>19</v>
      </c>
      <c r="C34" s="72" t="str">
        <f t="shared" si="2"/>
        <v>Retail Transmission Rate - Line and Transformation Connection Service Rate</v>
      </c>
      <c r="D34" s="26" t="str">
        <f t="shared" si="2"/>
        <v>$/kWh</v>
      </c>
      <c r="E34" s="29">
        <v>1.9E-3</v>
      </c>
      <c r="F34" s="121">
        <v>39117296</v>
      </c>
      <c r="G34" s="137">
        <v>0</v>
      </c>
      <c r="H34" s="28">
        <v>1.0429999999999999</v>
      </c>
      <c r="I34" s="122">
        <f t="shared" si="1"/>
        <v>40799339.728</v>
      </c>
      <c r="J34" s="120"/>
    </row>
    <row r="35" spans="2:10" x14ac:dyDescent="0.25">
      <c r="B35" s="72" t="s">
        <v>21</v>
      </c>
      <c r="C35" s="72" t="str">
        <f t="shared" si="2"/>
        <v>Retail Transmission Rate - Network Service Rate</v>
      </c>
      <c r="D35" s="26" t="str">
        <f t="shared" si="2"/>
        <v>$/kWh</v>
      </c>
      <c r="E35" s="27">
        <v>9.1000000000000004E-3</v>
      </c>
      <c r="F35" s="122">
        <v>23000081</v>
      </c>
      <c r="G35" s="122">
        <v>0</v>
      </c>
      <c r="H35" s="28">
        <v>1.0429999999999999</v>
      </c>
      <c r="I35" s="122">
        <f t="shared" si="1"/>
        <v>23989084.482999999</v>
      </c>
      <c r="J35" s="120"/>
    </row>
    <row r="36" spans="2:10" x14ac:dyDescent="0.25">
      <c r="B36" s="72" t="s">
        <v>21</v>
      </c>
      <c r="C36" s="72" t="str">
        <f t="shared" si="2"/>
        <v>Retail Transmission Rate - Line and Transformation Connection Service Rate</v>
      </c>
      <c r="D36" s="26" t="str">
        <f t="shared" si="2"/>
        <v>$/kWh</v>
      </c>
      <c r="E36" s="27">
        <v>1.6999999999999999E-3</v>
      </c>
      <c r="F36" s="122">
        <v>23000081</v>
      </c>
      <c r="G36" s="122">
        <v>0</v>
      </c>
      <c r="H36" s="28">
        <v>1.0429999999999999</v>
      </c>
      <c r="I36" s="122">
        <f t="shared" si="1"/>
        <v>23989084.482999999</v>
      </c>
      <c r="J36" s="120"/>
    </row>
    <row r="37" spans="2:10" x14ac:dyDescent="0.25">
      <c r="B37" s="72" t="s">
        <v>23</v>
      </c>
      <c r="C37" s="72" t="str">
        <f t="shared" si="2"/>
        <v>Retail Transmission Rate - Network Service Rate</v>
      </c>
      <c r="D37" s="26" t="str">
        <f t="shared" si="2"/>
        <v>$/kW</v>
      </c>
      <c r="E37" s="29">
        <v>3.8134000000000001</v>
      </c>
      <c r="F37" s="30">
        <v>34901648</v>
      </c>
      <c r="G37" s="30">
        <v>87213</v>
      </c>
      <c r="H37" s="28">
        <v>1.0429999999999999</v>
      </c>
      <c r="I37" s="122">
        <f t="shared" si="1"/>
        <v>36402418.864</v>
      </c>
      <c r="J37" s="120"/>
    </row>
    <row r="38" spans="2:10" x14ac:dyDescent="0.25">
      <c r="B38" s="72" t="s">
        <v>23</v>
      </c>
      <c r="C38" s="72" t="str">
        <f t="shared" si="2"/>
        <v>Retail Transmission Rate - Line and Transformation Connection Service Rate</v>
      </c>
      <c r="D38" s="26" t="str">
        <f t="shared" si="2"/>
        <v>$/kW</v>
      </c>
      <c r="E38" s="29">
        <v>0.63700000000000001</v>
      </c>
      <c r="F38" s="30">
        <v>34901648</v>
      </c>
      <c r="G38" s="30">
        <v>87213</v>
      </c>
      <c r="H38" s="28">
        <v>1.0429999999999999</v>
      </c>
      <c r="I38" s="122">
        <f t="shared" si="1"/>
        <v>36402418.864</v>
      </c>
      <c r="J38" s="120"/>
    </row>
    <row r="39" spans="2:10" x14ac:dyDescent="0.25">
      <c r="B39" s="72" t="s">
        <v>26</v>
      </c>
      <c r="C39" s="72" t="str">
        <f>C27</f>
        <v>Retail Transmission Rate - Network Service Rate</v>
      </c>
      <c r="D39" s="26" t="str">
        <f>D27</f>
        <v>$/kWh</v>
      </c>
      <c r="E39" s="29">
        <v>9.1000000000000004E-3</v>
      </c>
      <c r="F39" s="121">
        <v>165442</v>
      </c>
      <c r="G39" s="137">
        <v>0</v>
      </c>
      <c r="H39" s="28">
        <v>1.0429999999999999</v>
      </c>
      <c r="I39" s="122">
        <f t="shared" si="1"/>
        <v>172556.00599999999</v>
      </c>
      <c r="J39" s="120"/>
    </row>
    <row r="40" spans="2:10" x14ac:dyDescent="0.25">
      <c r="B40" s="72" t="s">
        <v>26</v>
      </c>
      <c r="C40" s="72" t="str">
        <f>C28</f>
        <v>Retail Transmission Rate - Line and Transformation Connection Service Rate</v>
      </c>
      <c r="D40" s="26" t="str">
        <f>D28</f>
        <v>$/kWh</v>
      </c>
      <c r="E40" s="29">
        <v>1.6999999999999999E-3</v>
      </c>
      <c r="F40" s="121">
        <v>165442</v>
      </c>
      <c r="G40" s="137">
        <v>0</v>
      </c>
      <c r="H40" s="28">
        <v>1.0429999999999999</v>
      </c>
      <c r="I40" s="122">
        <f t="shared" si="1"/>
        <v>172556.00599999999</v>
      </c>
      <c r="J40" s="120"/>
    </row>
    <row r="41" spans="2:10" x14ac:dyDescent="0.25">
      <c r="B41" s="72" t="s">
        <v>29</v>
      </c>
      <c r="C41" s="72" t="str">
        <f>C31</f>
        <v>Retail Transmission Rate - Network Service Rate</v>
      </c>
      <c r="D41" s="26" t="str">
        <f>D31</f>
        <v>$/kW</v>
      </c>
      <c r="E41" s="29">
        <v>2.8755999999999999</v>
      </c>
      <c r="F41" s="30">
        <v>375386</v>
      </c>
      <c r="G41" s="31">
        <v>1164</v>
      </c>
      <c r="H41" s="28">
        <v>1.0429999999999999</v>
      </c>
      <c r="I41" s="122">
        <f t="shared" si="1"/>
        <v>391527.598</v>
      </c>
    </row>
    <row r="42" spans="2:10" x14ac:dyDescent="0.25">
      <c r="B42" s="72" t="s">
        <v>29</v>
      </c>
      <c r="C42" s="72" t="str">
        <f>C32</f>
        <v>Retail Transmission Rate - Line and Transformation Connection Service Rate</v>
      </c>
      <c r="D42" s="26" t="str">
        <f>D32</f>
        <v>$/kW</v>
      </c>
      <c r="E42" s="29">
        <v>0.4924</v>
      </c>
      <c r="F42" s="30">
        <v>375386</v>
      </c>
      <c r="G42" s="31">
        <v>1164</v>
      </c>
      <c r="H42" s="28">
        <v>1.0429999999999999</v>
      </c>
      <c r="I42" s="122">
        <f t="shared" si="1"/>
        <v>391527.598</v>
      </c>
    </row>
    <row r="43" spans="2:10" x14ac:dyDescent="0.25">
      <c r="H43" s="120"/>
    </row>
    <row r="44" spans="2:10" x14ac:dyDescent="0.25">
      <c r="H44" s="120"/>
    </row>
    <row r="45" spans="2:10" x14ac:dyDescent="0.25">
      <c r="H45" s="120"/>
    </row>
    <row r="46" spans="2:10" x14ac:dyDescent="0.25">
      <c r="H46" s="120"/>
    </row>
    <row r="47" spans="2:10" x14ac:dyDescent="0.25">
      <c r="H47" s="120"/>
    </row>
    <row r="48" spans="2:10" x14ac:dyDescent="0.25">
      <c r="H48" s="120"/>
    </row>
  </sheetData>
  <mergeCells count="1">
    <mergeCell ref="B13:I13"/>
  </mergeCells>
  <pageMargins left="0.7" right="0.7" top="0.75" bottom="0.75" header="0.3" footer="0.3"/>
  <pageSetup paperSize="9" scale="36"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D8B9-C7C2-44B9-A623-EAC2CED1B327}">
  <dimension ref="B13:L79"/>
  <sheetViews>
    <sheetView view="pageBreakPreview" topLeftCell="A14" zoomScale="85" zoomScaleNormal="100" zoomScaleSheetLayoutView="85" workbookViewId="0">
      <selection activeCell="L27" sqref="L27"/>
    </sheetView>
  </sheetViews>
  <sheetFormatPr defaultRowHeight="15" x14ac:dyDescent="0.25"/>
  <cols>
    <col min="1" max="1" width="1.28515625" customWidth="1"/>
    <col min="2" max="2" width="69" customWidth="1"/>
    <col min="3" max="3" width="15.42578125" customWidth="1"/>
    <col min="5" max="5" width="20" customWidth="1"/>
    <col min="6" max="6" width="0.140625" customWidth="1"/>
    <col min="7" max="7" width="20" customWidth="1"/>
    <col min="8" max="8" width="3.28515625" customWidth="1"/>
    <col min="9" max="9" width="16.42578125" customWidth="1"/>
    <col min="10" max="10" width="16" customWidth="1"/>
    <col min="11" max="11" width="1.7109375" customWidth="1"/>
    <col min="12" max="12" width="16.7109375" bestFit="1" customWidth="1"/>
  </cols>
  <sheetData>
    <row r="13" spans="2:12" ht="3.75" customHeight="1" x14ac:dyDescent="0.25"/>
    <row r="14" spans="2:12" ht="3.75" customHeight="1" x14ac:dyDescent="0.25"/>
    <row r="15" spans="2:12" ht="3.75" customHeight="1" x14ac:dyDescent="0.25">
      <c r="B15" s="32"/>
      <c r="C15" s="33"/>
      <c r="E15" s="33"/>
      <c r="F15" s="33"/>
      <c r="H15" s="33"/>
      <c r="J15" s="33"/>
      <c r="L15" s="33"/>
    </row>
    <row r="16" spans="2:12" ht="3.75" customHeight="1" x14ac:dyDescent="0.25"/>
    <row r="17" spans="2:12" ht="15.75" x14ac:dyDescent="0.25">
      <c r="B17" s="4"/>
      <c r="C17" s="4"/>
      <c r="D17" s="5"/>
      <c r="E17" s="6"/>
      <c r="F17" s="6"/>
      <c r="G17" s="4"/>
      <c r="H17" s="6"/>
      <c r="I17" s="4"/>
      <c r="J17" s="6"/>
      <c r="K17" s="4"/>
    </row>
    <row r="18" spans="2:12" ht="31.5" x14ac:dyDescent="0.25">
      <c r="B18" s="34" t="s">
        <v>156</v>
      </c>
      <c r="C18" s="35" t="s">
        <v>3</v>
      </c>
      <c r="D18" s="36"/>
      <c r="E18" s="35" t="s">
        <v>157</v>
      </c>
      <c r="G18" s="35" t="s">
        <v>158</v>
      </c>
      <c r="H18" s="37"/>
      <c r="I18" s="35" t="s">
        <v>159</v>
      </c>
      <c r="J18" s="35" t="s">
        <v>160</v>
      </c>
      <c r="K18" s="36"/>
      <c r="L18" s="35">
        <v>2023</v>
      </c>
    </row>
    <row r="19" spans="2:12" ht="15" customHeight="1" x14ac:dyDescent="0.25">
      <c r="B19" s="36"/>
      <c r="C19" s="36"/>
      <c r="D19" s="36"/>
      <c r="E19" s="36"/>
      <c r="F19" s="36"/>
      <c r="G19" s="36"/>
      <c r="H19" s="36"/>
      <c r="I19" s="36"/>
      <c r="J19" s="36"/>
      <c r="K19" s="36"/>
      <c r="L19" s="36"/>
    </row>
    <row r="20" spans="2:12" ht="15" customHeight="1" x14ac:dyDescent="0.25">
      <c r="B20" s="1" t="s">
        <v>2</v>
      </c>
      <c r="C20" s="1"/>
      <c r="D20" s="38"/>
      <c r="E20" s="205" t="s">
        <v>38</v>
      </c>
      <c r="F20" s="206"/>
      <c r="G20" s="206"/>
      <c r="H20" s="21"/>
      <c r="I20" s="21" t="s">
        <v>38</v>
      </c>
      <c r="J20" s="21" t="s">
        <v>38</v>
      </c>
      <c r="K20" s="38"/>
      <c r="L20" s="21" t="s">
        <v>38</v>
      </c>
    </row>
    <row r="21" spans="2:12" ht="15.75" x14ac:dyDescent="0.25">
      <c r="B21" s="36"/>
      <c r="C21" s="36"/>
      <c r="D21" s="36"/>
      <c r="E21" s="36"/>
      <c r="F21" s="36"/>
      <c r="G21" s="36"/>
      <c r="H21" s="36"/>
      <c r="I21" s="36"/>
      <c r="J21" s="36"/>
      <c r="K21" s="36"/>
      <c r="L21" s="36"/>
    </row>
    <row r="22" spans="2:12" ht="15" customHeight="1" x14ac:dyDescent="0.25">
      <c r="B22" s="39" t="s">
        <v>161</v>
      </c>
      <c r="C22" s="40" t="s">
        <v>162</v>
      </c>
      <c r="D22" s="41"/>
      <c r="E22" s="42">
        <v>4.67</v>
      </c>
      <c r="F22" s="42"/>
      <c r="G22" s="42">
        <v>4.9000000000000004</v>
      </c>
      <c r="H22" s="43"/>
      <c r="I22" s="42">
        <v>5.13</v>
      </c>
      <c r="J22" s="42">
        <v>5.46</v>
      </c>
      <c r="K22" s="38"/>
      <c r="L22" s="44">
        <v>5.76</v>
      </c>
    </row>
    <row r="23" spans="2:12" ht="15.75" x14ac:dyDescent="0.25">
      <c r="B23" s="41"/>
      <c r="C23" s="41"/>
      <c r="D23" s="41"/>
      <c r="E23" s="45"/>
      <c r="F23" s="38"/>
      <c r="G23" s="46"/>
      <c r="H23" s="45"/>
      <c r="I23" s="46"/>
      <c r="J23" s="46"/>
      <c r="K23" s="38"/>
      <c r="L23" s="46"/>
    </row>
    <row r="24" spans="2:12" ht="15.75" x14ac:dyDescent="0.25">
      <c r="B24" s="39" t="s">
        <v>163</v>
      </c>
      <c r="C24" s="40" t="s">
        <v>162</v>
      </c>
      <c r="D24" s="41"/>
      <c r="E24" s="42">
        <v>0.77</v>
      </c>
      <c r="F24" s="42"/>
      <c r="G24" s="42">
        <v>0.81</v>
      </c>
      <c r="H24" s="43"/>
      <c r="I24" s="42">
        <v>0.88</v>
      </c>
      <c r="J24" s="42">
        <v>0.88</v>
      </c>
      <c r="K24" s="38"/>
      <c r="L24" s="44">
        <v>0.95</v>
      </c>
    </row>
    <row r="25" spans="2:12" ht="15.75" x14ac:dyDescent="0.25">
      <c r="B25" s="41"/>
      <c r="C25" s="41"/>
      <c r="D25" s="41"/>
      <c r="E25" s="45"/>
      <c r="F25" s="38"/>
      <c r="G25" s="46"/>
      <c r="H25" s="45"/>
      <c r="I25" s="46"/>
      <c r="J25" s="46"/>
      <c r="K25" s="38"/>
      <c r="L25" s="46"/>
    </row>
    <row r="26" spans="2:12" ht="15.75" x14ac:dyDescent="0.25">
      <c r="B26" s="39" t="s">
        <v>164</v>
      </c>
      <c r="C26" s="40" t="s">
        <v>162</v>
      </c>
      <c r="D26" s="41"/>
      <c r="E26" s="42">
        <v>2.5299999999999998</v>
      </c>
      <c r="F26" s="42"/>
      <c r="G26" s="42">
        <v>2.65</v>
      </c>
      <c r="H26" s="43"/>
      <c r="I26" s="42">
        <v>2.81</v>
      </c>
      <c r="J26" s="42">
        <v>2.81</v>
      </c>
      <c r="K26" s="38"/>
      <c r="L26" s="44">
        <v>3.21</v>
      </c>
    </row>
    <row r="27" spans="2:12" ht="15.75" x14ac:dyDescent="0.25">
      <c r="B27" s="36"/>
      <c r="C27" s="36"/>
      <c r="D27" s="36"/>
      <c r="E27" s="36"/>
      <c r="F27" s="36"/>
      <c r="G27" s="36"/>
      <c r="H27" s="36"/>
      <c r="I27" s="36"/>
      <c r="J27" s="36"/>
      <c r="K27" s="36"/>
      <c r="L27" s="36"/>
    </row>
    <row r="28" spans="2:12" ht="15" customHeight="1" x14ac:dyDescent="0.25">
      <c r="B28" s="36"/>
      <c r="C28" s="36"/>
      <c r="D28" s="36"/>
      <c r="E28" s="36"/>
      <c r="F28" s="36"/>
      <c r="G28" s="36"/>
      <c r="H28" s="36"/>
      <c r="I28" s="36"/>
      <c r="J28" s="36"/>
      <c r="K28" s="36"/>
      <c r="L28" s="36"/>
    </row>
    <row r="29" spans="2:12" ht="15" customHeight="1" x14ac:dyDescent="0.25">
      <c r="B29" s="34" t="s">
        <v>165</v>
      </c>
      <c r="C29" s="35" t="s">
        <v>3</v>
      </c>
      <c r="D29" s="36"/>
      <c r="E29" s="212">
        <v>2021</v>
      </c>
      <c r="F29" s="212"/>
      <c r="G29" s="212"/>
      <c r="H29" s="37"/>
      <c r="I29" s="212">
        <v>2022</v>
      </c>
      <c r="J29" s="212"/>
      <c r="K29" s="36"/>
      <c r="L29" s="35">
        <v>2023</v>
      </c>
    </row>
    <row r="30" spans="2:12" ht="15.6" customHeight="1" x14ac:dyDescent="0.25">
      <c r="B30" s="47"/>
      <c r="C30" s="48"/>
      <c r="D30" s="36"/>
      <c r="E30" s="49"/>
      <c r="F30" s="49"/>
      <c r="G30" s="50"/>
      <c r="H30" s="51"/>
      <c r="I30" s="52"/>
      <c r="J30" s="36"/>
      <c r="K30" s="52"/>
      <c r="L30" s="36"/>
    </row>
    <row r="31" spans="2:12" ht="13.9" customHeight="1" x14ac:dyDescent="0.25">
      <c r="B31" s="52"/>
      <c r="C31" s="48"/>
      <c r="D31" s="36"/>
      <c r="E31" s="36"/>
      <c r="F31" s="52"/>
      <c r="G31" s="52"/>
      <c r="H31" s="6"/>
      <c r="I31" s="52"/>
      <c r="J31" s="36"/>
      <c r="K31" s="52"/>
      <c r="L31" s="36"/>
    </row>
    <row r="32" spans="2:12" ht="3.6" customHeight="1" x14ac:dyDescent="0.25">
      <c r="B32" s="36"/>
      <c r="C32" s="36"/>
      <c r="D32" s="36"/>
      <c r="E32" s="36"/>
      <c r="F32" s="52"/>
      <c r="G32" s="36"/>
      <c r="H32" s="36"/>
      <c r="I32" s="36"/>
      <c r="J32" s="36"/>
      <c r="K32" s="36"/>
      <c r="L32" s="36"/>
    </row>
    <row r="33" spans="2:12" ht="15.75" x14ac:dyDescent="0.25">
      <c r="B33" s="1" t="s">
        <v>2</v>
      </c>
      <c r="C33" s="1"/>
      <c r="D33" s="38"/>
      <c r="E33" s="205" t="s">
        <v>38</v>
      </c>
      <c r="F33" s="205"/>
      <c r="G33" s="205"/>
      <c r="H33" s="21"/>
      <c r="I33" s="205" t="s">
        <v>38</v>
      </c>
      <c r="J33" s="205"/>
      <c r="K33" s="36"/>
      <c r="L33" s="21" t="s">
        <v>38</v>
      </c>
    </row>
    <row r="34" spans="2:12" ht="4.5" customHeight="1" x14ac:dyDescent="0.25">
      <c r="B34" s="36"/>
      <c r="C34" s="36"/>
      <c r="D34" s="36"/>
      <c r="E34" s="36"/>
      <c r="F34" s="36"/>
      <c r="G34" s="36"/>
      <c r="H34" s="36"/>
      <c r="I34" s="36"/>
      <c r="J34" s="36"/>
      <c r="K34" s="36"/>
      <c r="L34" s="36"/>
    </row>
    <row r="35" spans="2:12" ht="15.75" x14ac:dyDescent="0.25">
      <c r="B35" s="39" t="s">
        <v>161</v>
      </c>
      <c r="C35" s="40" t="s">
        <v>162</v>
      </c>
      <c r="D35" s="41"/>
      <c r="E35" s="211">
        <v>3.4777999999999998</v>
      </c>
      <c r="F35" s="211"/>
      <c r="G35" s="211"/>
      <c r="H35" s="53"/>
      <c r="I35" s="210">
        <v>4.3472999999999997</v>
      </c>
      <c r="J35" s="210"/>
      <c r="K35" s="52"/>
      <c r="L35" s="54">
        <f>I35</f>
        <v>4.3472999999999997</v>
      </c>
    </row>
    <row r="36" spans="2:12" ht="15" customHeight="1" x14ac:dyDescent="0.25">
      <c r="B36" s="52"/>
      <c r="C36" s="52"/>
      <c r="D36" s="52"/>
      <c r="E36" s="208"/>
      <c r="F36" s="208"/>
      <c r="G36" s="208"/>
      <c r="H36" s="55"/>
      <c r="I36" s="52"/>
      <c r="J36" s="55"/>
      <c r="K36" s="52"/>
      <c r="L36" s="55"/>
    </row>
    <row r="37" spans="2:12" ht="15.75" x14ac:dyDescent="0.25">
      <c r="B37" s="39" t="s">
        <v>163</v>
      </c>
      <c r="C37" s="40" t="s">
        <v>162</v>
      </c>
      <c r="D37" s="41"/>
      <c r="E37" s="209">
        <v>0.81279999999999997</v>
      </c>
      <c r="F37" s="209">
        <v>0.80449999999999999</v>
      </c>
      <c r="G37" s="209"/>
      <c r="H37" s="53"/>
      <c r="I37" s="210">
        <v>0.67879999999999996</v>
      </c>
      <c r="J37" s="210"/>
      <c r="K37" s="52"/>
      <c r="L37" s="54">
        <f>I37</f>
        <v>0.67879999999999996</v>
      </c>
    </row>
    <row r="38" spans="2:12" ht="15.75" x14ac:dyDescent="0.25">
      <c r="B38" s="52"/>
      <c r="C38" s="52"/>
      <c r="D38" s="52"/>
      <c r="E38" s="208"/>
      <c r="F38" s="208"/>
      <c r="G38" s="208"/>
      <c r="H38" s="55"/>
      <c r="I38" s="52"/>
      <c r="J38" s="55"/>
      <c r="K38" s="52"/>
      <c r="L38" s="55"/>
    </row>
    <row r="39" spans="2:12" ht="15.75" x14ac:dyDescent="0.25">
      <c r="B39" s="39" t="s">
        <v>164</v>
      </c>
      <c r="C39" s="40" t="s">
        <v>162</v>
      </c>
      <c r="D39" s="41"/>
      <c r="E39" s="209">
        <v>2.0457999999999998</v>
      </c>
      <c r="F39" s="209">
        <v>2.0194000000000001</v>
      </c>
      <c r="G39" s="209"/>
      <c r="H39" s="53"/>
      <c r="I39" s="210">
        <v>2.3267000000000002</v>
      </c>
      <c r="J39" s="210"/>
      <c r="K39" s="52"/>
      <c r="L39" s="54">
        <f>I39</f>
        <v>2.3267000000000002</v>
      </c>
    </row>
    <row r="40" spans="2:12" ht="15.75" x14ac:dyDescent="0.25">
      <c r="B40" s="52"/>
      <c r="C40" s="52"/>
      <c r="D40" s="52"/>
      <c r="E40" s="208"/>
      <c r="F40" s="208"/>
      <c r="G40" s="208"/>
      <c r="H40" s="46"/>
      <c r="I40" s="52"/>
      <c r="J40" s="55"/>
      <c r="K40" s="52"/>
      <c r="L40" s="55"/>
    </row>
    <row r="41" spans="2:12" ht="15.75" x14ac:dyDescent="0.25">
      <c r="B41" s="39" t="s">
        <v>166</v>
      </c>
      <c r="C41" s="40" t="s">
        <v>162</v>
      </c>
      <c r="D41" s="41"/>
      <c r="E41" s="209">
        <v>2.8586</v>
      </c>
      <c r="F41" s="209">
        <f>SUM(F37,F39)</f>
        <v>2.8239000000000001</v>
      </c>
      <c r="G41" s="209"/>
      <c r="H41" s="53"/>
      <c r="I41" s="210">
        <v>3.0055000000000001</v>
      </c>
      <c r="J41" s="210"/>
      <c r="K41" s="52"/>
      <c r="L41" s="54">
        <f>L37+L39</f>
        <v>3.0055000000000001</v>
      </c>
    </row>
    <row r="42" spans="2:12" ht="15.75" x14ac:dyDescent="0.25">
      <c r="B42" s="4"/>
      <c r="C42" s="4"/>
      <c r="F42" s="46"/>
      <c r="H42" s="46"/>
      <c r="L42" s="55"/>
    </row>
    <row r="44" spans="2:12" ht="15.75" x14ac:dyDescent="0.25">
      <c r="B44" s="57" t="s">
        <v>167</v>
      </c>
      <c r="C44" s="58" t="s">
        <v>3</v>
      </c>
      <c r="E44" s="203">
        <v>2021</v>
      </c>
      <c r="F44" s="203"/>
      <c r="G44" s="203"/>
      <c r="H44" s="37"/>
      <c r="I44" s="204">
        <v>2022</v>
      </c>
      <c r="J44" s="204"/>
      <c r="K44" s="36"/>
      <c r="L44" s="59">
        <v>2023</v>
      </c>
    </row>
    <row r="45" spans="2:12" ht="13.15" customHeight="1" x14ac:dyDescent="0.25">
      <c r="B45" s="47"/>
      <c r="C45" s="5"/>
      <c r="F45" s="4"/>
      <c r="G45" s="4"/>
      <c r="H45" s="4"/>
      <c r="I45" s="4"/>
      <c r="J45" s="4"/>
      <c r="K45" s="4"/>
    </row>
    <row r="46" spans="2:12" ht="15.75" customHeight="1" x14ac:dyDescent="0.25">
      <c r="B46" s="4"/>
      <c r="C46" s="5"/>
      <c r="F46" s="6"/>
      <c r="G46" s="4"/>
      <c r="H46" s="6"/>
      <c r="I46" s="4"/>
      <c r="J46" s="4"/>
      <c r="K46" s="4"/>
    </row>
    <row r="48" spans="2:12" ht="15.75" x14ac:dyDescent="0.25">
      <c r="B48" s="1" t="s">
        <v>2</v>
      </c>
      <c r="C48" s="1"/>
      <c r="D48" s="25"/>
      <c r="E48" s="205" t="s">
        <v>38</v>
      </c>
      <c r="F48" s="205"/>
      <c r="G48" s="205"/>
      <c r="H48" s="205" t="s">
        <v>38</v>
      </c>
      <c r="I48" s="206"/>
      <c r="J48" s="206"/>
      <c r="K48" s="36"/>
      <c r="L48" s="21" t="s">
        <v>38</v>
      </c>
    </row>
    <row r="49" spans="2:12" ht="3" customHeight="1" x14ac:dyDescent="0.25">
      <c r="B49" s="60"/>
      <c r="C49" s="60"/>
      <c r="D49" s="60"/>
      <c r="E49" s="60"/>
      <c r="F49" s="60"/>
      <c r="G49" s="36"/>
      <c r="H49" s="36"/>
      <c r="I49" s="36"/>
      <c r="J49" s="36"/>
      <c r="K49" s="36"/>
      <c r="L49" s="36"/>
    </row>
    <row r="50" spans="2:12" ht="16.5" x14ac:dyDescent="0.25">
      <c r="B50" s="61" t="s">
        <v>161</v>
      </c>
      <c r="C50" s="62" t="s">
        <v>162</v>
      </c>
      <c r="D50" s="63"/>
      <c r="E50" s="207"/>
      <c r="F50" s="207"/>
      <c r="G50" s="207"/>
      <c r="H50" s="43"/>
      <c r="I50" s="200"/>
      <c r="J50" s="200"/>
      <c r="K50" s="52"/>
      <c r="L50" s="44"/>
    </row>
    <row r="51" spans="2:12" ht="15.6" customHeight="1" x14ac:dyDescent="0.25">
      <c r="B51" s="64"/>
      <c r="C51" s="64"/>
      <c r="D51" s="64"/>
      <c r="E51" s="64"/>
      <c r="F51" s="64"/>
      <c r="G51" s="52"/>
      <c r="H51" s="46"/>
      <c r="I51" s="52"/>
      <c r="J51" s="52"/>
      <c r="K51" s="52"/>
      <c r="L51" s="46"/>
    </row>
    <row r="52" spans="2:12" ht="16.5" x14ac:dyDescent="0.25">
      <c r="B52" s="61" t="s">
        <v>163</v>
      </c>
      <c r="C52" s="62" t="s">
        <v>162</v>
      </c>
      <c r="D52" s="63"/>
      <c r="E52" s="207"/>
      <c r="F52" s="207"/>
      <c r="G52" s="207"/>
      <c r="H52" s="43"/>
      <c r="I52" s="200"/>
      <c r="J52" s="200"/>
      <c r="K52" s="52"/>
      <c r="L52" s="44"/>
    </row>
    <row r="53" spans="2:12" ht="15.75" x14ac:dyDescent="0.25">
      <c r="B53" s="64"/>
      <c r="C53" s="64"/>
      <c r="D53" s="64"/>
      <c r="E53" s="64"/>
      <c r="F53" s="64"/>
      <c r="G53" s="52"/>
      <c r="H53" s="46"/>
      <c r="I53" s="52"/>
      <c r="J53" s="52"/>
      <c r="K53" s="52"/>
      <c r="L53" s="46"/>
    </row>
    <row r="54" spans="2:12" ht="16.5" x14ac:dyDescent="0.25">
      <c r="B54" s="61" t="s">
        <v>164</v>
      </c>
      <c r="C54" s="62" t="s">
        <v>162</v>
      </c>
      <c r="D54" s="63"/>
      <c r="E54" s="207"/>
      <c r="F54" s="207"/>
      <c r="G54" s="207"/>
      <c r="H54" s="43"/>
      <c r="I54" s="200"/>
      <c r="J54" s="200"/>
      <c r="K54" s="52"/>
      <c r="L54" s="44"/>
    </row>
    <row r="55" spans="2:12" ht="15.75" x14ac:dyDescent="0.25">
      <c r="B55" s="64"/>
      <c r="C55" s="64"/>
      <c r="D55" s="64"/>
      <c r="E55" s="64"/>
      <c r="F55" s="64"/>
      <c r="G55" s="52"/>
      <c r="H55" s="46"/>
      <c r="I55" s="52"/>
      <c r="J55" s="52"/>
      <c r="K55" s="52"/>
      <c r="L55" s="46"/>
    </row>
    <row r="56" spans="2:12" ht="16.5" x14ac:dyDescent="0.25">
      <c r="B56" s="61" t="s">
        <v>166</v>
      </c>
      <c r="C56" s="62" t="s">
        <v>162</v>
      </c>
      <c r="D56" s="63"/>
      <c r="E56" s="201">
        <f>E54+E52</f>
        <v>0</v>
      </c>
      <c r="F56" s="201"/>
      <c r="G56" s="201"/>
      <c r="H56" s="46">
        <f>H54+H52</f>
        <v>0</v>
      </c>
      <c r="I56" s="201">
        <f>J54+J52</f>
        <v>0</v>
      </c>
      <c r="J56" s="201"/>
      <c r="K56" s="52"/>
      <c r="L56" s="46">
        <f>L54+L52</f>
        <v>0</v>
      </c>
    </row>
    <row r="57" spans="2:12" ht="15.75" x14ac:dyDescent="0.25">
      <c r="B57" s="4"/>
      <c r="C57" s="4"/>
      <c r="F57" s="46"/>
      <c r="H57" s="46"/>
    </row>
    <row r="59" spans="2:12" ht="15.75" x14ac:dyDescent="0.25">
      <c r="B59" s="57" t="s">
        <v>168</v>
      </c>
      <c r="C59" s="58" t="s">
        <v>3</v>
      </c>
      <c r="E59" s="203">
        <v>2021</v>
      </c>
      <c r="F59" s="203"/>
      <c r="G59" s="203"/>
      <c r="H59" s="37"/>
      <c r="I59" s="204">
        <v>2022</v>
      </c>
      <c r="J59" s="204"/>
      <c r="K59" s="36"/>
      <c r="L59" s="59">
        <v>2023</v>
      </c>
    </row>
    <row r="60" spans="2:12" ht="15" customHeight="1" x14ac:dyDescent="0.25">
      <c r="B60" s="47"/>
      <c r="C60" s="5"/>
      <c r="F60" s="4"/>
      <c r="G60" s="4"/>
      <c r="H60" s="4"/>
      <c r="I60" s="4"/>
      <c r="J60" s="4"/>
      <c r="K60" s="4"/>
    </row>
    <row r="61" spans="2:12" ht="15.6" customHeight="1" x14ac:dyDescent="0.25">
      <c r="B61" s="4"/>
      <c r="C61" s="5"/>
      <c r="F61" s="6"/>
      <c r="G61" s="4"/>
      <c r="H61" s="6"/>
      <c r="I61" s="4"/>
      <c r="J61" s="4"/>
      <c r="K61" s="4"/>
    </row>
    <row r="63" spans="2:12" ht="15.75" x14ac:dyDescent="0.25">
      <c r="B63" s="1" t="s">
        <v>2</v>
      </c>
      <c r="C63" s="1"/>
      <c r="D63" s="38"/>
      <c r="E63" s="205" t="s">
        <v>38</v>
      </c>
      <c r="F63" s="205"/>
      <c r="G63" s="205"/>
      <c r="H63" s="205" t="s">
        <v>38</v>
      </c>
      <c r="I63" s="206"/>
      <c r="J63" s="206"/>
      <c r="K63" s="36"/>
      <c r="L63" s="21" t="s">
        <v>38</v>
      </c>
    </row>
    <row r="64" spans="2:12" ht="3" customHeight="1" x14ac:dyDescent="0.25">
      <c r="B64" s="36"/>
      <c r="C64" s="36"/>
      <c r="D64" s="36"/>
      <c r="E64" s="36"/>
      <c r="F64" s="36"/>
      <c r="G64" s="36"/>
      <c r="H64" s="36"/>
      <c r="I64" s="36"/>
      <c r="J64" s="36"/>
      <c r="K64" s="36"/>
      <c r="L64" s="36"/>
    </row>
    <row r="65" spans="2:12" ht="15.75" x14ac:dyDescent="0.25">
      <c r="B65" s="39" t="s">
        <v>161</v>
      </c>
      <c r="C65" s="40" t="s">
        <v>162</v>
      </c>
      <c r="D65" s="41"/>
      <c r="E65" s="202"/>
      <c r="F65" s="202"/>
      <c r="G65" s="202"/>
      <c r="H65" s="43"/>
      <c r="I65" s="200"/>
      <c r="J65" s="200"/>
      <c r="K65" s="52"/>
      <c r="L65" s="44"/>
    </row>
    <row r="66" spans="2:12" ht="15.6" customHeight="1" x14ac:dyDescent="0.25">
      <c r="B66" s="52"/>
      <c r="C66" s="52"/>
      <c r="D66" s="52"/>
      <c r="E66" s="52"/>
      <c r="F66" s="52"/>
      <c r="G66" s="52"/>
      <c r="H66" s="46"/>
      <c r="I66" s="52"/>
      <c r="J66" s="52"/>
      <c r="K66" s="52"/>
      <c r="L66" s="46"/>
    </row>
    <row r="67" spans="2:12" ht="15.75" x14ac:dyDescent="0.25">
      <c r="B67" s="39" t="s">
        <v>163</v>
      </c>
      <c r="C67" s="40" t="s">
        <v>162</v>
      </c>
      <c r="D67" s="41"/>
      <c r="E67" s="202"/>
      <c r="F67" s="202"/>
      <c r="G67" s="202"/>
      <c r="H67" s="43"/>
      <c r="I67" s="200"/>
      <c r="J67" s="200"/>
      <c r="K67" s="52"/>
      <c r="L67" s="44"/>
    </row>
    <row r="68" spans="2:12" ht="15.75" x14ac:dyDescent="0.25">
      <c r="B68" s="52"/>
      <c r="C68" s="52"/>
      <c r="D68" s="52"/>
      <c r="E68" s="52"/>
      <c r="F68" s="52"/>
      <c r="G68" s="52"/>
      <c r="H68" s="46"/>
      <c r="I68" s="52"/>
      <c r="J68" s="52"/>
      <c r="K68" s="52"/>
      <c r="L68" s="46"/>
    </row>
    <row r="69" spans="2:12" ht="15.75" x14ac:dyDescent="0.25">
      <c r="B69" s="39" t="s">
        <v>164</v>
      </c>
      <c r="C69" s="40" t="s">
        <v>162</v>
      </c>
      <c r="D69" s="41"/>
      <c r="E69" s="202"/>
      <c r="F69" s="202"/>
      <c r="G69" s="202"/>
      <c r="H69" s="43"/>
      <c r="I69" s="200"/>
      <c r="J69" s="200"/>
      <c r="K69" s="52"/>
      <c r="L69" s="44"/>
    </row>
    <row r="70" spans="2:12" ht="15.75" x14ac:dyDescent="0.25">
      <c r="B70" s="52"/>
      <c r="C70" s="52"/>
      <c r="D70" s="52"/>
      <c r="E70" s="52"/>
      <c r="F70" s="52"/>
      <c r="G70" s="52"/>
      <c r="H70" s="46"/>
      <c r="I70" s="52"/>
      <c r="J70" s="52"/>
      <c r="K70" s="52"/>
      <c r="L70" s="46"/>
    </row>
    <row r="71" spans="2:12" ht="15.75" x14ac:dyDescent="0.25">
      <c r="B71" s="39" t="s">
        <v>166</v>
      </c>
      <c r="C71" s="40" t="s">
        <v>162</v>
      </c>
      <c r="D71" s="41"/>
      <c r="E71" s="201">
        <f>E69+E67</f>
        <v>0</v>
      </c>
      <c r="F71" s="201"/>
      <c r="G71" s="201"/>
      <c r="H71" s="46">
        <f>H69+H67</f>
        <v>0</v>
      </c>
      <c r="I71" s="201">
        <f>J69+J67</f>
        <v>0</v>
      </c>
      <c r="J71" s="201"/>
      <c r="K71" s="52"/>
      <c r="L71" s="46">
        <f>L69+L67</f>
        <v>0</v>
      </c>
    </row>
    <row r="72" spans="2:12" ht="15.75" x14ac:dyDescent="0.25">
      <c r="B72" s="4"/>
      <c r="C72" s="4"/>
      <c r="F72" s="46"/>
      <c r="H72" s="46"/>
    </row>
    <row r="73" spans="2:12" ht="15.75" x14ac:dyDescent="0.25">
      <c r="B73" s="36"/>
      <c r="C73" s="36"/>
      <c r="D73" s="36"/>
      <c r="E73" s="198" t="s">
        <v>169</v>
      </c>
      <c r="F73" s="198"/>
      <c r="G73" s="198"/>
      <c r="H73" s="65"/>
      <c r="I73" s="198" t="s">
        <v>170</v>
      </c>
      <c r="J73" s="198"/>
      <c r="K73" s="65"/>
      <c r="L73" s="65" t="s">
        <v>171</v>
      </c>
    </row>
    <row r="74" spans="2:12" ht="31.5" x14ac:dyDescent="0.25">
      <c r="B74" s="66" t="s">
        <v>172</v>
      </c>
      <c r="C74" s="67" t="s">
        <v>173</v>
      </c>
      <c r="D74" s="36"/>
      <c r="E74" s="199"/>
      <c r="F74" s="199"/>
      <c r="G74" s="199"/>
      <c r="H74" s="43"/>
      <c r="I74" s="200"/>
      <c r="J74" s="200"/>
      <c r="K74" s="68"/>
      <c r="L74" s="69"/>
    </row>
    <row r="75" spans="2:12" ht="15.75" x14ac:dyDescent="0.25">
      <c r="B75" s="36"/>
      <c r="C75" s="36"/>
      <c r="D75" s="36"/>
      <c r="E75" s="198" t="s">
        <v>169</v>
      </c>
      <c r="F75" s="198"/>
      <c r="G75" s="198"/>
      <c r="H75" s="70"/>
      <c r="I75" s="198" t="s">
        <v>170</v>
      </c>
      <c r="J75" s="198"/>
      <c r="K75" s="70"/>
      <c r="L75" s="70" t="s">
        <v>171</v>
      </c>
    </row>
    <row r="76" spans="2:12" ht="31.5" x14ac:dyDescent="0.25">
      <c r="B76" s="71" t="s">
        <v>172</v>
      </c>
      <c r="C76" s="40" t="s">
        <v>173</v>
      </c>
      <c r="D76" s="36"/>
      <c r="E76" s="199"/>
      <c r="F76" s="199"/>
      <c r="G76" s="199"/>
      <c r="H76" s="43"/>
      <c r="I76" s="200"/>
      <c r="J76" s="200"/>
      <c r="K76" s="55"/>
      <c r="L76" s="69"/>
    </row>
    <row r="77" spans="2:12" ht="15.6" customHeight="1" x14ac:dyDescent="0.25">
      <c r="F77" s="56"/>
      <c r="I77" s="72"/>
    </row>
    <row r="78" spans="2:12" ht="15.6" customHeight="1" x14ac:dyDescent="0.25">
      <c r="F78" s="56"/>
    </row>
    <row r="79" spans="2:12" ht="13.15" customHeight="1" x14ac:dyDescent="0.25">
      <c r="F79" s="56"/>
    </row>
  </sheetData>
  <mergeCells count="48">
    <mergeCell ref="E35:G35"/>
    <mergeCell ref="I35:J35"/>
    <mergeCell ref="E20:G20"/>
    <mergeCell ref="E29:G29"/>
    <mergeCell ref="I29:J29"/>
    <mergeCell ref="E33:G33"/>
    <mergeCell ref="I33:J33"/>
    <mergeCell ref="E48:G48"/>
    <mergeCell ref="H48:J48"/>
    <mergeCell ref="E36:G36"/>
    <mergeCell ref="E37:G37"/>
    <mergeCell ref="I37:J37"/>
    <mergeCell ref="E38:G38"/>
    <mergeCell ref="E39:G39"/>
    <mergeCell ref="I39:J39"/>
    <mergeCell ref="E40:G40"/>
    <mergeCell ref="E41:G41"/>
    <mergeCell ref="I41:J41"/>
    <mergeCell ref="E44:G44"/>
    <mergeCell ref="I44:J44"/>
    <mergeCell ref="E50:G50"/>
    <mergeCell ref="I50:J50"/>
    <mergeCell ref="E52:G52"/>
    <mergeCell ref="I52:J52"/>
    <mergeCell ref="E54:G54"/>
    <mergeCell ref="I54:J54"/>
    <mergeCell ref="E56:G56"/>
    <mergeCell ref="I56:J56"/>
    <mergeCell ref="E59:G59"/>
    <mergeCell ref="I59:J59"/>
    <mergeCell ref="E63:G63"/>
    <mergeCell ref="H63:J63"/>
    <mergeCell ref="E65:G65"/>
    <mergeCell ref="I65:J65"/>
    <mergeCell ref="E67:G67"/>
    <mergeCell ref="I67:J67"/>
    <mergeCell ref="E69:G69"/>
    <mergeCell ref="I69:J69"/>
    <mergeCell ref="E75:G75"/>
    <mergeCell ref="I75:J75"/>
    <mergeCell ref="E76:G76"/>
    <mergeCell ref="I76:J76"/>
    <mergeCell ref="E71:G71"/>
    <mergeCell ref="I71:J71"/>
    <mergeCell ref="E73:G73"/>
    <mergeCell ref="I73:J73"/>
    <mergeCell ref="E74:G74"/>
    <mergeCell ref="I74:J74"/>
  </mergeCells>
  <pageMargins left="0.7" right="0.7" top="0.75" bottom="0.75" header="0.3" footer="0.3"/>
  <pageSetup paperSize="9" scale="46"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DE6FF-515F-4DC6-A350-B82678876BB5}">
  <dimension ref="A19:AW116"/>
  <sheetViews>
    <sheetView view="pageBreakPreview" topLeftCell="B7" zoomScale="60" zoomScaleNormal="100" workbookViewId="0">
      <selection activeCell="AA109" sqref="AA109"/>
    </sheetView>
  </sheetViews>
  <sheetFormatPr defaultColWidth="9.28515625" defaultRowHeight="15" x14ac:dyDescent="0.25"/>
  <cols>
    <col min="1" max="1" width="11.7109375" hidden="1" customWidth="1"/>
    <col min="2" max="2" width="30.28515625" customWidth="1"/>
    <col min="3" max="3" width="3.7109375" customWidth="1"/>
    <col min="4" max="4" width="13.28515625" customWidth="1"/>
    <col min="5" max="5" width="15.28515625" customWidth="1"/>
    <col min="6" max="6" width="13.28515625" customWidth="1"/>
    <col min="7" max="7" width="2.7109375" customWidth="1"/>
    <col min="8" max="8" width="13.28515625" customWidth="1"/>
    <col min="9" max="9" width="19.85546875" bestFit="1" customWidth="1"/>
    <col min="10" max="10" width="13.28515625" customWidth="1"/>
    <col min="11" max="11" width="3.28515625" customWidth="1"/>
    <col min="12" max="12" width="13.28515625" customWidth="1"/>
    <col min="13" max="13" width="9.5703125" bestFit="1" customWidth="1"/>
    <col min="14" max="14" width="13.28515625" customWidth="1"/>
    <col min="15" max="15" width="3.7109375" customWidth="1"/>
    <col min="16" max="16" width="20.42578125" bestFit="1" customWidth="1"/>
    <col min="21" max="21" width="11.28515625" bestFit="1" customWidth="1"/>
    <col min="22" max="22" width="9.42578125" bestFit="1" customWidth="1"/>
    <col min="23" max="23" width="11.42578125" bestFit="1" customWidth="1"/>
    <col min="25" max="26" width="9.42578125" bestFit="1" customWidth="1"/>
    <col min="27" max="27" width="11" bestFit="1" customWidth="1"/>
    <col min="31" max="31" width="11.28515625" bestFit="1" customWidth="1"/>
    <col min="33" max="33" width="16.5703125" bestFit="1" customWidth="1"/>
    <col min="49" max="49" width="16.5703125" bestFit="1" customWidth="1"/>
  </cols>
  <sheetData>
    <row r="19" spans="2:49" ht="33.75" customHeight="1" x14ac:dyDescent="0.25">
      <c r="D19" s="3"/>
      <c r="E19" s="16"/>
      <c r="G19" s="16"/>
    </row>
    <row r="20" spans="2:49" ht="20.25" x14ac:dyDescent="0.3">
      <c r="B20" s="141"/>
      <c r="S20" s="214" t="s">
        <v>200</v>
      </c>
      <c r="T20" s="214"/>
      <c r="U20" s="214"/>
      <c r="V20" s="214"/>
      <c r="W20" s="214"/>
      <c r="X20" s="214"/>
      <c r="Y20" s="214"/>
      <c r="Z20" s="214"/>
      <c r="AA20" s="214"/>
      <c r="AB20" s="214"/>
      <c r="AC20" s="214"/>
      <c r="AD20" s="214"/>
      <c r="AE20" s="214"/>
      <c r="AF20" s="214"/>
      <c r="AG20" s="214"/>
      <c r="AI20" s="214" t="s">
        <v>201</v>
      </c>
      <c r="AJ20" s="214"/>
      <c r="AK20" s="214"/>
      <c r="AL20" s="214"/>
      <c r="AM20" s="214"/>
      <c r="AN20" s="214"/>
      <c r="AO20" s="214"/>
      <c r="AP20" s="214"/>
      <c r="AQ20" s="214"/>
      <c r="AR20" s="214"/>
      <c r="AS20" s="214"/>
      <c r="AT20" s="214"/>
      <c r="AU20" s="214"/>
      <c r="AV20" s="214"/>
      <c r="AW20" s="214"/>
    </row>
    <row r="21" spans="2:49" ht="15.75" x14ac:dyDescent="0.25">
      <c r="B21" s="7" t="s">
        <v>31</v>
      </c>
      <c r="C21" s="8"/>
      <c r="D21" s="215" t="s">
        <v>32</v>
      </c>
      <c r="E21" s="215"/>
      <c r="F21" s="215"/>
      <c r="G21" s="8"/>
      <c r="H21" s="215" t="s">
        <v>33</v>
      </c>
      <c r="I21" s="215"/>
      <c r="J21" s="215"/>
      <c r="K21" s="8"/>
      <c r="L21" s="215" t="s">
        <v>34</v>
      </c>
      <c r="M21" s="215"/>
      <c r="N21" s="215"/>
      <c r="O21" s="8"/>
      <c r="P21" s="7" t="s">
        <v>35</v>
      </c>
      <c r="Q21" s="4"/>
      <c r="S21" s="20" t="s">
        <v>31</v>
      </c>
      <c r="T21" s="182"/>
      <c r="U21" s="213" t="s">
        <v>32</v>
      </c>
      <c r="V21" s="213"/>
      <c r="W21" s="213"/>
      <c r="X21" s="182"/>
      <c r="Y21" s="213" t="s">
        <v>33</v>
      </c>
      <c r="Z21" s="213"/>
      <c r="AA21" s="213"/>
      <c r="AB21" s="182"/>
      <c r="AC21" s="213" t="s">
        <v>34</v>
      </c>
      <c r="AD21" s="213"/>
      <c r="AE21" s="213"/>
      <c r="AF21" s="182"/>
      <c r="AG21" s="20" t="s">
        <v>35</v>
      </c>
      <c r="AI21" s="20" t="s">
        <v>31</v>
      </c>
      <c r="AJ21" s="182"/>
      <c r="AK21" s="213" t="s">
        <v>32</v>
      </c>
      <c r="AL21" s="213"/>
      <c r="AM21" s="213"/>
      <c r="AN21" s="182"/>
      <c r="AO21" s="213" t="s">
        <v>33</v>
      </c>
      <c r="AP21" s="213"/>
      <c r="AQ21" s="213"/>
      <c r="AR21" s="182"/>
      <c r="AS21" s="213" t="s">
        <v>34</v>
      </c>
      <c r="AT21" s="213"/>
      <c r="AU21" s="213"/>
      <c r="AV21" s="182"/>
      <c r="AW21" s="20" t="s">
        <v>35</v>
      </c>
    </row>
    <row r="22" spans="2:49" ht="33" x14ac:dyDescent="0.3">
      <c r="B22" s="10" t="s">
        <v>36</v>
      </c>
      <c r="C22" s="11"/>
      <c r="D22" s="12" t="s">
        <v>37</v>
      </c>
      <c r="E22" s="12" t="s">
        <v>38</v>
      </c>
      <c r="F22" s="12" t="s">
        <v>39</v>
      </c>
      <c r="G22" s="11"/>
      <c r="H22" s="12" t="s">
        <v>37</v>
      </c>
      <c r="I22" s="12" t="s">
        <v>38</v>
      </c>
      <c r="J22" s="12" t="s">
        <v>39</v>
      </c>
      <c r="K22" s="11"/>
      <c r="L22" s="12" t="s">
        <v>37</v>
      </c>
      <c r="M22" s="12" t="s">
        <v>38</v>
      </c>
      <c r="N22" s="12" t="s">
        <v>39</v>
      </c>
      <c r="O22" s="11"/>
      <c r="P22" s="12" t="s">
        <v>39</v>
      </c>
      <c r="Q22" s="4"/>
      <c r="S22" s="184" t="s">
        <v>36</v>
      </c>
      <c r="T22" s="175"/>
      <c r="U22" s="183" t="s">
        <v>37</v>
      </c>
      <c r="V22" s="183" t="s">
        <v>38</v>
      </c>
      <c r="W22" s="183" t="s">
        <v>39</v>
      </c>
      <c r="X22" s="175"/>
      <c r="Y22" s="183" t="s">
        <v>37</v>
      </c>
      <c r="Z22" s="183" t="s">
        <v>38</v>
      </c>
      <c r="AA22" s="183" t="s">
        <v>39</v>
      </c>
      <c r="AB22" s="175"/>
      <c r="AC22" s="183" t="s">
        <v>37</v>
      </c>
      <c r="AD22" s="183" t="s">
        <v>38</v>
      </c>
      <c r="AE22" s="183" t="s">
        <v>39</v>
      </c>
      <c r="AF22" s="175"/>
      <c r="AG22" s="183" t="s">
        <v>39</v>
      </c>
      <c r="AI22" s="184" t="s">
        <v>36</v>
      </c>
      <c r="AJ22" s="175"/>
      <c r="AK22" s="183" t="s">
        <v>37</v>
      </c>
      <c r="AL22" s="183" t="s">
        <v>38</v>
      </c>
      <c r="AM22" s="183" t="s">
        <v>39</v>
      </c>
      <c r="AN22" s="175"/>
      <c r="AO22" s="183" t="s">
        <v>37</v>
      </c>
      <c r="AP22" s="183" t="s">
        <v>38</v>
      </c>
      <c r="AQ22" s="183" t="s">
        <v>39</v>
      </c>
      <c r="AR22" s="175"/>
      <c r="AS22" s="183" t="s">
        <v>37</v>
      </c>
      <c r="AT22" s="183" t="s">
        <v>38</v>
      </c>
      <c r="AU22" s="183" t="s">
        <v>39</v>
      </c>
      <c r="AV22" s="175"/>
      <c r="AW22" s="183" t="s">
        <v>39</v>
      </c>
    </row>
    <row r="23" spans="2:49" x14ac:dyDescent="0.25">
      <c r="B23" s="4"/>
      <c r="C23" s="4"/>
      <c r="D23" s="4"/>
      <c r="E23" s="4"/>
      <c r="F23" s="4"/>
      <c r="G23" s="4"/>
      <c r="H23" s="4"/>
      <c r="I23" s="4"/>
      <c r="J23" s="4"/>
      <c r="K23" s="4"/>
      <c r="L23" s="4"/>
      <c r="M23" s="4"/>
      <c r="N23" s="4"/>
      <c r="O23" s="4"/>
      <c r="P23" s="4"/>
      <c r="Q23" s="4"/>
      <c r="S23" s="174" t="s">
        <v>40</v>
      </c>
      <c r="T23" s="173"/>
      <c r="U23" s="176">
        <v>141752</v>
      </c>
      <c r="V23" s="185">
        <v>5.13</v>
      </c>
      <c r="W23" s="177">
        <v>727187.76</v>
      </c>
      <c r="X23" s="173"/>
      <c r="Y23" s="176">
        <v>70798</v>
      </c>
      <c r="Z23" s="185">
        <v>0.88</v>
      </c>
      <c r="AA23" s="188">
        <v>62302.239999999998</v>
      </c>
      <c r="AB23" s="173"/>
      <c r="AC23" s="176">
        <v>157706</v>
      </c>
      <c r="AD23" s="185">
        <v>2.81</v>
      </c>
      <c r="AE23" s="177">
        <v>443153.86</v>
      </c>
      <c r="AF23" s="173"/>
      <c r="AG23" s="178">
        <v>505456.1</v>
      </c>
      <c r="AI23" s="174" t="s">
        <v>40</v>
      </c>
      <c r="AJ23" s="173"/>
      <c r="AK23" s="176">
        <v>15835.999999999998</v>
      </c>
      <c r="AL23" s="185">
        <v>5.13</v>
      </c>
      <c r="AM23" s="177">
        <v>81238.679999999993</v>
      </c>
      <c r="AN23" s="173"/>
      <c r="AO23" s="176">
        <v>18920</v>
      </c>
      <c r="AP23" s="185">
        <v>0.87995348837209308</v>
      </c>
      <c r="AQ23" s="188">
        <v>16648.72</v>
      </c>
      <c r="AR23" s="173"/>
      <c r="AS23" s="176"/>
      <c r="AT23" s="185">
        <v>0</v>
      </c>
      <c r="AU23" s="177"/>
      <c r="AV23" s="173"/>
      <c r="AW23" s="178">
        <v>16648.72</v>
      </c>
    </row>
    <row r="24" spans="2:49" ht="15.75" x14ac:dyDescent="0.25">
      <c r="B24" s="13" t="s">
        <v>40</v>
      </c>
      <c r="C24" s="4"/>
      <c r="D24" s="128">
        <f>U23+AK23</f>
        <v>157588</v>
      </c>
      <c r="E24" s="88">
        <f t="shared" ref="E24:E35" si="0">IF(D24&lt;&gt;0,F24/D24,0)</f>
        <v>5.13</v>
      </c>
      <c r="F24" s="144">
        <f>W23+AM23</f>
        <v>808426.44</v>
      </c>
      <c r="G24" s="4"/>
      <c r="H24" s="128">
        <f>Y23+AO23</f>
        <v>89718</v>
      </c>
      <c r="I24" s="88">
        <v>0.88</v>
      </c>
      <c r="J24" s="144">
        <f>AA23+AQ23</f>
        <v>78950.959999999992</v>
      </c>
      <c r="K24" s="4"/>
      <c r="L24" s="128">
        <f>AC23+AS23</f>
        <v>157706</v>
      </c>
      <c r="M24" s="88">
        <v>2.98</v>
      </c>
      <c r="N24" s="144">
        <f>AE23+AU23</f>
        <v>443153.86</v>
      </c>
      <c r="O24" s="4"/>
      <c r="P24" s="14">
        <f t="shared" ref="P24:P35" si="1">J24+N24</f>
        <v>522104.81999999995</v>
      </c>
      <c r="Q24" s="4"/>
      <c r="S24" s="174" t="s">
        <v>41</v>
      </c>
      <c r="T24" s="173"/>
      <c r="U24" s="176">
        <v>135118</v>
      </c>
      <c r="V24" s="185">
        <v>5.13</v>
      </c>
      <c r="W24" s="177">
        <v>693155.34</v>
      </c>
      <c r="X24" s="173"/>
      <c r="Y24" s="176">
        <v>66994</v>
      </c>
      <c r="Z24" s="185">
        <v>0.88</v>
      </c>
      <c r="AA24" s="188">
        <v>58954.720000000001</v>
      </c>
      <c r="AB24" s="173"/>
      <c r="AC24" s="176">
        <v>147526</v>
      </c>
      <c r="AD24" s="185">
        <v>2.81</v>
      </c>
      <c r="AE24" s="177">
        <v>414548.06</v>
      </c>
      <c r="AF24" s="173"/>
      <c r="AG24" s="178">
        <v>473502.78</v>
      </c>
      <c r="AI24" s="174" t="s">
        <v>41</v>
      </c>
      <c r="AJ24" s="173"/>
      <c r="AK24" s="176">
        <v>16918</v>
      </c>
      <c r="AL24" s="185">
        <v>5.13</v>
      </c>
      <c r="AM24" s="177">
        <v>86789.34</v>
      </c>
      <c r="AN24" s="173"/>
      <c r="AO24" s="176">
        <v>18087</v>
      </c>
      <c r="AP24" s="185">
        <v>0.87990269254160447</v>
      </c>
      <c r="AQ24" s="188">
        <v>15914.8</v>
      </c>
      <c r="AR24" s="173"/>
      <c r="AS24" s="176"/>
      <c r="AT24" s="185">
        <v>0</v>
      </c>
      <c r="AU24" s="177"/>
      <c r="AV24" s="173"/>
      <c r="AW24" s="178">
        <v>15914.8</v>
      </c>
    </row>
    <row r="25" spans="2:49" ht="15.75" x14ac:dyDescent="0.25">
      <c r="B25" s="13" t="s">
        <v>41</v>
      </c>
      <c r="C25" s="4"/>
      <c r="D25" s="128">
        <f t="shared" ref="D25:F35" si="2">U24+AK24</f>
        <v>152036</v>
      </c>
      <c r="E25" s="88">
        <f t="shared" si="0"/>
        <v>5.13</v>
      </c>
      <c r="F25" s="144">
        <f t="shared" si="2"/>
        <v>779944.67999999993</v>
      </c>
      <c r="G25" s="4"/>
      <c r="H25" s="128">
        <f t="shared" ref="H25:H35" si="3">Y24+AO24</f>
        <v>85081</v>
      </c>
      <c r="I25" s="88">
        <f t="shared" ref="I25:I35" si="4">I24</f>
        <v>0.88</v>
      </c>
      <c r="J25" s="144">
        <f t="shared" ref="J25:J35" si="5">AA24+AQ24</f>
        <v>74869.52</v>
      </c>
      <c r="K25" s="4"/>
      <c r="L25" s="128">
        <f t="shared" ref="L25:L35" si="6">AC24+AS24</f>
        <v>147526</v>
      </c>
      <c r="M25" s="88">
        <f t="shared" ref="M25:M35" si="7">M24</f>
        <v>2.98</v>
      </c>
      <c r="N25" s="144">
        <f t="shared" ref="N25:N35" si="8">AE24+AU24</f>
        <v>414548.06</v>
      </c>
      <c r="O25" s="4"/>
      <c r="P25" s="14">
        <f t="shared" si="1"/>
        <v>489417.58</v>
      </c>
      <c r="Q25" s="4"/>
      <c r="S25" s="174" t="s">
        <v>42</v>
      </c>
      <c r="T25" s="173"/>
      <c r="U25" s="176">
        <v>127760.00000000001</v>
      </c>
      <c r="V25" s="185">
        <v>5.13</v>
      </c>
      <c r="W25" s="177">
        <v>655408.80000000005</v>
      </c>
      <c r="X25" s="173"/>
      <c r="Y25" s="176">
        <v>59341</v>
      </c>
      <c r="Z25" s="185">
        <v>0.88</v>
      </c>
      <c r="AA25" s="188">
        <v>52220.08</v>
      </c>
      <c r="AB25" s="173"/>
      <c r="AC25" s="176">
        <v>133844</v>
      </c>
      <c r="AD25" s="185">
        <v>2.81</v>
      </c>
      <c r="AE25" s="177">
        <v>376101.64</v>
      </c>
      <c r="AF25" s="173"/>
      <c r="AG25" s="178">
        <v>428321.72000000003</v>
      </c>
      <c r="AI25" s="174" t="s">
        <v>42</v>
      </c>
      <c r="AJ25" s="173"/>
      <c r="AK25" s="176">
        <v>15087</v>
      </c>
      <c r="AL25" s="185">
        <v>5.13</v>
      </c>
      <c r="AM25" s="177">
        <v>77396.31</v>
      </c>
      <c r="AN25" s="173"/>
      <c r="AO25" s="176">
        <v>15908</v>
      </c>
      <c r="AP25" s="185">
        <v>0.87850641186824241</v>
      </c>
      <c r="AQ25" s="188">
        <v>13975.28</v>
      </c>
      <c r="AR25" s="173"/>
      <c r="AS25" s="176"/>
      <c r="AT25" s="185">
        <v>0</v>
      </c>
      <c r="AU25" s="177"/>
      <c r="AV25" s="173"/>
      <c r="AW25" s="178">
        <v>13975.28</v>
      </c>
    </row>
    <row r="26" spans="2:49" ht="15.75" x14ac:dyDescent="0.25">
      <c r="B26" s="13" t="s">
        <v>42</v>
      </c>
      <c r="C26" s="4"/>
      <c r="D26" s="128">
        <f t="shared" si="2"/>
        <v>142847</v>
      </c>
      <c r="E26" s="88">
        <f t="shared" si="0"/>
        <v>5.1300000000000008</v>
      </c>
      <c r="F26" s="144">
        <f t="shared" si="2"/>
        <v>732805.1100000001</v>
      </c>
      <c r="G26" s="4"/>
      <c r="H26" s="128">
        <f t="shared" si="3"/>
        <v>75249</v>
      </c>
      <c r="I26" s="88">
        <f t="shared" si="4"/>
        <v>0.88</v>
      </c>
      <c r="J26" s="144">
        <f t="shared" si="5"/>
        <v>66195.360000000001</v>
      </c>
      <c r="K26" s="4"/>
      <c r="L26" s="128">
        <f t="shared" si="6"/>
        <v>133844</v>
      </c>
      <c r="M26" s="88">
        <f t="shared" si="7"/>
        <v>2.98</v>
      </c>
      <c r="N26" s="144">
        <f t="shared" si="8"/>
        <v>376101.64</v>
      </c>
      <c r="O26" s="4"/>
      <c r="P26" s="14">
        <f t="shared" si="1"/>
        <v>442297</v>
      </c>
      <c r="Q26" s="4"/>
      <c r="S26" s="174" t="s">
        <v>43</v>
      </c>
      <c r="T26" s="173"/>
      <c r="U26" s="176">
        <v>109213</v>
      </c>
      <c r="V26" s="185">
        <v>5.46</v>
      </c>
      <c r="W26" s="177">
        <v>596302.98</v>
      </c>
      <c r="X26" s="173"/>
      <c r="Y26" s="176">
        <v>56749</v>
      </c>
      <c r="Z26" s="185">
        <v>0.88</v>
      </c>
      <c r="AA26" s="188">
        <v>49939.12</v>
      </c>
      <c r="AB26" s="173"/>
      <c r="AC26" s="176">
        <v>163391.3772241993</v>
      </c>
      <c r="AD26" s="185">
        <v>2.81</v>
      </c>
      <c r="AE26" s="177">
        <v>459129.77</v>
      </c>
      <c r="AF26" s="173"/>
      <c r="AG26" s="178">
        <v>509068.89</v>
      </c>
      <c r="AI26" s="174" t="s">
        <v>43</v>
      </c>
      <c r="AJ26" s="173"/>
      <c r="AK26" s="176">
        <v>11776</v>
      </c>
      <c r="AL26" s="185">
        <v>5.46</v>
      </c>
      <c r="AM26" s="177">
        <v>64296.959999999999</v>
      </c>
      <c r="AN26" s="173"/>
      <c r="AO26" s="176">
        <v>13328</v>
      </c>
      <c r="AP26" s="185">
        <v>0.87735894357743105</v>
      </c>
      <c r="AQ26" s="188">
        <v>11693.44</v>
      </c>
      <c r="AR26" s="173"/>
      <c r="AS26" s="176"/>
      <c r="AT26" s="185">
        <v>0</v>
      </c>
      <c r="AU26" s="177"/>
      <c r="AV26" s="173"/>
      <c r="AW26" s="178">
        <v>11693.44</v>
      </c>
    </row>
    <row r="27" spans="2:49" ht="15.75" x14ac:dyDescent="0.25">
      <c r="B27" s="13" t="s">
        <v>43</v>
      </c>
      <c r="C27" s="4"/>
      <c r="D27" s="128">
        <f t="shared" si="2"/>
        <v>120989</v>
      </c>
      <c r="E27" s="88">
        <f t="shared" si="0"/>
        <v>5.46</v>
      </c>
      <c r="F27" s="144">
        <f t="shared" si="2"/>
        <v>660599.93999999994</v>
      </c>
      <c r="G27" s="4"/>
      <c r="H27" s="128">
        <f t="shared" si="3"/>
        <v>70077</v>
      </c>
      <c r="I27" s="88">
        <f t="shared" si="4"/>
        <v>0.88</v>
      </c>
      <c r="J27" s="144">
        <f t="shared" si="5"/>
        <v>61632.560000000005</v>
      </c>
      <c r="K27" s="4"/>
      <c r="L27" s="128">
        <f t="shared" si="6"/>
        <v>163391.3772241993</v>
      </c>
      <c r="M27" s="88">
        <f t="shared" si="7"/>
        <v>2.98</v>
      </c>
      <c r="N27" s="144">
        <f t="shared" si="8"/>
        <v>459129.77</v>
      </c>
      <c r="O27" s="4"/>
      <c r="P27" s="14">
        <f t="shared" si="1"/>
        <v>520762.33</v>
      </c>
      <c r="Q27" s="4"/>
      <c r="S27" s="174" t="s">
        <v>44</v>
      </c>
      <c r="T27" s="173"/>
      <c r="U27" s="176">
        <v>105238</v>
      </c>
      <c r="V27" s="185">
        <v>5.46</v>
      </c>
      <c r="W27" s="177">
        <v>574599.48</v>
      </c>
      <c r="X27" s="173"/>
      <c r="Y27" s="176">
        <v>59728.999999999993</v>
      </c>
      <c r="Z27" s="185">
        <v>0.88</v>
      </c>
      <c r="AA27" s="188">
        <v>52561.52</v>
      </c>
      <c r="AB27" s="173"/>
      <c r="AC27" s="176">
        <v>128552</v>
      </c>
      <c r="AD27" s="185">
        <v>2.81</v>
      </c>
      <c r="AE27" s="177">
        <v>361231.12</v>
      </c>
      <c r="AF27" s="173"/>
      <c r="AG27" s="178">
        <v>413792.64</v>
      </c>
      <c r="AI27" s="174" t="s">
        <v>44</v>
      </c>
      <c r="AJ27" s="173"/>
      <c r="AK27" s="176">
        <v>11156</v>
      </c>
      <c r="AL27" s="185">
        <v>5.46</v>
      </c>
      <c r="AM27" s="177">
        <v>60911.76</v>
      </c>
      <c r="AN27" s="173"/>
      <c r="AO27" s="176">
        <v>12803</v>
      </c>
      <c r="AP27" s="185">
        <v>0.87546356322736851</v>
      </c>
      <c r="AQ27" s="188">
        <v>11208.56</v>
      </c>
      <c r="AR27" s="173"/>
      <c r="AS27" s="176"/>
      <c r="AT27" s="185">
        <v>0</v>
      </c>
      <c r="AU27" s="177"/>
      <c r="AV27" s="173"/>
      <c r="AW27" s="178">
        <v>11208.56</v>
      </c>
    </row>
    <row r="28" spans="2:49" ht="15.75" x14ac:dyDescent="0.25">
      <c r="B28" s="13" t="s">
        <v>44</v>
      </c>
      <c r="C28" s="4"/>
      <c r="D28" s="128">
        <f t="shared" si="2"/>
        <v>116394</v>
      </c>
      <c r="E28" s="88">
        <f t="shared" si="0"/>
        <v>5.46</v>
      </c>
      <c r="F28" s="144">
        <f t="shared" si="2"/>
        <v>635511.24</v>
      </c>
      <c r="G28" s="4"/>
      <c r="H28" s="128">
        <f t="shared" si="3"/>
        <v>72532</v>
      </c>
      <c r="I28" s="88">
        <f t="shared" si="4"/>
        <v>0.88</v>
      </c>
      <c r="J28" s="144">
        <f t="shared" si="5"/>
        <v>63770.079999999994</v>
      </c>
      <c r="K28" s="4"/>
      <c r="L28" s="128">
        <f t="shared" si="6"/>
        <v>128552</v>
      </c>
      <c r="M28" s="88">
        <f t="shared" si="7"/>
        <v>2.98</v>
      </c>
      <c r="N28" s="144">
        <f t="shared" si="8"/>
        <v>361231.12</v>
      </c>
      <c r="O28" s="4"/>
      <c r="P28" s="14">
        <f t="shared" si="1"/>
        <v>425001.2</v>
      </c>
      <c r="Q28" s="4"/>
      <c r="S28" s="174" t="s">
        <v>45</v>
      </c>
      <c r="T28" s="173"/>
      <c r="U28" s="176">
        <v>116591.99999999999</v>
      </c>
      <c r="V28" s="185">
        <v>5.46</v>
      </c>
      <c r="W28" s="177">
        <v>636592.31999999995</v>
      </c>
      <c r="X28" s="173"/>
      <c r="Y28" s="176">
        <v>61310</v>
      </c>
      <c r="Z28" s="185">
        <v>0.88</v>
      </c>
      <c r="AA28" s="188">
        <v>53952.800000000003</v>
      </c>
      <c r="AB28" s="173"/>
      <c r="AC28" s="176">
        <v>139483</v>
      </c>
      <c r="AD28" s="185">
        <v>2.81</v>
      </c>
      <c r="AE28" s="177">
        <v>391947.23</v>
      </c>
      <c r="AF28" s="173"/>
      <c r="AG28" s="178">
        <v>445900.02999999997</v>
      </c>
      <c r="AI28" s="174" t="s">
        <v>45</v>
      </c>
      <c r="AJ28" s="173"/>
      <c r="AK28" s="176">
        <v>14934</v>
      </c>
      <c r="AL28" s="185">
        <v>5.46</v>
      </c>
      <c r="AM28" s="177">
        <v>81539.64</v>
      </c>
      <c r="AN28" s="173"/>
      <c r="AO28" s="176">
        <v>17649</v>
      </c>
      <c r="AP28" s="185">
        <v>0.87601110544506766</v>
      </c>
      <c r="AQ28" s="188">
        <v>15460.72</v>
      </c>
      <c r="AR28" s="173"/>
      <c r="AS28" s="176"/>
      <c r="AT28" s="185">
        <v>0</v>
      </c>
      <c r="AU28" s="177"/>
      <c r="AV28" s="173"/>
      <c r="AW28" s="178">
        <v>15460.72</v>
      </c>
    </row>
    <row r="29" spans="2:49" ht="15.75" x14ac:dyDescent="0.25">
      <c r="B29" s="13" t="s">
        <v>45</v>
      </c>
      <c r="C29" s="4"/>
      <c r="D29" s="128">
        <f t="shared" si="2"/>
        <v>131526</v>
      </c>
      <c r="E29" s="88">
        <f t="shared" si="0"/>
        <v>5.46</v>
      </c>
      <c r="F29" s="144">
        <f t="shared" si="2"/>
        <v>718131.96</v>
      </c>
      <c r="G29" s="4"/>
      <c r="H29" s="128">
        <f t="shared" si="3"/>
        <v>78959</v>
      </c>
      <c r="I29" s="88">
        <f t="shared" si="4"/>
        <v>0.88</v>
      </c>
      <c r="J29" s="144">
        <f t="shared" si="5"/>
        <v>69413.52</v>
      </c>
      <c r="K29" s="4"/>
      <c r="L29" s="128">
        <f t="shared" si="6"/>
        <v>139483</v>
      </c>
      <c r="M29" s="88">
        <f t="shared" si="7"/>
        <v>2.98</v>
      </c>
      <c r="N29" s="144">
        <f t="shared" si="8"/>
        <v>391947.23</v>
      </c>
      <c r="O29" s="4"/>
      <c r="P29" s="14">
        <f t="shared" si="1"/>
        <v>461360.75</v>
      </c>
      <c r="Q29" s="4"/>
      <c r="S29" s="174" t="s">
        <v>46</v>
      </c>
      <c r="T29" s="173"/>
      <c r="U29" s="176">
        <v>131083</v>
      </c>
      <c r="V29" s="185">
        <v>5.46</v>
      </c>
      <c r="W29" s="177">
        <v>715713.18</v>
      </c>
      <c r="X29" s="173"/>
      <c r="Y29" s="176">
        <v>73426</v>
      </c>
      <c r="Z29" s="185">
        <v>0.88</v>
      </c>
      <c r="AA29" s="188">
        <v>64614.879999999997</v>
      </c>
      <c r="AB29" s="173"/>
      <c r="AC29" s="176">
        <v>156533</v>
      </c>
      <c r="AD29" s="185">
        <v>2.81</v>
      </c>
      <c r="AE29" s="177">
        <v>439857.73</v>
      </c>
      <c r="AF29" s="173"/>
      <c r="AG29" s="178">
        <v>504472.61</v>
      </c>
      <c r="AI29" s="174" t="s">
        <v>46</v>
      </c>
      <c r="AJ29" s="173"/>
      <c r="AK29" s="176">
        <v>15803.000000000002</v>
      </c>
      <c r="AL29" s="185">
        <v>5.46</v>
      </c>
      <c r="AM29" s="177">
        <v>86284.38</v>
      </c>
      <c r="AN29" s="173"/>
      <c r="AO29" s="176">
        <v>16890</v>
      </c>
      <c r="AP29" s="185">
        <v>0.87614446417998815</v>
      </c>
      <c r="AQ29" s="188">
        <v>14798.08</v>
      </c>
      <c r="AR29" s="173"/>
      <c r="AS29" s="176"/>
      <c r="AT29" s="185">
        <v>0</v>
      </c>
      <c r="AU29" s="177"/>
      <c r="AV29" s="173"/>
      <c r="AW29" s="178">
        <v>14798.08</v>
      </c>
    </row>
    <row r="30" spans="2:49" ht="15.75" x14ac:dyDescent="0.25">
      <c r="B30" s="13" t="s">
        <v>46</v>
      </c>
      <c r="C30" s="4"/>
      <c r="D30" s="128">
        <f t="shared" si="2"/>
        <v>146886</v>
      </c>
      <c r="E30" s="88">
        <f t="shared" si="0"/>
        <v>5.46</v>
      </c>
      <c r="F30" s="144">
        <f t="shared" si="2"/>
        <v>801997.56</v>
      </c>
      <c r="G30" s="4"/>
      <c r="H30" s="128">
        <f t="shared" si="3"/>
        <v>90316</v>
      </c>
      <c r="I30" s="88">
        <f t="shared" si="4"/>
        <v>0.88</v>
      </c>
      <c r="J30" s="144">
        <f t="shared" si="5"/>
        <v>79412.959999999992</v>
      </c>
      <c r="K30" s="4"/>
      <c r="L30" s="128">
        <f t="shared" si="6"/>
        <v>156533</v>
      </c>
      <c r="M30" s="88">
        <f t="shared" si="7"/>
        <v>2.98</v>
      </c>
      <c r="N30" s="144">
        <f t="shared" si="8"/>
        <v>439857.73</v>
      </c>
      <c r="O30" s="4"/>
      <c r="P30" s="14">
        <f t="shared" si="1"/>
        <v>519270.68999999994</v>
      </c>
      <c r="Q30" s="4"/>
      <c r="S30" s="174" t="s">
        <v>47</v>
      </c>
      <c r="T30" s="173"/>
      <c r="U30" s="176">
        <v>125061.00000000001</v>
      </c>
      <c r="V30" s="185">
        <v>5.46</v>
      </c>
      <c r="W30" s="177">
        <v>682833.06</v>
      </c>
      <c r="X30" s="173"/>
      <c r="Y30" s="176">
        <v>61973</v>
      </c>
      <c r="Z30" s="185">
        <v>0.88</v>
      </c>
      <c r="AA30" s="188">
        <v>54536.24</v>
      </c>
      <c r="AB30" s="173"/>
      <c r="AC30" s="176">
        <v>141371</v>
      </c>
      <c r="AD30" s="185">
        <v>2.81</v>
      </c>
      <c r="AE30" s="177">
        <v>397252.51</v>
      </c>
      <c r="AF30" s="173"/>
      <c r="AG30" s="178">
        <v>451788.75</v>
      </c>
      <c r="AI30" s="174" t="s">
        <v>47</v>
      </c>
      <c r="AJ30" s="173"/>
      <c r="AK30" s="176">
        <v>13789.999999999998</v>
      </c>
      <c r="AL30" s="185">
        <v>5.46</v>
      </c>
      <c r="AM30" s="177">
        <v>75293.399999999994</v>
      </c>
      <c r="AN30" s="173"/>
      <c r="AO30" s="176">
        <v>16297</v>
      </c>
      <c r="AP30" s="185">
        <v>0.87600417254709451</v>
      </c>
      <c r="AQ30" s="188">
        <v>14276.24</v>
      </c>
      <c r="AR30" s="173"/>
      <c r="AS30" s="176"/>
      <c r="AT30" s="185">
        <v>0</v>
      </c>
      <c r="AU30" s="177"/>
      <c r="AV30" s="173"/>
      <c r="AW30" s="178">
        <v>14276.24</v>
      </c>
    </row>
    <row r="31" spans="2:49" ht="15.75" x14ac:dyDescent="0.25">
      <c r="B31" s="13" t="s">
        <v>47</v>
      </c>
      <c r="C31" s="4"/>
      <c r="D31" s="128">
        <f t="shared" si="2"/>
        <v>138851</v>
      </c>
      <c r="E31" s="88">
        <f t="shared" si="0"/>
        <v>5.4600000000000009</v>
      </c>
      <c r="F31" s="144">
        <f t="shared" si="2"/>
        <v>758126.46000000008</v>
      </c>
      <c r="G31" s="4"/>
      <c r="H31" s="128">
        <f t="shared" si="3"/>
        <v>78270</v>
      </c>
      <c r="I31" s="88">
        <f t="shared" si="4"/>
        <v>0.88</v>
      </c>
      <c r="J31" s="144">
        <f t="shared" si="5"/>
        <v>68812.479999999996</v>
      </c>
      <c r="K31" s="4"/>
      <c r="L31" s="128">
        <f t="shared" si="6"/>
        <v>141371</v>
      </c>
      <c r="M31" s="88">
        <f t="shared" si="7"/>
        <v>2.98</v>
      </c>
      <c r="N31" s="144">
        <f t="shared" si="8"/>
        <v>397252.51</v>
      </c>
      <c r="O31" s="4"/>
      <c r="P31" s="14">
        <f t="shared" si="1"/>
        <v>466064.99</v>
      </c>
      <c r="Q31" s="4"/>
      <c r="S31" s="174" t="s">
        <v>48</v>
      </c>
      <c r="T31" s="173"/>
      <c r="U31" s="176">
        <v>105191.99999999999</v>
      </c>
      <c r="V31" s="185">
        <v>5.46</v>
      </c>
      <c r="W31" s="177">
        <v>574348.31999999995</v>
      </c>
      <c r="X31" s="173"/>
      <c r="Y31" s="176">
        <v>53007.000000000007</v>
      </c>
      <c r="Z31" s="185">
        <v>0.87999999999999989</v>
      </c>
      <c r="AA31" s="188">
        <v>46646.16</v>
      </c>
      <c r="AB31" s="173"/>
      <c r="AC31" s="176">
        <v>123755</v>
      </c>
      <c r="AD31" s="185">
        <v>2.81</v>
      </c>
      <c r="AE31" s="177">
        <v>347751.55</v>
      </c>
      <c r="AF31" s="173"/>
      <c r="AG31" s="178">
        <v>394397.70999999996</v>
      </c>
      <c r="AI31" s="174" t="s">
        <v>48</v>
      </c>
      <c r="AJ31" s="173"/>
      <c r="AK31" s="176">
        <v>14092.000000000002</v>
      </c>
      <c r="AL31" s="185">
        <v>5.46</v>
      </c>
      <c r="AM31" s="177">
        <v>76942.320000000007</v>
      </c>
      <c r="AN31" s="173"/>
      <c r="AO31" s="176">
        <v>16642</v>
      </c>
      <c r="AP31" s="185">
        <v>0.87666866963105394</v>
      </c>
      <c r="AQ31" s="188">
        <v>14589.52</v>
      </c>
      <c r="AR31" s="173"/>
      <c r="AS31" s="176"/>
      <c r="AT31" s="185">
        <v>0</v>
      </c>
      <c r="AU31" s="177"/>
      <c r="AV31" s="173"/>
      <c r="AW31" s="178">
        <v>14589.52</v>
      </c>
    </row>
    <row r="32" spans="2:49" ht="15.75" x14ac:dyDescent="0.25">
      <c r="B32" s="13" t="s">
        <v>48</v>
      </c>
      <c r="C32" s="4"/>
      <c r="D32" s="128">
        <f t="shared" si="2"/>
        <v>119283.99999999999</v>
      </c>
      <c r="E32" s="88">
        <f t="shared" si="0"/>
        <v>5.46</v>
      </c>
      <c r="F32" s="144">
        <f t="shared" si="2"/>
        <v>651290.6399999999</v>
      </c>
      <c r="G32" s="4"/>
      <c r="H32" s="128">
        <f t="shared" si="3"/>
        <v>69649</v>
      </c>
      <c r="I32" s="88">
        <f t="shared" si="4"/>
        <v>0.88</v>
      </c>
      <c r="J32" s="144">
        <f t="shared" si="5"/>
        <v>61235.680000000008</v>
      </c>
      <c r="K32" s="4"/>
      <c r="L32" s="128">
        <f t="shared" si="6"/>
        <v>123755</v>
      </c>
      <c r="M32" s="88">
        <f t="shared" si="7"/>
        <v>2.98</v>
      </c>
      <c r="N32" s="144">
        <f t="shared" si="8"/>
        <v>347751.55</v>
      </c>
      <c r="O32" s="4"/>
      <c r="P32" s="14">
        <f t="shared" si="1"/>
        <v>408987.23</v>
      </c>
      <c r="Q32" s="4"/>
      <c r="S32" s="174" t="s">
        <v>49</v>
      </c>
      <c r="T32" s="173"/>
      <c r="U32" s="176">
        <v>114874.00000000001</v>
      </c>
      <c r="V32" s="185">
        <v>5.46</v>
      </c>
      <c r="W32" s="177">
        <v>627212.04</v>
      </c>
      <c r="X32" s="173"/>
      <c r="Y32" s="176">
        <v>54873</v>
      </c>
      <c r="Z32" s="185">
        <v>0.88</v>
      </c>
      <c r="AA32" s="188">
        <v>48288.24</v>
      </c>
      <c r="AB32" s="173"/>
      <c r="AC32" s="176">
        <v>136524</v>
      </c>
      <c r="AD32" s="185">
        <v>2.81</v>
      </c>
      <c r="AE32" s="177">
        <v>383632.44</v>
      </c>
      <c r="AF32" s="173"/>
      <c r="AG32" s="178">
        <v>431920.68</v>
      </c>
      <c r="AI32" s="174" t="s">
        <v>49</v>
      </c>
      <c r="AJ32" s="173"/>
      <c r="AK32" s="176">
        <v>11394</v>
      </c>
      <c r="AL32" s="185">
        <v>5.46</v>
      </c>
      <c r="AM32" s="177">
        <v>62211.24</v>
      </c>
      <c r="AN32" s="173"/>
      <c r="AO32" s="176">
        <v>12619</v>
      </c>
      <c r="AP32" s="185">
        <v>0.87721055551153027</v>
      </c>
      <c r="AQ32" s="188">
        <v>11069.52</v>
      </c>
      <c r="AR32" s="173"/>
      <c r="AS32" s="176"/>
      <c r="AT32" s="185">
        <v>0</v>
      </c>
      <c r="AU32" s="177"/>
      <c r="AV32" s="173"/>
      <c r="AW32" s="178">
        <v>11069.52</v>
      </c>
    </row>
    <row r="33" spans="2:49" ht="15.75" x14ac:dyDescent="0.25">
      <c r="B33" s="13" t="s">
        <v>49</v>
      </c>
      <c r="C33" s="4"/>
      <c r="D33" s="128">
        <f t="shared" si="2"/>
        <v>126268.00000000001</v>
      </c>
      <c r="E33" s="88">
        <f t="shared" si="0"/>
        <v>5.46</v>
      </c>
      <c r="F33" s="144">
        <f t="shared" si="2"/>
        <v>689423.28</v>
      </c>
      <c r="G33" s="4"/>
      <c r="H33" s="128">
        <f t="shared" si="3"/>
        <v>67492</v>
      </c>
      <c r="I33" s="88">
        <f t="shared" si="4"/>
        <v>0.88</v>
      </c>
      <c r="J33" s="144">
        <f t="shared" si="5"/>
        <v>59357.759999999995</v>
      </c>
      <c r="K33" s="4"/>
      <c r="L33" s="128">
        <f t="shared" si="6"/>
        <v>136524</v>
      </c>
      <c r="M33" s="88">
        <f t="shared" si="7"/>
        <v>2.98</v>
      </c>
      <c r="N33" s="144">
        <f t="shared" si="8"/>
        <v>383632.44</v>
      </c>
      <c r="O33" s="4"/>
      <c r="P33" s="14">
        <f t="shared" si="1"/>
        <v>442990.2</v>
      </c>
      <c r="Q33" s="4"/>
      <c r="S33" s="174" t="s">
        <v>50</v>
      </c>
      <c r="T33" s="173"/>
      <c r="U33" s="176">
        <v>130234</v>
      </c>
      <c r="V33" s="185">
        <v>5.46</v>
      </c>
      <c r="W33" s="177">
        <v>711077.64</v>
      </c>
      <c r="X33" s="173"/>
      <c r="Y33" s="176">
        <v>65184</v>
      </c>
      <c r="Z33" s="185">
        <v>0.88</v>
      </c>
      <c r="AA33" s="188">
        <v>57361.919999999998</v>
      </c>
      <c r="AB33" s="173"/>
      <c r="AC33" s="176">
        <v>142119</v>
      </c>
      <c r="AD33" s="185">
        <v>2.81</v>
      </c>
      <c r="AE33" s="177">
        <v>399354.39</v>
      </c>
      <c r="AF33" s="173"/>
      <c r="AG33" s="178">
        <v>456716.31</v>
      </c>
      <c r="AI33" s="174" t="s">
        <v>50</v>
      </c>
      <c r="AJ33" s="173"/>
      <c r="AK33" s="176">
        <v>13880</v>
      </c>
      <c r="AL33" s="185">
        <v>5.46</v>
      </c>
      <c r="AM33" s="177">
        <v>75784.800000000003</v>
      </c>
      <c r="AN33" s="173"/>
      <c r="AO33" s="176">
        <v>15479</v>
      </c>
      <c r="AP33" s="185">
        <v>0.87954519025776856</v>
      </c>
      <c r="AQ33" s="188">
        <v>13614.48</v>
      </c>
      <c r="AR33" s="173"/>
      <c r="AS33" s="176"/>
      <c r="AT33" s="185">
        <v>0</v>
      </c>
      <c r="AU33" s="177"/>
      <c r="AV33" s="173"/>
      <c r="AW33" s="178">
        <v>13614.48</v>
      </c>
    </row>
    <row r="34" spans="2:49" ht="15.75" x14ac:dyDescent="0.25">
      <c r="B34" s="13" t="s">
        <v>50</v>
      </c>
      <c r="C34" s="4"/>
      <c r="D34" s="128">
        <f t="shared" si="2"/>
        <v>144114</v>
      </c>
      <c r="E34" s="88">
        <f t="shared" si="0"/>
        <v>5.4600000000000009</v>
      </c>
      <c r="F34" s="144">
        <f t="shared" si="2"/>
        <v>786862.44000000006</v>
      </c>
      <c r="G34" s="4"/>
      <c r="H34" s="128">
        <f t="shared" si="3"/>
        <v>80663</v>
      </c>
      <c r="I34" s="88">
        <f t="shared" si="4"/>
        <v>0.88</v>
      </c>
      <c r="J34" s="144">
        <f t="shared" si="5"/>
        <v>70976.399999999994</v>
      </c>
      <c r="K34" s="4"/>
      <c r="L34" s="128">
        <f t="shared" si="6"/>
        <v>142119</v>
      </c>
      <c r="M34" s="88">
        <f t="shared" si="7"/>
        <v>2.98</v>
      </c>
      <c r="N34" s="144">
        <f t="shared" si="8"/>
        <v>399354.39</v>
      </c>
      <c r="O34" s="4"/>
      <c r="P34" s="14">
        <f t="shared" si="1"/>
        <v>470330.79000000004</v>
      </c>
      <c r="Q34" s="4"/>
      <c r="S34" s="174" t="s">
        <v>51</v>
      </c>
      <c r="T34" s="173"/>
      <c r="U34" s="176">
        <v>140511</v>
      </c>
      <c r="V34" s="185">
        <v>5.46</v>
      </c>
      <c r="W34" s="177">
        <v>767190.06</v>
      </c>
      <c r="X34" s="173"/>
      <c r="Y34" s="176">
        <v>71621</v>
      </c>
      <c r="Z34" s="185">
        <v>0.88</v>
      </c>
      <c r="AA34" s="188">
        <v>63026.48</v>
      </c>
      <c r="AB34" s="173"/>
      <c r="AC34" s="176">
        <v>155209</v>
      </c>
      <c r="AD34" s="185">
        <v>2.81</v>
      </c>
      <c r="AE34" s="177">
        <v>436137.29</v>
      </c>
      <c r="AF34" s="173"/>
      <c r="AG34" s="178">
        <v>499163.76999999996</v>
      </c>
      <c r="AI34" s="174" t="s">
        <v>51</v>
      </c>
      <c r="AJ34" s="173"/>
      <c r="AK34" s="176">
        <v>15489</v>
      </c>
      <c r="AL34" s="185">
        <v>5.46</v>
      </c>
      <c r="AM34" s="177">
        <v>84569.94</v>
      </c>
      <c r="AN34" s="173"/>
      <c r="AO34" s="176">
        <v>18223</v>
      </c>
      <c r="AP34" s="185">
        <v>0.87995170937825828</v>
      </c>
      <c r="AQ34" s="188">
        <v>16035.36</v>
      </c>
      <c r="AR34" s="173"/>
      <c r="AS34" s="176"/>
      <c r="AT34" s="185">
        <v>0</v>
      </c>
      <c r="AU34" s="177"/>
      <c r="AV34" s="173"/>
      <c r="AW34" s="178">
        <v>16035.36</v>
      </c>
    </row>
    <row r="35" spans="2:49" ht="15.75" x14ac:dyDescent="0.25">
      <c r="B35" s="13" t="s">
        <v>51</v>
      </c>
      <c r="C35" s="4"/>
      <c r="D35" s="128">
        <f t="shared" si="2"/>
        <v>156000</v>
      </c>
      <c r="E35" s="88">
        <f t="shared" si="0"/>
        <v>5.46</v>
      </c>
      <c r="F35" s="144">
        <f t="shared" si="2"/>
        <v>851760</v>
      </c>
      <c r="G35" s="4"/>
      <c r="H35" s="128">
        <f t="shared" si="3"/>
        <v>89844</v>
      </c>
      <c r="I35" s="88">
        <f t="shared" si="4"/>
        <v>0.88</v>
      </c>
      <c r="J35" s="144">
        <f t="shared" si="5"/>
        <v>79061.84</v>
      </c>
      <c r="K35" s="4"/>
      <c r="L35" s="128">
        <f t="shared" si="6"/>
        <v>155209</v>
      </c>
      <c r="M35" s="88">
        <f t="shared" si="7"/>
        <v>2.98</v>
      </c>
      <c r="N35" s="144">
        <f t="shared" si="8"/>
        <v>436137.29</v>
      </c>
      <c r="O35" s="4"/>
      <c r="P35" s="14">
        <f t="shared" si="1"/>
        <v>515199.13</v>
      </c>
      <c r="Q35" s="4"/>
      <c r="S35" s="173"/>
      <c r="T35" s="173"/>
      <c r="U35" s="173"/>
      <c r="V35" s="173"/>
      <c r="W35" s="173"/>
      <c r="X35" s="173"/>
      <c r="Y35" s="173"/>
      <c r="Z35" s="173"/>
      <c r="AA35" s="173"/>
      <c r="AB35" s="173"/>
      <c r="AC35" s="173"/>
      <c r="AD35" s="173"/>
      <c r="AE35" s="173"/>
      <c r="AF35" s="173"/>
      <c r="AG35" s="173"/>
      <c r="AI35" s="173"/>
      <c r="AJ35" s="173"/>
      <c r="AK35" s="173"/>
      <c r="AL35" s="173"/>
      <c r="AM35" s="173"/>
      <c r="AN35" s="173"/>
      <c r="AO35" s="173"/>
      <c r="AP35" s="173"/>
      <c r="AQ35" s="173"/>
      <c r="AR35" s="173"/>
      <c r="AS35" s="173"/>
      <c r="AT35" s="173"/>
      <c r="AU35" s="173"/>
      <c r="AV35" s="173"/>
      <c r="AW35" s="173"/>
    </row>
    <row r="36" spans="2:49" ht="15.75" thickBot="1" x14ac:dyDescent="0.3">
      <c r="B36" s="4"/>
      <c r="C36" s="4"/>
      <c r="D36" s="4"/>
      <c r="E36" s="4"/>
      <c r="F36" s="4"/>
      <c r="G36" s="4"/>
      <c r="H36" s="4"/>
      <c r="I36" s="4"/>
      <c r="J36" s="4"/>
      <c r="K36" s="4"/>
      <c r="L36" s="4"/>
      <c r="M36" s="4"/>
      <c r="N36" s="4"/>
      <c r="O36" s="4"/>
      <c r="P36" s="4"/>
      <c r="Q36" s="4"/>
      <c r="S36" s="184" t="s">
        <v>52</v>
      </c>
      <c r="T36" s="173"/>
      <c r="U36" s="179">
        <v>1482628</v>
      </c>
      <c r="V36" s="180">
        <v>5.369938366198399</v>
      </c>
      <c r="W36" s="181">
        <v>7961620.9800000004</v>
      </c>
      <c r="X36" s="173"/>
      <c r="Y36" s="179">
        <v>755005</v>
      </c>
      <c r="Z36" s="180">
        <v>0.88</v>
      </c>
      <c r="AA36" s="181">
        <v>664404.4</v>
      </c>
      <c r="AB36" s="173"/>
      <c r="AC36" s="179">
        <v>1726013.3772241992</v>
      </c>
      <c r="AD36" s="180">
        <v>2.81</v>
      </c>
      <c r="AE36" s="181">
        <v>4850097.59</v>
      </c>
      <c r="AF36" s="173"/>
      <c r="AG36" s="181">
        <v>5514501.9899999993</v>
      </c>
      <c r="AI36" s="184" t="s">
        <v>52</v>
      </c>
      <c r="AJ36" s="173"/>
      <c r="AK36" s="179">
        <v>170155</v>
      </c>
      <c r="AL36" s="180">
        <v>5.3672167729423172</v>
      </c>
      <c r="AM36" s="181">
        <v>913258.77</v>
      </c>
      <c r="AN36" s="173"/>
      <c r="AO36" s="179">
        <v>192845</v>
      </c>
      <c r="AP36" s="180">
        <v>0.87782789286732887</v>
      </c>
      <c r="AQ36" s="181">
        <v>169284.72000000003</v>
      </c>
      <c r="AR36" s="173"/>
      <c r="AS36" s="179">
        <v>0</v>
      </c>
      <c r="AT36" s="180">
        <v>0</v>
      </c>
      <c r="AU36" s="181">
        <v>0</v>
      </c>
      <c r="AV36" s="173"/>
      <c r="AW36" s="181">
        <v>169284.72000000003</v>
      </c>
    </row>
    <row r="37" spans="2:49" x14ac:dyDescent="0.25">
      <c r="B37" s="4"/>
      <c r="C37" s="4"/>
      <c r="D37" s="4"/>
      <c r="E37" s="4"/>
      <c r="F37" s="4"/>
      <c r="G37" s="4"/>
      <c r="H37" s="4"/>
      <c r="I37" s="4"/>
      <c r="J37" s="4"/>
      <c r="K37" s="4"/>
      <c r="L37" s="4"/>
      <c r="M37" s="4"/>
      <c r="N37" s="4"/>
      <c r="O37" s="4"/>
      <c r="P37" s="4"/>
      <c r="Q37" s="4"/>
    </row>
    <row r="38" spans="2:49" ht="15.75" hidden="1" x14ac:dyDescent="0.25">
      <c r="B38" s="7" t="s">
        <v>53</v>
      </c>
      <c r="C38" s="8"/>
      <c r="D38" s="215" t="s">
        <v>32</v>
      </c>
      <c r="E38" s="215"/>
      <c r="F38" s="215"/>
      <c r="G38" s="8"/>
      <c r="H38" s="215" t="s">
        <v>33</v>
      </c>
      <c r="I38" s="215"/>
      <c r="J38" s="215"/>
      <c r="K38" s="8"/>
      <c r="L38" s="215" t="s">
        <v>34</v>
      </c>
      <c r="M38" s="215"/>
      <c r="N38" s="215"/>
      <c r="O38" s="8"/>
      <c r="P38" s="7" t="s">
        <v>35</v>
      </c>
      <c r="Q38" s="4"/>
    </row>
    <row r="39" spans="2:49" ht="16.5" hidden="1" x14ac:dyDescent="0.3">
      <c r="B39" s="10"/>
      <c r="C39" s="11"/>
      <c r="D39" s="12"/>
      <c r="E39" s="12"/>
      <c r="F39" s="12"/>
      <c r="G39" s="11"/>
      <c r="H39" s="12"/>
      <c r="I39" s="12"/>
      <c r="J39" s="12"/>
      <c r="K39" s="11"/>
      <c r="L39" s="12"/>
      <c r="M39" s="12"/>
      <c r="N39" s="12"/>
      <c r="O39" s="11"/>
      <c r="P39" s="12"/>
      <c r="Q39" s="4"/>
    </row>
    <row r="40" spans="2:49" ht="33" hidden="1" x14ac:dyDescent="0.3">
      <c r="B40" s="10" t="s">
        <v>36</v>
      </c>
      <c r="C40" s="11"/>
      <c r="D40" s="12" t="s">
        <v>37</v>
      </c>
      <c r="E40" s="12" t="s">
        <v>38</v>
      </c>
      <c r="F40" s="12" t="s">
        <v>39</v>
      </c>
      <c r="G40" s="11"/>
      <c r="H40" s="12" t="s">
        <v>37</v>
      </c>
      <c r="I40" s="12" t="s">
        <v>38</v>
      </c>
      <c r="J40" s="12" t="s">
        <v>39</v>
      </c>
      <c r="K40" s="11"/>
      <c r="L40" s="12" t="s">
        <v>37</v>
      </c>
      <c r="M40" s="12" t="s">
        <v>38</v>
      </c>
      <c r="N40" s="12" t="s">
        <v>39</v>
      </c>
      <c r="O40" s="11"/>
      <c r="P40" s="12" t="s">
        <v>39</v>
      </c>
      <c r="Q40" s="4"/>
    </row>
    <row r="41" spans="2:49" hidden="1" x14ac:dyDescent="0.25">
      <c r="B41" s="4"/>
      <c r="C41" s="4"/>
      <c r="D41" s="4"/>
      <c r="E41" s="4"/>
      <c r="F41" s="4"/>
      <c r="G41" s="4"/>
      <c r="H41" s="4"/>
      <c r="I41" s="4"/>
      <c r="J41" s="4"/>
      <c r="K41" s="4"/>
      <c r="L41" s="4"/>
      <c r="M41" s="4"/>
      <c r="N41" s="4"/>
      <c r="O41" s="4"/>
      <c r="P41" s="4"/>
      <c r="Q41" s="4"/>
    </row>
    <row r="42" spans="2:49" ht="15.75" hidden="1" x14ac:dyDescent="0.25">
      <c r="B42" s="13" t="s">
        <v>40</v>
      </c>
      <c r="C42" s="4"/>
      <c r="D42" s="128"/>
      <c r="E42" s="90">
        <f>ROUND(IF(D42&lt;&gt;0,F42/D42,0),4)</f>
        <v>0</v>
      </c>
      <c r="F42" s="86"/>
      <c r="G42" s="4"/>
      <c r="H42" s="128"/>
      <c r="I42" s="91">
        <f>ROUND(IF(H42&lt;&gt;0,J42/H42,0),4)</f>
        <v>0</v>
      </c>
      <c r="J42" s="142"/>
      <c r="K42" s="4"/>
      <c r="L42" s="128"/>
      <c r="M42" s="91">
        <f>ROUND(IF(L42&lt;&gt;0,N42/L42,0),4)</f>
        <v>0</v>
      </c>
      <c r="N42" s="86"/>
      <c r="O42" s="4"/>
      <c r="P42" s="79">
        <f t="shared" ref="P42:P53" si="9">J42+N42</f>
        <v>0</v>
      </c>
      <c r="Q42" s="4"/>
    </row>
    <row r="43" spans="2:49" ht="15.75" hidden="1" x14ac:dyDescent="0.25">
      <c r="B43" s="13" t="s">
        <v>41</v>
      </c>
      <c r="C43" s="4"/>
      <c r="D43" s="128"/>
      <c r="E43" s="90">
        <f t="shared" ref="E43:E53" si="10">ROUND(IF(D43&lt;&gt;0,F43/D43,0),4)</f>
        <v>0</v>
      </c>
      <c r="F43" s="86"/>
      <c r="G43" s="4"/>
      <c r="H43" s="128"/>
      <c r="I43" s="91">
        <f t="shared" ref="I43:I53" si="11">ROUND(IF(H43&lt;&gt;0,J43/H43,0),4)</f>
        <v>0</v>
      </c>
      <c r="J43" s="142"/>
      <c r="K43" s="4"/>
      <c r="L43" s="128"/>
      <c r="M43" s="91">
        <f t="shared" ref="M43:M53" si="12">ROUND(IF(L43&lt;&gt;0,N43/L43,0),4)</f>
        <v>0</v>
      </c>
      <c r="N43" s="86"/>
      <c r="O43" s="4"/>
      <c r="P43" s="79">
        <f t="shared" si="9"/>
        <v>0</v>
      </c>
      <c r="Q43" s="4"/>
    </row>
    <row r="44" spans="2:49" ht="15.75" hidden="1" x14ac:dyDescent="0.25">
      <c r="B44" s="13" t="s">
        <v>42</v>
      </c>
      <c r="C44" s="4"/>
      <c r="D44" s="128"/>
      <c r="E44" s="90">
        <f t="shared" si="10"/>
        <v>0</v>
      </c>
      <c r="F44" s="86"/>
      <c r="G44" s="4"/>
      <c r="H44" s="128"/>
      <c r="I44" s="91">
        <f t="shared" si="11"/>
        <v>0</v>
      </c>
      <c r="J44" s="142"/>
      <c r="K44" s="4"/>
      <c r="L44" s="128"/>
      <c r="M44" s="91">
        <f t="shared" si="12"/>
        <v>0</v>
      </c>
      <c r="N44" s="86"/>
      <c r="O44" s="4"/>
      <c r="P44" s="79">
        <f t="shared" si="9"/>
        <v>0</v>
      </c>
      <c r="Q44" s="4"/>
    </row>
    <row r="45" spans="2:49" ht="15.75" hidden="1" x14ac:dyDescent="0.25">
      <c r="B45" s="13" t="s">
        <v>43</v>
      </c>
      <c r="C45" s="4"/>
      <c r="D45" s="128"/>
      <c r="E45" s="90">
        <f t="shared" si="10"/>
        <v>0</v>
      </c>
      <c r="F45" s="86"/>
      <c r="G45" s="4"/>
      <c r="H45" s="128"/>
      <c r="I45" s="91">
        <f t="shared" si="11"/>
        <v>0</v>
      </c>
      <c r="J45" s="142"/>
      <c r="K45" s="4"/>
      <c r="L45" s="128"/>
      <c r="M45" s="91">
        <f t="shared" si="12"/>
        <v>0</v>
      </c>
      <c r="N45" s="86"/>
      <c r="O45" s="4"/>
      <c r="P45" s="79">
        <f t="shared" si="9"/>
        <v>0</v>
      </c>
      <c r="Q45" s="4"/>
    </row>
    <row r="46" spans="2:49" ht="15.75" hidden="1" x14ac:dyDescent="0.25">
      <c r="B46" s="13" t="s">
        <v>44</v>
      </c>
      <c r="C46" s="4"/>
      <c r="D46" s="128"/>
      <c r="E46" s="90">
        <f t="shared" si="10"/>
        <v>0</v>
      </c>
      <c r="F46" s="86"/>
      <c r="G46" s="4"/>
      <c r="H46" s="128"/>
      <c r="I46" s="91">
        <f t="shared" si="11"/>
        <v>0</v>
      </c>
      <c r="J46" s="142"/>
      <c r="K46" s="4"/>
      <c r="L46" s="128"/>
      <c r="M46" s="91">
        <f t="shared" si="12"/>
        <v>0</v>
      </c>
      <c r="N46" s="86"/>
      <c r="O46" s="4"/>
      <c r="P46" s="79">
        <f t="shared" si="9"/>
        <v>0</v>
      </c>
      <c r="Q46" s="4"/>
    </row>
    <row r="47" spans="2:49" ht="15.75" hidden="1" x14ac:dyDescent="0.25">
      <c r="B47" s="13" t="s">
        <v>45</v>
      </c>
      <c r="C47" s="4"/>
      <c r="D47" s="128"/>
      <c r="E47" s="90">
        <f t="shared" si="10"/>
        <v>0</v>
      </c>
      <c r="F47" s="86"/>
      <c r="G47" s="4"/>
      <c r="H47" s="128"/>
      <c r="I47" s="91">
        <f t="shared" si="11"/>
        <v>0</v>
      </c>
      <c r="J47" s="142"/>
      <c r="K47" s="4"/>
      <c r="L47" s="128"/>
      <c r="M47" s="91">
        <f t="shared" si="12"/>
        <v>0</v>
      </c>
      <c r="N47" s="86"/>
      <c r="O47" s="4"/>
      <c r="P47" s="79">
        <f t="shared" si="9"/>
        <v>0</v>
      </c>
      <c r="Q47" s="4"/>
    </row>
    <row r="48" spans="2:49" ht="15.75" hidden="1" x14ac:dyDescent="0.25">
      <c r="B48" s="13" t="s">
        <v>46</v>
      </c>
      <c r="C48" s="4"/>
      <c r="D48" s="128"/>
      <c r="E48" s="90">
        <f t="shared" si="10"/>
        <v>0</v>
      </c>
      <c r="F48" s="86"/>
      <c r="G48" s="4"/>
      <c r="H48" s="128"/>
      <c r="I48" s="91">
        <f t="shared" si="11"/>
        <v>0</v>
      </c>
      <c r="J48" s="142"/>
      <c r="K48" s="4"/>
      <c r="L48" s="128"/>
      <c r="M48" s="91">
        <f t="shared" si="12"/>
        <v>0</v>
      </c>
      <c r="N48" s="86"/>
      <c r="O48" s="4"/>
      <c r="P48" s="79">
        <f t="shared" si="9"/>
        <v>0</v>
      </c>
      <c r="Q48" s="4"/>
    </row>
    <row r="49" spans="2:17" ht="15.75" hidden="1" x14ac:dyDescent="0.25">
      <c r="B49" s="13" t="s">
        <v>47</v>
      </c>
      <c r="C49" s="4"/>
      <c r="D49" s="128"/>
      <c r="E49" s="90">
        <f t="shared" si="10"/>
        <v>0</v>
      </c>
      <c r="F49" s="86"/>
      <c r="G49" s="4"/>
      <c r="H49" s="128"/>
      <c r="I49" s="91">
        <f t="shared" si="11"/>
        <v>0</v>
      </c>
      <c r="J49" s="142"/>
      <c r="K49" s="4"/>
      <c r="L49" s="128"/>
      <c r="M49" s="91">
        <f t="shared" si="12"/>
        <v>0</v>
      </c>
      <c r="N49" s="86"/>
      <c r="O49" s="4"/>
      <c r="P49" s="79">
        <f t="shared" si="9"/>
        <v>0</v>
      </c>
      <c r="Q49" s="4"/>
    </row>
    <row r="50" spans="2:17" ht="15.75" hidden="1" x14ac:dyDescent="0.25">
      <c r="B50" s="13" t="s">
        <v>48</v>
      </c>
      <c r="C50" s="4"/>
      <c r="D50" s="128"/>
      <c r="E50" s="90">
        <f t="shared" si="10"/>
        <v>0</v>
      </c>
      <c r="F50" s="86"/>
      <c r="G50" s="4"/>
      <c r="H50" s="128"/>
      <c r="I50" s="91">
        <f t="shared" si="11"/>
        <v>0</v>
      </c>
      <c r="J50" s="142"/>
      <c r="K50" s="4"/>
      <c r="L50" s="128"/>
      <c r="M50" s="91">
        <f t="shared" si="12"/>
        <v>0</v>
      </c>
      <c r="N50" s="86"/>
      <c r="O50" s="4"/>
      <c r="P50" s="79">
        <f t="shared" si="9"/>
        <v>0</v>
      </c>
      <c r="Q50" s="4"/>
    </row>
    <row r="51" spans="2:17" ht="15.75" hidden="1" x14ac:dyDescent="0.25">
      <c r="B51" s="13" t="s">
        <v>49</v>
      </c>
      <c r="C51" s="4"/>
      <c r="D51" s="128"/>
      <c r="E51" s="90">
        <f t="shared" si="10"/>
        <v>0</v>
      </c>
      <c r="F51" s="86"/>
      <c r="G51" s="4"/>
      <c r="H51" s="128"/>
      <c r="I51" s="91">
        <f t="shared" si="11"/>
        <v>0</v>
      </c>
      <c r="J51" s="142"/>
      <c r="K51" s="4"/>
      <c r="L51" s="128"/>
      <c r="M51" s="91">
        <f t="shared" si="12"/>
        <v>0</v>
      </c>
      <c r="N51" s="86"/>
      <c r="O51" s="4"/>
      <c r="P51" s="79">
        <f t="shared" si="9"/>
        <v>0</v>
      </c>
      <c r="Q51" s="4"/>
    </row>
    <row r="52" spans="2:17" ht="15.75" hidden="1" x14ac:dyDescent="0.25">
      <c r="B52" s="13" t="s">
        <v>50</v>
      </c>
      <c r="C52" s="4"/>
      <c r="D52" s="128"/>
      <c r="E52" s="90">
        <f t="shared" si="10"/>
        <v>0</v>
      </c>
      <c r="F52" s="86"/>
      <c r="G52" s="4"/>
      <c r="H52" s="128"/>
      <c r="I52" s="91">
        <f t="shared" si="11"/>
        <v>0</v>
      </c>
      <c r="J52" s="142"/>
      <c r="K52" s="4"/>
      <c r="L52" s="128"/>
      <c r="M52" s="91">
        <f t="shared" si="12"/>
        <v>0</v>
      </c>
      <c r="N52" s="86"/>
      <c r="O52" s="4"/>
      <c r="P52" s="79">
        <f t="shared" si="9"/>
        <v>0</v>
      </c>
      <c r="Q52" s="4"/>
    </row>
    <row r="53" spans="2:17" ht="15.75" hidden="1" x14ac:dyDescent="0.25">
      <c r="B53" s="13" t="s">
        <v>51</v>
      </c>
      <c r="C53" s="4"/>
      <c r="D53" s="128"/>
      <c r="E53" s="90">
        <f t="shared" si="10"/>
        <v>0</v>
      </c>
      <c r="F53" s="86"/>
      <c r="G53" s="4"/>
      <c r="H53" s="128"/>
      <c r="I53" s="91">
        <f t="shared" si="11"/>
        <v>0</v>
      </c>
      <c r="J53" s="142"/>
      <c r="K53" s="4"/>
      <c r="L53" s="128"/>
      <c r="M53" s="91">
        <f t="shared" si="12"/>
        <v>0</v>
      </c>
      <c r="N53" s="86"/>
      <c r="O53" s="4"/>
      <c r="P53" s="79">
        <f t="shared" si="9"/>
        <v>0</v>
      </c>
      <c r="Q53" s="4"/>
    </row>
    <row r="54" spans="2:17" hidden="1" x14ac:dyDescent="0.25">
      <c r="B54" s="4"/>
      <c r="C54" s="4"/>
      <c r="D54" s="4"/>
      <c r="E54" s="4"/>
      <c r="F54" s="4"/>
      <c r="G54" s="4"/>
      <c r="H54" s="4"/>
      <c r="I54" s="4"/>
      <c r="J54" s="4"/>
      <c r="K54" s="4"/>
      <c r="L54" s="4"/>
      <c r="M54" s="4"/>
      <c r="N54" s="4"/>
      <c r="O54" s="4"/>
      <c r="P54" s="4"/>
      <c r="Q54" s="4"/>
    </row>
    <row r="55" spans="2:17" ht="19.5" hidden="1" thickBot="1" x14ac:dyDescent="0.35">
      <c r="B55" s="15" t="s">
        <v>52</v>
      </c>
      <c r="C55" s="4"/>
      <c r="D55" s="74">
        <f>SUM(D42:D53)</f>
        <v>0</v>
      </c>
      <c r="E55" s="80">
        <f>IF(D55&lt;&gt;0,F55/D55,0)</f>
        <v>0</v>
      </c>
      <c r="F55" s="81">
        <f>SUM(F42:F53)</f>
        <v>0</v>
      </c>
      <c r="G55" s="4"/>
      <c r="H55" s="74">
        <f>SUM(H42:H53)</f>
        <v>0</v>
      </c>
      <c r="I55" s="80">
        <f>IF(H55&lt;&gt;0,J55/H55,0)</f>
        <v>0</v>
      </c>
      <c r="J55" s="81">
        <f>SUM(J42:J53)</f>
        <v>0</v>
      </c>
      <c r="K55" s="4"/>
      <c r="L55" s="74">
        <f>SUM(L42:L53)</f>
        <v>0</v>
      </c>
      <c r="M55" s="80">
        <f>IF(L55&lt;&gt;0,N55/L55,0)</f>
        <v>0</v>
      </c>
      <c r="N55" s="81">
        <f>SUM(N42:N53)</f>
        <v>0</v>
      </c>
      <c r="O55" s="4"/>
      <c r="P55" s="81">
        <f>SUM(P42:P53)</f>
        <v>0</v>
      </c>
      <c r="Q55" s="4"/>
    </row>
    <row r="56" spans="2:17" hidden="1" x14ac:dyDescent="0.25">
      <c r="B56" s="4"/>
      <c r="C56" s="4"/>
      <c r="D56" s="4"/>
      <c r="E56" s="4"/>
      <c r="F56" s="4"/>
      <c r="G56" s="4"/>
      <c r="H56" s="4"/>
      <c r="I56" s="4"/>
      <c r="J56" s="4"/>
      <c r="K56" s="4"/>
      <c r="L56" s="4"/>
      <c r="M56" s="4"/>
      <c r="N56" s="4"/>
      <c r="O56" s="4"/>
      <c r="P56" s="4"/>
      <c r="Q56" s="4"/>
    </row>
    <row r="57" spans="2:17" ht="15.75" hidden="1" x14ac:dyDescent="0.25">
      <c r="B57" s="127" t="s">
        <v>57</v>
      </c>
      <c r="C57" s="8"/>
      <c r="D57" s="215" t="s">
        <v>32</v>
      </c>
      <c r="E57" s="215"/>
      <c r="F57" s="215"/>
      <c r="G57" s="8"/>
      <c r="H57" s="215" t="s">
        <v>33</v>
      </c>
      <c r="I57" s="215"/>
      <c r="J57" s="215"/>
      <c r="K57" s="8"/>
      <c r="L57" s="215" t="s">
        <v>34</v>
      </c>
      <c r="M57" s="215"/>
      <c r="N57" s="215"/>
      <c r="O57" s="8"/>
      <c r="P57" s="7" t="s">
        <v>35</v>
      </c>
      <c r="Q57" s="4"/>
    </row>
    <row r="58" spans="2:17" ht="16.5" hidden="1" x14ac:dyDescent="0.3">
      <c r="B58" s="136" t="s">
        <v>199</v>
      </c>
      <c r="C58" s="11"/>
      <c r="D58" s="12"/>
      <c r="E58" s="12"/>
      <c r="F58" s="12"/>
      <c r="G58" s="11"/>
      <c r="H58" s="12"/>
      <c r="I58" s="12"/>
      <c r="J58" s="12"/>
      <c r="K58" s="11"/>
      <c r="L58" s="12"/>
      <c r="M58" s="12"/>
      <c r="N58" s="12"/>
      <c r="O58" s="11"/>
      <c r="P58" s="12"/>
      <c r="Q58" s="4"/>
    </row>
    <row r="59" spans="2:17" ht="33" hidden="1" x14ac:dyDescent="0.3">
      <c r="B59" s="10" t="s">
        <v>36</v>
      </c>
      <c r="C59" s="11"/>
      <c r="D59" s="12" t="s">
        <v>37</v>
      </c>
      <c r="E59" s="12" t="s">
        <v>38</v>
      </c>
      <c r="F59" s="12" t="s">
        <v>39</v>
      </c>
      <c r="G59" s="11"/>
      <c r="H59" s="12" t="s">
        <v>37</v>
      </c>
      <c r="I59" s="12" t="s">
        <v>38</v>
      </c>
      <c r="J59" s="12" t="s">
        <v>39</v>
      </c>
      <c r="K59" s="11"/>
      <c r="L59" s="12" t="s">
        <v>37</v>
      </c>
      <c r="M59" s="12" t="s">
        <v>38</v>
      </c>
      <c r="N59" s="12" t="s">
        <v>39</v>
      </c>
      <c r="O59" s="11"/>
      <c r="P59" s="12" t="s">
        <v>39</v>
      </c>
      <c r="Q59" s="4"/>
    </row>
    <row r="60" spans="2:17" hidden="1" x14ac:dyDescent="0.25">
      <c r="B60" s="4"/>
      <c r="C60" s="4"/>
      <c r="D60" s="4"/>
      <c r="E60" s="4"/>
      <c r="F60" s="4"/>
      <c r="G60" s="4"/>
      <c r="H60" s="4"/>
      <c r="I60" s="4"/>
      <c r="J60" s="4"/>
      <c r="K60" s="4"/>
      <c r="L60" s="4"/>
      <c r="M60" s="4"/>
      <c r="N60" s="4"/>
      <c r="O60" s="4"/>
      <c r="P60" s="4"/>
      <c r="Q60" s="4"/>
    </row>
    <row r="61" spans="2:17" ht="15.75" hidden="1" x14ac:dyDescent="0.25">
      <c r="B61" s="13" t="s">
        <v>40</v>
      </c>
      <c r="C61" s="4"/>
      <c r="D61" s="128"/>
      <c r="E61" s="88">
        <f t="shared" ref="E61:E72" si="13">IF(D61&lt;&gt;0,F61/D61,0)</f>
        <v>0</v>
      </c>
      <c r="F61" s="86"/>
      <c r="G61" s="4"/>
      <c r="H61" s="128"/>
      <c r="I61" s="88">
        <f t="shared" ref="I61:I72" si="14">IF(H61&lt;&gt;0,J61/H61,0)</f>
        <v>0</v>
      </c>
      <c r="J61" s="142"/>
      <c r="K61" s="4"/>
      <c r="L61" s="128"/>
      <c r="M61" s="88">
        <f t="shared" ref="M61:M72" si="15">IF(L61&lt;&gt;0,N61/L61,0)</f>
        <v>0</v>
      </c>
      <c r="N61" s="86"/>
      <c r="O61" s="4"/>
      <c r="P61" s="79">
        <f t="shared" ref="P61:P72" si="16">J61+N61</f>
        <v>0</v>
      </c>
      <c r="Q61" s="4"/>
    </row>
    <row r="62" spans="2:17" ht="15.75" hidden="1" x14ac:dyDescent="0.25">
      <c r="B62" s="13" t="s">
        <v>41</v>
      </c>
      <c r="C62" s="4"/>
      <c r="D62" s="128"/>
      <c r="E62" s="88">
        <f t="shared" si="13"/>
        <v>0</v>
      </c>
      <c r="F62" s="86"/>
      <c r="G62" s="4"/>
      <c r="H62" s="128"/>
      <c r="I62" s="88">
        <f t="shared" si="14"/>
        <v>0</v>
      </c>
      <c r="J62" s="142"/>
      <c r="K62" s="4"/>
      <c r="L62" s="128"/>
      <c r="M62" s="88">
        <f t="shared" si="15"/>
        <v>0</v>
      </c>
      <c r="N62" s="86"/>
      <c r="O62" s="4"/>
      <c r="P62" s="79">
        <f t="shared" si="16"/>
        <v>0</v>
      </c>
      <c r="Q62" s="4"/>
    </row>
    <row r="63" spans="2:17" ht="15.75" hidden="1" x14ac:dyDescent="0.25">
      <c r="B63" s="13" t="s">
        <v>42</v>
      </c>
      <c r="C63" s="4"/>
      <c r="D63" s="128"/>
      <c r="E63" s="88">
        <f t="shared" si="13"/>
        <v>0</v>
      </c>
      <c r="F63" s="86"/>
      <c r="G63" s="4"/>
      <c r="H63" s="128"/>
      <c r="I63" s="88">
        <f t="shared" si="14"/>
        <v>0</v>
      </c>
      <c r="J63" s="142"/>
      <c r="K63" s="4"/>
      <c r="L63" s="128"/>
      <c r="M63" s="88">
        <f t="shared" si="15"/>
        <v>0</v>
      </c>
      <c r="N63" s="86"/>
      <c r="O63" s="4"/>
      <c r="P63" s="79">
        <f t="shared" si="16"/>
        <v>0</v>
      </c>
      <c r="Q63" s="4"/>
    </row>
    <row r="64" spans="2:17" ht="15.75" hidden="1" x14ac:dyDescent="0.25">
      <c r="B64" s="13" t="s">
        <v>43</v>
      </c>
      <c r="C64" s="4"/>
      <c r="D64" s="128"/>
      <c r="E64" s="88">
        <f t="shared" si="13"/>
        <v>0</v>
      </c>
      <c r="F64" s="86"/>
      <c r="G64" s="4"/>
      <c r="H64" s="128"/>
      <c r="I64" s="88">
        <f t="shared" si="14"/>
        <v>0</v>
      </c>
      <c r="J64" s="142"/>
      <c r="K64" s="4"/>
      <c r="L64" s="128"/>
      <c r="M64" s="88">
        <f t="shared" si="15"/>
        <v>0</v>
      </c>
      <c r="N64" s="86"/>
      <c r="O64" s="4"/>
      <c r="P64" s="79">
        <f t="shared" si="16"/>
        <v>0</v>
      </c>
      <c r="Q64" s="4"/>
    </row>
    <row r="65" spans="2:17" ht="15.75" hidden="1" x14ac:dyDescent="0.25">
      <c r="B65" s="13" t="s">
        <v>44</v>
      </c>
      <c r="C65" s="4"/>
      <c r="D65" s="128"/>
      <c r="E65" s="88">
        <f t="shared" si="13"/>
        <v>0</v>
      </c>
      <c r="F65" s="86"/>
      <c r="G65" s="4"/>
      <c r="H65" s="128"/>
      <c r="I65" s="88">
        <f t="shared" si="14"/>
        <v>0</v>
      </c>
      <c r="J65" s="142"/>
      <c r="K65" s="4"/>
      <c r="L65" s="128"/>
      <c r="M65" s="88">
        <f t="shared" si="15"/>
        <v>0</v>
      </c>
      <c r="N65" s="86"/>
      <c r="O65" s="4"/>
      <c r="P65" s="79">
        <f t="shared" si="16"/>
        <v>0</v>
      </c>
      <c r="Q65" s="4"/>
    </row>
    <row r="66" spans="2:17" ht="15.75" hidden="1" x14ac:dyDescent="0.25">
      <c r="B66" s="13" t="s">
        <v>45</v>
      </c>
      <c r="C66" s="4"/>
      <c r="D66" s="128"/>
      <c r="E66" s="88">
        <f t="shared" si="13"/>
        <v>0</v>
      </c>
      <c r="F66" s="86"/>
      <c r="G66" s="4"/>
      <c r="H66" s="128"/>
      <c r="I66" s="88">
        <f t="shared" si="14"/>
        <v>0</v>
      </c>
      <c r="J66" s="142"/>
      <c r="K66" s="4"/>
      <c r="L66" s="128"/>
      <c r="M66" s="88">
        <f t="shared" si="15"/>
        <v>0</v>
      </c>
      <c r="N66" s="86"/>
      <c r="O66" s="4"/>
      <c r="P66" s="79">
        <f t="shared" si="16"/>
        <v>0</v>
      </c>
      <c r="Q66" s="4"/>
    </row>
    <row r="67" spans="2:17" ht="15.75" hidden="1" x14ac:dyDescent="0.25">
      <c r="B67" s="13" t="s">
        <v>46</v>
      </c>
      <c r="C67" s="4"/>
      <c r="D67" s="128"/>
      <c r="E67" s="88">
        <f t="shared" si="13"/>
        <v>0</v>
      </c>
      <c r="F67" s="86"/>
      <c r="G67" s="4"/>
      <c r="H67" s="128"/>
      <c r="I67" s="88">
        <f t="shared" si="14"/>
        <v>0</v>
      </c>
      <c r="J67" s="142"/>
      <c r="K67" s="4"/>
      <c r="L67" s="128"/>
      <c r="M67" s="88">
        <f t="shared" si="15"/>
        <v>0</v>
      </c>
      <c r="N67" s="86"/>
      <c r="O67" s="4"/>
      <c r="P67" s="79">
        <f t="shared" si="16"/>
        <v>0</v>
      </c>
      <c r="Q67" s="4"/>
    </row>
    <row r="68" spans="2:17" ht="15.75" hidden="1" x14ac:dyDescent="0.25">
      <c r="B68" s="13" t="s">
        <v>47</v>
      </c>
      <c r="C68" s="4"/>
      <c r="D68" s="128"/>
      <c r="E68" s="88">
        <f t="shared" si="13"/>
        <v>0</v>
      </c>
      <c r="F68" s="86"/>
      <c r="G68" s="4"/>
      <c r="H68" s="128"/>
      <c r="I68" s="88">
        <f t="shared" si="14"/>
        <v>0</v>
      </c>
      <c r="J68" s="142"/>
      <c r="K68" s="4"/>
      <c r="L68" s="128"/>
      <c r="M68" s="88">
        <f t="shared" si="15"/>
        <v>0</v>
      </c>
      <c r="N68" s="86"/>
      <c r="O68" s="4"/>
      <c r="P68" s="79">
        <f t="shared" si="16"/>
        <v>0</v>
      </c>
      <c r="Q68" s="4"/>
    </row>
    <row r="69" spans="2:17" ht="15.75" hidden="1" x14ac:dyDescent="0.25">
      <c r="B69" s="13" t="s">
        <v>48</v>
      </c>
      <c r="C69" s="4"/>
      <c r="D69" s="128"/>
      <c r="E69" s="88">
        <f t="shared" si="13"/>
        <v>0</v>
      </c>
      <c r="F69" s="86"/>
      <c r="G69" s="4"/>
      <c r="H69" s="128"/>
      <c r="I69" s="88">
        <f t="shared" si="14"/>
        <v>0</v>
      </c>
      <c r="J69" s="142"/>
      <c r="K69" s="4"/>
      <c r="L69" s="128"/>
      <c r="M69" s="88">
        <f t="shared" si="15"/>
        <v>0</v>
      </c>
      <c r="N69" s="86"/>
      <c r="O69" s="4"/>
      <c r="P69" s="79">
        <f t="shared" si="16"/>
        <v>0</v>
      </c>
      <c r="Q69" s="4"/>
    </row>
    <row r="70" spans="2:17" ht="15.75" hidden="1" x14ac:dyDescent="0.25">
      <c r="B70" s="13" t="s">
        <v>49</v>
      </c>
      <c r="C70" s="4"/>
      <c r="D70" s="128"/>
      <c r="E70" s="88">
        <f t="shared" si="13"/>
        <v>0</v>
      </c>
      <c r="F70" s="86"/>
      <c r="G70" s="4"/>
      <c r="H70" s="128"/>
      <c r="I70" s="88">
        <f t="shared" si="14"/>
        <v>0</v>
      </c>
      <c r="J70" s="142"/>
      <c r="K70" s="4"/>
      <c r="L70" s="128"/>
      <c r="M70" s="88">
        <f t="shared" si="15"/>
        <v>0</v>
      </c>
      <c r="N70" s="86"/>
      <c r="O70" s="4"/>
      <c r="P70" s="79">
        <f t="shared" si="16"/>
        <v>0</v>
      </c>
      <c r="Q70" s="4"/>
    </row>
    <row r="71" spans="2:17" ht="15.75" hidden="1" x14ac:dyDescent="0.25">
      <c r="B71" s="13" t="s">
        <v>50</v>
      </c>
      <c r="C71" s="4"/>
      <c r="D71" s="128"/>
      <c r="E71" s="88">
        <f t="shared" si="13"/>
        <v>0</v>
      </c>
      <c r="F71" s="86"/>
      <c r="G71" s="4"/>
      <c r="H71" s="128"/>
      <c r="I71" s="88">
        <f t="shared" si="14"/>
        <v>0</v>
      </c>
      <c r="J71" s="142"/>
      <c r="K71" s="4"/>
      <c r="L71" s="128"/>
      <c r="M71" s="88">
        <f t="shared" si="15"/>
        <v>0</v>
      </c>
      <c r="N71" s="86"/>
      <c r="O71" s="4"/>
      <c r="P71" s="79">
        <f t="shared" si="16"/>
        <v>0</v>
      </c>
      <c r="Q71" s="4"/>
    </row>
    <row r="72" spans="2:17" ht="15.75" hidden="1" x14ac:dyDescent="0.25">
      <c r="B72" s="13" t="s">
        <v>51</v>
      </c>
      <c r="C72" s="4"/>
      <c r="D72" s="128"/>
      <c r="E72" s="88">
        <f t="shared" si="13"/>
        <v>0</v>
      </c>
      <c r="F72" s="86"/>
      <c r="G72" s="4"/>
      <c r="H72" s="128"/>
      <c r="I72" s="88">
        <f t="shared" si="14"/>
        <v>0</v>
      </c>
      <c r="J72" s="142"/>
      <c r="K72" s="4"/>
      <c r="L72" s="128"/>
      <c r="M72" s="88">
        <f t="shared" si="15"/>
        <v>0</v>
      </c>
      <c r="N72" s="86"/>
      <c r="O72" s="4"/>
      <c r="P72" s="79">
        <f t="shared" si="16"/>
        <v>0</v>
      </c>
      <c r="Q72" s="4"/>
    </row>
    <row r="73" spans="2:17" hidden="1" x14ac:dyDescent="0.25">
      <c r="B73" s="4"/>
      <c r="C73" s="4"/>
      <c r="D73" s="4"/>
      <c r="E73" s="4"/>
      <c r="F73" s="4"/>
      <c r="G73" s="4"/>
      <c r="H73" s="4"/>
      <c r="I73" s="4"/>
      <c r="J73" s="4"/>
      <c r="K73" s="4"/>
      <c r="L73" s="4"/>
      <c r="M73" s="4"/>
      <c r="N73" s="4"/>
      <c r="O73" s="4"/>
      <c r="P73" s="4"/>
      <c r="Q73" s="4"/>
    </row>
    <row r="74" spans="2:17" ht="19.5" hidden="1" thickBot="1" x14ac:dyDescent="0.35">
      <c r="B74" s="15" t="s">
        <v>52</v>
      </c>
      <c r="C74" s="4"/>
      <c r="D74" s="74">
        <f>SUM(D61:D72)</f>
        <v>0</v>
      </c>
      <c r="E74" s="80">
        <f>IF(D74&lt;&gt;0,F74/D74,0)</f>
        <v>0</v>
      </c>
      <c r="F74" s="81">
        <f>SUM(F61:F72)</f>
        <v>0</v>
      </c>
      <c r="G74" s="4"/>
      <c r="H74" s="74">
        <f>SUM(H61:H72)</f>
        <v>0</v>
      </c>
      <c r="I74" s="80">
        <f>IF(H74&lt;&gt;0,J74/H74,0)</f>
        <v>0</v>
      </c>
      <c r="J74" s="81">
        <f>SUM(J61:J72)</f>
        <v>0</v>
      </c>
      <c r="K74" s="4"/>
      <c r="L74" s="74">
        <f>SUM(L61:L72)</f>
        <v>0</v>
      </c>
      <c r="M74" s="80">
        <f>IF(L74&lt;&gt;0,N74/L74,0)</f>
        <v>0</v>
      </c>
      <c r="N74" s="81">
        <f>SUM(N61:N72)</f>
        <v>0</v>
      </c>
      <c r="O74" s="4"/>
      <c r="P74" s="81">
        <f>SUM(P61:P72)</f>
        <v>0</v>
      </c>
      <c r="Q74" s="4"/>
    </row>
    <row r="75" spans="2:17" hidden="1" x14ac:dyDescent="0.25">
      <c r="B75" s="4"/>
      <c r="C75" s="4"/>
      <c r="D75" s="4"/>
      <c r="E75" s="4"/>
      <c r="F75" s="4"/>
      <c r="G75" s="4"/>
      <c r="H75" s="4"/>
      <c r="I75" s="4"/>
      <c r="J75" s="4"/>
      <c r="K75" s="4"/>
      <c r="L75" s="4"/>
      <c r="M75" s="4"/>
      <c r="N75" s="4"/>
      <c r="O75" s="4"/>
      <c r="P75" s="4"/>
      <c r="Q75" s="4"/>
    </row>
    <row r="76" spans="2:17" ht="15.75" hidden="1" x14ac:dyDescent="0.25">
      <c r="B76" s="127" t="s">
        <v>56</v>
      </c>
      <c r="C76" s="8"/>
      <c r="D76" s="215" t="s">
        <v>32</v>
      </c>
      <c r="E76" s="215"/>
      <c r="F76" s="215"/>
      <c r="G76" s="8"/>
      <c r="H76" s="215" t="s">
        <v>33</v>
      </c>
      <c r="I76" s="215"/>
      <c r="J76" s="215"/>
      <c r="K76" s="8"/>
      <c r="L76" s="215" t="s">
        <v>34</v>
      </c>
      <c r="M76" s="215"/>
      <c r="N76" s="215"/>
      <c r="O76" s="8"/>
      <c r="P76" s="7" t="s">
        <v>35</v>
      </c>
      <c r="Q76" s="4"/>
    </row>
    <row r="77" spans="2:17" ht="16.5" hidden="1" x14ac:dyDescent="0.3">
      <c r="B77" s="136" t="s">
        <v>199</v>
      </c>
      <c r="C77" s="11"/>
      <c r="D77" s="12"/>
      <c r="E77" s="12"/>
      <c r="F77" s="12"/>
      <c r="G77" s="11"/>
      <c r="H77" s="12"/>
      <c r="I77" s="12"/>
      <c r="J77" s="12"/>
      <c r="K77" s="11"/>
      <c r="L77" s="12"/>
      <c r="M77" s="12"/>
      <c r="N77" s="12"/>
      <c r="O77" s="11"/>
      <c r="P77" s="12"/>
      <c r="Q77" s="4"/>
    </row>
    <row r="78" spans="2:17" ht="33" hidden="1" x14ac:dyDescent="0.3">
      <c r="B78" s="10" t="s">
        <v>36</v>
      </c>
      <c r="C78" s="11"/>
      <c r="D78" s="12" t="s">
        <v>37</v>
      </c>
      <c r="E78" s="12" t="s">
        <v>38</v>
      </c>
      <c r="F78" s="12" t="s">
        <v>39</v>
      </c>
      <c r="G78" s="11"/>
      <c r="H78" s="12" t="s">
        <v>37</v>
      </c>
      <c r="I78" s="12" t="s">
        <v>38</v>
      </c>
      <c r="J78" s="12" t="s">
        <v>39</v>
      </c>
      <c r="K78" s="11"/>
      <c r="L78" s="12" t="s">
        <v>37</v>
      </c>
      <c r="M78" s="12" t="s">
        <v>38</v>
      </c>
      <c r="N78" s="12" t="s">
        <v>39</v>
      </c>
      <c r="O78" s="11"/>
      <c r="P78" s="12" t="s">
        <v>39</v>
      </c>
      <c r="Q78" s="4"/>
    </row>
    <row r="79" spans="2:17" hidden="1" x14ac:dyDescent="0.25">
      <c r="B79" s="4"/>
      <c r="C79" s="4"/>
      <c r="D79" s="4"/>
      <c r="E79" s="4"/>
      <c r="F79" s="4"/>
      <c r="G79" s="4"/>
      <c r="H79" s="4"/>
      <c r="I79" s="4"/>
      <c r="J79" s="4"/>
      <c r="K79" s="4"/>
      <c r="L79" s="4"/>
      <c r="M79" s="4"/>
      <c r="N79" s="4"/>
      <c r="O79" s="4"/>
      <c r="P79" s="4"/>
      <c r="Q79" s="4"/>
    </row>
    <row r="80" spans="2:17" ht="15.75" hidden="1" x14ac:dyDescent="0.25">
      <c r="B80" s="13" t="s">
        <v>40</v>
      </c>
      <c r="C80" s="4"/>
      <c r="D80" s="128"/>
      <c r="E80" s="88">
        <f t="shared" ref="E80:E91" si="17">IF(D80&lt;&gt;0,F80/D80,0)</f>
        <v>0</v>
      </c>
      <c r="F80" s="86"/>
      <c r="G80" s="4"/>
      <c r="H80" s="128"/>
      <c r="I80" s="88">
        <f t="shared" ref="I80:I91" si="18">IF(H80&lt;&gt;0,J80/H80,0)</f>
        <v>0</v>
      </c>
      <c r="J80" s="142"/>
      <c r="K80" s="4"/>
      <c r="L80" s="128"/>
      <c r="M80" s="88">
        <f t="shared" ref="M80:M91" si="19">IF(L80&lt;&gt;0,N80/L80,0)</f>
        <v>0</v>
      </c>
      <c r="N80" s="86"/>
      <c r="O80" s="4"/>
      <c r="P80" s="79">
        <f t="shared" ref="P80:P91" si="20">J80+N80</f>
        <v>0</v>
      </c>
      <c r="Q80" s="4"/>
    </row>
    <row r="81" spans="2:17" ht="15.75" hidden="1" x14ac:dyDescent="0.25">
      <c r="B81" s="13" t="s">
        <v>41</v>
      </c>
      <c r="C81" s="4"/>
      <c r="D81" s="128"/>
      <c r="E81" s="88">
        <f t="shared" si="17"/>
        <v>0</v>
      </c>
      <c r="F81" s="86"/>
      <c r="G81" s="4"/>
      <c r="H81" s="128"/>
      <c r="I81" s="88">
        <f t="shared" si="18"/>
        <v>0</v>
      </c>
      <c r="J81" s="142"/>
      <c r="K81" s="4"/>
      <c r="L81" s="128"/>
      <c r="M81" s="88">
        <f t="shared" si="19"/>
        <v>0</v>
      </c>
      <c r="N81" s="86"/>
      <c r="O81" s="4"/>
      <c r="P81" s="79">
        <f t="shared" si="20"/>
        <v>0</v>
      </c>
      <c r="Q81" s="4"/>
    </row>
    <row r="82" spans="2:17" ht="15.75" hidden="1" x14ac:dyDescent="0.25">
      <c r="B82" s="13" t="s">
        <v>42</v>
      </c>
      <c r="C82" s="4"/>
      <c r="D82" s="128"/>
      <c r="E82" s="88">
        <f t="shared" si="17"/>
        <v>0</v>
      </c>
      <c r="F82" s="86"/>
      <c r="G82" s="4"/>
      <c r="H82" s="128"/>
      <c r="I82" s="88">
        <f t="shared" si="18"/>
        <v>0</v>
      </c>
      <c r="J82" s="142"/>
      <c r="K82" s="4"/>
      <c r="L82" s="128"/>
      <c r="M82" s="88">
        <f t="shared" si="19"/>
        <v>0</v>
      </c>
      <c r="N82" s="86"/>
      <c r="O82" s="4"/>
      <c r="P82" s="79">
        <f t="shared" si="20"/>
        <v>0</v>
      </c>
      <c r="Q82" s="4"/>
    </row>
    <row r="83" spans="2:17" ht="15.75" hidden="1" x14ac:dyDescent="0.25">
      <c r="B83" s="13" t="s">
        <v>43</v>
      </c>
      <c r="C83" s="4"/>
      <c r="D83" s="128"/>
      <c r="E83" s="88">
        <f t="shared" si="17"/>
        <v>0</v>
      </c>
      <c r="F83" s="86"/>
      <c r="G83" s="4"/>
      <c r="H83" s="128"/>
      <c r="I83" s="88">
        <f t="shared" si="18"/>
        <v>0</v>
      </c>
      <c r="J83" s="142"/>
      <c r="K83" s="4"/>
      <c r="L83" s="128"/>
      <c r="M83" s="88">
        <f t="shared" si="19"/>
        <v>0</v>
      </c>
      <c r="N83" s="86"/>
      <c r="O83" s="4"/>
      <c r="P83" s="79">
        <f t="shared" si="20"/>
        <v>0</v>
      </c>
      <c r="Q83" s="4"/>
    </row>
    <row r="84" spans="2:17" ht="15.75" hidden="1" x14ac:dyDescent="0.25">
      <c r="B84" s="13" t="s">
        <v>44</v>
      </c>
      <c r="C84" s="4"/>
      <c r="D84" s="128"/>
      <c r="E84" s="88">
        <f t="shared" si="17"/>
        <v>0</v>
      </c>
      <c r="F84" s="86"/>
      <c r="G84" s="4"/>
      <c r="H84" s="128"/>
      <c r="I84" s="88">
        <f t="shared" si="18"/>
        <v>0</v>
      </c>
      <c r="J84" s="142"/>
      <c r="K84" s="4"/>
      <c r="L84" s="128"/>
      <c r="M84" s="88">
        <f t="shared" si="19"/>
        <v>0</v>
      </c>
      <c r="N84" s="86"/>
      <c r="O84" s="4"/>
      <c r="P84" s="79">
        <f t="shared" si="20"/>
        <v>0</v>
      </c>
      <c r="Q84" s="4"/>
    </row>
    <row r="85" spans="2:17" ht="15.75" hidden="1" x14ac:dyDescent="0.25">
      <c r="B85" s="13" t="s">
        <v>45</v>
      </c>
      <c r="C85" s="4"/>
      <c r="D85" s="128"/>
      <c r="E85" s="88">
        <f t="shared" si="17"/>
        <v>0</v>
      </c>
      <c r="F85" s="86"/>
      <c r="G85" s="4"/>
      <c r="H85" s="128"/>
      <c r="I85" s="88">
        <f t="shared" si="18"/>
        <v>0</v>
      </c>
      <c r="J85" s="142"/>
      <c r="K85" s="4"/>
      <c r="L85" s="128"/>
      <c r="M85" s="88">
        <f t="shared" si="19"/>
        <v>0</v>
      </c>
      <c r="N85" s="86"/>
      <c r="O85" s="4"/>
      <c r="P85" s="79">
        <f t="shared" si="20"/>
        <v>0</v>
      </c>
      <c r="Q85" s="4"/>
    </row>
    <row r="86" spans="2:17" ht="15.75" hidden="1" x14ac:dyDescent="0.25">
      <c r="B86" s="13" t="s">
        <v>46</v>
      </c>
      <c r="C86" s="4"/>
      <c r="D86" s="128"/>
      <c r="E86" s="88">
        <f t="shared" si="17"/>
        <v>0</v>
      </c>
      <c r="F86" s="86"/>
      <c r="G86" s="4"/>
      <c r="H86" s="128"/>
      <c r="I86" s="88">
        <f t="shared" si="18"/>
        <v>0</v>
      </c>
      <c r="J86" s="142"/>
      <c r="K86" s="4"/>
      <c r="L86" s="128"/>
      <c r="M86" s="88">
        <f t="shared" si="19"/>
        <v>0</v>
      </c>
      <c r="N86" s="86"/>
      <c r="O86" s="4"/>
      <c r="P86" s="79">
        <f t="shared" si="20"/>
        <v>0</v>
      </c>
      <c r="Q86" s="4"/>
    </row>
    <row r="87" spans="2:17" ht="15.75" hidden="1" x14ac:dyDescent="0.25">
      <c r="B87" s="13" t="s">
        <v>47</v>
      </c>
      <c r="C87" s="4"/>
      <c r="D87" s="128"/>
      <c r="E87" s="88">
        <f t="shared" si="17"/>
        <v>0</v>
      </c>
      <c r="F87" s="86"/>
      <c r="G87" s="4"/>
      <c r="H87" s="128"/>
      <c r="I87" s="88">
        <f t="shared" si="18"/>
        <v>0</v>
      </c>
      <c r="J87" s="142"/>
      <c r="K87" s="4"/>
      <c r="L87" s="128"/>
      <c r="M87" s="88">
        <f t="shared" si="19"/>
        <v>0</v>
      </c>
      <c r="N87" s="86"/>
      <c r="O87" s="4"/>
      <c r="P87" s="79">
        <f t="shared" si="20"/>
        <v>0</v>
      </c>
      <c r="Q87" s="4"/>
    </row>
    <row r="88" spans="2:17" ht="15.75" hidden="1" x14ac:dyDescent="0.25">
      <c r="B88" s="13" t="s">
        <v>48</v>
      </c>
      <c r="C88" s="4"/>
      <c r="D88" s="128"/>
      <c r="E88" s="88">
        <f t="shared" si="17"/>
        <v>0</v>
      </c>
      <c r="F88" s="86"/>
      <c r="G88" s="4"/>
      <c r="H88" s="128"/>
      <c r="I88" s="88">
        <f t="shared" si="18"/>
        <v>0</v>
      </c>
      <c r="J88" s="142"/>
      <c r="K88" s="4"/>
      <c r="L88" s="128"/>
      <c r="M88" s="88">
        <f t="shared" si="19"/>
        <v>0</v>
      </c>
      <c r="N88" s="86"/>
      <c r="O88" s="4"/>
      <c r="P88" s="79">
        <f t="shared" si="20"/>
        <v>0</v>
      </c>
      <c r="Q88" s="4"/>
    </row>
    <row r="89" spans="2:17" ht="15.75" hidden="1" x14ac:dyDescent="0.25">
      <c r="B89" s="13" t="s">
        <v>49</v>
      </c>
      <c r="C89" s="4"/>
      <c r="D89" s="128"/>
      <c r="E89" s="88">
        <f t="shared" si="17"/>
        <v>0</v>
      </c>
      <c r="F89" s="86"/>
      <c r="G89" s="4"/>
      <c r="H89" s="128"/>
      <c r="I89" s="88">
        <f t="shared" si="18"/>
        <v>0</v>
      </c>
      <c r="J89" s="142"/>
      <c r="K89" s="4"/>
      <c r="L89" s="128"/>
      <c r="M89" s="88">
        <f t="shared" si="19"/>
        <v>0</v>
      </c>
      <c r="N89" s="86"/>
      <c r="O89" s="4"/>
      <c r="P89" s="79">
        <f t="shared" si="20"/>
        <v>0</v>
      </c>
      <c r="Q89" s="4"/>
    </row>
    <row r="90" spans="2:17" ht="15.75" hidden="1" x14ac:dyDescent="0.25">
      <c r="B90" s="13" t="s">
        <v>50</v>
      </c>
      <c r="C90" s="4"/>
      <c r="D90" s="128"/>
      <c r="E90" s="88">
        <f t="shared" si="17"/>
        <v>0</v>
      </c>
      <c r="F90" s="86"/>
      <c r="G90" s="4"/>
      <c r="H90" s="128"/>
      <c r="I90" s="88">
        <f t="shared" si="18"/>
        <v>0</v>
      </c>
      <c r="J90" s="142"/>
      <c r="K90" s="4"/>
      <c r="L90" s="128"/>
      <c r="M90" s="88">
        <f t="shared" si="19"/>
        <v>0</v>
      </c>
      <c r="N90" s="86"/>
      <c r="O90" s="4"/>
      <c r="P90" s="79">
        <f t="shared" si="20"/>
        <v>0</v>
      </c>
      <c r="Q90" s="4"/>
    </row>
    <row r="91" spans="2:17" ht="15.75" hidden="1" x14ac:dyDescent="0.25">
      <c r="B91" s="13" t="s">
        <v>51</v>
      </c>
      <c r="C91" s="4"/>
      <c r="D91" s="128"/>
      <c r="E91" s="88">
        <f t="shared" si="17"/>
        <v>0</v>
      </c>
      <c r="F91" s="86"/>
      <c r="G91" s="4"/>
      <c r="H91" s="128"/>
      <c r="I91" s="88">
        <f t="shared" si="18"/>
        <v>0</v>
      </c>
      <c r="J91" s="142"/>
      <c r="K91" s="4"/>
      <c r="L91" s="128"/>
      <c r="M91" s="88">
        <f t="shared" si="19"/>
        <v>0</v>
      </c>
      <c r="N91" s="86"/>
      <c r="O91" s="4"/>
      <c r="P91" s="79">
        <f t="shared" si="20"/>
        <v>0</v>
      </c>
      <c r="Q91" s="4"/>
    </row>
    <row r="92" spans="2:17" hidden="1" x14ac:dyDescent="0.25">
      <c r="B92" s="4"/>
      <c r="C92" s="4"/>
      <c r="D92" s="4"/>
      <c r="E92" s="4"/>
      <c r="F92" s="4"/>
      <c r="G92" s="4"/>
      <c r="H92" s="4"/>
      <c r="I92" s="4"/>
      <c r="J92" s="4"/>
      <c r="K92" s="4"/>
      <c r="L92" s="4"/>
      <c r="M92" s="4"/>
      <c r="N92" s="4"/>
      <c r="O92" s="4"/>
      <c r="P92" s="4"/>
      <c r="Q92" s="4"/>
    </row>
    <row r="93" spans="2:17" ht="19.5" hidden="1" thickBot="1" x14ac:dyDescent="0.35">
      <c r="B93" s="15" t="s">
        <v>52</v>
      </c>
      <c r="C93" s="4"/>
      <c r="D93" s="74">
        <f>SUM(D80:D91)</f>
        <v>0</v>
      </c>
      <c r="E93" s="80">
        <f>IF(D93&lt;&gt;0,F93/D93,0)</f>
        <v>0</v>
      </c>
      <c r="F93" s="81">
        <f>SUM(F80:F91)</f>
        <v>0</v>
      </c>
      <c r="G93" s="4"/>
      <c r="H93" s="74">
        <f>SUM(H80:H91)</f>
        <v>0</v>
      </c>
      <c r="I93" s="80">
        <f>IF(H93&lt;&gt;0,J93/H93,0)</f>
        <v>0</v>
      </c>
      <c r="J93" s="81">
        <f>SUM(J80:J91)</f>
        <v>0</v>
      </c>
      <c r="K93" s="4"/>
      <c r="L93" s="74">
        <f>SUM(L80:L91)</f>
        <v>0</v>
      </c>
      <c r="M93" s="80">
        <f>IF(L93&lt;&gt;0,N93/L93,0)</f>
        <v>0</v>
      </c>
      <c r="N93" s="81">
        <f>SUM(N80:N91)</f>
        <v>0</v>
      </c>
      <c r="O93" s="4"/>
      <c r="P93" s="81">
        <f>SUM(P80:P91)</f>
        <v>0</v>
      </c>
      <c r="Q93" s="4"/>
    </row>
    <row r="94" spans="2:17" x14ac:dyDescent="0.25">
      <c r="B94" s="4"/>
      <c r="C94" s="4"/>
      <c r="D94" s="4"/>
      <c r="E94" s="4"/>
      <c r="F94" s="4"/>
      <c r="G94" s="4"/>
      <c r="H94" s="4"/>
      <c r="I94" s="4"/>
      <c r="J94" s="4"/>
      <c r="K94" s="4"/>
      <c r="L94" s="4"/>
      <c r="M94" s="4"/>
      <c r="N94" s="4"/>
      <c r="O94" s="4"/>
      <c r="P94" s="4"/>
      <c r="Q94" s="4"/>
    </row>
    <row r="95" spans="2:17" ht="15.75" x14ac:dyDescent="0.25">
      <c r="B95" s="7" t="s">
        <v>52</v>
      </c>
      <c r="C95" s="8"/>
      <c r="D95" s="215" t="s">
        <v>32</v>
      </c>
      <c r="E95" s="215"/>
      <c r="F95" s="215"/>
      <c r="G95" s="8"/>
      <c r="H95" s="215" t="s">
        <v>33</v>
      </c>
      <c r="I95" s="215"/>
      <c r="J95" s="215"/>
      <c r="K95" s="8"/>
      <c r="L95" s="215" t="s">
        <v>34</v>
      </c>
      <c r="M95" s="215"/>
      <c r="N95" s="215"/>
      <c r="O95" s="8"/>
      <c r="P95" s="7" t="s">
        <v>35</v>
      </c>
      <c r="Q95" s="4"/>
    </row>
    <row r="96" spans="2:17" ht="15.75" x14ac:dyDescent="0.25">
      <c r="B96" s="4"/>
      <c r="C96" s="4"/>
      <c r="D96" s="216"/>
      <c r="E96" s="216"/>
      <c r="F96" s="216"/>
      <c r="G96" s="4"/>
      <c r="H96" s="216"/>
      <c r="I96" s="216"/>
      <c r="J96" s="216"/>
      <c r="K96" s="4"/>
      <c r="L96" s="216"/>
      <c r="M96" s="216"/>
      <c r="N96" s="216"/>
      <c r="O96" s="4"/>
      <c r="P96" s="6"/>
      <c r="Q96" s="4"/>
    </row>
    <row r="97" spans="2:17" ht="33" x14ac:dyDescent="0.3">
      <c r="B97" s="16" t="s">
        <v>36</v>
      </c>
      <c r="C97" s="4"/>
      <c r="D97" s="12" t="s">
        <v>37</v>
      </c>
      <c r="E97" s="12" t="s">
        <v>38</v>
      </c>
      <c r="F97" s="12" t="s">
        <v>39</v>
      </c>
      <c r="G97" s="11"/>
      <c r="H97" s="12" t="s">
        <v>37</v>
      </c>
      <c r="I97" s="12" t="s">
        <v>38</v>
      </c>
      <c r="J97" s="12" t="s">
        <v>39</v>
      </c>
      <c r="K97" s="11"/>
      <c r="L97" s="12" t="s">
        <v>37</v>
      </c>
      <c r="M97" s="12" t="s">
        <v>38</v>
      </c>
      <c r="N97" s="12" t="s">
        <v>39</v>
      </c>
      <c r="O97" s="11"/>
      <c r="P97" s="12" t="s">
        <v>39</v>
      </c>
      <c r="Q97" s="4"/>
    </row>
    <row r="98" spans="2:17" x14ac:dyDescent="0.25">
      <c r="B98" s="4"/>
      <c r="C98" s="4"/>
      <c r="D98" s="4"/>
      <c r="E98" s="4"/>
      <c r="F98" s="4"/>
      <c r="G98" s="4"/>
      <c r="H98" s="4"/>
      <c r="I98" s="4"/>
      <c r="J98" s="4"/>
      <c r="K98" s="4"/>
      <c r="L98" s="4"/>
      <c r="M98" s="4"/>
      <c r="N98" s="4"/>
      <c r="O98" s="4"/>
      <c r="P98" s="4"/>
      <c r="Q98" s="4"/>
    </row>
    <row r="99" spans="2:17" ht="15.75" x14ac:dyDescent="0.25">
      <c r="B99" s="13" t="s">
        <v>40</v>
      </c>
      <c r="C99" s="4"/>
      <c r="D99" s="75">
        <f>D23+D42+D61+D80</f>
        <v>0</v>
      </c>
      <c r="E99" s="88">
        <f t="shared" ref="E99:E110" si="21">IF(D99&lt;&gt;0,F99/D99,0)</f>
        <v>0</v>
      </c>
      <c r="F99" s="79">
        <f>F23+F42+F61+F80</f>
        <v>0</v>
      </c>
      <c r="G99" s="4"/>
      <c r="H99" s="75">
        <f>H23+H42+H61+H80</f>
        <v>0</v>
      </c>
      <c r="I99" s="88">
        <f t="shared" ref="I99:I110" si="22">IF(H99&lt;&gt;0,J99/H99,0)</f>
        <v>0</v>
      </c>
      <c r="J99" s="79">
        <f>J23+J42+J61+J80</f>
        <v>0</v>
      </c>
      <c r="K99" s="4"/>
      <c r="L99" s="75">
        <f>L23+L42+L61+L80</f>
        <v>0</v>
      </c>
      <c r="M99" s="88">
        <f t="shared" ref="M99:M110" si="23">IF(L99&lt;&gt;0,N99/L99,0)</f>
        <v>0</v>
      </c>
      <c r="N99" s="79">
        <f>N23+N42+N61+N80</f>
        <v>0</v>
      </c>
      <c r="O99" s="4"/>
      <c r="P99" s="79">
        <f t="shared" ref="P99:P110" si="24">J99+N99</f>
        <v>0</v>
      </c>
      <c r="Q99" s="4"/>
    </row>
    <row r="100" spans="2:17" ht="15.75" x14ac:dyDescent="0.25">
      <c r="B100" s="13" t="s">
        <v>41</v>
      </c>
      <c r="C100" s="4"/>
      <c r="D100" s="75">
        <f t="shared" ref="D100:D110" si="25">D24+D43+D62+D81</f>
        <v>157588</v>
      </c>
      <c r="E100" s="88">
        <f t="shared" si="21"/>
        <v>5.13</v>
      </c>
      <c r="F100" s="79">
        <f t="shared" ref="F100:F110" si="26">F24+F43+F62+F81</f>
        <v>808426.44</v>
      </c>
      <c r="G100" s="4"/>
      <c r="H100" s="75">
        <f t="shared" ref="H100:H110" si="27">H24+H43+H62+H81</f>
        <v>89718</v>
      </c>
      <c r="I100" s="88">
        <f t="shared" si="22"/>
        <v>0.87999019148888735</v>
      </c>
      <c r="J100" s="79">
        <f t="shared" ref="J100:J110" si="28">J24+J43+J62+J81</f>
        <v>78950.959999999992</v>
      </c>
      <c r="K100" s="4"/>
      <c r="L100" s="75">
        <f t="shared" ref="L100:L110" si="29">L24+L43+L62+L81</f>
        <v>157706</v>
      </c>
      <c r="M100" s="88">
        <f t="shared" si="23"/>
        <v>2.81</v>
      </c>
      <c r="N100" s="79">
        <f t="shared" ref="N100:N110" si="30">N24+N43+N62+N81</f>
        <v>443153.86</v>
      </c>
      <c r="O100" s="4"/>
      <c r="P100" s="79">
        <f t="shared" si="24"/>
        <v>522104.81999999995</v>
      </c>
      <c r="Q100" s="4"/>
    </row>
    <row r="101" spans="2:17" ht="15.75" x14ac:dyDescent="0.25">
      <c r="B101" s="13" t="s">
        <v>42</v>
      </c>
      <c r="C101" s="4"/>
      <c r="D101" s="75">
        <f t="shared" si="25"/>
        <v>152036</v>
      </c>
      <c r="E101" s="88">
        <f t="shared" si="21"/>
        <v>5.13</v>
      </c>
      <c r="F101" s="79">
        <f t="shared" si="26"/>
        <v>779944.67999999993</v>
      </c>
      <c r="G101" s="4"/>
      <c r="H101" s="75">
        <f t="shared" si="27"/>
        <v>85081</v>
      </c>
      <c r="I101" s="88">
        <f t="shared" si="22"/>
        <v>0.87997931383035</v>
      </c>
      <c r="J101" s="79">
        <f t="shared" si="28"/>
        <v>74869.52</v>
      </c>
      <c r="K101" s="4"/>
      <c r="L101" s="75">
        <f t="shared" si="29"/>
        <v>147526</v>
      </c>
      <c r="M101" s="88">
        <f t="shared" si="23"/>
        <v>2.81</v>
      </c>
      <c r="N101" s="79">
        <f t="shared" si="30"/>
        <v>414548.06</v>
      </c>
      <c r="O101" s="4"/>
      <c r="P101" s="79">
        <f t="shared" si="24"/>
        <v>489417.58</v>
      </c>
      <c r="Q101" s="4"/>
    </row>
    <row r="102" spans="2:17" ht="15.75" x14ac:dyDescent="0.25">
      <c r="B102" s="13" t="s">
        <v>43</v>
      </c>
      <c r="C102" s="4"/>
      <c r="D102" s="75">
        <f t="shared" si="25"/>
        <v>142847</v>
      </c>
      <c r="E102" s="88">
        <f t="shared" si="21"/>
        <v>5.1300000000000008</v>
      </c>
      <c r="F102" s="79">
        <f t="shared" si="26"/>
        <v>732805.1100000001</v>
      </c>
      <c r="G102" s="4"/>
      <c r="H102" s="75">
        <f t="shared" si="27"/>
        <v>75249</v>
      </c>
      <c r="I102" s="88">
        <f t="shared" si="22"/>
        <v>0.87968424829565839</v>
      </c>
      <c r="J102" s="79">
        <f t="shared" si="28"/>
        <v>66195.360000000001</v>
      </c>
      <c r="K102" s="4"/>
      <c r="L102" s="75">
        <f t="shared" si="29"/>
        <v>133844</v>
      </c>
      <c r="M102" s="88">
        <f t="shared" si="23"/>
        <v>2.81</v>
      </c>
      <c r="N102" s="79">
        <f t="shared" si="30"/>
        <v>376101.64</v>
      </c>
      <c r="O102" s="4"/>
      <c r="P102" s="79">
        <f t="shared" si="24"/>
        <v>442297</v>
      </c>
      <c r="Q102" s="4"/>
    </row>
    <row r="103" spans="2:17" ht="15.75" x14ac:dyDescent="0.25">
      <c r="B103" s="13" t="s">
        <v>44</v>
      </c>
      <c r="C103" s="4"/>
      <c r="D103" s="75">
        <f t="shared" si="25"/>
        <v>120989</v>
      </c>
      <c r="E103" s="88">
        <f t="shared" si="21"/>
        <v>5.46</v>
      </c>
      <c r="F103" s="79">
        <f t="shared" si="26"/>
        <v>660599.93999999994</v>
      </c>
      <c r="G103" s="4"/>
      <c r="H103" s="75">
        <f t="shared" si="27"/>
        <v>70077</v>
      </c>
      <c r="I103" s="88">
        <f t="shared" si="22"/>
        <v>0.87949769539221145</v>
      </c>
      <c r="J103" s="79">
        <f t="shared" si="28"/>
        <v>61632.560000000005</v>
      </c>
      <c r="K103" s="4"/>
      <c r="L103" s="75">
        <f t="shared" si="29"/>
        <v>163391.3772241993</v>
      </c>
      <c r="M103" s="88">
        <f t="shared" si="23"/>
        <v>2.81</v>
      </c>
      <c r="N103" s="79">
        <f t="shared" si="30"/>
        <v>459129.77</v>
      </c>
      <c r="O103" s="4"/>
      <c r="P103" s="79">
        <f t="shared" si="24"/>
        <v>520762.33</v>
      </c>
      <c r="Q103" s="4"/>
    </row>
    <row r="104" spans="2:17" ht="15.75" x14ac:dyDescent="0.25">
      <c r="B104" s="13" t="s">
        <v>45</v>
      </c>
      <c r="C104" s="4"/>
      <c r="D104" s="75">
        <f t="shared" si="25"/>
        <v>116394</v>
      </c>
      <c r="E104" s="88">
        <f t="shared" si="21"/>
        <v>5.46</v>
      </c>
      <c r="F104" s="79">
        <f t="shared" si="26"/>
        <v>635511.24</v>
      </c>
      <c r="G104" s="4"/>
      <c r="H104" s="75">
        <f t="shared" si="27"/>
        <v>72532</v>
      </c>
      <c r="I104" s="88">
        <f t="shared" si="22"/>
        <v>0.87919924998621291</v>
      </c>
      <c r="J104" s="79">
        <f t="shared" si="28"/>
        <v>63770.079999999994</v>
      </c>
      <c r="K104" s="4"/>
      <c r="L104" s="75">
        <f t="shared" si="29"/>
        <v>128552</v>
      </c>
      <c r="M104" s="88">
        <f t="shared" si="23"/>
        <v>2.81</v>
      </c>
      <c r="N104" s="79">
        <f t="shared" si="30"/>
        <v>361231.12</v>
      </c>
      <c r="O104" s="4"/>
      <c r="P104" s="79">
        <f t="shared" si="24"/>
        <v>425001.2</v>
      </c>
      <c r="Q104" s="4"/>
    </row>
    <row r="105" spans="2:17" ht="15.75" x14ac:dyDescent="0.25">
      <c r="B105" s="13" t="s">
        <v>46</v>
      </c>
      <c r="C105" s="4"/>
      <c r="D105" s="75">
        <f t="shared" si="25"/>
        <v>131526</v>
      </c>
      <c r="E105" s="88">
        <f t="shared" si="21"/>
        <v>5.46</v>
      </c>
      <c r="F105" s="79">
        <f t="shared" si="26"/>
        <v>718131.96</v>
      </c>
      <c r="G105" s="4"/>
      <c r="H105" s="75">
        <f t="shared" si="27"/>
        <v>78959</v>
      </c>
      <c r="I105" s="88">
        <f t="shared" si="22"/>
        <v>0.87910839802935703</v>
      </c>
      <c r="J105" s="79">
        <f t="shared" si="28"/>
        <v>69413.52</v>
      </c>
      <c r="K105" s="4"/>
      <c r="L105" s="75">
        <f t="shared" si="29"/>
        <v>139483</v>
      </c>
      <c r="M105" s="88">
        <f t="shared" si="23"/>
        <v>2.81</v>
      </c>
      <c r="N105" s="79">
        <f t="shared" si="30"/>
        <v>391947.23</v>
      </c>
      <c r="O105" s="4"/>
      <c r="P105" s="79">
        <f t="shared" si="24"/>
        <v>461360.75</v>
      </c>
      <c r="Q105" s="4"/>
    </row>
    <row r="106" spans="2:17" ht="15.75" x14ac:dyDescent="0.25">
      <c r="B106" s="13" t="s">
        <v>47</v>
      </c>
      <c r="C106" s="4"/>
      <c r="D106" s="75">
        <f t="shared" si="25"/>
        <v>146886</v>
      </c>
      <c r="E106" s="88">
        <f t="shared" si="21"/>
        <v>5.46</v>
      </c>
      <c r="F106" s="79">
        <f t="shared" si="26"/>
        <v>801997.56</v>
      </c>
      <c r="G106" s="4"/>
      <c r="H106" s="75">
        <f t="shared" si="27"/>
        <v>90316</v>
      </c>
      <c r="I106" s="88">
        <f t="shared" si="22"/>
        <v>0.87927897603968275</v>
      </c>
      <c r="J106" s="79">
        <f t="shared" si="28"/>
        <v>79412.959999999992</v>
      </c>
      <c r="K106" s="4"/>
      <c r="L106" s="75">
        <f t="shared" si="29"/>
        <v>156533</v>
      </c>
      <c r="M106" s="88">
        <f t="shared" si="23"/>
        <v>2.81</v>
      </c>
      <c r="N106" s="79">
        <f t="shared" si="30"/>
        <v>439857.73</v>
      </c>
      <c r="O106" s="4"/>
      <c r="P106" s="79">
        <f t="shared" si="24"/>
        <v>519270.68999999994</v>
      </c>
      <c r="Q106" s="4"/>
    </row>
    <row r="107" spans="2:17" ht="15.75" x14ac:dyDescent="0.25">
      <c r="B107" s="13" t="s">
        <v>48</v>
      </c>
      <c r="C107" s="4"/>
      <c r="D107" s="75">
        <f t="shared" si="25"/>
        <v>138851</v>
      </c>
      <c r="E107" s="88">
        <f t="shared" si="21"/>
        <v>5.4600000000000009</v>
      </c>
      <c r="F107" s="79">
        <f t="shared" si="26"/>
        <v>758126.46000000008</v>
      </c>
      <c r="G107" s="4"/>
      <c r="H107" s="75">
        <f t="shared" si="27"/>
        <v>78270</v>
      </c>
      <c r="I107" s="88">
        <f t="shared" si="22"/>
        <v>0.87916800817682372</v>
      </c>
      <c r="J107" s="79">
        <f t="shared" si="28"/>
        <v>68812.479999999996</v>
      </c>
      <c r="K107" s="4"/>
      <c r="L107" s="75">
        <f t="shared" si="29"/>
        <v>141371</v>
      </c>
      <c r="M107" s="88">
        <f t="shared" si="23"/>
        <v>2.81</v>
      </c>
      <c r="N107" s="79">
        <f t="shared" si="30"/>
        <v>397252.51</v>
      </c>
      <c r="O107" s="4"/>
      <c r="P107" s="79">
        <f t="shared" si="24"/>
        <v>466064.99</v>
      </c>
      <c r="Q107" s="4"/>
    </row>
    <row r="108" spans="2:17" ht="15.75" x14ac:dyDescent="0.25">
      <c r="B108" s="13" t="s">
        <v>49</v>
      </c>
      <c r="C108" s="4"/>
      <c r="D108" s="75">
        <f t="shared" si="25"/>
        <v>119283.99999999999</v>
      </c>
      <c r="E108" s="88">
        <f t="shared" si="21"/>
        <v>5.46</v>
      </c>
      <c r="F108" s="79">
        <f t="shared" si="26"/>
        <v>651290.6399999999</v>
      </c>
      <c r="G108" s="4"/>
      <c r="H108" s="75">
        <f t="shared" si="27"/>
        <v>69649</v>
      </c>
      <c r="I108" s="88">
        <f t="shared" si="22"/>
        <v>0.87920400867205573</v>
      </c>
      <c r="J108" s="79">
        <f t="shared" si="28"/>
        <v>61235.680000000008</v>
      </c>
      <c r="K108" s="4"/>
      <c r="L108" s="75">
        <f t="shared" si="29"/>
        <v>123755</v>
      </c>
      <c r="M108" s="88">
        <f t="shared" si="23"/>
        <v>2.81</v>
      </c>
      <c r="N108" s="79">
        <f t="shared" si="30"/>
        <v>347751.55</v>
      </c>
      <c r="O108" s="4"/>
      <c r="P108" s="79">
        <f t="shared" si="24"/>
        <v>408987.23</v>
      </c>
      <c r="Q108" s="4"/>
    </row>
    <row r="109" spans="2:17" ht="15.75" x14ac:dyDescent="0.25">
      <c r="B109" s="13" t="s">
        <v>50</v>
      </c>
      <c r="C109" s="4"/>
      <c r="D109" s="75">
        <f t="shared" si="25"/>
        <v>126268.00000000001</v>
      </c>
      <c r="E109" s="88">
        <f t="shared" si="21"/>
        <v>5.46</v>
      </c>
      <c r="F109" s="79">
        <f t="shared" si="26"/>
        <v>689423.28</v>
      </c>
      <c r="G109" s="4"/>
      <c r="H109" s="75">
        <f t="shared" si="27"/>
        <v>67492</v>
      </c>
      <c r="I109" s="88">
        <f t="shared" si="22"/>
        <v>0.87947845670597991</v>
      </c>
      <c r="J109" s="79">
        <f t="shared" si="28"/>
        <v>59357.759999999995</v>
      </c>
      <c r="K109" s="4"/>
      <c r="L109" s="75">
        <f t="shared" si="29"/>
        <v>136524</v>
      </c>
      <c r="M109" s="88">
        <f t="shared" si="23"/>
        <v>2.81</v>
      </c>
      <c r="N109" s="79">
        <f t="shared" si="30"/>
        <v>383632.44</v>
      </c>
      <c r="O109" s="4"/>
      <c r="P109" s="79">
        <f t="shared" si="24"/>
        <v>442990.2</v>
      </c>
      <c r="Q109" s="4"/>
    </row>
    <row r="110" spans="2:17" ht="15.75" x14ac:dyDescent="0.25">
      <c r="B110" s="13" t="s">
        <v>51</v>
      </c>
      <c r="C110" s="4"/>
      <c r="D110" s="75">
        <f t="shared" si="25"/>
        <v>144114</v>
      </c>
      <c r="E110" s="88">
        <f t="shared" si="21"/>
        <v>5.4600000000000009</v>
      </c>
      <c r="F110" s="79">
        <f t="shared" si="26"/>
        <v>786862.44000000006</v>
      </c>
      <c r="G110" s="4"/>
      <c r="H110" s="75">
        <f t="shared" si="27"/>
        <v>80663</v>
      </c>
      <c r="I110" s="88">
        <f t="shared" si="22"/>
        <v>0.87991272330560477</v>
      </c>
      <c r="J110" s="79">
        <f t="shared" si="28"/>
        <v>70976.399999999994</v>
      </c>
      <c r="K110" s="4"/>
      <c r="L110" s="75">
        <f t="shared" si="29"/>
        <v>142119</v>
      </c>
      <c r="M110" s="88">
        <f t="shared" si="23"/>
        <v>2.81</v>
      </c>
      <c r="N110" s="79">
        <f t="shared" si="30"/>
        <v>399354.39</v>
      </c>
      <c r="O110" s="4"/>
      <c r="P110" s="79">
        <f t="shared" si="24"/>
        <v>470330.79000000004</v>
      </c>
      <c r="Q110" s="4"/>
    </row>
    <row r="111" spans="2:17" x14ac:dyDescent="0.25">
      <c r="B111" s="4"/>
      <c r="C111" s="4"/>
      <c r="D111" s="4"/>
      <c r="E111" s="4"/>
      <c r="F111" s="4"/>
      <c r="G111" s="4"/>
      <c r="H111" s="4"/>
      <c r="I111" s="4"/>
      <c r="J111" s="4"/>
      <c r="K111" s="4"/>
      <c r="L111" s="4"/>
      <c r="M111" s="4"/>
      <c r="N111" s="4"/>
      <c r="O111" s="4"/>
      <c r="P111" s="79"/>
      <c r="Q111" s="4"/>
    </row>
    <row r="112" spans="2:17" ht="19.5" thickBot="1" x14ac:dyDescent="0.35">
      <c r="B112" s="15" t="s">
        <v>52</v>
      </c>
      <c r="C112" s="4"/>
      <c r="D112" s="74">
        <f>SUM(D99:D110)</f>
        <v>1496783</v>
      </c>
      <c r="E112" s="80">
        <f>IF(D112&lt;&gt;0,F112/D112,0)</f>
        <v>5.3602424332718908</v>
      </c>
      <c r="F112" s="81">
        <f>SUM(F99:F110)</f>
        <v>8023119.75</v>
      </c>
      <c r="G112" s="4"/>
      <c r="H112" s="74">
        <f>SUM(H99:H110)</f>
        <v>858006</v>
      </c>
      <c r="I112" s="80">
        <f>IF(H112&lt;&gt;0,J112/H112,0)</f>
        <v>0.87951282391964625</v>
      </c>
      <c r="J112" s="81">
        <f>SUM(J99:J110)</f>
        <v>754627.28</v>
      </c>
      <c r="K112" s="4"/>
      <c r="L112" s="74">
        <f>SUM(L99:L110)</f>
        <v>1570804.3772241992</v>
      </c>
      <c r="M112" s="80">
        <f>IF(L112&lt;&gt;0,N112/L112,0)</f>
        <v>2.81</v>
      </c>
      <c r="N112" s="81">
        <f>SUM(N99:N110)</f>
        <v>4413960.3</v>
      </c>
      <c r="O112" s="4"/>
      <c r="P112" s="81">
        <f>SUM(P99:P110)</f>
        <v>5168587.58</v>
      </c>
      <c r="Q112" s="4"/>
    </row>
    <row r="113" spans="13:16" x14ac:dyDescent="0.25">
      <c r="P113" s="79"/>
    </row>
    <row r="114" spans="13:16" x14ac:dyDescent="0.25">
      <c r="M114" s="187"/>
      <c r="N114" s="17" t="s">
        <v>54</v>
      </c>
      <c r="P114" s="87">
        <f>'4. UTRs and Sub-Transmission'!E76</f>
        <v>0</v>
      </c>
    </row>
    <row r="116" spans="13:16" ht="15.75" thickBot="1" x14ac:dyDescent="0.3">
      <c r="N116" s="18" t="s">
        <v>55</v>
      </c>
      <c r="P116" s="81">
        <f>P112+P114</f>
        <v>5168587.58</v>
      </c>
    </row>
  </sheetData>
  <mergeCells count="26">
    <mergeCell ref="D21:F21"/>
    <mergeCell ref="H21:J21"/>
    <mergeCell ref="L21:N21"/>
    <mergeCell ref="D38:F38"/>
    <mergeCell ref="H38:J38"/>
    <mergeCell ref="L38:N38"/>
    <mergeCell ref="D57:F57"/>
    <mergeCell ref="H57:J57"/>
    <mergeCell ref="L57:N57"/>
    <mergeCell ref="D96:F96"/>
    <mergeCell ref="H96:J96"/>
    <mergeCell ref="L96:N96"/>
    <mergeCell ref="D76:F76"/>
    <mergeCell ref="H76:J76"/>
    <mergeCell ref="L76:N76"/>
    <mergeCell ref="D95:F95"/>
    <mergeCell ref="H95:J95"/>
    <mergeCell ref="L95:N95"/>
    <mergeCell ref="AS21:AU21"/>
    <mergeCell ref="S20:AG20"/>
    <mergeCell ref="AI20:AW20"/>
    <mergeCell ref="U21:W21"/>
    <mergeCell ref="Y21:AA21"/>
    <mergeCell ref="AC21:AE21"/>
    <mergeCell ref="AK21:AM21"/>
    <mergeCell ref="AO21:AQ21"/>
  </mergeCells>
  <pageMargins left="0.7" right="0.7" top="0.75" bottom="0.75" header="0.3" footer="0.3"/>
  <pageSetup paperSize="9" scale="44" orientation="portrait" horizontalDpi="1200" verticalDpi="1200" r:id="rId1"/>
  <colBreaks count="2" manualBreakCount="2">
    <brk id="17" max="1048575" man="1"/>
    <brk id="34" max="11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DD44-0FDD-4534-AF62-F4D1A5CE7789}">
  <dimension ref="A13:Q117"/>
  <sheetViews>
    <sheetView topLeftCell="B23" workbookViewId="0">
      <selection activeCell="G23" sqref="G23"/>
    </sheetView>
  </sheetViews>
  <sheetFormatPr defaultColWidth="9.28515625" defaultRowHeight="15" x14ac:dyDescent="0.25"/>
  <cols>
    <col min="1" max="1" width="11.7109375" hidden="1" customWidth="1"/>
    <col min="2" max="2" width="30.28515625" customWidth="1"/>
    <col min="3" max="3" width="3.7109375" customWidth="1"/>
    <col min="4" max="4" width="14.42578125" customWidth="1"/>
    <col min="5" max="5" width="10.28515625" bestFit="1" customWidth="1"/>
    <col min="6" max="6" width="14.42578125" customWidth="1"/>
    <col min="7" max="7" width="2.7109375" customWidth="1"/>
    <col min="8" max="8" width="14.42578125" customWidth="1"/>
    <col min="9" max="9" width="9.7109375" bestFit="1" customWidth="1"/>
    <col min="10" max="10" width="14.42578125" customWidth="1"/>
    <col min="11" max="11" width="3.28515625" customWidth="1"/>
    <col min="12" max="12" width="14.42578125" customWidth="1"/>
    <col min="13" max="13" width="9.7109375" bestFit="1" customWidth="1"/>
    <col min="14" max="14" width="14.42578125" customWidth="1"/>
    <col min="15" max="15" width="3.7109375" customWidth="1"/>
    <col min="16" max="16" width="20.28515625" bestFit="1" customWidth="1"/>
  </cols>
  <sheetData>
    <row r="13" spans="2:13" ht="32.25" customHeight="1" x14ac:dyDescent="0.25">
      <c r="B13" s="217" t="s">
        <v>30</v>
      </c>
      <c r="C13" s="217"/>
      <c r="D13" s="217"/>
      <c r="E13" s="217"/>
      <c r="F13" s="217"/>
      <c r="G13" s="217"/>
      <c r="H13" s="217"/>
      <c r="I13" s="217"/>
      <c r="J13" s="217"/>
      <c r="K13" s="217"/>
      <c r="L13" s="217"/>
      <c r="M13" s="217"/>
    </row>
    <row r="14" spans="2:13" ht="0.75" customHeight="1" x14ac:dyDescent="0.25"/>
    <row r="15" spans="2:13" ht="0.75" customHeight="1" x14ac:dyDescent="0.25"/>
    <row r="16" spans="2:13" ht="0.75" customHeight="1" x14ac:dyDescent="0.25"/>
    <row r="17" spans="2:17" ht="0.75" customHeight="1" x14ac:dyDescent="0.25"/>
    <row r="18" spans="2:17" ht="0.75" customHeight="1" x14ac:dyDescent="0.25"/>
    <row r="19" spans="2:17" ht="0.75" customHeight="1" x14ac:dyDescent="0.25">
      <c r="B19" s="4"/>
      <c r="C19" s="4"/>
      <c r="D19" s="5"/>
      <c r="E19" s="6"/>
      <c r="F19" s="4"/>
      <c r="G19" s="6"/>
      <c r="H19" s="4"/>
    </row>
    <row r="20" spans="2:17" ht="15.75" x14ac:dyDescent="0.25">
      <c r="B20" s="7" t="s">
        <v>31</v>
      </c>
      <c r="C20" s="8"/>
      <c r="D20" s="215" t="s">
        <v>32</v>
      </c>
      <c r="E20" s="215"/>
      <c r="F20" s="215"/>
      <c r="G20" s="8"/>
      <c r="H20" s="215" t="s">
        <v>33</v>
      </c>
      <c r="I20" s="215"/>
      <c r="J20" s="215"/>
      <c r="K20" s="8"/>
      <c r="L20" s="215" t="s">
        <v>34</v>
      </c>
      <c r="M20" s="215"/>
      <c r="N20" s="215"/>
      <c r="O20" s="8"/>
      <c r="P20" s="7" t="s">
        <v>35</v>
      </c>
      <c r="Q20" s="4"/>
    </row>
    <row r="21" spans="2:17" ht="15.75" x14ac:dyDescent="0.25">
      <c r="B21" s="4"/>
      <c r="C21" s="4"/>
      <c r="D21" s="216"/>
      <c r="E21" s="216"/>
      <c r="F21" s="216"/>
      <c r="G21" s="4"/>
      <c r="H21" s="216"/>
      <c r="I21" s="216"/>
      <c r="J21" s="216"/>
      <c r="K21" s="4"/>
      <c r="L21" s="216"/>
      <c r="M21" s="216"/>
      <c r="N21" s="216"/>
      <c r="O21" s="4"/>
      <c r="P21" s="6"/>
      <c r="Q21" s="9"/>
    </row>
    <row r="22" spans="2:17" ht="16.5" x14ac:dyDescent="0.3">
      <c r="B22" s="10" t="s">
        <v>36</v>
      </c>
      <c r="C22" s="11"/>
      <c r="D22" s="12" t="s">
        <v>37</v>
      </c>
      <c r="E22" s="12" t="s">
        <v>38</v>
      </c>
      <c r="F22" s="12" t="s">
        <v>39</v>
      </c>
      <c r="G22" s="11"/>
      <c r="H22" s="12" t="s">
        <v>37</v>
      </c>
      <c r="I22" s="12" t="s">
        <v>38</v>
      </c>
      <c r="J22" s="12" t="s">
        <v>39</v>
      </c>
      <c r="K22" s="11"/>
      <c r="L22" s="12" t="s">
        <v>37</v>
      </c>
      <c r="M22" s="12" t="s">
        <v>38</v>
      </c>
      <c r="N22" s="12" t="s">
        <v>39</v>
      </c>
      <c r="O22" s="11"/>
      <c r="P22" s="12" t="s">
        <v>39</v>
      </c>
      <c r="Q22" s="4"/>
    </row>
    <row r="23" spans="2:17" x14ac:dyDescent="0.25">
      <c r="B23" s="4"/>
      <c r="C23" s="4"/>
      <c r="D23" s="4"/>
      <c r="E23" s="4"/>
      <c r="F23" s="4"/>
      <c r="G23" s="4"/>
      <c r="H23" s="4"/>
      <c r="I23" s="4"/>
      <c r="J23" s="4"/>
      <c r="K23" s="4"/>
      <c r="L23" s="4"/>
      <c r="M23" s="4"/>
      <c r="N23" s="4"/>
      <c r="O23" s="4"/>
      <c r="P23" s="4"/>
      <c r="Q23" s="4"/>
    </row>
    <row r="24" spans="2:17" ht="15.75" x14ac:dyDescent="0.25">
      <c r="B24" s="13" t="s">
        <v>40</v>
      </c>
      <c r="C24" s="4"/>
      <c r="D24" s="73">
        <f>'5. Historical Wholesale'!D24</f>
        <v>157588</v>
      </c>
      <c r="E24" s="84">
        <f>'4. UTRs and Sub-Transmission'!I22</f>
        <v>5.13</v>
      </c>
      <c r="F24" s="85">
        <f>D24*E24</f>
        <v>808426.44</v>
      </c>
      <c r="G24" s="4"/>
      <c r="H24" s="73">
        <f>'5. Historical Wholesale'!H24</f>
        <v>89718</v>
      </c>
      <c r="I24" s="84">
        <f>'4. UTRs and Sub-Transmission'!I24</f>
        <v>0.88</v>
      </c>
      <c r="J24" s="85">
        <f>H24*I24</f>
        <v>78951.839999999997</v>
      </c>
      <c r="K24" s="4"/>
      <c r="L24" s="73">
        <f>'5. Historical Wholesale'!L24</f>
        <v>157706</v>
      </c>
      <c r="M24" s="84">
        <f>'4. UTRs and Sub-Transmission'!I26</f>
        <v>2.81</v>
      </c>
      <c r="N24" s="85">
        <f>L24*M24</f>
        <v>443153.86</v>
      </c>
      <c r="O24" s="4"/>
      <c r="P24" s="79">
        <f t="shared" ref="P24:P35" si="0">J24+N24</f>
        <v>522105.69999999995</v>
      </c>
      <c r="Q24" s="4"/>
    </row>
    <row r="25" spans="2:17" ht="15.75" x14ac:dyDescent="0.25">
      <c r="B25" s="13" t="s">
        <v>41</v>
      </c>
      <c r="C25" s="4"/>
      <c r="D25" s="73">
        <f>'5. Historical Wholesale'!D25</f>
        <v>152036</v>
      </c>
      <c r="E25" s="84">
        <f>E24</f>
        <v>5.13</v>
      </c>
      <c r="F25" s="85">
        <f t="shared" ref="F25:F35" si="1">D25*E25</f>
        <v>779944.67999999993</v>
      </c>
      <c r="G25" s="4"/>
      <c r="H25" s="73">
        <f>'5. Historical Wholesale'!H25</f>
        <v>85081</v>
      </c>
      <c r="I25" s="84">
        <f>I24</f>
        <v>0.88</v>
      </c>
      <c r="J25" s="85">
        <f t="shared" ref="J25:J35" si="2">H25*I25</f>
        <v>74871.28</v>
      </c>
      <c r="K25" s="4"/>
      <c r="L25" s="73">
        <f>'5. Historical Wholesale'!L25</f>
        <v>147526</v>
      </c>
      <c r="M25" s="84">
        <f>M24</f>
        <v>2.81</v>
      </c>
      <c r="N25" s="85">
        <f t="shared" ref="N25:N35" si="3">L25*M25</f>
        <v>414548.06</v>
      </c>
      <c r="O25" s="4"/>
      <c r="P25" s="79">
        <f t="shared" si="0"/>
        <v>489419.33999999997</v>
      </c>
      <c r="Q25" s="4"/>
    </row>
    <row r="26" spans="2:17" ht="15.75" x14ac:dyDescent="0.25">
      <c r="B26" s="13" t="s">
        <v>42</v>
      </c>
      <c r="C26" s="4"/>
      <c r="D26" s="73">
        <f>'5. Historical Wholesale'!D26</f>
        <v>142847</v>
      </c>
      <c r="E26" s="84">
        <f t="shared" ref="E26:E35" si="4">E25</f>
        <v>5.13</v>
      </c>
      <c r="F26" s="85">
        <f t="shared" si="1"/>
        <v>732805.11</v>
      </c>
      <c r="G26" s="4"/>
      <c r="H26" s="73">
        <f>'5. Historical Wholesale'!H26</f>
        <v>75249</v>
      </c>
      <c r="I26" s="84">
        <f t="shared" ref="I26:I35" si="5">I25</f>
        <v>0.88</v>
      </c>
      <c r="J26" s="85">
        <f t="shared" si="2"/>
        <v>66219.12</v>
      </c>
      <c r="K26" s="4"/>
      <c r="L26" s="73">
        <f>'5. Historical Wholesale'!L26</f>
        <v>133844</v>
      </c>
      <c r="M26" s="84">
        <f t="shared" ref="M26" si="6">M25</f>
        <v>2.81</v>
      </c>
      <c r="N26" s="85">
        <f t="shared" si="3"/>
        <v>376101.64</v>
      </c>
      <c r="O26" s="4"/>
      <c r="P26" s="79">
        <f t="shared" si="0"/>
        <v>442320.76</v>
      </c>
      <c r="Q26" s="4"/>
    </row>
    <row r="27" spans="2:17" ht="15.75" x14ac:dyDescent="0.25">
      <c r="B27" s="13" t="s">
        <v>43</v>
      </c>
      <c r="C27" s="4"/>
      <c r="D27" s="73">
        <f>'5. Historical Wholesale'!D27</f>
        <v>120989</v>
      </c>
      <c r="E27" s="84">
        <f>'4. UTRs and Sub-Transmission'!J22</f>
        <v>5.46</v>
      </c>
      <c r="F27" s="85">
        <f t="shared" si="1"/>
        <v>660599.93999999994</v>
      </c>
      <c r="G27" s="4"/>
      <c r="H27" s="73">
        <f>'5. Historical Wholesale'!H27</f>
        <v>70077</v>
      </c>
      <c r="I27" s="84">
        <f>'4. UTRs and Sub-Transmission'!J24</f>
        <v>0.88</v>
      </c>
      <c r="J27" s="85">
        <f t="shared" si="2"/>
        <v>61667.76</v>
      </c>
      <c r="K27" s="4"/>
      <c r="L27" s="73">
        <f>'5. Historical Wholesale'!L27</f>
        <v>163391.3772241993</v>
      </c>
      <c r="M27" s="84">
        <f>'4. UTRs and Sub-Transmission'!I26</f>
        <v>2.81</v>
      </c>
      <c r="N27" s="85">
        <f t="shared" si="3"/>
        <v>459129.77</v>
      </c>
      <c r="O27" s="4"/>
      <c r="P27" s="79">
        <f t="shared" si="0"/>
        <v>520797.53</v>
      </c>
      <c r="Q27" s="4"/>
    </row>
    <row r="28" spans="2:17" ht="15.75" x14ac:dyDescent="0.25">
      <c r="B28" s="13" t="s">
        <v>44</v>
      </c>
      <c r="C28" s="4"/>
      <c r="D28" s="73">
        <f>'5. Historical Wholesale'!D28</f>
        <v>116394</v>
      </c>
      <c r="E28" s="84">
        <f t="shared" si="4"/>
        <v>5.46</v>
      </c>
      <c r="F28" s="85">
        <f t="shared" si="1"/>
        <v>635511.24</v>
      </c>
      <c r="G28" s="4"/>
      <c r="H28" s="73">
        <f>'5. Historical Wholesale'!H28</f>
        <v>72532</v>
      </c>
      <c r="I28" s="84">
        <f t="shared" si="5"/>
        <v>0.88</v>
      </c>
      <c r="J28" s="85">
        <f t="shared" si="2"/>
        <v>63828.160000000003</v>
      </c>
      <c r="K28" s="4"/>
      <c r="L28" s="73">
        <f>'5. Historical Wholesale'!L28</f>
        <v>128552</v>
      </c>
      <c r="M28" s="84">
        <f t="shared" ref="M28:M35" si="7">M27</f>
        <v>2.81</v>
      </c>
      <c r="N28" s="85">
        <f t="shared" si="3"/>
        <v>361231.12</v>
      </c>
      <c r="O28" s="4"/>
      <c r="P28" s="79">
        <f t="shared" si="0"/>
        <v>425059.28</v>
      </c>
      <c r="Q28" s="4"/>
    </row>
    <row r="29" spans="2:17" ht="15.75" x14ac:dyDescent="0.25">
      <c r="B29" s="13" t="s">
        <v>45</v>
      </c>
      <c r="C29" s="4"/>
      <c r="D29" s="73">
        <f>'5. Historical Wholesale'!D29</f>
        <v>131526</v>
      </c>
      <c r="E29" s="84">
        <f t="shared" si="4"/>
        <v>5.46</v>
      </c>
      <c r="F29" s="85">
        <f t="shared" si="1"/>
        <v>718131.96</v>
      </c>
      <c r="G29" s="4"/>
      <c r="H29" s="73">
        <f>'5. Historical Wholesale'!H29</f>
        <v>78959</v>
      </c>
      <c r="I29" s="84">
        <f t="shared" si="5"/>
        <v>0.88</v>
      </c>
      <c r="J29" s="85">
        <f t="shared" si="2"/>
        <v>69483.92</v>
      </c>
      <c r="K29" s="4"/>
      <c r="L29" s="73">
        <f>'5. Historical Wholesale'!L29</f>
        <v>139483</v>
      </c>
      <c r="M29" s="84">
        <f t="shared" si="7"/>
        <v>2.81</v>
      </c>
      <c r="N29" s="85">
        <f t="shared" si="3"/>
        <v>391947.23</v>
      </c>
      <c r="O29" s="4"/>
      <c r="P29" s="79">
        <f t="shared" si="0"/>
        <v>461431.14999999997</v>
      </c>
      <c r="Q29" s="4"/>
    </row>
    <row r="30" spans="2:17" ht="15.75" x14ac:dyDescent="0.25">
      <c r="B30" s="13" t="s">
        <v>46</v>
      </c>
      <c r="C30" s="4"/>
      <c r="D30" s="73">
        <f>'5. Historical Wholesale'!D30</f>
        <v>146886</v>
      </c>
      <c r="E30" s="84">
        <f t="shared" si="4"/>
        <v>5.46</v>
      </c>
      <c r="F30" s="85">
        <f t="shared" si="1"/>
        <v>801997.55999999994</v>
      </c>
      <c r="G30" s="4"/>
      <c r="H30" s="73">
        <f>'5. Historical Wholesale'!H30</f>
        <v>90316</v>
      </c>
      <c r="I30" s="84">
        <f t="shared" si="5"/>
        <v>0.88</v>
      </c>
      <c r="J30" s="85">
        <f t="shared" si="2"/>
        <v>79478.080000000002</v>
      </c>
      <c r="K30" s="4"/>
      <c r="L30" s="73">
        <f>'5. Historical Wholesale'!L30</f>
        <v>156533</v>
      </c>
      <c r="M30" s="84">
        <f t="shared" si="7"/>
        <v>2.81</v>
      </c>
      <c r="N30" s="85">
        <f t="shared" si="3"/>
        <v>439857.73</v>
      </c>
      <c r="O30" s="4"/>
      <c r="P30" s="79">
        <f t="shared" si="0"/>
        <v>519335.81</v>
      </c>
      <c r="Q30" s="4"/>
    </row>
    <row r="31" spans="2:17" ht="15.75" x14ac:dyDescent="0.25">
      <c r="B31" s="13" t="s">
        <v>47</v>
      </c>
      <c r="C31" s="4"/>
      <c r="D31" s="73">
        <f>'5. Historical Wholesale'!D31</f>
        <v>138851</v>
      </c>
      <c r="E31" s="84">
        <f t="shared" si="4"/>
        <v>5.46</v>
      </c>
      <c r="F31" s="85">
        <f t="shared" si="1"/>
        <v>758126.46</v>
      </c>
      <c r="G31" s="4"/>
      <c r="H31" s="73">
        <f>'5. Historical Wholesale'!H31</f>
        <v>78270</v>
      </c>
      <c r="I31" s="84">
        <f t="shared" si="5"/>
        <v>0.88</v>
      </c>
      <c r="J31" s="85">
        <f t="shared" si="2"/>
        <v>68877.600000000006</v>
      </c>
      <c r="K31" s="4"/>
      <c r="L31" s="73">
        <f>'5. Historical Wholesale'!L31</f>
        <v>141371</v>
      </c>
      <c r="M31" s="84">
        <f t="shared" si="7"/>
        <v>2.81</v>
      </c>
      <c r="N31" s="85">
        <f t="shared" si="3"/>
        <v>397252.51</v>
      </c>
      <c r="O31" s="4"/>
      <c r="P31" s="79">
        <f t="shared" si="0"/>
        <v>466130.11</v>
      </c>
      <c r="Q31" s="4"/>
    </row>
    <row r="32" spans="2:17" ht="15.75" x14ac:dyDescent="0.25">
      <c r="B32" s="13" t="s">
        <v>48</v>
      </c>
      <c r="C32" s="4"/>
      <c r="D32" s="73">
        <f>'5. Historical Wholesale'!D32</f>
        <v>119283.99999999999</v>
      </c>
      <c r="E32" s="84">
        <f t="shared" si="4"/>
        <v>5.46</v>
      </c>
      <c r="F32" s="85">
        <f t="shared" si="1"/>
        <v>651290.6399999999</v>
      </c>
      <c r="G32" s="4"/>
      <c r="H32" s="73">
        <f>'5. Historical Wholesale'!H32</f>
        <v>69649</v>
      </c>
      <c r="I32" s="84">
        <f t="shared" si="5"/>
        <v>0.88</v>
      </c>
      <c r="J32" s="85">
        <f t="shared" si="2"/>
        <v>61291.12</v>
      </c>
      <c r="K32" s="4"/>
      <c r="L32" s="73">
        <f>'5. Historical Wholesale'!L32</f>
        <v>123755</v>
      </c>
      <c r="M32" s="84">
        <f t="shared" si="7"/>
        <v>2.81</v>
      </c>
      <c r="N32" s="85">
        <f t="shared" si="3"/>
        <v>347751.55</v>
      </c>
      <c r="O32" s="4"/>
      <c r="P32" s="79">
        <f t="shared" si="0"/>
        <v>409042.67</v>
      </c>
      <c r="Q32" s="4"/>
    </row>
    <row r="33" spans="2:17" ht="15.75" x14ac:dyDescent="0.25">
      <c r="B33" s="13" t="s">
        <v>49</v>
      </c>
      <c r="C33" s="4"/>
      <c r="D33" s="73">
        <f>'5. Historical Wholesale'!D33</f>
        <v>126268.00000000001</v>
      </c>
      <c r="E33" s="84">
        <f t="shared" si="4"/>
        <v>5.46</v>
      </c>
      <c r="F33" s="85">
        <f t="shared" si="1"/>
        <v>689423.28</v>
      </c>
      <c r="G33" s="4"/>
      <c r="H33" s="73">
        <f>'5. Historical Wholesale'!H33</f>
        <v>67492</v>
      </c>
      <c r="I33" s="84">
        <f t="shared" si="5"/>
        <v>0.88</v>
      </c>
      <c r="J33" s="85">
        <f t="shared" si="2"/>
        <v>59392.959999999999</v>
      </c>
      <c r="K33" s="4"/>
      <c r="L33" s="73">
        <f>'5. Historical Wholesale'!L33</f>
        <v>136524</v>
      </c>
      <c r="M33" s="84">
        <f t="shared" si="7"/>
        <v>2.81</v>
      </c>
      <c r="N33" s="85">
        <f t="shared" si="3"/>
        <v>383632.44</v>
      </c>
      <c r="O33" s="4"/>
      <c r="P33" s="79">
        <f t="shared" si="0"/>
        <v>443025.4</v>
      </c>
      <c r="Q33" s="4"/>
    </row>
    <row r="34" spans="2:17" ht="15.75" x14ac:dyDescent="0.25">
      <c r="B34" s="13" t="s">
        <v>50</v>
      </c>
      <c r="C34" s="4"/>
      <c r="D34" s="73">
        <f>'5. Historical Wholesale'!D34</f>
        <v>144114</v>
      </c>
      <c r="E34" s="84">
        <f t="shared" si="4"/>
        <v>5.46</v>
      </c>
      <c r="F34" s="85">
        <f t="shared" si="1"/>
        <v>786862.44</v>
      </c>
      <c r="G34" s="4"/>
      <c r="H34" s="73">
        <f>'5. Historical Wholesale'!H34</f>
        <v>80663</v>
      </c>
      <c r="I34" s="84">
        <f t="shared" si="5"/>
        <v>0.88</v>
      </c>
      <c r="J34" s="85">
        <f t="shared" si="2"/>
        <v>70983.44</v>
      </c>
      <c r="K34" s="4"/>
      <c r="L34" s="73">
        <f>'5. Historical Wholesale'!L34</f>
        <v>142119</v>
      </c>
      <c r="M34" s="84">
        <f t="shared" si="7"/>
        <v>2.81</v>
      </c>
      <c r="N34" s="85">
        <f t="shared" si="3"/>
        <v>399354.39</v>
      </c>
      <c r="O34" s="4"/>
      <c r="P34" s="79">
        <f t="shared" si="0"/>
        <v>470337.83</v>
      </c>
      <c r="Q34" s="4"/>
    </row>
    <row r="35" spans="2:17" ht="15.75" x14ac:dyDescent="0.25">
      <c r="B35" s="13" t="s">
        <v>51</v>
      </c>
      <c r="C35" s="4"/>
      <c r="D35" s="73">
        <f>'5. Historical Wholesale'!D35</f>
        <v>156000</v>
      </c>
      <c r="E35" s="84">
        <f t="shared" si="4"/>
        <v>5.46</v>
      </c>
      <c r="F35" s="85">
        <f t="shared" si="1"/>
        <v>851760</v>
      </c>
      <c r="G35" s="4"/>
      <c r="H35" s="73">
        <f>'5. Historical Wholesale'!H35</f>
        <v>89844</v>
      </c>
      <c r="I35" s="84">
        <f t="shared" si="5"/>
        <v>0.88</v>
      </c>
      <c r="J35" s="85">
        <f t="shared" si="2"/>
        <v>79062.720000000001</v>
      </c>
      <c r="K35" s="4"/>
      <c r="L35" s="73">
        <f>'5. Historical Wholesale'!L35</f>
        <v>155209</v>
      </c>
      <c r="M35" s="84">
        <f t="shared" si="7"/>
        <v>2.81</v>
      </c>
      <c r="N35" s="85">
        <f t="shared" si="3"/>
        <v>436137.29000000004</v>
      </c>
      <c r="O35" s="4"/>
      <c r="P35" s="79">
        <f t="shared" si="0"/>
        <v>515200.01</v>
      </c>
      <c r="Q35" s="4"/>
    </row>
    <row r="36" spans="2:17" x14ac:dyDescent="0.25">
      <c r="B36" s="4"/>
      <c r="C36" s="4"/>
      <c r="D36" s="4"/>
      <c r="E36" s="4"/>
      <c r="F36" s="4"/>
      <c r="G36" s="4"/>
      <c r="H36" s="4"/>
      <c r="I36" s="4"/>
      <c r="J36" s="4"/>
      <c r="K36" s="4"/>
      <c r="L36" s="4"/>
      <c r="M36" s="4"/>
      <c r="N36" s="4"/>
      <c r="O36" s="4"/>
      <c r="P36" s="4"/>
      <c r="Q36" s="4"/>
    </row>
    <row r="37" spans="2:17" ht="19.5" thickBot="1" x14ac:dyDescent="0.35">
      <c r="B37" s="15" t="s">
        <v>52</v>
      </c>
      <c r="C37" s="4"/>
      <c r="D37" s="74">
        <f>SUM(D24:D35)</f>
        <v>1652783</v>
      </c>
      <c r="E37" s="80">
        <f>IF(D37&lt;&gt;0,F37/D37,0)</f>
        <v>5.3696581765422318</v>
      </c>
      <c r="F37" s="81">
        <f>SUM(F24:F35)</f>
        <v>8874879.75</v>
      </c>
      <c r="G37" s="4"/>
      <c r="H37" s="74">
        <f>SUM(H24:H35)</f>
        <v>947850</v>
      </c>
      <c r="I37" s="80">
        <f>IF(H37&lt;&gt;0,J37/H37,0)</f>
        <v>0.88</v>
      </c>
      <c r="J37" s="81">
        <f>SUM(J24:J35)</f>
        <v>834108</v>
      </c>
      <c r="K37" s="4"/>
      <c r="L37" s="74">
        <f>SUM(L24:L35)</f>
        <v>1726013.3772241992</v>
      </c>
      <c r="M37" s="80">
        <f>IF(L37&lt;&gt;0,N37/L37,0)</f>
        <v>2.81</v>
      </c>
      <c r="N37" s="81">
        <f>SUM(N24:N35)</f>
        <v>4850097.59</v>
      </c>
      <c r="O37" s="4"/>
      <c r="P37" s="81">
        <f>SUM(P24:P35)</f>
        <v>5684205.5899999999</v>
      </c>
      <c r="Q37" s="4"/>
    </row>
    <row r="38" spans="2:17" x14ac:dyDescent="0.25">
      <c r="B38" s="4"/>
      <c r="C38" s="4"/>
      <c r="D38" s="4"/>
      <c r="E38" s="4"/>
      <c r="F38" s="4"/>
      <c r="G38" s="4"/>
      <c r="H38" s="4"/>
      <c r="I38" s="4"/>
      <c r="J38" s="4"/>
      <c r="K38" s="4"/>
      <c r="L38" s="4"/>
      <c r="M38" s="4"/>
      <c r="N38" s="4"/>
      <c r="O38" s="4"/>
      <c r="P38" s="4"/>
      <c r="Q38" s="4"/>
    </row>
    <row r="39" spans="2:17" ht="15.75" x14ac:dyDescent="0.25">
      <c r="B39" s="7" t="s">
        <v>53</v>
      </c>
      <c r="C39" s="8"/>
      <c r="D39" s="215" t="s">
        <v>32</v>
      </c>
      <c r="E39" s="215"/>
      <c r="F39" s="215"/>
      <c r="G39" s="8"/>
      <c r="H39" s="215" t="s">
        <v>33</v>
      </c>
      <c r="I39" s="215"/>
      <c r="J39" s="215"/>
      <c r="K39" s="8"/>
      <c r="L39" s="215" t="s">
        <v>34</v>
      </c>
      <c r="M39" s="215"/>
      <c r="N39" s="215"/>
      <c r="O39" s="8"/>
      <c r="P39" s="7" t="s">
        <v>35</v>
      </c>
      <c r="Q39" s="4"/>
    </row>
    <row r="40" spans="2:17" ht="16.5" x14ac:dyDescent="0.3">
      <c r="B40" s="10"/>
      <c r="C40" s="11"/>
      <c r="D40" s="12"/>
      <c r="E40" s="12"/>
      <c r="F40" s="12"/>
      <c r="G40" s="11"/>
      <c r="H40" s="12"/>
      <c r="I40" s="12"/>
      <c r="J40" s="12"/>
      <c r="K40" s="11"/>
      <c r="L40" s="12"/>
      <c r="M40" s="12"/>
      <c r="N40" s="12"/>
      <c r="O40" s="11"/>
      <c r="P40" s="12"/>
      <c r="Q40" s="4"/>
    </row>
    <row r="41" spans="2:17" ht="16.5" x14ac:dyDescent="0.3">
      <c r="B41" s="10" t="s">
        <v>36</v>
      </c>
      <c r="C41" s="11"/>
      <c r="D41" s="12" t="s">
        <v>37</v>
      </c>
      <c r="E41" s="12" t="s">
        <v>38</v>
      </c>
      <c r="F41" s="12" t="s">
        <v>39</v>
      </c>
      <c r="G41" s="11"/>
      <c r="H41" s="12" t="s">
        <v>37</v>
      </c>
      <c r="I41" s="12" t="s">
        <v>38</v>
      </c>
      <c r="J41" s="12" t="s">
        <v>39</v>
      </c>
      <c r="K41" s="11"/>
      <c r="L41" s="12" t="s">
        <v>37</v>
      </c>
      <c r="M41" s="12" t="s">
        <v>38</v>
      </c>
      <c r="N41" s="12" t="s">
        <v>39</v>
      </c>
      <c r="O41" s="11"/>
      <c r="P41" s="12" t="s">
        <v>39</v>
      </c>
      <c r="Q41" s="4"/>
    </row>
    <row r="42" spans="2:17" x14ac:dyDescent="0.25">
      <c r="B42" s="4"/>
      <c r="C42" s="4"/>
      <c r="D42" s="4"/>
      <c r="E42" s="4"/>
      <c r="F42" s="4"/>
      <c r="G42" s="4"/>
      <c r="H42" s="4"/>
      <c r="I42" s="4"/>
      <c r="J42" s="4"/>
      <c r="K42" s="4"/>
      <c r="L42" s="4"/>
      <c r="M42" s="4"/>
      <c r="N42" s="4"/>
      <c r="O42" s="4"/>
      <c r="P42" s="4"/>
      <c r="Q42" s="4"/>
    </row>
    <row r="43" spans="2:17" ht="15.75" x14ac:dyDescent="0.25">
      <c r="B43" s="13" t="s">
        <v>40</v>
      </c>
      <c r="C43" s="4"/>
      <c r="D43" s="73">
        <f>'5. Historical Wholesale'!D42</f>
        <v>0</v>
      </c>
      <c r="E43" s="84">
        <f>'4. UTRs and Sub-Transmission'!I35</f>
        <v>4.3472999999999997</v>
      </c>
      <c r="F43" s="85">
        <f>D43*E43</f>
        <v>0</v>
      </c>
      <c r="G43" s="4"/>
      <c r="H43" s="73"/>
      <c r="I43" s="84">
        <f>'4. UTRs and Sub-Transmission'!I37</f>
        <v>0.67879999999999996</v>
      </c>
      <c r="J43" s="85">
        <f>H43*I43</f>
        <v>0</v>
      </c>
      <c r="K43" s="4"/>
      <c r="L43" s="73">
        <f>'5. Historical Wholesale'!L42</f>
        <v>0</v>
      </c>
      <c r="M43" s="84">
        <f>'4. UTRs and Sub-Transmission'!I39</f>
        <v>2.3267000000000002</v>
      </c>
      <c r="N43" s="85">
        <f>L43*M43</f>
        <v>0</v>
      </c>
      <c r="O43" s="4"/>
      <c r="P43" s="79">
        <f t="shared" ref="P43:P54" si="8">J43+N43</f>
        <v>0</v>
      </c>
      <c r="Q43" s="4"/>
    </row>
    <row r="44" spans="2:17" ht="15.75" x14ac:dyDescent="0.25">
      <c r="B44" s="13" t="s">
        <v>41</v>
      </c>
      <c r="C44" s="4"/>
      <c r="D44" s="73">
        <f>'5. Historical Wholesale'!D43</f>
        <v>0</v>
      </c>
      <c r="E44" s="84">
        <f t="shared" ref="E44:E54" si="9">E43</f>
        <v>4.3472999999999997</v>
      </c>
      <c r="F44" s="85">
        <f t="shared" ref="F44:F54" si="10">D44*E44</f>
        <v>0</v>
      </c>
      <c r="G44" s="4"/>
      <c r="H44" s="73"/>
      <c r="I44" s="84">
        <f t="shared" ref="I44:I54" si="11">I43</f>
        <v>0.67879999999999996</v>
      </c>
      <c r="J44" s="85">
        <f t="shared" ref="J44:J54" si="12">H44*I44</f>
        <v>0</v>
      </c>
      <c r="K44" s="4"/>
      <c r="L44" s="73">
        <f>'5. Historical Wholesale'!L43</f>
        <v>0</v>
      </c>
      <c r="M44" s="84">
        <f>M43</f>
        <v>2.3267000000000002</v>
      </c>
      <c r="N44" s="85">
        <f t="shared" ref="N44:N54" si="13">L44*M44</f>
        <v>0</v>
      </c>
      <c r="O44" s="4"/>
      <c r="P44" s="79">
        <f t="shared" si="8"/>
        <v>0</v>
      </c>
      <c r="Q44" s="4"/>
    </row>
    <row r="45" spans="2:17" ht="15.75" x14ac:dyDescent="0.25">
      <c r="B45" s="13" t="s">
        <v>42</v>
      </c>
      <c r="C45" s="4"/>
      <c r="D45" s="73">
        <f>'5. Historical Wholesale'!D44</f>
        <v>0</v>
      </c>
      <c r="E45" s="84">
        <f t="shared" si="9"/>
        <v>4.3472999999999997</v>
      </c>
      <c r="F45" s="85">
        <f t="shared" si="10"/>
        <v>0</v>
      </c>
      <c r="G45" s="4"/>
      <c r="H45" s="73"/>
      <c r="I45" s="84">
        <f t="shared" si="11"/>
        <v>0.67879999999999996</v>
      </c>
      <c r="J45" s="85">
        <f t="shared" si="12"/>
        <v>0</v>
      </c>
      <c r="K45" s="4"/>
      <c r="L45" s="73">
        <f>'5. Historical Wholesale'!L44</f>
        <v>0</v>
      </c>
      <c r="M45" s="84">
        <f>M44</f>
        <v>2.3267000000000002</v>
      </c>
      <c r="N45" s="85">
        <f t="shared" si="13"/>
        <v>0</v>
      </c>
      <c r="O45" s="4"/>
      <c r="P45" s="79">
        <f t="shared" si="8"/>
        <v>0</v>
      </c>
      <c r="Q45" s="4"/>
    </row>
    <row r="46" spans="2:17" ht="15.75" x14ac:dyDescent="0.25">
      <c r="B46" s="13" t="s">
        <v>43</v>
      </c>
      <c r="C46" s="4"/>
      <c r="D46" s="73">
        <f>'5. Historical Wholesale'!D45</f>
        <v>0</v>
      </c>
      <c r="E46" s="84">
        <f t="shared" si="9"/>
        <v>4.3472999999999997</v>
      </c>
      <c r="F46" s="85">
        <f t="shared" si="10"/>
        <v>0</v>
      </c>
      <c r="G46" s="4"/>
      <c r="H46" s="73"/>
      <c r="I46" s="84">
        <f t="shared" si="11"/>
        <v>0.67879999999999996</v>
      </c>
      <c r="J46" s="85">
        <f t="shared" si="12"/>
        <v>0</v>
      </c>
      <c r="K46" s="4"/>
      <c r="L46" s="73">
        <f>'5. Historical Wholesale'!L45</f>
        <v>0</v>
      </c>
      <c r="M46" s="84">
        <f t="shared" ref="M46:M54" si="14">M45</f>
        <v>2.3267000000000002</v>
      </c>
      <c r="N46" s="85">
        <f t="shared" si="13"/>
        <v>0</v>
      </c>
      <c r="O46" s="4"/>
      <c r="P46" s="79">
        <f t="shared" si="8"/>
        <v>0</v>
      </c>
      <c r="Q46" s="4"/>
    </row>
    <row r="47" spans="2:17" ht="15.75" x14ac:dyDescent="0.25">
      <c r="B47" s="13" t="s">
        <v>44</v>
      </c>
      <c r="C47" s="4"/>
      <c r="D47" s="73">
        <f>'5. Historical Wholesale'!D46</f>
        <v>0</v>
      </c>
      <c r="E47" s="84">
        <f t="shared" si="9"/>
        <v>4.3472999999999997</v>
      </c>
      <c r="F47" s="85">
        <f t="shared" si="10"/>
        <v>0</v>
      </c>
      <c r="G47" s="4"/>
      <c r="H47" s="73"/>
      <c r="I47" s="84">
        <f t="shared" si="11"/>
        <v>0.67879999999999996</v>
      </c>
      <c r="J47" s="85">
        <f t="shared" si="12"/>
        <v>0</v>
      </c>
      <c r="K47" s="4"/>
      <c r="L47" s="73">
        <f>'5. Historical Wholesale'!L46</f>
        <v>0</v>
      </c>
      <c r="M47" s="84">
        <f t="shared" si="14"/>
        <v>2.3267000000000002</v>
      </c>
      <c r="N47" s="85">
        <f t="shared" si="13"/>
        <v>0</v>
      </c>
      <c r="O47" s="4"/>
      <c r="P47" s="79">
        <f t="shared" si="8"/>
        <v>0</v>
      </c>
      <c r="Q47" s="4"/>
    </row>
    <row r="48" spans="2:17" ht="15.75" x14ac:dyDescent="0.25">
      <c r="B48" s="13" t="s">
        <v>45</v>
      </c>
      <c r="C48" s="4"/>
      <c r="D48" s="73">
        <f>'5. Historical Wholesale'!D47</f>
        <v>0</v>
      </c>
      <c r="E48" s="84">
        <f t="shared" si="9"/>
        <v>4.3472999999999997</v>
      </c>
      <c r="F48" s="85">
        <f t="shared" si="10"/>
        <v>0</v>
      </c>
      <c r="G48" s="4"/>
      <c r="H48" s="73"/>
      <c r="I48" s="84">
        <f t="shared" si="11"/>
        <v>0.67879999999999996</v>
      </c>
      <c r="J48" s="85">
        <f t="shared" si="12"/>
        <v>0</v>
      </c>
      <c r="K48" s="4"/>
      <c r="L48" s="73">
        <f>'5. Historical Wholesale'!L47</f>
        <v>0</v>
      </c>
      <c r="M48" s="84">
        <f t="shared" si="14"/>
        <v>2.3267000000000002</v>
      </c>
      <c r="N48" s="85">
        <f t="shared" si="13"/>
        <v>0</v>
      </c>
      <c r="O48" s="4"/>
      <c r="P48" s="79">
        <f t="shared" si="8"/>
        <v>0</v>
      </c>
      <c r="Q48" s="4"/>
    </row>
    <row r="49" spans="2:17" ht="15.75" x14ac:dyDescent="0.25">
      <c r="B49" s="13" t="s">
        <v>46</v>
      </c>
      <c r="C49" s="4"/>
      <c r="D49" s="73">
        <f>'5. Historical Wholesale'!D48</f>
        <v>0</v>
      </c>
      <c r="E49" s="84">
        <f t="shared" si="9"/>
        <v>4.3472999999999997</v>
      </c>
      <c r="F49" s="85">
        <f t="shared" si="10"/>
        <v>0</v>
      </c>
      <c r="G49" s="4"/>
      <c r="H49" s="73"/>
      <c r="I49" s="84">
        <f t="shared" si="11"/>
        <v>0.67879999999999996</v>
      </c>
      <c r="J49" s="85">
        <f t="shared" si="12"/>
        <v>0</v>
      </c>
      <c r="K49" s="4"/>
      <c r="L49" s="73">
        <f>'5. Historical Wholesale'!L48</f>
        <v>0</v>
      </c>
      <c r="M49" s="84">
        <f t="shared" si="14"/>
        <v>2.3267000000000002</v>
      </c>
      <c r="N49" s="85">
        <f t="shared" si="13"/>
        <v>0</v>
      </c>
      <c r="O49" s="4"/>
      <c r="P49" s="79">
        <f t="shared" si="8"/>
        <v>0</v>
      </c>
      <c r="Q49" s="4"/>
    </row>
    <row r="50" spans="2:17" ht="15.75" x14ac:dyDescent="0.25">
      <c r="B50" s="13" t="s">
        <v>47</v>
      </c>
      <c r="C50" s="4"/>
      <c r="D50" s="73">
        <f>'5. Historical Wholesale'!D49</f>
        <v>0</v>
      </c>
      <c r="E50" s="84">
        <f t="shared" si="9"/>
        <v>4.3472999999999997</v>
      </c>
      <c r="F50" s="85">
        <f t="shared" si="10"/>
        <v>0</v>
      </c>
      <c r="G50" s="4"/>
      <c r="H50" s="73"/>
      <c r="I50" s="84">
        <f t="shared" si="11"/>
        <v>0.67879999999999996</v>
      </c>
      <c r="J50" s="85">
        <f t="shared" si="12"/>
        <v>0</v>
      </c>
      <c r="K50" s="4"/>
      <c r="L50" s="73">
        <f>'5. Historical Wholesale'!L49</f>
        <v>0</v>
      </c>
      <c r="M50" s="84">
        <f t="shared" si="14"/>
        <v>2.3267000000000002</v>
      </c>
      <c r="N50" s="85">
        <f t="shared" si="13"/>
        <v>0</v>
      </c>
      <c r="O50" s="4"/>
      <c r="P50" s="79">
        <f t="shared" si="8"/>
        <v>0</v>
      </c>
      <c r="Q50" s="4"/>
    </row>
    <row r="51" spans="2:17" ht="15.75" x14ac:dyDescent="0.25">
      <c r="B51" s="13" t="s">
        <v>48</v>
      </c>
      <c r="C51" s="4"/>
      <c r="D51" s="73">
        <f>'5. Historical Wholesale'!D50</f>
        <v>0</v>
      </c>
      <c r="E51" s="84">
        <f t="shared" si="9"/>
        <v>4.3472999999999997</v>
      </c>
      <c r="F51" s="85">
        <f t="shared" si="10"/>
        <v>0</v>
      </c>
      <c r="G51" s="4"/>
      <c r="H51" s="73"/>
      <c r="I51" s="84">
        <f t="shared" si="11"/>
        <v>0.67879999999999996</v>
      </c>
      <c r="J51" s="85">
        <f t="shared" si="12"/>
        <v>0</v>
      </c>
      <c r="K51" s="4"/>
      <c r="L51" s="73">
        <f>'5. Historical Wholesale'!L50</f>
        <v>0</v>
      </c>
      <c r="M51" s="84">
        <f t="shared" si="14"/>
        <v>2.3267000000000002</v>
      </c>
      <c r="N51" s="85">
        <f t="shared" si="13"/>
        <v>0</v>
      </c>
      <c r="O51" s="4"/>
      <c r="P51" s="79">
        <f t="shared" si="8"/>
        <v>0</v>
      </c>
      <c r="Q51" s="4"/>
    </row>
    <row r="52" spans="2:17" ht="15.75" x14ac:dyDescent="0.25">
      <c r="B52" s="13" t="s">
        <v>49</v>
      </c>
      <c r="C52" s="4"/>
      <c r="D52" s="73">
        <f>'5. Historical Wholesale'!D51</f>
        <v>0</v>
      </c>
      <c r="E52" s="84">
        <f t="shared" si="9"/>
        <v>4.3472999999999997</v>
      </c>
      <c r="F52" s="85">
        <f t="shared" si="10"/>
        <v>0</v>
      </c>
      <c r="G52" s="4"/>
      <c r="H52" s="73"/>
      <c r="I52" s="84">
        <f t="shared" si="11"/>
        <v>0.67879999999999996</v>
      </c>
      <c r="J52" s="85">
        <f t="shared" si="12"/>
        <v>0</v>
      </c>
      <c r="K52" s="4"/>
      <c r="L52" s="73">
        <f>'5. Historical Wholesale'!L51</f>
        <v>0</v>
      </c>
      <c r="M52" s="84">
        <f t="shared" si="14"/>
        <v>2.3267000000000002</v>
      </c>
      <c r="N52" s="85">
        <f t="shared" si="13"/>
        <v>0</v>
      </c>
      <c r="O52" s="4"/>
      <c r="P52" s="79">
        <f t="shared" si="8"/>
        <v>0</v>
      </c>
      <c r="Q52" s="4"/>
    </row>
    <row r="53" spans="2:17" ht="15.75" x14ac:dyDescent="0.25">
      <c r="B53" s="13" t="s">
        <v>50</v>
      </c>
      <c r="C53" s="4"/>
      <c r="D53" s="73">
        <f>'5. Historical Wholesale'!D52</f>
        <v>0</v>
      </c>
      <c r="E53" s="84">
        <f t="shared" si="9"/>
        <v>4.3472999999999997</v>
      </c>
      <c r="F53" s="85">
        <f t="shared" si="10"/>
        <v>0</v>
      </c>
      <c r="G53" s="4"/>
      <c r="H53" s="73"/>
      <c r="I53" s="84">
        <f t="shared" si="11"/>
        <v>0.67879999999999996</v>
      </c>
      <c r="J53" s="85">
        <f t="shared" si="12"/>
        <v>0</v>
      </c>
      <c r="K53" s="4"/>
      <c r="L53" s="73">
        <f>'5. Historical Wholesale'!L52</f>
        <v>0</v>
      </c>
      <c r="M53" s="84">
        <f t="shared" si="14"/>
        <v>2.3267000000000002</v>
      </c>
      <c r="N53" s="85">
        <f t="shared" si="13"/>
        <v>0</v>
      </c>
      <c r="O53" s="4"/>
      <c r="P53" s="79">
        <f t="shared" si="8"/>
        <v>0</v>
      </c>
      <c r="Q53" s="4"/>
    </row>
    <row r="54" spans="2:17" ht="15.75" x14ac:dyDescent="0.25">
      <c r="B54" s="13" t="s">
        <v>51</v>
      </c>
      <c r="C54" s="4"/>
      <c r="D54" s="73">
        <f>'5. Historical Wholesale'!D53</f>
        <v>0</v>
      </c>
      <c r="E54" s="84">
        <f t="shared" si="9"/>
        <v>4.3472999999999997</v>
      </c>
      <c r="F54" s="85">
        <f t="shared" si="10"/>
        <v>0</v>
      </c>
      <c r="G54" s="4"/>
      <c r="H54" s="73"/>
      <c r="I54" s="84">
        <f t="shared" si="11"/>
        <v>0.67879999999999996</v>
      </c>
      <c r="J54" s="85">
        <f t="shared" si="12"/>
        <v>0</v>
      </c>
      <c r="K54" s="4"/>
      <c r="L54" s="73">
        <f>'5. Historical Wholesale'!L53</f>
        <v>0</v>
      </c>
      <c r="M54" s="84">
        <f t="shared" si="14"/>
        <v>2.3267000000000002</v>
      </c>
      <c r="N54" s="85">
        <f t="shared" si="13"/>
        <v>0</v>
      </c>
      <c r="O54" s="4"/>
      <c r="P54" s="79">
        <f t="shared" si="8"/>
        <v>0</v>
      </c>
      <c r="Q54" s="4"/>
    </row>
    <row r="55" spans="2:17" x14ac:dyDescent="0.25">
      <c r="B55" s="4"/>
      <c r="C55" s="4"/>
      <c r="D55" s="4"/>
      <c r="E55" s="4"/>
      <c r="F55" s="4"/>
      <c r="G55" s="4"/>
      <c r="H55" s="4"/>
      <c r="I55" s="4"/>
      <c r="J55" s="4"/>
      <c r="K55" s="4"/>
      <c r="L55" s="4"/>
      <c r="M55" s="4"/>
      <c r="N55" s="4"/>
      <c r="O55" s="4"/>
      <c r="P55" s="4"/>
      <c r="Q55" s="4"/>
    </row>
    <row r="56" spans="2:17" ht="19.5" thickBot="1" x14ac:dyDescent="0.35">
      <c r="B56" s="15" t="s">
        <v>52</v>
      </c>
      <c r="C56" s="4"/>
      <c r="D56" s="74">
        <f>SUM(D43:D54)</f>
        <v>0</v>
      </c>
      <c r="E56" s="80">
        <f>IF(D56&lt;&gt;0,F56/D56,0)</f>
        <v>0</v>
      </c>
      <c r="F56" s="81">
        <f>SUM(F43:F54)</f>
        <v>0</v>
      </c>
      <c r="G56" s="4"/>
      <c r="H56" s="74">
        <f>SUM(H43:H54)</f>
        <v>0</v>
      </c>
      <c r="I56" s="80">
        <f>IF(H56&lt;&gt;0,J56/H56,0)</f>
        <v>0</v>
      </c>
      <c r="J56" s="81">
        <f>SUM(J43:J54)</f>
        <v>0</v>
      </c>
      <c r="K56" s="4"/>
      <c r="L56" s="74">
        <f>SUM(L43:L54)</f>
        <v>0</v>
      </c>
      <c r="M56" s="80">
        <f>IF(L56&lt;&gt;0,N56/L56,0)</f>
        <v>0</v>
      </c>
      <c r="N56" s="81">
        <f>SUM(N43:N54)</f>
        <v>0</v>
      </c>
      <c r="O56" s="4"/>
      <c r="P56" s="81">
        <f>SUM(P43:P54)</f>
        <v>0</v>
      </c>
      <c r="Q56" s="4"/>
    </row>
    <row r="57" spans="2:17" x14ac:dyDescent="0.25">
      <c r="B57" s="4"/>
      <c r="C57" s="4"/>
      <c r="D57" s="4"/>
      <c r="E57" s="4"/>
      <c r="F57" s="4"/>
      <c r="G57" s="4"/>
      <c r="H57" s="4"/>
      <c r="I57" s="4"/>
      <c r="J57" s="4"/>
      <c r="K57" s="4"/>
      <c r="L57" s="4"/>
      <c r="M57" s="4"/>
      <c r="N57" s="4"/>
      <c r="O57" s="4"/>
      <c r="P57" s="4"/>
      <c r="Q57" s="4"/>
    </row>
    <row r="58" spans="2:17" ht="15.75" x14ac:dyDescent="0.25">
      <c r="B58" s="7" t="str">
        <f>'5. Historical Wholesale'!B57</f>
        <v>Add Extra Host Here (I)</v>
      </c>
      <c r="C58" s="8"/>
      <c r="D58" s="215" t="s">
        <v>32</v>
      </c>
      <c r="E58" s="215"/>
      <c r="F58" s="215"/>
      <c r="G58" s="8"/>
      <c r="H58" s="215" t="s">
        <v>33</v>
      </c>
      <c r="I58" s="215"/>
      <c r="J58" s="215"/>
      <c r="K58" s="8"/>
      <c r="L58" s="215" t="s">
        <v>34</v>
      </c>
      <c r="M58" s="215"/>
      <c r="N58" s="215"/>
      <c r="O58" s="8"/>
      <c r="P58" s="7" t="s">
        <v>35</v>
      </c>
      <c r="Q58" s="4"/>
    </row>
    <row r="59" spans="2:17" ht="16.5" x14ac:dyDescent="0.3">
      <c r="B59" s="10"/>
      <c r="C59" s="11"/>
      <c r="D59" s="12"/>
      <c r="E59" s="12"/>
      <c r="F59" s="12"/>
      <c r="G59" s="11"/>
      <c r="H59" s="12"/>
      <c r="I59" s="12"/>
      <c r="J59" s="12"/>
      <c r="K59" s="11"/>
      <c r="L59" s="12"/>
      <c r="M59" s="12"/>
      <c r="N59" s="12"/>
      <c r="O59" s="11"/>
      <c r="P59" s="12"/>
      <c r="Q59" s="4"/>
    </row>
    <row r="60" spans="2:17" ht="16.5" x14ac:dyDescent="0.3">
      <c r="B60" s="10" t="s">
        <v>36</v>
      </c>
      <c r="C60" s="11"/>
      <c r="D60" s="12" t="s">
        <v>37</v>
      </c>
      <c r="E60" s="12" t="s">
        <v>38</v>
      </c>
      <c r="F60" s="12" t="s">
        <v>39</v>
      </c>
      <c r="G60" s="11"/>
      <c r="H60" s="12" t="s">
        <v>37</v>
      </c>
      <c r="I60" s="12" t="s">
        <v>38</v>
      </c>
      <c r="J60" s="12" t="s">
        <v>39</v>
      </c>
      <c r="K60" s="11"/>
      <c r="L60" s="12" t="s">
        <v>37</v>
      </c>
      <c r="M60" s="12" t="s">
        <v>38</v>
      </c>
      <c r="N60" s="12" t="s">
        <v>39</v>
      </c>
      <c r="O60" s="11"/>
      <c r="P60" s="12" t="s">
        <v>39</v>
      </c>
      <c r="Q60" s="4"/>
    </row>
    <row r="61" spans="2:17" x14ac:dyDescent="0.25">
      <c r="B61" s="4"/>
      <c r="C61" s="4"/>
      <c r="D61" s="4"/>
      <c r="E61" s="4"/>
      <c r="F61" s="4"/>
      <c r="G61" s="4"/>
      <c r="H61" s="4"/>
      <c r="I61" s="4"/>
      <c r="J61" s="4"/>
      <c r="K61" s="4"/>
      <c r="L61" s="4"/>
      <c r="M61" s="4"/>
      <c r="N61" s="4"/>
      <c r="O61" s="4"/>
      <c r="P61" s="4"/>
      <c r="Q61" s="4"/>
    </row>
    <row r="62" spans="2:17" ht="15.75" x14ac:dyDescent="0.25">
      <c r="B62" s="13" t="s">
        <v>40</v>
      </c>
      <c r="C62" s="4"/>
      <c r="D62" s="73">
        <f>'5. Historical Wholesale'!D61</f>
        <v>0</v>
      </c>
      <c r="E62" s="84">
        <f>'4. UTRs and Sub-Transmission'!H52</f>
        <v>0</v>
      </c>
      <c r="F62" s="85">
        <f>D62*E62</f>
        <v>0</v>
      </c>
      <c r="G62" s="4"/>
      <c r="H62" s="73">
        <f>'5. Historical Wholesale'!H61</f>
        <v>0</v>
      </c>
      <c r="I62" s="84">
        <f>'4. UTRs and Sub-Transmission'!H54</f>
        <v>0</v>
      </c>
      <c r="J62" s="85">
        <f>H62*I62</f>
        <v>0</v>
      </c>
      <c r="K62" s="4"/>
      <c r="L62" s="73">
        <f>'5. Historical Wholesale'!L61</f>
        <v>0</v>
      </c>
      <c r="M62" s="84">
        <f>'4. UTRs and Sub-Transmission'!H56</f>
        <v>0</v>
      </c>
      <c r="N62" s="85">
        <f>L62*M62</f>
        <v>0</v>
      </c>
      <c r="O62" s="4"/>
      <c r="P62" s="79">
        <f t="shared" ref="P62:P73" si="15">J62+N62</f>
        <v>0</v>
      </c>
      <c r="Q62" s="4"/>
    </row>
    <row r="63" spans="2:17" ht="15.75" x14ac:dyDescent="0.25">
      <c r="B63" s="13" t="s">
        <v>41</v>
      </c>
      <c r="C63" s="4"/>
      <c r="D63" s="73">
        <f>'5. Historical Wholesale'!D62</f>
        <v>0</v>
      </c>
      <c r="E63" s="84">
        <f>E62</f>
        <v>0</v>
      </c>
      <c r="F63" s="85">
        <f t="shared" ref="F63:F73" si="16">D63*E63</f>
        <v>0</v>
      </c>
      <c r="G63" s="4"/>
      <c r="H63" s="73">
        <f>'5. Historical Wholesale'!H62</f>
        <v>0</v>
      </c>
      <c r="I63" s="84">
        <f>I62</f>
        <v>0</v>
      </c>
      <c r="J63" s="85">
        <f t="shared" ref="J63:J73" si="17">H63*I63</f>
        <v>0</v>
      </c>
      <c r="K63" s="4"/>
      <c r="L63" s="73">
        <f>'5. Historical Wholesale'!L62</f>
        <v>0</v>
      </c>
      <c r="M63" s="84">
        <f>M62</f>
        <v>0</v>
      </c>
      <c r="N63" s="85">
        <f t="shared" ref="N63:N73" si="18">L63*M63</f>
        <v>0</v>
      </c>
      <c r="O63" s="4"/>
      <c r="P63" s="79">
        <f t="shared" si="15"/>
        <v>0</v>
      </c>
      <c r="Q63" s="4"/>
    </row>
    <row r="64" spans="2:17" ht="15.75" x14ac:dyDescent="0.25">
      <c r="B64" s="13" t="s">
        <v>42</v>
      </c>
      <c r="C64" s="4"/>
      <c r="D64" s="73">
        <f>'5. Historical Wholesale'!D63</f>
        <v>0</v>
      </c>
      <c r="E64" s="84">
        <f t="shared" ref="E64:E73" si="19">E63</f>
        <v>0</v>
      </c>
      <c r="F64" s="85">
        <f t="shared" si="16"/>
        <v>0</v>
      </c>
      <c r="G64" s="4"/>
      <c r="H64" s="73">
        <f>'5. Historical Wholesale'!H63</f>
        <v>0</v>
      </c>
      <c r="I64" s="84">
        <f t="shared" ref="I64:I73" si="20">I63</f>
        <v>0</v>
      </c>
      <c r="J64" s="85">
        <f t="shared" si="17"/>
        <v>0</v>
      </c>
      <c r="K64" s="4"/>
      <c r="L64" s="73">
        <f>'5. Historical Wholesale'!L63</f>
        <v>0</v>
      </c>
      <c r="M64" s="84">
        <f>M63</f>
        <v>0</v>
      </c>
      <c r="N64" s="85">
        <f t="shared" si="18"/>
        <v>0</v>
      </c>
      <c r="O64" s="4"/>
      <c r="P64" s="79">
        <f t="shared" si="15"/>
        <v>0</v>
      </c>
      <c r="Q64" s="4"/>
    </row>
    <row r="65" spans="2:17" ht="15.75" x14ac:dyDescent="0.25">
      <c r="B65" s="13" t="s">
        <v>43</v>
      </c>
      <c r="C65" s="4"/>
      <c r="D65" s="73">
        <f>'5. Historical Wholesale'!D64</f>
        <v>0</v>
      </c>
      <c r="E65" s="84">
        <f t="shared" si="19"/>
        <v>0</v>
      </c>
      <c r="F65" s="85">
        <f t="shared" si="16"/>
        <v>0</v>
      </c>
      <c r="G65" s="4"/>
      <c r="H65" s="73">
        <f>'5. Historical Wholesale'!H64</f>
        <v>0</v>
      </c>
      <c r="I65" s="84">
        <f t="shared" si="20"/>
        <v>0</v>
      </c>
      <c r="J65" s="85">
        <f t="shared" si="17"/>
        <v>0</v>
      </c>
      <c r="K65" s="4"/>
      <c r="L65" s="73">
        <f>'5. Historical Wholesale'!L64</f>
        <v>0</v>
      </c>
      <c r="M65" s="84">
        <f t="shared" ref="M65:M73" si="21">M64</f>
        <v>0</v>
      </c>
      <c r="N65" s="85">
        <f t="shared" si="18"/>
        <v>0</v>
      </c>
      <c r="O65" s="4"/>
      <c r="P65" s="79">
        <f t="shared" si="15"/>
        <v>0</v>
      </c>
      <c r="Q65" s="4"/>
    </row>
    <row r="66" spans="2:17" ht="15.75" x14ac:dyDescent="0.25">
      <c r="B66" s="13" t="s">
        <v>44</v>
      </c>
      <c r="C66" s="4"/>
      <c r="D66" s="73">
        <f>'5. Historical Wholesale'!D65</f>
        <v>0</v>
      </c>
      <c r="E66" s="84">
        <f t="shared" si="19"/>
        <v>0</v>
      </c>
      <c r="F66" s="85">
        <f t="shared" si="16"/>
        <v>0</v>
      </c>
      <c r="G66" s="4"/>
      <c r="H66" s="73">
        <f>'5. Historical Wholesale'!H65</f>
        <v>0</v>
      </c>
      <c r="I66" s="84">
        <f t="shared" si="20"/>
        <v>0</v>
      </c>
      <c r="J66" s="85">
        <f t="shared" si="17"/>
        <v>0</v>
      </c>
      <c r="K66" s="4"/>
      <c r="L66" s="73">
        <f>'5. Historical Wholesale'!L65</f>
        <v>0</v>
      </c>
      <c r="M66" s="84">
        <f t="shared" si="21"/>
        <v>0</v>
      </c>
      <c r="N66" s="85">
        <f t="shared" si="18"/>
        <v>0</v>
      </c>
      <c r="O66" s="4"/>
      <c r="P66" s="79">
        <f t="shared" si="15"/>
        <v>0</v>
      </c>
      <c r="Q66" s="4"/>
    </row>
    <row r="67" spans="2:17" ht="15.75" x14ac:dyDescent="0.25">
      <c r="B67" s="13" t="s">
        <v>45</v>
      </c>
      <c r="C67" s="4"/>
      <c r="D67" s="73">
        <f>'5. Historical Wholesale'!D66</f>
        <v>0</v>
      </c>
      <c r="E67" s="84">
        <f t="shared" si="19"/>
        <v>0</v>
      </c>
      <c r="F67" s="85">
        <f t="shared" si="16"/>
        <v>0</v>
      </c>
      <c r="G67" s="4"/>
      <c r="H67" s="73">
        <f>'5. Historical Wholesale'!H66</f>
        <v>0</v>
      </c>
      <c r="I67" s="84">
        <f t="shared" si="20"/>
        <v>0</v>
      </c>
      <c r="J67" s="85">
        <f t="shared" si="17"/>
        <v>0</v>
      </c>
      <c r="K67" s="4"/>
      <c r="L67" s="73">
        <f>'5. Historical Wholesale'!L66</f>
        <v>0</v>
      </c>
      <c r="M67" s="84">
        <f t="shared" si="21"/>
        <v>0</v>
      </c>
      <c r="N67" s="85">
        <f t="shared" si="18"/>
        <v>0</v>
      </c>
      <c r="O67" s="4"/>
      <c r="P67" s="79">
        <f t="shared" si="15"/>
        <v>0</v>
      </c>
      <c r="Q67" s="4"/>
    </row>
    <row r="68" spans="2:17" ht="15.75" x14ac:dyDescent="0.25">
      <c r="B68" s="13" t="s">
        <v>46</v>
      </c>
      <c r="C68" s="4"/>
      <c r="D68" s="73">
        <f>'5. Historical Wholesale'!D67</f>
        <v>0</v>
      </c>
      <c r="E68" s="84">
        <f t="shared" si="19"/>
        <v>0</v>
      </c>
      <c r="F68" s="85">
        <f t="shared" si="16"/>
        <v>0</v>
      </c>
      <c r="G68" s="4"/>
      <c r="H68" s="73">
        <f>'5. Historical Wholesale'!H67</f>
        <v>0</v>
      </c>
      <c r="I68" s="84">
        <f t="shared" si="20"/>
        <v>0</v>
      </c>
      <c r="J68" s="85">
        <f t="shared" si="17"/>
        <v>0</v>
      </c>
      <c r="K68" s="4"/>
      <c r="L68" s="73">
        <f>'5. Historical Wholesale'!L67</f>
        <v>0</v>
      </c>
      <c r="M68" s="84">
        <f t="shared" si="21"/>
        <v>0</v>
      </c>
      <c r="N68" s="85">
        <f t="shared" si="18"/>
        <v>0</v>
      </c>
      <c r="O68" s="4"/>
      <c r="P68" s="79">
        <f t="shared" si="15"/>
        <v>0</v>
      </c>
      <c r="Q68" s="4"/>
    </row>
    <row r="69" spans="2:17" ht="15.75" x14ac:dyDescent="0.25">
      <c r="B69" s="13" t="s">
        <v>47</v>
      </c>
      <c r="C69" s="4"/>
      <c r="D69" s="73">
        <f>'5. Historical Wholesale'!D68</f>
        <v>0</v>
      </c>
      <c r="E69" s="84">
        <f t="shared" si="19"/>
        <v>0</v>
      </c>
      <c r="F69" s="85">
        <f t="shared" si="16"/>
        <v>0</v>
      </c>
      <c r="G69" s="4"/>
      <c r="H69" s="73">
        <f>'5. Historical Wholesale'!H68</f>
        <v>0</v>
      </c>
      <c r="I69" s="84">
        <f t="shared" si="20"/>
        <v>0</v>
      </c>
      <c r="J69" s="85">
        <f t="shared" si="17"/>
        <v>0</v>
      </c>
      <c r="K69" s="4"/>
      <c r="L69" s="73">
        <f>'5. Historical Wholesale'!L68</f>
        <v>0</v>
      </c>
      <c r="M69" s="84">
        <f t="shared" si="21"/>
        <v>0</v>
      </c>
      <c r="N69" s="85">
        <f t="shared" si="18"/>
        <v>0</v>
      </c>
      <c r="O69" s="4"/>
      <c r="P69" s="79">
        <f t="shared" si="15"/>
        <v>0</v>
      </c>
      <c r="Q69" s="4"/>
    </row>
    <row r="70" spans="2:17" ht="15.75" x14ac:dyDescent="0.25">
      <c r="B70" s="13" t="s">
        <v>48</v>
      </c>
      <c r="C70" s="4"/>
      <c r="D70" s="73">
        <f>'5. Historical Wholesale'!D69</f>
        <v>0</v>
      </c>
      <c r="E70" s="84">
        <f t="shared" si="19"/>
        <v>0</v>
      </c>
      <c r="F70" s="85">
        <f t="shared" si="16"/>
        <v>0</v>
      </c>
      <c r="G70" s="4"/>
      <c r="H70" s="73">
        <f>'5. Historical Wholesale'!H69</f>
        <v>0</v>
      </c>
      <c r="I70" s="84">
        <f t="shared" si="20"/>
        <v>0</v>
      </c>
      <c r="J70" s="85">
        <f t="shared" si="17"/>
        <v>0</v>
      </c>
      <c r="K70" s="4"/>
      <c r="L70" s="73">
        <f>'5. Historical Wholesale'!L69</f>
        <v>0</v>
      </c>
      <c r="M70" s="84">
        <f t="shared" si="21"/>
        <v>0</v>
      </c>
      <c r="N70" s="85">
        <f t="shared" si="18"/>
        <v>0</v>
      </c>
      <c r="O70" s="4"/>
      <c r="P70" s="79">
        <f t="shared" si="15"/>
        <v>0</v>
      </c>
      <c r="Q70" s="4"/>
    </row>
    <row r="71" spans="2:17" ht="15.75" x14ac:dyDescent="0.25">
      <c r="B71" s="13" t="s">
        <v>49</v>
      </c>
      <c r="C71" s="4"/>
      <c r="D71" s="73">
        <f>'5. Historical Wholesale'!D70</f>
        <v>0</v>
      </c>
      <c r="E71" s="84">
        <f t="shared" si="19"/>
        <v>0</v>
      </c>
      <c r="F71" s="85">
        <f t="shared" si="16"/>
        <v>0</v>
      </c>
      <c r="G71" s="4"/>
      <c r="H71" s="73">
        <f>'5. Historical Wholesale'!H70</f>
        <v>0</v>
      </c>
      <c r="I71" s="84">
        <f t="shared" si="20"/>
        <v>0</v>
      </c>
      <c r="J71" s="85">
        <f t="shared" si="17"/>
        <v>0</v>
      </c>
      <c r="K71" s="4"/>
      <c r="L71" s="73">
        <f>'5. Historical Wholesale'!L70</f>
        <v>0</v>
      </c>
      <c r="M71" s="84">
        <f t="shared" si="21"/>
        <v>0</v>
      </c>
      <c r="N71" s="85">
        <f t="shared" si="18"/>
        <v>0</v>
      </c>
      <c r="O71" s="4"/>
      <c r="P71" s="79">
        <f t="shared" si="15"/>
        <v>0</v>
      </c>
      <c r="Q71" s="4"/>
    </row>
    <row r="72" spans="2:17" ht="15.75" x14ac:dyDescent="0.25">
      <c r="B72" s="13" t="s">
        <v>50</v>
      </c>
      <c r="C72" s="4"/>
      <c r="D72" s="73">
        <f>'5. Historical Wholesale'!D71</f>
        <v>0</v>
      </c>
      <c r="E72" s="84">
        <f t="shared" si="19"/>
        <v>0</v>
      </c>
      <c r="F72" s="85">
        <f t="shared" si="16"/>
        <v>0</v>
      </c>
      <c r="G72" s="4"/>
      <c r="H72" s="73">
        <f>'5. Historical Wholesale'!H71</f>
        <v>0</v>
      </c>
      <c r="I72" s="84">
        <f t="shared" si="20"/>
        <v>0</v>
      </c>
      <c r="J72" s="85">
        <f t="shared" si="17"/>
        <v>0</v>
      </c>
      <c r="K72" s="4"/>
      <c r="L72" s="73">
        <f>'5. Historical Wholesale'!L71</f>
        <v>0</v>
      </c>
      <c r="M72" s="84">
        <f t="shared" si="21"/>
        <v>0</v>
      </c>
      <c r="N72" s="85">
        <f t="shared" si="18"/>
        <v>0</v>
      </c>
      <c r="O72" s="4"/>
      <c r="P72" s="79">
        <f t="shared" si="15"/>
        <v>0</v>
      </c>
      <c r="Q72" s="4"/>
    </row>
    <row r="73" spans="2:17" ht="15.75" x14ac:dyDescent="0.25">
      <c r="B73" s="13" t="s">
        <v>51</v>
      </c>
      <c r="C73" s="4"/>
      <c r="D73" s="73">
        <f>'5. Historical Wholesale'!D72</f>
        <v>0</v>
      </c>
      <c r="E73" s="84">
        <f t="shared" si="19"/>
        <v>0</v>
      </c>
      <c r="F73" s="85">
        <f t="shared" si="16"/>
        <v>0</v>
      </c>
      <c r="G73" s="4"/>
      <c r="H73" s="73">
        <f>'5. Historical Wholesale'!H72</f>
        <v>0</v>
      </c>
      <c r="I73" s="84">
        <f t="shared" si="20"/>
        <v>0</v>
      </c>
      <c r="J73" s="85">
        <f t="shared" si="17"/>
        <v>0</v>
      </c>
      <c r="K73" s="4"/>
      <c r="L73" s="73">
        <f>'5. Historical Wholesale'!L72</f>
        <v>0</v>
      </c>
      <c r="M73" s="84">
        <f t="shared" si="21"/>
        <v>0</v>
      </c>
      <c r="N73" s="85">
        <f t="shared" si="18"/>
        <v>0</v>
      </c>
      <c r="O73" s="4"/>
      <c r="P73" s="79">
        <f t="shared" si="15"/>
        <v>0</v>
      </c>
      <c r="Q73" s="4"/>
    </row>
    <row r="74" spans="2:17" x14ac:dyDescent="0.25">
      <c r="B74" s="4"/>
      <c r="C74" s="4"/>
      <c r="D74" s="4"/>
      <c r="E74" s="4"/>
      <c r="F74" s="4"/>
      <c r="G74" s="4"/>
      <c r="H74" s="4"/>
      <c r="I74" s="4"/>
      <c r="J74" s="4"/>
      <c r="K74" s="4"/>
      <c r="L74" s="4"/>
      <c r="M74" s="4"/>
      <c r="N74" s="4"/>
      <c r="O74" s="4"/>
      <c r="P74" s="4"/>
      <c r="Q74" s="4"/>
    </row>
    <row r="75" spans="2:17" ht="19.5" thickBot="1" x14ac:dyDescent="0.35">
      <c r="B75" s="15" t="s">
        <v>52</v>
      </c>
      <c r="C75" s="4"/>
      <c r="D75" s="74">
        <f>SUM(D62:D73)</f>
        <v>0</v>
      </c>
      <c r="E75" s="80">
        <f>IF(D75&lt;&gt;0,F75/D75,0)</f>
        <v>0</v>
      </c>
      <c r="F75" s="81">
        <f>SUM(F62:F73)</f>
        <v>0</v>
      </c>
      <c r="G75" s="4"/>
      <c r="H75" s="74">
        <f>SUM(H62:H73)</f>
        <v>0</v>
      </c>
      <c r="I75" s="80">
        <f>IF(H75&lt;&gt;0,J75/H75,0)</f>
        <v>0</v>
      </c>
      <c r="J75" s="81">
        <f>SUM(J62:J73)</f>
        <v>0</v>
      </c>
      <c r="K75" s="4"/>
      <c r="L75" s="74">
        <f>SUM(L62:L73)</f>
        <v>0</v>
      </c>
      <c r="M75" s="80">
        <f>IF(L75&lt;&gt;0,N75/L75,0)</f>
        <v>0</v>
      </c>
      <c r="N75" s="81">
        <f>SUM(N62:N73)</f>
        <v>0</v>
      </c>
      <c r="O75" s="4"/>
      <c r="P75" s="81">
        <f>SUM(P62:P73)</f>
        <v>0</v>
      </c>
      <c r="Q75" s="4"/>
    </row>
    <row r="76" spans="2:17" x14ac:dyDescent="0.25">
      <c r="B76" s="4"/>
      <c r="C76" s="4"/>
      <c r="D76" s="4"/>
      <c r="E76" s="4"/>
      <c r="F76" s="4"/>
      <c r="G76" s="4"/>
      <c r="H76" s="4"/>
      <c r="I76" s="4"/>
      <c r="J76" s="4"/>
      <c r="K76" s="4"/>
      <c r="L76" s="4"/>
      <c r="M76" s="4"/>
      <c r="N76" s="4"/>
      <c r="O76" s="4"/>
      <c r="P76" s="4"/>
      <c r="Q76" s="4"/>
    </row>
    <row r="77" spans="2:17" ht="15.75" x14ac:dyDescent="0.25">
      <c r="B77" s="7" t="str">
        <f>'5. Historical Wholesale'!B76</f>
        <v>Add Extra Host Here (II)</v>
      </c>
      <c r="C77" s="8"/>
      <c r="D77" s="215" t="s">
        <v>32</v>
      </c>
      <c r="E77" s="215"/>
      <c r="F77" s="215"/>
      <c r="G77" s="8"/>
      <c r="H77" s="215" t="s">
        <v>33</v>
      </c>
      <c r="I77" s="215"/>
      <c r="J77" s="215"/>
      <c r="K77" s="8"/>
      <c r="L77" s="215" t="s">
        <v>34</v>
      </c>
      <c r="M77" s="215"/>
      <c r="N77" s="215"/>
      <c r="O77" s="8"/>
      <c r="P77" s="7" t="s">
        <v>35</v>
      </c>
      <c r="Q77" s="4"/>
    </row>
    <row r="78" spans="2:17" ht="16.5" x14ac:dyDescent="0.3">
      <c r="B78" s="10"/>
      <c r="C78" s="11"/>
      <c r="D78" s="12"/>
      <c r="E78" s="12"/>
      <c r="F78" s="12"/>
      <c r="G78" s="11"/>
      <c r="H78" s="12"/>
      <c r="I78" s="12"/>
      <c r="J78" s="12"/>
      <c r="K78" s="11"/>
      <c r="L78" s="12"/>
      <c r="M78" s="12"/>
      <c r="N78" s="12"/>
      <c r="O78" s="11"/>
      <c r="P78" s="12"/>
      <c r="Q78" s="4"/>
    </row>
    <row r="79" spans="2:17" ht="16.5" x14ac:dyDescent="0.3">
      <c r="B79" s="10" t="s">
        <v>36</v>
      </c>
      <c r="C79" s="11"/>
      <c r="D79" s="12" t="s">
        <v>37</v>
      </c>
      <c r="E79" s="12" t="s">
        <v>38</v>
      </c>
      <c r="F79" s="12" t="s">
        <v>39</v>
      </c>
      <c r="G79" s="11"/>
      <c r="H79" s="12" t="s">
        <v>37</v>
      </c>
      <c r="I79" s="12" t="s">
        <v>38</v>
      </c>
      <c r="J79" s="12" t="s">
        <v>39</v>
      </c>
      <c r="K79" s="11"/>
      <c r="L79" s="12" t="s">
        <v>37</v>
      </c>
      <c r="M79" s="12" t="s">
        <v>38</v>
      </c>
      <c r="N79" s="12" t="s">
        <v>39</v>
      </c>
      <c r="O79" s="11"/>
      <c r="P79" s="12" t="s">
        <v>39</v>
      </c>
      <c r="Q79" s="4"/>
    </row>
    <row r="80" spans="2:17" x14ac:dyDescent="0.25">
      <c r="B80" s="4"/>
      <c r="C80" s="4"/>
      <c r="D80" s="4"/>
      <c r="E80" s="4"/>
      <c r="F80" s="4"/>
      <c r="G80" s="4"/>
      <c r="H80" s="4"/>
      <c r="I80" s="4"/>
      <c r="J80" s="4"/>
      <c r="K80" s="4"/>
      <c r="L80" s="4"/>
      <c r="M80" s="4"/>
      <c r="N80" s="4"/>
      <c r="O80" s="4"/>
      <c r="P80" s="4"/>
      <c r="Q80" s="4"/>
    </row>
    <row r="81" spans="2:17" ht="15.75" x14ac:dyDescent="0.25">
      <c r="B81" s="13" t="s">
        <v>40</v>
      </c>
      <c r="C81" s="4"/>
      <c r="D81" s="73">
        <f>'5. Historical Wholesale'!D80</f>
        <v>0</v>
      </c>
      <c r="E81" s="84">
        <f>'4. UTRs and Sub-Transmission'!H67</f>
        <v>0</v>
      </c>
      <c r="F81" s="85">
        <f>D81*E81</f>
        <v>0</v>
      </c>
      <c r="G81" s="4"/>
      <c r="H81" s="73">
        <f>'5. Historical Wholesale'!H80</f>
        <v>0</v>
      </c>
      <c r="I81" s="84">
        <f>'4. UTRs and Sub-Transmission'!H69</f>
        <v>0</v>
      </c>
      <c r="J81" s="85">
        <f>H81*I81</f>
        <v>0</v>
      </c>
      <c r="K81" s="4"/>
      <c r="L81" s="73">
        <f>'5. Historical Wholesale'!L80</f>
        <v>0</v>
      </c>
      <c r="M81" s="84">
        <f>'4. UTRs and Sub-Transmission'!H71</f>
        <v>0</v>
      </c>
      <c r="N81" s="85">
        <f>L81*M81</f>
        <v>0</v>
      </c>
      <c r="O81" s="4"/>
      <c r="P81" s="79">
        <f t="shared" ref="P81:P92" si="22">J81+N81</f>
        <v>0</v>
      </c>
      <c r="Q81" s="4"/>
    </row>
    <row r="82" spans="2:17" ht="15.75" x14ac:dyDescent="0.25">
      <c r="B82" s="13" t="s">
        <v>41</v>
      </c>
      <c r="C82" s="4"/>
      <c r="D82" s="73">
        <f>'5. Historical Wholesale'!D81</f>
        <v>0</v>
      </c>
      <c r="E82" s="84">
        <f>E81</f>
        <v>0</v>
      </c>
      <c r="F82" s="85">
        <f t="shared" ref="F82:F92" si="23">D82*E82</f>
        <v>0</v>
      </c>
      <c r="G82" s="4"/>
      <c r="H82" s="73">
        <f>'5. Historical Wholesale'!H81</f>
        <v>0</v>
      </c>
      <c r="I82" s="84">
        <f>I81</f>
        <v>0</v>
      </c>
      <c r="J82" s="85">
        <f t="shared" ref="J82:J92" si="24">H82*I82</f>
        <v>0</v>
      </c>
      <c r="K82" s="4"/>
      <c r="L82" s="73">
        <f>'5. Historical Wholesale'!L81</f>
        <v>0</v>
      </c>
      <c r="M82" s="84">
        <f>M81</f>
        <v>0</v>
      </c>
      <c r="N82" s="85">
        <f t="shared" ref="N82:N92" si="25">L82*M82</f>
        <v>0</v>
      </c>
      <c r="O82" s="4"/>
      <c r="P82" s="79">
        <f t="shared" si="22"/>
        <v>0</v>
      </c>
      <c r="Q82" s="4"/>
    </row>
    <row r="83" spans="2:17" ht="15.75" x14ac:dyDescent="0.25">
      <c r="B83" s="13" t="s">
        <v>42</v>
      </c>
      <c r="C83" s="4"/>
      <c r="D83" s="73">
        <f>'5. Historical Wholesale'!D82</f>
        <v>0</v>
      </c>
      <c r="E83" s="84">
        <f t="shared" ref="E83:E92" si="26">E82</f>
        <v>0</v>
      </c>
      <c r="F83" s="85">
        <f t="shared" si="23"/>
        <v>0</v>
      </c>
      <c r="G83" s="4"/>
      <c r="H83" s="73">
        <f>'5. Historical Wholesale'!H82</f>
        <v>0</v>
      </c>
      <c r="I83" s="84">
        <f t="shared" ref="I83:I92" si="27">I82</f>
        <v>0</v>
      </c>
      <c r="J83" s="85">
        <f t="shared" si="24"/>
        <v>0</v>
      </c>
      <c r="K83" s="4"/>
      <c r="L83" s="73">
        <f>'5. Historical Wholesale'!L82</f>
        <v>0</v>
      </c>
      <c r="M83" s="84">
        <f>M82</f>
        <v>0</v>
      </c>
      <c r="N83" s="85">
        <f t="shared" si="25"/>
        <v>0</v>
      </c>
      <c r="O83" s="4"/>
      <c r="P83" s="79">
        <f t="shared" si="22"/>
        <v>0</v>
      </c>
      <c r="Q83" s="4"/>
    </row>
    <row r="84" spans="2:17" ht="15.75" x14ac:dyDescent="0.25">
      <c r="B84" s="13" t="s">
        <v>43</v>
      </c>
      <c r="C84" s="4"/>
      <c r="D84" s="73">
        <f>'5. Historical Wholesale'!D83</f>
        <v>0</v>
      </c>
      <c r="E84" s="84">
        <f t="shared" si="26"/>
        <v>0</v>
      </c>
      <c r="F84" s="85">
        <f t="shared" si="23"/>
        <v>0</v>
      </c>
      <c r="G84" s="4"/>
      <c r="H84" s="73">
        <f>'5. Historical Wholesale'!H83</f>
        <v>0</v>
      </c>
      <c r="I84" s="84">
        <f t="shared" si="27"/>
        <v>0</v>
      </c>
      <c r="J84" s="85">
        <f t="shared" si="24"/>
        <v>0</v>
      </c>
      <c r="K84" s="4"/>
      <c r="L84" s="73">
        <f>'5. Historical Wholesale'!L83</f>
        <v>0</v>
      </c>
      <c r="M84" s="84">
        <f t="shared" ref="M84:M92" si="28">M83</f>
        <v>0</v>
      </c>
      <c r="N84" s="85">
        <f t="shared" si="25"/>
        <v>0</v>
      </c>
      <c r="O84" s="4"/>
      <c r="P84" s="79">
        <f t="shared" si="22"/>
        <v>0</v>
      </c>
      <c r="Q84" s="4"/>
    </row>
    <row r="85" spans="2:17" ht="15.75" x14ac:dyDescent="0.25">
      <c r="B85" s="13" t="s">
        <v>44</v>
      </c>
      <c r="C85" s="4"/>
      <c r="D85" s="73">
        <f>'5. Historical Wholesale'!D84</f>
        <v>0</v>
      </c>
      <c r="E85" s="84">
        <f t="shared" si="26"/>
        <v>0</v>
      </c>
      <c r="F85" s="85">
        <f t="shared" si="23"/>
        <v>0</v>
      </c>
      <c r="G85" s="4"/>
      <c r="H85" s="73">
        <f>'5. Historical Wholesale'!H84</f>
        <v>0</v>
      </c>
      <c r="I85" s="84">
        <f t="shared" si="27"/>
        <v>0</v>
      </c>
      <c r="J85" s="85">
        <f t="shared" si="24"/>
        <v>0</v>
      </c>
      <c r="K85" s="4"/>
      <c r="L85" s="73">
        <f>'5. Historical Wholesale'!L84</f>
        <v>0</v>
      </c>
      <c r="M85" s="84">
        <f t="shared" si="28"/>
        <v>0</v>
      </c>
      <c r="N85" s="85">
        <f t="shared" si="25"/>
        <v>0</v>
      </c>
      <c r="O85" s="4"/>
      <c r="P85" s="79">
        <f t="shared" si="22"/>
        <v>0</v>
      </c>
      <c r="Q85" s="4"/>
    </row>
    <row r="86" spans="2:17" ht="15.75" x14ac:dyDescent="0.25">
      <c r="B86" s="13" t="s">
        <v>45</v>
      </c>
      <c r="C86" s="4"/>
      <c r="D86" s="73">
        <f>'5. Historical Wholesale'!D85</f>
        <v>0</v>
      </c>
      <c r="E86" s="84">
        <f t="shared" si="26"/>
        <v>0</v>
      </c>
      <c r="F86" s="85">
        <f t="shared" si="23"/>
        <v>0</v>
      </c>
      <c r="G86" s="4"/>
      <c r="H86" s="73">
        <f>'5. Historical Wholesale'!H85</f>
        <v>0</v>
      </c>
      <c r="I86" s="84">
        <f t="shared" si="27"/>
        <v>0</v>
      </c>
      <c r="J86" s="85">
        <f t="shared" si="24"/>
        <v>0</v>
      </c>
      <c r="K86" s="4"/>
      <c r="L86" s="73">
        <f>'5. Historical Wholesale'!L85</f>
        <v>0</v>
      </c>
      <c r="M86" s="84">
        <f t="shared" si="28"/>
        <v>0</v>
      </c>
      <c r="N86" s="85">
        <f t="shared" si="25"/>
        <v>0</v>
      </c>
      <c r="O86" s="4"/>
      <c r="P86" s="79">
        <f t="shared" si="22"/>
        <v>0</v>
      </c>
      <c r="Q86" s="4"/>
    </row>
    <row r="87" spans="2:17" ht="15.75" x14ac:dyDescent="0.25">
      <c r="B87" s="13" t="s">
        <v>46</v>
      </c>
      <c r="C87" s="4"/>
      <c r="D87" s="73">
        <f>'5. Historical Wholesale'!D86</f>
        <v>0</v>
      </c>
      <c r="E87" s="84">
        <f t="shared" si="26"/>
        <v>0</v>
      </c>
      <c r="F87" s="85">
        <f t="shared" si="23"/>
        <v>0</v>
      </c>
      <c r="G87" s="4"/>
      <c r="H87" s="73">
        <f>'5. Historical Wholesale'!H86</f>
        <v>0</v>
      </c>
      <c r="I87" s="84">
        <f t="shared" si="27"/>
        <v>0</v>
      </c>
      <c r="J87" s="85">
        <f t="shared" si="24"/>
        <v>0</v>
      </c>
      <c r="K87" s="4"/>
      <c r="L87" s="73">
        <f>'5. Historical Wholesale'!L86</f>
        <v>0</v>
      </c>
      <c r="M87" s="84">
        <f t="shared" si="28"/>
        <v>0</v>
      </c>
      <c r="N87" s="85">
        <f t="shared" si="25"/>
        <v>0</v>
      </c>
      <c r="O87" s="4"/>
      <c r="P87" s="79">
        <f t="shared" si="22"/>
        <v>0</v>
      </c>
      <c r="Q87" s="4"/>
    </row>
    <row r="88" spans="2:17" ht="15.75" x14ac:dyDescent="0.25">
      <c r="B88" s="13" t="s">
        <v>47</v>
      </c>
      <c r="C88" s="4"/>
      <c r="D88" s="73">
        <f>'5. Historical Wholesale'!D87</f>
        <v>0</v>
      </c>
      <c r="E88" s="84">
        <f t="shared" si="26"/>
        <v>0</v>
      </c>
      <c r="F88" s="85">
        <f t="shared" si="23"/>
        <v>0</v>
      </c>
      <c r="G88" s="4"/>
      <c r="H88" s="73">
        <f>'5. Historical Wholesale'!H87</f>
        <v>0</v>
      </c>
      <c r="I88" s="84">
        <f t="shared" si="27"/>
        <v>0</v>
      </c>
      <c r="J88" s="85">
        <f t="shared" si="24"/>
        <v>0</v>
      </c>
      <c r="K88" s="4"/>
      <c r="L88" s="73">
        <f>'5. Historical Wholesale'!L87</f>
        <v>0</v>
      </c>
      <c r="M88" s="84">
        <f t="shared" si="28"/>
        <v>0</v>
      </c>
      <c r="N88" s="85">
        <f t="shared" si="25"/>
        <v>0</v>
      </c>
      <c r="O88" s="4"/>
      <c r="P88" s="79">
        <f t="shared" si="22"/>
        <v>0</v>
      </c>
      <c r="Q88" s="4"/>
    </row>
    <row r="89" spans="2:17" ht="15.75" x14ac:dyDescent="0.25">
      <c r="B89" s="13" t="s">
        <v>48</v>
      </c>
      <c r="C89" s="4"/>
      <c r="D89" s="73">
        <f>'5. Historical Wholesale'!D88</f>
        <v>0</v>
      </c>
      <c r="E89" s="84">
        <f t="shared" si="26"/>
        <v>0</v>
      </c>
      <c r="F89" s="85">
        <f t="shared" si="23"/>
        <v>0</v>
      </c>
      <c r="G89" s="4"/>
      <c r="H89" s="73">
        <f>'5. Historical Wholesale'!H88</f>
        <v>0</v>
      </c>
      <c r="I89" s="84">
        <f t="shared" si="27"/>
        <v>0</v>
      </c>
      <c r="J89" s="85">
        <f t="shared" si="24"/>
        <v>0</v>
      </c>
      <c r="K89" s="4"/>
      <c r="L89" s="73">
        <f>'5. Historical Wholesale'!L88</f>
        <v>0</v>
      </c>
      <c r="M89" s="84">
        <f t="shared" si="28"/>
        <v>0</v>
      </c>
      <c r="N89" s="85">
        <f t="shared" si="25"/>
        <v>0</v>
      </c>
      <c r="O89" s="4"/>
      <c r="P89" s="79">
        <f t="shared" si="22"/>
        <v>0</v>
      </c>
      <c r="Q89" s="4"/>
    </row>
    <row r="90" spans="2:17" ht="15.75" x14ac:dyDescent="0.25">
      <c r="B90" s="13" t="s">
        <v>49</v>
      </c>
      <c r="C90" s="4"/>
      <c r="D90" s="73">
        <f>'5. Historical Wholesale'!D89</f>
        <v>0</v>
      </c>
      <c r="E90" s="84">
        <f t="shared" si="26"/>
        <v>0</v>
      </c>
      <c r="F90" s="85">
        <f t="shared" si="23"/>
        <v>0</v>
      </c>
      <c r="G90" s="4"/>
      <c r="H90" s="73">
        <f>'5. Historical Wholesale'!H89</f>
        <v>0</v>
      </c>
      <c r="I90" s="84">
        <f t="shared" si="27"/>
        <v>0</v>
      </c>
      <c r="J90" s="85">
        <f t="shared" si="24"/>
        <v>0</v>
      </c>
      <c r="K90" s="4"/>
      <c r="L90" s="73">
        <f>'5. Historical Wholesale'!L89</f>
        <v>0</v>
      </c>
      <c r="M90" s="84">
        <f t="shared" si="28"/>
        <v>0</v>
      </c>
      <c r="N90" s="85">
        <f t="shared" si="25"/>
        <v>0</v>
      </c>
      <c r="O90" s="4"/>
      <c r="P90" s="79">
        <f t="shared" si="22"/>
        <v>0</v>
      </c>
      <c r="Q90" s="4"/>
    </row>
    <row r="91" spans="2:17" ht="15.75" x14ac:dyDescent="0.25">
      <c r="B91" s="13" t="s">
        <v>50</v>
      </c>
      <c r="C91" s="4"/>
      <c r="D91" s="73">
        <f>'5. Historical Wholesale'!D90</f>
        <v>0</v>
      </c>
      <c r="E91" s="84">
        <f t="shared" si="26"/>
        <v>0</v>
      </c>
      <c r="F91" s="85">
        <f t="shared" si="23"/>
        <v>0</v>
      </c>
      <c r="G91" s="4"/>
      <c r="H91" s="73">
        <f>'5. Historical Wholesale'!H90</f>
        <v>0</v>
      </c>
      <c r="I91" s="84">
        <f t="shared" si="27"/>
        <v>0</v>
      </c>
      <c r="J91" s="85">
        <f t="shared" si="24"/>
        <v>0</v>
      </c>
      <c r="K91" s="4"/>
      <c r="L91" s="73">
        <f>'5. Historical Wholesale'!L90</f>
        <v>0</v>
      </c>
      <c r="M91" s="84">
        <f t="shared" si="28"/>
        <v>0</v>
      </c>
      <c r="N91" s="85">
        <f t="shared" si="25"/>
        <v>0</v>
      </c>
      <c r="O91" s="4"/>
      <c r="P91" s="79">
        <f t="shared" si="22"/>
        <v>0</v>
      </c>
      <c r="Q91" s="4"/>
    </row>
    <row r="92" spans="2:17" ht="15.75" x14ac:dyDescent="0.25">
      <c r="B92" s="13" t="s">
        <v>51</v>
      </c>
      <c r="C92" s="4"/>
      <c r="D92" s="73">
        <f>'5. Historical Wholesale'!D91</f>
        <v>0</v>
      </c>
      <c r="E92" s="84">
        <f t="shared" si="26"/>
        <v>0</v>
      </c>
      <c r="F92" s="85">
        <f t="shared" si="23"/>
        <v>0</v>
      </c>
      <c r="G92" s="4"/>
      <c r="H92" s="73">
        <f>'5. Historical Wholesale'!H91</f>
        <v>0</v>
      </c>
      <c r="I92" s="84">
        <f t="shared" si="27"/>
        <v>0</v>
      </c>
      <c r="J92" s="85">
        <f t="shared" si="24"/>
        <v>0</v>
      </c>
      <c r="K92" s="4"/>
      <c r="L92" s="73">
        <f>'5. Historical Wholesale'!L91</f>
        <v>0</v>
      </c>
      <c r="M92" s="84">
        <f t="shared" si="28"/>
        <v>0</v>
      </c>
      <c r="N92" s="85">
        <f t="shared" si="25"/>
        <v>0</v>
      </c>
      <c r="O92" s="4"/>
      <c r="P92" s="79">
        <f t="shared" si="22"/>
        <v>0</v>
      </c>
      <c r="Q92" s="4"/>
    </row>
    <row r="93" spans="2:17" x14ac:dyDescent="0.25">
      <c r="B93" s="4"/>
      <c r="C93" s="4"/>
      <c r="D93" s="4"/>
      <c r="E93" s="4"/>
      <c r="F93" s="4"/>
      <c r="G93" s="4"/>
      <c r="H93" s="4"/>
      <c r="I93" s="4"/>
      <c r="J93" s="4"/>
      <c r="K93" s="4"/>
      <c r="L93" s="4"/>
      <c r="M93" s="4"/>
      <c r="N93" s="4"/>
      <c r="O93" s="4"/>
      <c r="P93" s="4"/>
      <c r="Q93" s="4"/>
    </row>
    <row r="94" spans="2:17" ht="19.5" thickBot="1" x14ac:dyDescent="0.35">
      <c r="B94" s="15" t="s">
        <v>52</v>
      </c>
      <c r="C94" s="4"/>
      <c r="D94" s="74">
        <f>SUM(D81:D92)</f>
        <v>0</v>
      </c>
      <c r="E94" s="80">
        <f>IF(D94&lt;&gt;0,F94/D94,0)</f>
        <v>0</v>
      </c>
      <c r="F94" s="81">
        <f>SUM(F81:F92)</f>
        <v>0</v>
      </c>
      <c r="G94" s="4"/>
      <c r="H94" s="74">
        <f>SUM(H81:H92)</f>
        <v>0</v>
      </c>
      <c r="I94" s="80">
        <f>IF(H94&lt;&gt;0,J94/H94,0)</f>
        <v>0</v>
      </c>
      <c r="J94" s="81">
        <f>SUM(J81:J92)</f>
        <v>0</v>
      </c>
      <c r="K94" s="4"/>
      <c r="L94" s="74">
        <f>SUM(L81:L92)</f>
        <v>0</v>
      </c>
      <c r="M94" s="80">
        <f>IF(L94&lt;&gt;0,N94/L94,0)</f>
        <v>0</v>
      </c>
      <c r="N94" s="81">
        <f>SUM(N81:N92)</f>
        <v>0</v>
      </c>
      <c r="O94" s="4"/>
      <c r="P94" s="81">
        <f>SUM(P81:P92)</f>
        <v>0</v>
      </c>
      <c r="Q94" s="4"/>
    </row>
    <row r="95" spans="2:17" x14ac:dyDescent="0.25">
      <c r="B95" s="4"/>
      <c r="C95" s="4"/>
      <c r="D95" s="4"/>
      <c r="E95" s="4"/>
      <c r="F95" s="4"/>
      <c r="G95" s="4"/>
      <c r="H95" s="4"/>
      <c r="I95" s="4"/>
      <c r="J95" s="4"/>
      <c r="K95" s="4"/>
      <c r="L95" s="4"/>
      <c r="M95" s="4"/>
      <c r="N95" s="4"/>
      <c r="O95" s="4"/>
      <c r="P95" s="4"/>
      <c r="Q95" s="4"/>
    </row>
    <row r="96" spans="2:17" ht="15.75" x14ac:dyDescent="0.25">
      <c r="B96" s="7" t="s">
        <v>52</v>
      </c>
      <c r="C96" s="8"/>
      <c r="D96" s="215" t="s">
        <v>32</v>
      </c>
      <c r="E96" s="215"/>
      <c r="F96" s="215"/>
      <c r="G96" s="8"/>
      <c r="H96" s="215" t="s">
        <v>33</v>
      </c>
      <c r="I96" s="215"/>
      <c r="J96" s="215"/>
      <c r="K96" s="8"/>
      <c r="L96" s="215" t="s">
        <v>34</v>
      </c>
      <c r="M96" s="215"/>
      <c r="N96" s="215"/>
      <c r="O96" s="8"/>
      <c r="P96" s="7" t="s">
        <v>35</v>
      </c>
      <c r="Q96" s="4"/>
    </row>
    <row r="97" spans="2:17" ht="15.75" x14ac:dyDescent="0.25">
      <c r="B97" s="4"/>
      <c r="C97" s="4"/>
      <c r="D97" s="216"/>
      <c r="E97" s="216"/>
      <c r="F97" s="216"/>
      <c r="G97" s="4"/>
      <c r="H97" s="216"/>
      <c r="I97" s="216"/>
      <c r="J97" s="216"/>
      <c r="K97" s="4"/>
      <c r="L97" s="216"/>
      <c r="M97" s="216"/>
      <c r="N97" s="216"/>
      <c r="O97" s="4"/>
      <c r="P97" s="6"/>
      <c r="Q97" s="4"/>
    </row>
    <row r="98" spans="2:17" ht="16.5" x14ac:dyDescent="0.3">
      <c r="B98" s="16" t="s">
        <v>36</v>
      </c>
      <c r="C98" s="4"/>
      <c r="D98" s="12" t="s">
        <v>37</v>
      </c>
      <c r="E98" s="12" t="s">
        <v>38</v>
      </c>
      <c r="F98" s="12" t="s">
        <v>39</v>
      </c>
      <c r="G98" s="11"/>
      <c r="H98" s="12" t="s">
        <v>37</v>
      </c>
      <c r="I98" s="12" t="s">
        <v>38</v>
      </c>
      <c r="J98" s="12" t="s">
        <v>39</v>
      </c>
      <c r="K98" s="11"/>
      <c r="L98" s="12" t="s">
        <v>37</v>
      </c>
      <c r="M98" s="12" t="s">
        <v>38</v>
      </c>
      <c r="N98" s="12" t="s">
        <v>39</v>
      </c>
      <c r="O98" s="11"/>
      <c r="P98" s="12" t="s">
        <v>39</v>
      </c>
      <c r="Q98" s="4"/>
    </row>
    <row r="99" spans="2:17" x14ac:dyDescent="0.25">
      <c r="B99" s="4"/>
      <c r="C99" s="4"/>
      <c r="D99" s="4"/>
      <c r="E99" s="4"/>
      <c r="F99" s="4"/>
      <c r="G99" s="4"/>
      <c r="H99" s="4"/>
      <c r="I99" s="4"/>
      <c r="J99" s="4"/>
      <c r="K99" s="4"/>
      <c r="L99" s="4"/>
      <c r="M99" s="4"/>
      <c r="N99" s="4"/>
      <c r="O99" s="4"/>
      <c r="P99" s="4"/>
      <c r="Q99" s="4"/>
    </row>
    <row r="100" spans="2:17" ht="15.75" x14ac:dyDescent="0.25">
      <c r="B100" s="13" t="s">
        <v>40</v>
      </c>
      <c r="C100" s="4"/>
      <c r="D100" s="75">
        <f>D24+D43+D62+D81</f>
        <v>157588</v>
      </c>
      <c r="E100" s="83">
        <f t="shared" ref="E100:E111" si="29">IF(D100&lt;&gt;0,F100/D100,0)</f>
        <v>5.13</v>
      </c>
      <c r="F100" s="79">
        <f>F24+F43+F62+F81</f>
        <v>808426.44</v>
      </c>
      <c r="G100" s="4"/>
      <c r="H100" s="75">
        <f>H24+H43+H62+H81</f>
        <v>89718</v>
      </c>
      <c r="I100" s="83">
        <f t="shared" ref="I100:I111" si="30">IF(H100&lt;&gt;0,J100/H100,0)</f>
        <v>0.88</v>
      </c>
      <c r="J100" s="79">
        <f>J24+J43+J62+J81</f>
        <v>78951.839999999997</v>
      </c>
      <c r="K100" s="4"/>
      <c r="L100" s="75">
        <f>L24+L43+L62+L81</f>
        <v>157706</v>
      </c>
      <c r="M100" s="83">
        <f t="shared" ref="M100:M111" si="31">IF(L100&lt;&gt;0,N100/L100,0)</f>
        <v>2.81</v>
      </c>
      <c r="N100" s="79">
        <f>N24+N43+N62+N81</f>
        <v>443153.86</v>
      </c>
      <c r="O100" s="4"/>
      <c r="P100" s="79">
        <f t="shared" ref="P100:P111" si="32">J100+N100</f>
        <v>522105.69999999995</v>
      </c>
      <c r="Q100" s="4"/>
    </row>
    <row r="101" spans="2:17" ht="15.75" x14ac:dyDescent="0.25">
      <c r="B101" s="13" t="s">
        <v>41</v>
      </c>
      <c r="C101" s="4"/>
      <c r="D101" s="75">
        <f t="shared" ref="D101:D111" si="33">D25+D44+D63+D82</f>
        <v>152036</v>
      </c>
      <c r="E101" s="83">
        <f t="shared" si="29"/>
        <v>5.13</v>
      </c>
      <c r="F101" s="79">
        <f t="shared" ref="F101:F111" si="34">F25+F44+F63+F82</f>
        <v>779944.67999999993</v>
      </c>
      <c r="G101" s="4"/>
      <c r="H101" s="75">
        <f t="shared" ref="H101:H111" si="35">H25+H44+H63+H82</f>
        <v>85081</v>
      </c>
      <c r="I101" s="83">
        <f t="shared" si="30"/>
        <v>0.88</v>
      </c>
      <c r="J101" s="79">
        <f t="shared" ref="J101:J111" si="36">J25+J44+J63+J82</f>
        <v>74871.28</v>
      </c>
      <c r="K101" s="4"/>
      <c r="L101" s="75">
        <f t="shared" ref="L101:L111" si="37">L25+L44+L63+L82</f>
        <v>147526</v>
      </c>
      <c r="M101" s="83">
        <f t="shared" si="31"/>
        <v>2.81</v>
      </c>
      <c r="N101" s="79">
        <f t="shared" ref="N101:N111" si="38">N25+N44+N63+N82</f>
        <v>414548.06</v>
      </c>
      <c r="O101" s="4"/>
      <c r="P101" s="79">
        <f t="shared" si="32"/>
        <v>489419.33999999997</v>
      </c>
      <c r="Q101" s="4"/>
    </row>
    <row r="102" spans="2:17" ht="15.75" x14ac:dyDescent="0.25">
      <c r="B102" s="13" t="s">
        <v>42</v>
      </c>
      <c r="C102" s="4"/>
      <c r="D102" s="75">
        <f t="shared" si="33"/>
        <v>142847</v>
      </c>
      <c r="E102" s="83">
        <f t="shared" si="29"/>
        <v>5.13</v>
      </c>
      <c r="F102" s="79">
        <f t="shared" si="34"/>
        <v>732805.11</v>
      </c>
      <c r="G102" s="4"/>
      <c r="H102" s="75">
        <f t="shared" si="35"/>
        <v>75249</v>
      </c>
      <c r="I102" s="83">
        <f t="shared" si="30"/>
        <v>0.87999999999999989</v>
      </c>
      <c r="J102" s="79">
        <f t="shared" si="36"/>
        <v>66219.12</v>
      </c>
      <c r="K102" s="4"/>
      <c r="L102" s="75">
        <f t="shared" si="37"/>
        <v>133844</v>
      </c>
      <c r="M102" s="83">
        <f t="shared" si="31"/>
        <v>2.81</v>
      </c>
      <c r="N102" s="79">
        <f t="shared" si="38"/>
        <v>376101.64</v>
      </c>
      <c r="O102" s="4"/>
      <c r="P102" s="79">
        <f t="shared" si="32"/>
        <v>442320.76</v>
      </c>
      <c r="Q102" s="4"/>
    </row>
    <row r="103" spans="2:17" ht="15.75" x14ac:dyDescent="0.25">
      <c r="B103" s="13" t="s">
        <v>43</v>
      </c>
      <c r="C103" s="4"/>
      <c r="D103" s="75">
        <f t="shared" si="33"/>
        <v>120989</v>
      </c>
      <c r="E103" s="83">
        <f t="shared" si="29"/>
        <v>5.46</v>
      </c>
      <c r="F103" s="79">
        <f t="shared" si="34"/>
        <v>660599.93999999994</v>
      </c>
      <c r="G103" s="4"/>
      <c r="H103" s="75">
        <f t="shared" si="35"/>
        <v>70077</v>
      </c>
      <c r="I103" s="83">
        <f t="shared" si="30"/>
        <v>0.88</v>
      </c>
      <c r="J103" s="79">
        <f t="shared" si="36"/>
        <v>61667.76</v>
      </c>
      <c r="K103" s="4"/>
      <c r="L103" s="75">
        <f t="shared" si="37"/>
        <v>163391.3772241993</v>
      </c>
      <c r="M103" s="83">
        <f t="shared" si="31"/>
        <v>2.81</v>
      </c>
      <c r="N103" s="79">
        <f t="shared" si="38"/>
        <v>459129.77</v>
      </c>
      <c r="O103" s="4"/>
      <c r="P103" s="79">
        <f t="shared" si="32"/>
        <v>520797.53</v>
      </c>
      <c r="Q103" s="4"/>
    </row>
    <row r="104" spans="2:17" ht="15.75" x14ac:dyDescent="0.25">
      <c r="B104" s="13" t="s">
        <v>44</v>
      </c>
      <c r="C104" s="4"/>
      <c r="D104" s="75">
        <f t="shared" si="33"/>
        <v>116394</v>
      </c>
      <c r="E104" s="83">
        <f t="shared" si="29"/>
        <v>5.46</v>
      </c>
      <c r="F104" s="79">
        <f t="shared" si="34"/>
        <v>635511.24</v>
      </c>
      <c r="G104" s="4"/>
      <c r="H104" s="75">
        <f t="shared" si="35"/>
        <v>72532</v>
      </c>
      <c r="I104" s="83">
        <f t="shared" si="30"/>
        <v>0.88</v>
      </c>
      <c r="J104" s="79">
        <f t="shared" si="36"/>
        <v>63828.160000000003</v>
      </c>
      <c r="K104" s="4"/>
      <c r="L104" s="75">
        <f t="shared" si="37"/>
        <v>128552</v>
      </c>
      <c r="M104" s="83">
        <f t="shared" si="31"/>
        <v>2.81</v>
      </c>
      <c r="N104" s="79">
        <f t="shared" si="38"/>
        <v>361231.12</v>
      </c>
      <c r="O104" s="4"/>
      <c r="P104" s="79">
        <f t="shared" si="32"/>
        <v>425059.28</v>
      </c>
      <c r="Q104" s="4"/>
    </row>
    <row r="105" spans="2:17" ht="15.75" x14ac:dyDescent="0.25">
      <c r="B105" s="13" t="s">
        <v>45</v>
      </c>
      <c r="C105" s="4"/>
      <c r="D105" s="75">
        <f t="shared" si="33"/>
        <v>131526</v>
      </c>
      <c r="E105" s="83">
        <f t="shared" si="29"/>
        <v>5.46</v>
      </c>
      <c r="F105" s="79">
        <f t="shared" si="34"/>
        <v>718131.96</v>
      </c>
      <c r="G105" s="4"/>
      <c r="H105" s="75">
        <f t="shared" si="35"/>
        <v>78959</v>
      </c>
      <c r="I105" s="83">
        <f t="shared" si="30"/>
        <v>0.88</v>
      </c>
      <c r="J105" s="79">
        <f t="shared" si="36"/>
        <v>69483.92</v>
      </c>
      <c r="K105" s="4"/>
      <c r="L105" s="75">
        <f t="shared" si="37"/>
        <v>139483</v>
      </c>
      <c r="M105" s="83">
        <f t="shared" si="31"/>
        <v>2.81</v>
      </c>
      <c r="N105" s="79">
        <f t="shared" si="38"/>
        <v>391947.23</v>
      </c>
      <c r="O105" s="4"/>
      <c r="P105" s="79">
        <f t="shared" si="32"/>
        <v>461431.14999999997</v>
      </c>
      <c r="Q105" s="4"/>
    </row>
    <row r="106" spans="2:17" ht="15.75" x14ac:dyDescent="0.25">
      <c r="B106" s="13" t="s">
        <v>46</v>
      </c>
      <c r="C106" s="4"/>
      <c r="D106" s="75">
        <f t="shared" si="33"/>
        <v>146886</v>
      </c>
      <c r="E106" s="83">
        <f t="shared" si="29"/>
        <v>5.46</v>
      </c>
      <c r="F106" s="79">
        <f t="shared" si="34"/>
        <v>801997.55999999994</v>
      </c>
      <c r="G106" s="4"/>
      <c r="H106" s="75">
        <f t="shared" si="35"/>
        <v>90316</v>
      </c>
      <c r="I106" s="83">
        <f t="shared" si="30"/>
        <v>0.88</v>
      </c>
      <c r="J106" s="79">
        <f t="shared" si="36"/>
        <v>79478.080000000002</v>
      </c>
      <c r="K106" s="4"/>
      <c r="L106" s="75">
        <f t="shared" si="37"/>
        <v>156533</v>
      </c>
      <c r="M106" s="83">
        <f t="shared" si="31"/>
        <v>2.81</v>
      </c>
      <c r="N106" s="79">
        <f t="shared" si="38"/>
        <v>439857.73</v>
      </c>
      <c r="O106" s="4"/>
      <c r="P106" s="79">
        <f t="shared" si="32"/>
        <v>519335.81</v>
      </c>
      <c r="Q106" s="4"/>
    </row>
    <row r="107" spans="2:17" ht="15.75" x14ac:dyDescent="0.25">
      <c r="B107" s="13" t="s">
        <v>47</v>
      </c>
      <c r="C107" s="4"/>
      <c r="D107" s="75">
        <f t="shared" si="33"/>
        <v>138851</v>
      </c>
      <c r="E107" s="83">
        <f t="shared" si="29"/>
        <v>5.46</v>
      </c>
      <c r="F107" s="79">
        <f t="shared" si="34"/>
        <v>758126.46</v>
      </c>
      <c r="G107" s="4"/>
      <c r="H107" s="75">
        <f t="shared" si="35"/>
        <v>78270</v>
      </c>
      <c r="I107" s="83">
        <f t="shared" si="30"/>
        <v>0.88000000000000012</v>
      </c>
      <c r="J107" s="79">
        <f t="shared" si="36"/>
        <v>68877.600000000006</v>
      </c>
      <c r="K107" s="4"/>
      <c r="L107" s="75">
        <f t="shared" si="37"/>
        <v>141371</v>
      </c>
      <c r="M107" s="83">
        <f t="shared" si="31"/>
        <v>2.81</v>
      </c>
      <c r="N107" s="79">
        <f t="shared" si="38"/>
        <v>397252.51</v>
      </c>
      <c r="O107" s="4"/>
      <c r="P107" s="79">
        <f t="shared" si="32"/>
        <v>466130.11</v>
      </c>
      <c r="Q107" s="4"/>
    </row>
    <row r="108" spans="2:17" ht="15.75" x14ac:dyDescent="0.25">
      <c r="B108" s="13" t="s">
        <v>48</v>
      </c>
      <c r="C108" s="4"/>
      <c r="D108" s="75">
        <f t="shared" si="33"/>
        <v>119283.99999999999</v>
      </c>
      <c r="E108" s="83">
        <f t="shared" si="29"/>
        <v>5.46</v>
      </c>
      <c r="F108" s="79">
        <f t="shared" si="34"/>
        <v>651290.6399999999</v>
      </c>
      <c r="G108" s="4"/>
      <c r="H108" s="75">
        <f t="shared" si="35"/>
        <v>69649</v>
      </c>
      <c r="I108" s="83">
        <f t="shared" si="30"/>
        <v>0.88</v>
      </c>
      <c r="J108" s="79">
        <f t="shared" si="36"/>
        <v>61291.12</v>
      </c>
      <c r="K108" s="4"/>
      <c r="L108" s="75">
        <f t="shared" si="37"/>
        <v>123755</v>
      </c>
      <c r="M108" s="83">
        <f t="shared" si="31"/>
        <v>2.81</v>
      </c>
      <c r="N108" s="79">
        <f t="shared" si="38"/>
        <v>347751.55</v>
      </c>
      <c r="O108" s="4"/>
      <c r="P108" s="79">
        <f t="shared" si="32"/>
        <v>409042.67</v>
      </c>
      <c r="Q108" s="4"/>
    </row>
    <row r="109" spans="2:17" ht="15.75" x14ac:dyDescent="0.25">
      <c r="B109" s="13" t="s">
        <v>49</v>
      </c>
      <c r="C109" s="4"/>
      <c r="D109" s="75">
        <f t="shared" si="33"/>
        <v>126268.00000000001</v>
      </c>
      <c r="E109" s="83">
        <f t="shared" si="29"/>
        <v>5.46</v>
      </c>
      <c r="F109" s="79">
        <f t="shared" si="34"/>
        <v>689423.28</v>
      </c>
      <c r="G109" s="4"/>
      <c r="H109" s="75">
        <f t="shared" si="35"/>
        <v>67492</v>
      </c>
      <c r="I109" s="83">
        <f t="shared" si="30"/>
        <v>0.88</v>
      </c>
      <c r="J109" s="79">
        <f t="shared" si="36"/>
        <v>59392.959999999999</v>
      </c>
      <c r="K109" s="4"/>
      <c r="L109" s="75">
        <f t="shared" si="37"/>
        <v>136524</v>
      </c>
      <c r="M109" s="83">
        <f t="shared" si="31"/>
        <v>2.81</v>
      </c>
      <c r="N109" s="79">
        <f t="shared" si="38"/>
        <v>383632.44</v>
      </c>
      <c r="O109" s="4"/>
      <c r="P109" s="79">
        <f t="shared" si="32"/>
        <v>443025.4</v>
      </c>
      <c r="Q109" s="4"/>
    </row>
    <row r="110" spans="2:17" ht="15.75" x14ac:dyDescent="0.25">
      <c r="B110" s="13" t="s">
        <v>50</v>
      </c>
      <c r="C110" s="4"/>
      <c r="D110" s="75">
        <f t="shared" si="33"/>
        <v>144114</v>
      </c>
      <c r="E110" s="83">
        <f t="shared" si="29"/>
        <v>5.46</v>
      </c>
      <c r="F110" s="79">
        <f t="shared" si="34"/>
        <v>786862.44</v>
      </c>
      <c r="G110" s="4"/>
      <c r="H110" s="75">
        <f t="shared" si="35"/>
        <v>80663</v>
      </c>
      <c r="I110" s="83">
        <f t="shared" si="30"/>
        <v>0.88</v>
      </c>
      <c r="J110" s="79">
        <f t="shared" si="36"/>
        <v>70983.44</v>
      </c>
      <c r="K110" s="4"/>
      <c r="L110" s="75">
        <f t="shared" si="37"/>
        <v>142119</v>
      </c>
      <c r="M110" s="83">
        <f t="shared" si="31"/>
        <v>2.81</v>
      </c>
      <c r="N110" s="79">
        <f t="shared" si="38"/>
        <v>399354.39</v>
      </c>
      <c r="O110" s="4"/>
      <c r="P110" s="79">
        <f t="shared" si="32"/>
        <v>470337.83</v>
      </c>
      <c r="Q110" s="4"/>
    </row>
    <row r="111" spans="2:17" ht="15.75" x14ac:dyDescent="0.25">
      <c r="B111" s="13" t="s">
        <v>51</v>
      </c>
      <c r="C111" s="4"/>
      <c r="D111" s="75">
        <f t="shared" si="33"/>
        <v>156000</v>
      </c>
      <c r="E111" s="83">
        <f t="shared" si="29"/>
        <v>5.46</v>
      </c>
      <c r="F111" s="79">
        <f t="shared" si="34"/>
        <v>851760</v>
      </c>
      <c r="G111" s="4"/>
      <c r="H111" s="75">
        <f t="shared" si="35"/>
        <v>89844</v>
      </c>
      <c r="I111" s="83">
        <f t="shared" si="30"/>
        <v>0.88</v>
      </c>
      <c r="J111" s="79">
        <f t="shared" si="36"/>
        <v>79062.720000000001</v>
      </c>
      <c r="K111" s="4"/>
      <c r="L111" s="75">
        <f t="shared" si="37"/>
        <v>155209</v>
      </c>
      <c r="M111" s="83">
        <f t="shared" si="31"/>
        <v>2.81</v>
      </c>
      <c r="N111" s="79">
        <f t="shared" si="38"/>
        <v>436137.29000000004</v>
      </c>
      <c r="O111" s="4"/>
      <c r="P111" s="79">
        <f t="shared" si="32"/>
        <v>515200.01</v>
      </c>
      <c r="Q111" s="4"/>
    </row>
    <row r="112" spans="2:17" x14ac:dyDescent="0.25">
      <c r="B112" s="4"/>
      <c r="C112" s="4"/>
      <c r="D112" s="4"/>
      <c r="E112" s="4"/>
      <c r="F112" s="4"/>
      <c r="G112" s="4"/>
      <c r="H112" s="4"/>
      <c r="I112" s="4"/>
      <c r="J112" s="4"/>
      <c r="K112" s="4"/>
      <c r="L112" s="4"/>
      <c r="M112" s="4"/>
      <c r="N112" s="4"/>
      <c r="O112" s="4"/>
      <c r="P112" s="79"/>
      <c r="Q112" s="4"/>
    </row>
    <row r="113" spans="2:17" ht="19.5" thickBot="1" x14ac:dyDescent="0.35">
      <c r="B113" s="15" t="s">
        <v>52</v>
      </c>
      <c r="C113" s="4"/>
      <c r="D113" s="74">
        <f>SUM(D100:D111)</f>
        <v>1652783</v>
      </c>
      <c r="E113" s="80">
        <f>IF(D113&lt;&gt;0,F113/D113,0)</f>
        <v>5.3696581765422318</v>
      </c>
      <c r="F113" s="81">
        <f>SUM(F100:F111)</f>
        <v>8874879.75</v>
      </c>
      <c r="G113" s="4"/>
      <c r="H113" s="74">
        <f>SUM(H100:H111)</f>
        <v>947850</v>
      </c>
      <c r="I113" s="80">
        <f>IF(H113&lt;&gt;0,J113/H113,0)</f>
        <v>0.88</v>
      </c>
      <c r="J113" s="81">
        <f>SUM(J100:J111)</f>
        <v>834108</v>
      </c>
      <c r="K113" s="4"/>
      <c r="L113" s="74">
        <f>SUM(L100:L111)</f>
        <v>1726013.3772241992</v>
      </c>
      <c r="M113" s="80">
        <f>IF(L113&lt;&gt;0,N113/L113,0)</f>
        <v>2.81</v>
      </c>
      <c r="N113" s="81">
        <f>SUM(N100:N111)</f>
        <v>4850097.59</v>
      </c>
      <c r="O113" s="4"/>
      <c r="P113" s="81">
        <f>SUM(P100:P111)</f>
        <v>5684205.5899999999</v>
      </c>
      <c r="Q113" s="4"/>
    </row>
    <row r="115" spans="2:17" x14ac:dyDescent="0.25">
      <c r="N115" s="17" t="s">
        <v>54</v>
      </c>
      <c r="P115" s="87">
        <f>'4. UTRs and Sub-Transmission'!J76</f>
        <v>0</v>
      </c>
    </row>
    <row r="117" spans="2:17" ht="15.75" thickBot="1" x14ac:dyDescent="0.3">
      <c r="N117" s="18" t="s">
        <v>55</v>
      </c>
      <c r="P117" s="81">
        <f>P113+P115</f>
        <v>5684205.5899999999</v>
      </c>
    </row>
  </sheetData>
  <mergeCells count="22">
    <mergeCell ref="D20:F20"/>
    <mergeCell ref="H20:J20"/>
    <mergeCell ref="L20:N20"/>
    <mergeCell ref="D21:F21"/>
    <mergeCell ref="H21:J21"/>
    <mergeCell ref="L21:N21"/>
    <mergeCell ref="D97:F97"/>
    <mergeCell ref="H97:J97"/>
    <mergeCell ref="L97:N97"/>
    <mergeCell ref="B13:M13"/>
    <mergeCell ref="D77:F77"/>
    <mergeCell ref="H77:J77"/>
    <mergeCell ref="L77:N77"/>
    <mergeCell ref="D96:F96"/>
    <mergeCell ref="H96:J96"/>
    <mergeCell ref="L96:N96"/>
    <mergeCell ref="D39:F39"/>
    <mergeCell ref="H39:J39"/>
    <mergeCell ref="L39:N39"/>
    <mergeCell ref="D58:F58"/>
    <mergeCell ref="H58:J58"/>
    <mergeCell ref="L58:N5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01D62-197B-4E75-9A92-3E7B333974BA}">
  <dimension ref="A13:Q117"/>
  <sheetViews>
    <sheetView topLeftCell="B1" workbookViewId="0">
      <selection activeCell="G23" sqref="G23"/>
    </sheetView>
  </sheetViews>
  <sheetFormatPr defaultColWidth="9.28515625" defaultRowHeight="15" x14ac:dyDescent="0.25"/>
  <cols>
    <col min="1" max="1" width="11.7109375" hidden="1" customWidth="1"/>
    <col min="2" max="2" width="30.28515625" customWidth="1"/>
    <col min="3" max="3" width="3.7109375" customWidth="1"/>
    <col min="4" max="4" width="14.42578125" customWidth="1"/>
    <col min="5" max="5" width="10.28515625" bestFit="1" customWidth="1"/>
    <col min="6" max="6" width="14.42578125" customWidth="1"/>
    <col min="7" max="7" width="2.7109375" customWidth="1"/>
    <col min="8" max="8" width="14.42578125" customWidth="1"/>
    <col min="9" max="9" width="9.7109375" bestFit="1" customWidth="1"/>
    <col min="10" max="10" width="14.42578125" customWidth="1"/>
    <col min="11" max="11" width="3.28515625" customWidth="1"/>
    <col min="12" max="12" width="14.42578125" customWidth="1"/>
    <col min="13" max="13" width="9.7109375" bestFit="1" customWidth="1"/>
    <col min="14" max="14" width="14.42578125" customWidth="1"/>
    <col min="15" max="15" width="3.7109375" customWidth="1"/>
    <col min="16" max="16" width="20.28515625" bestFit="1" customWidth="1"/>
  </cols>
  <sheetData>
    <row r="13" spans="2:13" ht="32.25" customHeight="1" x14ac:dyDescent="0.25">
      <c r="B13" s="217" t="s">
        <v>30</v>
      </c>
      <c r="C13" s="217"/>
      <c r="D13" s="217"/>
      <c r="E13" s="217"/>
      <c r="F13" s="217"/>
      <c r="G13" s="217"/>
      <c r="H13" s="217"/>
      <c r="I13" s="217"/>
      <c r="J13" s="217"/>
      <c r="K13" s="217"/>
      <c r="L13" s="217"/>
      <c r="M13" s="217"/>
    </row>
    <row r="14" spans="2:13" ht="0.75" customHeight="1" x14ac:dyDescent="0.25"/>
    <row r="15" spans="2:13" ht="0.75" customHeight="1" x14ac:dyDescent="0.25"/>
    <row r="16" spans="2:13" ht="0.75" customHeight="1" x14ac:dyDescent="0.25"/>
    <row r="17" spans="2:17" ht="0.75" customHeight="1" x14ac:dyDescent="0.25"/>
    <row r="18" spans="2:17" ht="0.75" customHeight="1" x14ac:dyDescent="0.25"/>
    <row r="19" spans="2:17" ht="0.75" customHeight="1" x14ac:dyDescent="0.25">
      <c r="B19" s="4"/>
      <c r="C19" s="4"/>
      <c r="D19" s="5"/>
      <c r="E19" s="6"/>
      <c r="F19" s="4"/>
      <c r="G19" s="6"/>
      <c r="H19" s="4"/>
    </row>
    <row r="20" spans="2:17" ht="15.75" x14ac:dyDescent="0.25">
      <c r="B20" s="7" t="s">
        <v>31</v>
      </c>
      <c r="C20" s="8"/>
      <c r="D20" s="215" t="s">
        <v>32</v>
      </c>
      <c r="E20" s="215"/>
      <c r="F20" s="215"/>
      <c r="G20" s="8"/>
      <c r="H20" s="215" t="s">
        <v>33</v>
      </c>
      <c r="I20" s="215"/>
      <c r="J20" s="215"/>
      <c r="K20" s="8"/>
      <c r="L20" s="215" t="s">
        <v>34</v>
      </c>
      <c r="M20" s="215"/>
      <c r="N20" s="215"/>
      <c r="O20" s="8"/>
      <c r="P20" s="7" t="s">
        <v>35</v>
      </c>
      <c r="Q20" s="4"/>
    </row>
    <row r="21" spans="2:17" ht="15.75" x14ac:dyDescent="0.25">
      <c r="B21" s="4"/>
      <c r="C21" s="4"/>
      <c r="D21" s="216"/>
      <c r="E21" s="216"/>
      <c r="F21" s="216"/>
      <c r="G21" s="4"/>
      <c r="H21" s="216"/>
      <c r="I21" s="216"/>
      <c r="J21" s="216"/>
      <c r="K21" s="4"/>
      <c r="L21" s="216"/>
      <c r="M21" s="216"/>
      <c r="N21" s="216"/>
      <c r="O21" s="4"/>
      <c r="P21" s="6"/>
      <c r="Q21" s="9"/>
    </row>
    <row r="22" spans="2:17" ht="16.5" x14ac:dyDescent="0.3">
      <c r="B22" s="10" t="s">
        <v>36</v>
      </c>
      <c r="C22" s="11"/>
      <c r="D22" s="12" t="s">
        <v>37</v>
      </c>
      <c r="E22" s="12" t="s">
        <v>38</v>
      </c>
      <c r="F22" s="12" t="s">
        <v>39</v>
      </c>
      <c r="G22" s="11"/>
      <c r="H22" s="12" t="s">
        <v>37</v>
      </c>
      <c r="I22" s="12" t="s">
        <v>38</v>
      </c>
      <c r="J22" s="12" t="s">
        <v>39</v>
      </c>
      <c r="K22" s="11"/>
      <c r="L22" s="12" t="s">
        <v>37</v>
      </c>
      <c r="M22" s="12" t="s">
        <v>38</v>
      </c>
      <c r="N22" s="12" t="s">
        <v>39</v>
      </c>
      <c r="O22" s="11"/>
      <c r="P22" s="12" t="s">
        <v>39</v>
      </c>
      <c r="Q22" s="4"/>
    </row>
    <row r="23" spans="2:17" x14ac:dyDescent="0.25">
      <c r="B23" s="4"/>
      <c r="C23" s="4"/>
      <c r="D23" s="4"/>
      <c r="E23" s="4"/>
      <c r="F23" s="4"/>
      <c r="G23" s="4"/>
      <c r="H23" s="4"/>
      <c r="I23" s="4"/>
      <c r="J23" s="4"/>
      <c r="K23" s="4"/>
      <c r="L23" s="4"/>
      <c r="M23" s="4"/>
      <c r="N23" s="4"/>
      <c r="O23" s="4"/>
      <c r="P23" s="4"/>
      <c r="Q23" s="4"/>
    </row>
    <row r="24" spans="2:17" ht="15.75" x14ac:dyDescent="0.25">
      <c r="B24" s="13" t="s">
        <v>40</v>
      </c>
      <c r="C24" s="4"/>
      <c r="D24" s="73">
        <f>'5. Historical Wholesale'!D24</f>
        <v>157588</v>
      </c>
      <c r="E24" s="84">
        <f>'4. UTRs and Sub-Transmission'!L22</f>
        <v>5.76</v>
      </c>
      <c r="F24" s="85">
        <f t="shared" ref="F24:F35" si="0">D24*E24</f>
        <v>907706.88</v>
      </c>
      <c r="G24" s="4"/>
      <c r="H24" s="73">
        <f>'5. Historical Wholesale'!H24</f>
        <v>89718</v>
      </c>
      <c r="I24" s="84">
        <f>'4. UTRs and Sub-Transmission'!L24</f>
        <v>0.95</v>
      </c>
      <c r="J24" s="85">
        <f t="shared" ref="J24:J35" si="1">H24*I24</f>
        <v>85232.099999999991</v>
      </c>
      <c r="K24" s="4"/>
      <c r="L24" s="73">
        <f>'5. Historical Wholesale'!L24</f>
        <v>157706</v>
      </c>
      <c r="M24" s="84">
        <f>'4. UTRs and Sub-Transmission'!L26</f>
        <v>3.21</v>
      </c>
      <c r="N24" s="85">
        <f t="shared" ref="N24:N35" si="2">L24*M24</f>
        <v>506236.26</v>
      </c>
      <c r="O24" s="4"/>
      <c r="P24" s="79">
        <f t="shared" ref="P24:P35" si="3">J24+N24</f>
        <v>591468.36</v>
      </c>
      <c r="Q24" s="4"/>
    </row>
    <row r="25" spans="2:17" ht="15.75" x14ac:dyDescent="0.25">
      <c r="B25" s="13" t="s">
        <v>41</v>
      </c>
      <c r="C25" s="4"/>
      <c r="D25" s="73">
        <f>'5. Historical Wholesale'!D25</f>
        <v>152036</v>
      </c>
      <c r="E25" s="84">
        <f t="shared" ref="E25:E35" si="4">E24</f>
        <v>5.76</v>
      </c>
      <c r="F25" s="85">
        <f t="shared" si="0"/>
        <v>875727.35999999999</v>
      </c>
      <c r="G25" s="4"/>
      <c r="H25" s="73">
        <f>'5. Historical Wholesale'!H25</f>
        <v>85081</v>
      </c>
      <c r="I25" s="84">
        <f t="shared" ref="I25:I35" si="5">I24</f>
        <v>0.95</v>
      </c>
      <c r="J25" s="85">
        <f t="shared" si="1"/>
        <v>80826.95</v>
      </c>
      <c r="K25" s="4"/>
      <c r="L25" s="73">
        <f>'5. Historical Wholesale'!L25</f>
        <v>147526</v>
      </c>
      <c r="M25" s="84">
        <f t="shared" ref="M25:M35" si="6">M24</f>
        <v>3.21</v>
      </c>
      <c r="N25" s="85">
        <f t="shared" si="2"/>
        <v>473558.46</v>
      </c>
      <c r="O25" s="4"/>
      <c r="P25" s="79">
        <f t="shared" si="3"/>
        <v>554385.41</v>
      </c>
      <c r="Q25" s="4"/>
    </row>
    <row r="26" spans="2:17" ht="15.75" x14ac:dyDescent="0.25">
      <c r="B26" s="13" t="s">
        <v>42</v>
      </c>
      <c r="C26" s="4"/>
      <c r="D26" s="73">
        <f>'5. Historical Wholesale'!D26</f>
        <v>142847</v>
      </c>
      <c r="E26" s="84">
        <f t="shared" si="4"/>
        <v>5.76</v>
      </c>
      <c r="F26" s="85">
        <f t="shared" si="0"/>
        <v>822798.72</v>
      </c>
      <c r="G26" s="4"/>
      <c r="H26" s="73">
        <f>'5. Historical Wholesale'!H26</f>
        <v>75249</v>
      </c>
      <c r="I26" s="84">
        <f t="shared" si="5"/>
        <v>0.95</v>
      </c>
      <c r="J26" s="85">
        <f t="shared" si="1"/>
        <v>71486.55</v>
      </c>
      <c r="K26" s="4"/>
      <c r="L26" s="73">
        <f>'5. Historical Wholesale'!L26</f>
        <v>133844</v>
      </c>
      <c r="M26" s="84">
        <f t="shared" si="6"/>
        <v>3.21</v>
      </c>
      <c r="N26" s="85">
        <f t="shared" si="2"/>
        <v>429639.24</v>
      </c>
      <c r="O26" s="4"/>
      <c r="P26" s="79">
        <f t="shared" si="3"/>
        <v>501125.79</v>
      </c>
      <c r="Q26" s="4"/>
    </row>
    <row r="27" spans="2:17" ht="15.75" x14ac:dyDescent="0.25">
      <c r="B27" s="13" t="s">
        <v>43</v>
      </c>
      <c r="C27" s="4"/>
      <c r="D27" s="73">
        <f>'5. Historical Wholesale'!D27</f>
        <v>120989</v>
      </c>
      <c r="E27" s="84">
        <f t="shared" si="4"/>
        <v>5.76</v>
      </c>
      <c r="F27" s="85">
        <f t="shared" si="0"/>
        <v>696896.64</v>
      </c>
      <c r="G27" s="4"/>
      <c r="H27" s="73">
        <f>'5. Historical Wholesale'!H27</f>
        <v>70077</v>
      </c>
      <c r="I27" s="84">
        <f t="shared" si="5"/>
        <v>0.95</v>
      </c>
      <c r="J27" s="85">
        <f t="shared" si="1"/>
        <v>66573.149999999994</v>
      </c>
      <c r="K27" s="4"/>
      <c r="L27" s="73">
        <f>'5. Historical Wholesale'!L27</f>
        <v>163391.3772241993</v>
      </c>
      <c r="M27" s="84">
        <f t="shared" si="6"/>
        <v>3.21</v>
      </c>
      <c r="N27" s="85">
        <f t="shared" si="2"/>
        <v>524486.32088967972</v>
      </c>
      <c r="O27" s="4"/>
      <c r="P27" s="79">
        <f t="shared" si="3"/>
        <v>591059.47088967974</v>
      </c>
      <c r="Q27" s="4"/>
    </row>
    <row r="28" spans="2:17" ht="15.75" x14ac:dyDescent="0.25">
      <c r="B28" s="13" t="s">
        <v>44</v>
      </c>
      <c r="C28" s="4"/>
      <c r="D28" s="73">
        <f>'5. Historical Wholesale'!D28</f>
        <v>116394</v>
      </c>
      <c r="E28" s="84">
        <f t="shared" si="4"/>
        <v>5.76</v>
      </c>
      <c r="F28" s="85">
        <f t="shared" si="0"/>
        <v>670429.43999999994</v>
      </c>
      <c r="G28" s="4"/>
      <c r="H28" s="73">
        <f>'5. Historical Wholesale'!H28</f>
        <v>72532</v>
      </c>
      <c r="I28" s="84">
        <f t="shared" si="5"/>
        <v>0.95</v>
      </c>
      <c r="J28" s="85">
        <f t="shared" si="1"/>
        <v>68905.399999999994</v>
      </c>
      <c r="K28" s="4"/>
      <c r="L28" s="73">
        <f>'5. Historical Wholesale'!L28</f>
        <v>128552</v>
      </c>
      <c r="M28" s="84">
        <f t="shared" si="6"/>
        <v>3.21</v>
      </c>
      <c r="N28" s="85">
        <f t="shared" si="2"/>
        <v>412651.92</v>
      </c>
      <c r="O28" s="4"/>
      <c r="P28" s="79">
        <f t="shared" si="3"/>
        <v>481557.31999999995</v>
      </c>
      <c r="Q28" s="4"/>
    </row>
    <row r="29" spans="2:17" ht="15.75" x14ac:dyDescent="0.25">
      <c r="B29" s="13" t="s">
        <v>45</v>
      </c>
      <c r="C29" s="4"/>
      <c r="D29" s="73">
        <f>'5. Historical Wholesale'!D29</f>
        <v>131526</v>
      </c>
      <c r="E29" s="84">
        <f t="shared" si="4"/>
        <v>5.76</v>
      </c>
      <c r="F29" s="85">
        <f t="shared" si="0"/>
        <v>757589.76</v>
      </c>
      <c r="G29" s="4"/>
      <c r="H29" s="73">
        <f>'5. Historical Wholesale'!H29</f>
        <v>78959</v>
      </c>
      <c r="I29" s="84">
        <f t="shared" si="5"/>
        <v>0.95</v>
      </c>
      <c r="J29" s="85">
        <f t="shared" si="1"/>
        <v>75011.05</v>
      </c>
      <c r="K29" s="4"/>
      <c r="L29" s="73">
        <f>'5. Historical Wholesale'!L29</f>
        <v>139483</v>
      </c>
      <c r="M29" s="84">
        <f t="shared" si="6"/>
        <v>3.21</v>
      </c>
      <c r="N29" s="85">
        <f t="shared" si="2"/>
        <v>447740.43</v>
      </c>
      <c r="O29" s="4"/>
      <c r="P29" s="79">
        <f t="shared" si="3"/>
        <v>522751.48</v>
      </c>
      <c r="Q29" s="4"/>
    </row>
    <row r="30" spans="2:17" ht="15.75" x14ac:dyDescent="0.25">
      <c r="B30" s="13" t="s">
        <v>46</v>
      </c>
      <c r="C30" s="4"/>
      <c r="D30" s="73">
        <f>'5. Historical Wholesale'!D30</f>
        <v>146886</v>
      </c>
      <c r="E30" s="84">
        <f t="shared" si="4"/>
        <v>5.76</v>
      </c>
      <c r="F30" s="85">
        <f t="shared" si="0"/>
        <v>846063.36</v>
      </c>
      <c r="G30" s="4"/>
      <c r="H30" s="73">
        <f>'5. Historical Wholesale'!H30</f>
        <v>90316</v>
      </c>
      <c r="I30" s="84">
        <f t="shared" si="5"/>
        <v>0.95</v>
      </c>
      <c r="J30" s="85">
        <f t="shared" si="1"/>
        <v>85800.2</v>
      </c>
      <c r="K30" s="4"/>
      <c r="L30" s="73">
        <f>'5. Historical Wholesale'!L30</f>
        <v>156533</v>
      </c>
      <c r="M30" s="84">
        <f t="shared" si="6"/>
        <v>3.21</v>
      </c>
      <c r="N30" s="85">
        <f t="shared" si="2"/>
        <v>502470.93</v>
      </c>
      <c r="O30" s="4"/>
      <c r="P30" s="79">
        <f t="shared" si="3"/>
        <v>588271.13</v>
      </c>
      <c r="Q30" s="4"/>
    </row>
    <row r="31" spans="2:17" ht="15.75" x14ac:dyDescent="0.25">
      <c r="B31" s="13" t="s">
        <v>47</v>
      </c>
      <c r="C31" s="4"/>
      <c r="D31" s="73">
        <f>'5. Historical Wholesale'!D31</f>
        <v>138851</v>
      </c>
      <c r="E31" s="84">
        <f t="shared" si="4"/>
        <v>5.76</v>
      </c>
      <c r="F31" s="85">
        <f t="shared" si="0"/>
        <v>799781.76</v>
      </c>
      <c r="G31" s="4"/>
      <c r="H31" s="73">
        <f>'5. Historical Wholesale'!H31</f>
        <v>78270</v>
      </c>
      <c r="I31" s="84">
        <f t="shared" si="5"/>
        <v>0.95</v>
      </c>
      <c r="J31" s="85">
        <f t="shared" si="1"/>
        <v>74356.5</v>
      </c>
      <c r="K31" s="4"/>
      <c r="L31" s="73">
        <f>'5. Historical Wholesale'!L31</f>
        <v>141371</v>
      </c>
      <c r="M31" s="84">
        <f t="shared" si="6"/>
        <v>3.21</v>
      </c>
      <c r="N31" s="85">
        <f t="shared" si="2"/>
        <v>453800.91</v>
      </c>
      <c r="O31" s="4"/>
      <c r="P31" s="79">
        <f t="shared" si="3"/>
        <v>528157.40999999992</v>
      </c>
      <c r="Q31" s="4"/>
    </row>
    <row r="32" spans="2:17" ht="15.75" x14ac:dyDescent="0.25">
      <c r="B32" s="13" t="s">
        <v>48</v>
      </c>
      <c r="C32" s="4"/>
      <c r="D32" s="73">
        <f>'5. Historical Wholesale'!D32</f>
        <v>119283.99999999999</v>
      </c>
      <c r="E32" s="84">
        <f t="shared" si="4"/>
        <v>5.76</v>
      </c>
      <c r="F32" s="85">
        <f t="shared" si="0"/>
        <v>687075.83999999985</v>
      </c>
      <c r="G32" s="4"/>
      <c r="H32" s="73">
        <f>'5. Historical Wholesale'!H32</f>
        <v>69649</v>
      </c>
      <c r="I32" s="84">
        <f t="shared" si="5"/>
        <v>0.95</v>
      </c>
      <c r="J32" s="85">
        <f t="shared" si="1"/>
        <v>66166.55</v>
      </c>
      <c r="K32" s="4"/>
      <c r="L32" s="73">
        <f>'5. Historical Wholesale'!L32</f>
        <v>123755</v>
      </c>
      <c r="M32" s="84">
        <f t="shared" si="6"/>
        <v>3.21</v>
      </c>
      <c r="N32" s="85">
        <f t="shared" si="2"/>
        <v>397253.55</v>
      </c>
      <c r="O32" s="4"/>
      <c r="P32" s="79">
        <f t="shared" si="3"/>
        <v>463420.1</v>
      </c>
      <c r="Q32" s="4"/>
    </row>
    <row r="33" spans="2:17" ht="15.75" x14ac:dyDescent="0.25">
      <c r="B33" s="13" t="s">
        <v>49</v>
      </c>
      <c r="C33" s="4"/>
      <c r="D33" s="73">
        <f>'5. Historical Wholesale'!D33</f>
        <v>126268.00000000001</v>
      </c>
      <c r="E33" s="84">
        <f t="shared" si="4"/>
        <v>5.76</v>
      </c>
      <c r="F33" s="85">
        <f t="shared" si="0"/>
        <v>727303.68000000005</v>
      </c>
      <c r="G33" s="4"/>
      <c r="H33" s="73">
        <f>'5. Historical Wholesale'!H33</f>
        <v>67492</v>
      </c>
      <c r="I33" s="84">
        <f t="shared" si="5"/>
        <v>0.95</v>
      </c>
      <c r="J33" s="85">
        <f t="shared" si="1"/>
        <v>64117.399999999994</v>
      </c>
      <c r="K33" s="4"/>
      <c r="L33" s="73">
        <f>'5. Historical Wholesale'!L33</f>
        <v>136524</v>
      </c>
      <c r="M33" s="84">
        <f t="shared" si="6"/>
        <v>3.21</v>
      </c>
      <c r="N33" s="85">
        <f t="shared" si="2"/>
        <v>438242.04</v>
      </c>
      <c r="O33" s="4"/>
      <c r="P33" s="79">
        <f t="shared" si="3"/>
        <v>502359.43999999994</v>
      </c>
      <c r="Q33" s="4"/>
    </row>
    <row r="34" spans="2:17" ht="15.75" x14ac:dyDescent="0.25">
      <c r="B34" s="13" t="s">
        <v>50</v>
      </c>
      <c r="C34" s="4"/>
      <c r="D34" s="73">
        <f>'5. Historical Wholesale'!D34</f>
        <v>144114</v>
      </c>
      <c r="E34" s="84">
        <f t="shared" si="4"/>
        <v>5.76</v>
      </c>
      <c r="F34" s="85">
        <f t="shared" si="0"/>
        <v>830096.64</v>
      </c>
      <c r="G34" s="4"/>
      <c r="H34" s="73">
        <f>'5. Historical Wholesale'!H34</f>
        <v>80663</v>
      </c>
      <c r="I34" s="84">
        <f t="shared" si="5"/>
        <v>0.95</v>
      </c>
      <c r="J34" s="85">
        <f t="shared" si="1"/>
        <v>76629.849999999991</v>
      </c>
      <c r="K34" s="4"/>
      <c r="L34" s="73">
        <f>'5. Historical Wholesale'!L34</f>
        <v>142119</v>
      </c>
      <c r="M34" s="84">
        <f t="shared" si="6"/>
        <v>3.21</v>
      </c>
      <c r="N34" s="85">
        <f t="shared" si="2"/>
        <v>456201.99</v>
      </c>
      <c r="O34" s="4"/>
      <c r="P34" s="79">
        <f t="shared" si="3"/>
        <v>532831.84</v>
      </c>
      <c r="Q34" s="4"/>
    </row>
    <row r="35" spans="2:17" ht="15.75" x14ac:dyDescent="0.25">
      <c r="B35" s="13" t="s">
        <v>51</v>
      </c>
      <c r="C35" s="4"/>
      <c r="D35" s="73">
        <f>'5. Historical Wholesale'!D35</f>
        <v>156000</v>
      </c>
      <c r="E35" s="84">
        <f t="shared" si="4"/>
        <v>5.76</v>
      </c>
      <c r="F35" s="85">
        <f t="shared" si="0"/>
        <v>898560</v>
      </c>
      <c r="G35" s="4"/>
      <c r="H35" s="73">
        <f>'5. Historical Wholesale'!H35</f>
        <v>89844</v>
      </c>
      <c r="I35" s="84">
        <f t="shared" si="5"/>
        <v>0.95</v>
      </c>
      <c r="J35" s="85">
        <f t="shared" si="1"/>
        <v>85351.8</v>
      </c>
      <c r="K35" s="4"/>
      <c r="L35" s="73">
        <f>'5. Historical Wholesale'!L35</f>
        <v>155209</v>
      </c>
      <c r="M35" s="84">
        <f t="shared" si="6"/>
        <v>3.21</v>
      </c>
      <c r="N35" s="85">
        <f t="shared" si="2"/>
        <v>498220.89</v>
      </c>
      <c r="O35" s="4"/>
      <c r="P35" s="79">
        <f t="shared" si="3"/>
        <v>583572.69000000006</v>
      </c>
      <c r="Q35" s="4"/>
    </row>
    <row r="36" spans="2:17" x14ac:dyDescent="0.25">
      <c r="B36" s="4"/>
      <c r="C36" s="4"/>
      <c r="D36" s="4"/>
      <c r="E36" s="4"/>
      <c r="F36" s="4"/>
      <c r="G36" s="4"/>
      <c r="H36" s="4"/>
      <c r="I36" s="4"/>
      <c r="J36" s="4"/>
      <c r="K36" s="4"/>
      <c r="L36" s="4"/>
      <c r="M36" s="4"/>
      <c r="N36" s="4"/>
      <c r="O36" s="4"/>
      <c r="P36" s="4"/>
      <c r="Q36" s="4"/>
    </row>
    <row r="37" spans="2:17" ht="19.5" thickBot="1" x14ac:dyDescent="0.35">
      <c r="B37" s="15" t="s">
        <v>52</v>
      </c>
      <c r="C37" s="4"/>
      <c r="D37" s="74">
        <f>SUM(D24:D35)</f>
        <v>1652783</v>
      </c>
      <c r="E37" s="80">
        <f>IF(D37&lt;&gt;0,F37/D37,0)</f>
        <v>5.76</v>
      </c>
      <c r="F37" s="81">
        <f>SUM(F24:F35)</f>
        <v>9520030.0800000001</v>
      </c>
      <c r="G37" s="4"/>
      <c r="H37" s="74">
        <f>SUM(H24:H35)</f>
        <v>947850</v>
      </c>
      <c r="I37" s="80">
        <f>IF(H37&lt;&gt;0,J37/H37,0)</f>
        <v>0.95000000000000018</v>
      </c>
      <c r="J37" s="81">
        <f>SUM(J24:J35)</f>
        <v>900457.50000000012</v>
      </c>
      <c r="K37" s="4"/>
      <c r="L37" s="74">
        <f>SUM(L24:L35)</f>
        <v>1726013.3772241992</v>
      </c>
      <c r="M37" s="80">
        <f>IF(L37&lt;&gt;0,N37/L37,0)</f>
        <v>3.21</v>
      </c>
      <c r="N37" s="81">
        <f>SUM(N24:N35)</f>
        <v>5540502.9408896798</v>
      </c>
      <c r="O37" s="4"/>
      <c r="P37" s="81">
        <f>SUM(P24:P35)</f>
        <v>6440960.4408896798</v>
      </c>
      <c r="Q37" s="4"/>
    </row>
    <row r="38" spans="2:17" x14ac:dyDescent="0.25">
      <c r="B38" s="4"/>
      <c r="C38" s="4"/>
      <c r="D38" s="4"/>
      <c r="E38" s="4"/>
      <c r="F38" s="4"/>
      <c r="G38" s="4"/>
      <c r="H38" s="4"/>
      <c r="I38" s="4"/>
      <c r="J38" s="4"/>
      <c r="K38" s="4"/>
      <c r="L38" s="4"/>
      <c r="M38" s="4"/>
      <c r="N38" s="4"/>
      <c r="O38" s="4"/>
      <c r="P38" s="4"/>
      <c r="Q38" s="4"/>
    </row>
    <row r="39" spans="2:17" ht="15.75" x14ac:dyDescent="0.25">
      <c r="B39" s="7" t="s">
        <v>53</v>
      </c>
      <c r="C39" s="4"/>
      <c r="D39" s="215" t="s">
        <v>32</v>
      </c>
      <c r="E39" s="215"/>
      <c r="F39" s="215"/>
      <c r="G39" s="8"/>
      <c r="H39" s="215" t="s">
        <v>33</v>
      </c>
      <c r="I39" s="215"/>
      <c r="J39" s="215"/>
      <c r="K39" s="8"/>
      <c r="L39" s="215" t="s">
        <v>34</v>
      </c>
      <c r="M39" s="215"/>
      <c r="N39" s="215"/>
      <c r="O39" s="8"/>
      <c r="P39" s="7" t="s">
        <v>35</v>
      </c>
      <c r="Q39" s="4"/>
    </row>
    <row r="40" spans="2:17" ht="16.5" x14ac:dyDescent="0.3">
      <c r="B40" s="10"/>
      <c r="C40" s="11"/>
      <c r="D40" s="12"/>
      <c r="E40" s="12"/>
      <c r="F40" s="12"/>
      <c r="G40" s="11"/>
      <c r="H40" s="12"/>
      <c r="I40" s="12"/>
      <c r="J40" s="12"/>
      <c r="K40" s="11"/>
      <c r="L40" s="12"/>
      <c r="M40" s="12"/>
      <c r="N40" s="12"/>
      <c r="O40" s="11"/>
      <c r="P40" s="12"/>
      <c r="Q40" s="4"/>
    </row>
    <row r="41" spans="2:17" ht="16.5" x14ac:dyDescent="0.3">
      <c r="B41" s="10" t="s">
        <v>36</v>
      </c>
      <c r="C41" s="11"/>
      <c r="D41" s="12" t="s">
        <v>37</v>
      </c>
      <c r="E41" s="12" t="s">
        <v>38</v>
      </c>
      <c r="F41" s="12" t="s">
        <v>39</v>
      </c>
      <c r="G41" s="11"/>
      <c r="H41" s="12" t="s">
        <v>37</v>
      </c>
      <c r="I41" s="12" t="s">
        <v>38</v>
      </c>
      <c r="J41" s="12" t="s">
        <v>39</v>
      </c>
      <c r="K41" s="11"/>
      <c r="L41" s="12" t="s">
        <v>37</v>
      </c>
      <c r="M41" s="12" t="s">
        <v>38</v>
      </c>
      <c r="N41" s="12" t="s">
        <v>39</v>
      </c>
      <c r="O41" s="11"/>
      <c r="P41" s="12" t="s">
        <v>39</v>
      </c>
      <c r="Q41" s="4"/>
    </row>
    <row r="42" spans="2:17" x14ac:dyDescent="0.25">
      <c r="B42" s="4"/>
      <c r="C42" s="4"/>
      <c r="D42" s="4"/>
      <c r="E42" s="4"/>
      <c r="F42" s="4"/>
      <c r="G42" s="4"/>
      <c r="H42" s="4"/>
      <c r="I42" s="4"/>
      <c r="J42" s="4"/>
      <c r="K42" s="4"/>
      <c r="L42" s="4"/>
      <c r="M42" s="4"/>
      <c r="N42" s="4"/>
      <c r="O42" s="4"/>
      <c r="P42" s="4"/>
      <c r="Q42" s="4"/>
    </row>
    <row r="43" spans="2:17" ht="15.75" x14ac:dyDescent="0.25">
      <c r="B43" s="13" t="s">
        <v>40</v>
      </c>
      <c r="C43" s="4"/>
      <c r="D43" s="73">
        <f>'5. Historical Wholesale'!D43</f>
        <v>0</v>
      </c>
      <c r="E43" s="84">
        <f>'4. UTRs and Sub-Transmission'!L35</f>
        <v>4.3472999999999997</v>
      </c>
      <c r="F43" s="85">
        <f t="shared" ref="F43:F54" si="7">D43*E43</f>
        <v>0</v>
      </c>
      <c r="G43" s="4"/>
      <c r="H43" s="73">
        <f>'5. Historical Wholesale'!H43</f>
        <v>0</v>
      </c>
      <c r="I43" s="84">
        <f>'4. UTRs and Sub-Transmission'!L37</f>
        <v>0.67879999999999996</v>
      </c>
      <c r="J43" s="85">
        <f t="shared" ref="J43:J54" si="8">H43*I43</f>
        <v>0</v>
      </c>
      <c r="K43" s="4"/>
      <c r="L43" s="73">
        <f>'5. Historical Wholesale'!L43</f>
        <v>0</v>
      </c>
      <c r="M43" s="84">
        <f>'4. UTRs and Sub-Transmission'!L39</f>
        <v>2.3267000000000002</v>
      </c>
      <c r="N43" s="85">
        <f t="shared" ref="N43:N54" si="9">L43*M43</f>
        <v>0</v>
      </c>
      <c r="O43" s="4"/>
      <c r="P43" s="79">
        <f t="shared" ref="P43:P54" si="10">J43+N43</f>
        <v>0</v>
      </c>
      <c r="Q43" s="4"/>
    </row>
    <row r="44" spans="2:17" ht="15.75" x14ac:dyDescent="0.25">
      <c r="B44" s="13" t="s">
        <v>41</v>
      </c>
      <c r="C44" s="4"/>
      <c r="D44" s="73">
        <f>'5. Historical Wholesale'!D44</f>
        <v>0</v>
      </c>
      <c r="E44" s="84">
        <f t="shared" ref="E44:E54" si="11">E43</f>
        <v>4.3472999999999997</v>
      </c>
      <c r="F44" s="85">
        <f t="shared" si="7"/>
        <v>0</v>
      </c>
      <c r="G44" s="4"/>
      <c r="H44" s="73">
        <f>'5. Historical Wholesale'!H44</f>
        <v>0</v>
      </c>
      <c r="I44" s="84">
        <f t="shared" ref="I44:I54" si="12">I43</f>
        <v>0.67879999999999996</v>
      </c>
      <c r="J44" s="85">
        <f t="shared" si="8"/>
        <v>0</v>
      </c>
      <c r="K44" s="4"/>
      <c r="L44" s="73">
        <f>'5. Historical Wholesale'!L44</f>
        <v>0</v>
      </c>
      <c r="M44" s="84">
        <f t="shared" ref="M44:M54" si="13">M43</f>
        <v>2.3267000000000002</v>
      </c>
      <c r="N44" s="85">
        <f t="shared" si="9"/>
        <v>0</v>
      </c>
      <c r="O44" s="4"/>
      <c r="P44" s="79">
        <f t="shared" si="10"/>
        <v>0</v>
      </c>
      <c r="Q44" s="4"/>
    </row>
    <row r="45" spans="2:17" ht="15.75" x14ac:dyDescent="0.25">
      <c r="B45" s="13" t="s">
        <v>42</v>
      </c>
      <c r="C45" s="4"/>
      <c r="D45" s="73">
        <f>'5. Historical Wholesale'!D45</f>
        <v>0</v>
      </c>
      <c r="E45" s="84">
        <f t="shared" si="11"/>
        <v>4.3472999999999997</v>
      </c>
      <c r="F45" s="85">
        <f t="shared" si="7"/>
        <v>0</v>
      </c>
      <c r="G45" s="4"/>
      <c r="H45" s="73">
        <f>'5. Historical Wholesale'!H45</f>
        <v>0</v>
      </c>
      <c r="I45" s="84">
        <f t="shared" si="12"/>
        <v>0.67879999999999996</v>
      </c>
      <c r="J45" s="85">
        <f t="shared" si="8"/>
        <v>0</v>
      </c>
      <c r="K45" s="4"/>
      <c r="L45" s="73">
        <f>'5. Historical Wholesale'!L45</f>
        <v>0</v>
      </c>
      <c r="M45" s="84">
        <f t="shared" si="13"/>
        <v>2.3267000000000002</v>
      </c>
      <c r="N45" s="85">
        <f t="shared" si="9"/>
        <v>0</v>
      </c>
      <c r="O45" s="4"/>
      <c r="P45" s="79">
        <f t="shared" si="10"/>
        <v>0</v>
      </c>
      <c r="Q45" s="4"/>
    </row>
    <row r="46" spans="2:17" ht="15.75" x14ac:dyDescent="0.25">
      <c r="B46" s="13" t="s">
        <v>43</v>
      </c>
      <c r="C46" s="4"/>
      <c r="D46" s="73">
        <f>'5. Historical Wholesale'!D46</f>
        <v>0</v>
      </c>
      <c r="E46" s="84">
        <f t="shared" si="11"/>
        <v>4.3472999999999997</v>
      </c>
      <c r="F46" s="85">
        <f t="shared" si="7"/>
        <v>0</v>
      </c>
      <c r="G46" s="4"/>
      <c r="H46" s="73">
        <f>'5. Historical Wholesale'!H46</f>
        <v>0</v>
      </c>
      <c r="I46" s="84">
        <f t="shared" si="12"/>
        <v>0.67879999999999996</v>
      </c>
      <c r="J46" s="85">
        <f t="shared" si="8"/>
        <v>0</v>
      </c>
      <c r="K46" s="4"/>
      <c r="L46" s="73">
        <f>'5. Historical Wholesale'!L46</f>
        <v>0</v>
      </c>
      <c r="M46" s="84">
        <f t="shared" si="13"/>
        <v>2.3267000000000002</v>
      </c>
      <c r="N46" s="85">
        <f t="shared" si="9"/>
        <v>0</v>
      </c>
      <c r="O46" s="4"/>
      <c r="P46" s="79">
        <f t="shared" si="10"/>
        <v>0</v>
      </c>
      <c r="Q46" s="4"/>
    </row>
    <row r="47" spans="2:17" ht="15.75" x14ac:dyDescent="0.25">
      <c r="B47" s="13" t="s">
        <v>44</v>
      </c>
      <c r="C47" s="4"/>
      <c r="D47" s="73">
        <f>'5. Historical Wholesale'!D47</f>
        <v>0</v>
      </c>
      <c r="E47" s="84">
        <f t="shared" si="11"/>
        <v>4.3472999999999997</v>
      </c>
      <c r="F47" s="85">
        <f t="shared" si="7"/>
        <v>0</v>
      </c>
      <c r="G47" s="4"/>
      <c r="H47" s="73">
        <f>'5. Historical Wholesale'!H47</f>
        <v>0</v>
      </c>
      <c r="I47" s="84">
        <f t="shared" si="12"/>
        <v>0.67879999999999996</v>
      </c>
      <c r="J47" s="85">
        <f t="shared" si="8"/>
        <v>0</v>
      </c>
      <c r="K47" s="4"/>
      <c r="L47" s="73">
        <f>'5. Historical Wholesale'!L47</f>
        <v>0</v>
      </c>
      <c r="M47" s="84">
        <f t="shared" si="13"/>
        <v>2.3267000000000002</v>
      </c>
      <c r="N47" s="85">
        <f t="shared" si="9"/>
        <v>0</v>
      </c>
      <c r="O47" s="4"/>
      <c r="P47" s="79">
        <f t="shared" si="10"/>
        <v>0</v>
      </c>
      <c r="Q47" s="4"/>
    </row>
    <row r="48" spans="2:17" ht="15.75" x14ac:dyDescent="0.25">
      <c r="B48" s="13" t="s">
        <v>45</v>
      </c>
      <c r="C48" s="4"/>
      <c r="D48" s="73">
        <f>'5. Historical Wholesale'!D48</f>
        <v>0</v>
      </c>
      <c r="E48" s="84">
        <f t="shared" si="11"/>
        <v>4.3472999999999997</v>
      </c>
      <c r="F48" s="85">
        <f t="shared" si="7"/>
        <v>0</v>
      </c>
      <c r="G48" s="4"/>
      <c r="H48" s="73">
        <f>'5. Historical Wholesale'!H48</f>
        <v>0</v>
      </c>
      <c r="I48" s="84">
        <f t="shared" si="12"/>
        <v>0.67879999999999996</v>
      </c>
      <c r="J48" s="85">
        <f t="shared" si="8"/>
        <v>0</v>
      </c>
      <c r="K48" s="4"/>
      <c r="L48" s="73">
        <f>'5. Historical Wholesale'!L48</f>
        <v>0</v>
      </c>
      <c r="M48" s="84">
        <f t="shared" si="13"/>
        <v>2.3267000000000002</v>
      </c>
      <c r="N48" s="85">
        <f t="shared" si="9"/>
        <v>0</v>
      </c>
      <c r="O48" s="4"/>
      <c r="P48" s="79">
        <f t="shared" si="10"/>
        <v>0</v>
      </c>
      <c r="Q48" s="4"/>
    </row>
    <row r="49" spans="2:17" ht="15.75" x14ac:dyDescent="0.25">
      <c r="B49" s="13" t="s">
        <v>46</v>
      </c>
      <c r="C49" s="4"/>
      <c r="D49" s="73">
        <f>'5. Historical Wholesale'!D49</f>
        <v>0</v>
      </c>
      <c r="E49" s="84">
        <f t="shared" si="11"/>
        <v>4.3472999999999997</v>
      </c>
      <c r="F49" s="85">
        <f t="shared" si="7"/>
        <v>0</v>
      </c>
      <c r="G49" s="4"/>
      <c r="H49" s="73">
        <f>'5. Historical Wholesale'!H49</f>
        <v>0</v>
      </c>
      <c r="I49" s="84">
        <f t="shared" si="12"/>
        <v>0.67879999999999996</v>
      </c>
      <c r="J49" s="85">
        <f t="shared" si="8"/>
        <v>0</v>
      </c>
      <c r="K49" s="4"/>
      <c r="L49" s="73">
        <f>'5. Historical Wholesale'!L49</f>
        <v>0</v>
      </c>
      <c r="M49" s="84">
        <f t="shared" si="13"/>
        <v>2.3267000000000002</v>
      </c>
      <c r="N49" s="85">
        <f t="shared" si="9"/>
        <v>0</v>
      </c>
      <c r="O49" s="4"/>
      <c r="P49" s="79">
        <f t="shared" si="10"/>
        <v>0</v>
      </c>
      <c r="Q49" s="4"/>
    </row>
    <row r="50" spans="2:17" ht="15.75" x14ac:dyDescent="0.25">
      <c r="B50" s="13" t="s">
        <v>47</v>
      </c>
      <c r="C50" s="4"/>
      <c r="D50" s="73">
        <f>'5. Historical Wholesale'!D50</f>
        <v>0</v>
      </c>
      <c r="E50" s="84">
        <f t="shared" si="11"/>
        <v>4.3472999999999997</v>
      </c>
      <c r="F50" s="85">
        <f t="shared" si="7"/>
        <v>0</v>
      </c>
      <c r="G50" s="4"/>
      <c r="H50" s="73">
        <f>'5. Historical Wholesale'!H50</f>
        <v>0</v>
      </c>
      <c r="I50" s="84">
        <f t="shared" si="12"/>
        <v>0.67879999999999996</v>
      </c>
      <c r="J50" s="85">
        <f t="shared" si="8"/>
        <v>0</v>
      </c>
      <c r="K50" s="4"/>
      <c r="L50" s="73">
        <f>'5. Historical Wholesale'!L50</f>
        <v>0</v>
      </c>
      <c r="M50" s="84">
        <f t="shared" si="13"/>
        <v>2.3267000000000002</v>
      </c>
      <c r="N50" s="85">
        <f t="shared" si="9"/>
        <v>0</v>
      </c>
      <c r="O50" s="4"/>
      <c r="P50" s="79">
        <f t="shared" si="10"/>
        <v>0</v>
      </c>
      <c r="Q50" s="4"/>
    </row>
    <row r="51" spans="2:17" ht="15.75" x14ac:dyDescent="0.25">
      <c r="B51" s="13" t="s">
        <v>48</v>
      </c>
      <c r="C51" s="4"/>
      <c r="D51" s="73">
        <f>'5. Historical Wholesale'!D51</f>
        <v>0</v>
      </c>
      <c r="E51" s="84">
        <f t="shared" si="11"/>
        <v>4.3472999999999997</v>
      </c>
      <c r="F51" s="85">
        <f t="shared" si="7"/>
        <v>0</v>
      </c>
      <c r="G51" s="4"/>
      <c r="H51" s="73">
        <f>'5. Historical Wholesale'!H51</f>
        <v>0</v>
      </c>
      <c r="I51" s="84">
        <f t="shared" si="12"/>
        <v>0.67879999999999996</v>
      </c>
      <c r="J51" s="85">
        <f t="shared" si="8"/>
        <v>0</v>
      </c>
      <c r="K51" s="4"/>
      <c r="L51" s="73">
        <f>'5. Historical Wholesale'!L51</f>
        <v>0</v>
      </c>
      <c r="M51" s="84">
        <f t="shared" si="13"/>
        <v>2.3267000000000002</v>
      </c>
      <c r="N51" s="85">
        <f t="shared" si="9"/>
        <v>0</v>
      </c>
      <c r="O51" s="4"/>
      <c r="P51" s="79">
        <f t="shared" si="10"/>
        <v>0</v>
      </c>
      <c r="Q51" s="4"/>
    </row>
    <row r="52" spans="2:17" ht="15.75" x14ac:dyDescent="0.25">
      <c r="B52" s="13" t="s">
        <v>49</v>
      </c>
      <c r="C52" s="4"/>
      <c r="D52" s="73">
        <f>'5. Historical Wholesale'!D52</f>
        <v>0</v>
      </c>
      <c r="E52" s="84">
        <f t="shared" si="11"/>
        <v>4.3472999999999997</v>
      </c>
      <c r="F52" s="85">
        <f t="shared" si="7"/>
        <v>0</v>
      </c>
      <c r="G52" s="4"/>
      <c r="H52" s="73">
        <f>'5. Historical Wholesale'!H52</f>
        <v>0</v>
      </c>
      <c r="I52" s="84">
        <f t="shared" si="12"/>
        <v>0.67879999999999996</v>
      </c>
      <c r="J52" s="85">
        <f t="shared" si="8"/>
        <v>0</v>
      </c>
      <c r="K52" s="4"/>
      <c r="L52" s="73">
        <f>'5. Historical Wholesale'!L52</f>
        <v>0</v>
      </c>
      <c r="M52" s="84">
        <f t="shared" si="13"/>
        <v>2.3267000000000002</v>
      </c>
      <c r="N52" s="85">
        <f t="shared" si="9"/>
        <v>0</v>
      </c>
      <c r="O52" s="4"/>
      <c r="P52" s="79">
        <f t="shared" si="10"/>
        <v>0</v>
      </c>
      <c r="Q52" s="4"/>
    </row>
    <row r="53" spans="2:17" ht="15.75" x14ac:dyDescent="0.25">
      <c r="B53" s="13" t="s">
        <v>50</v>
      </c>
      <c r="C53" s="4"/>
      <c r="D53" s="73">
        <f>'5. Historical Wholesale'!D53</f>
        <v>0</v>
      </c>
      <c r="E53" s="84">
        <f t="shared" si="11"/>
        <v>4.3472999999999997</v>
      </c>
      <c r="F53" s="85">
        <f t="shared" si="7"/>
        <v>0</v>
      </c>
      <c r="G53" s="4"/>
      <c r="H53" s="73">
        <f>'5. Historical Wholesale'!H53</f>
        <v>0</v>
      </c>
      <c r="I53" s="84">
        <f t="shared" si="12"/>
        <v>0.67879999999999996</v>
      </c>
      <c r="J53" s="85">
        <f t="shared" si="8"/>
        <v>0</v>
      </c>
      <c r="K53" s="4"/>
      <c r="L53" s="73">
        <f>'5. Historical Wholesale'!L53</f>
        <v>0</v>
      </c>
      <c r="M53" s="84">
        <f t="shared" si="13"/>
        <v>2.3267000000000002</v>
      </c>
      <c r="N53" s="85">
        <f t="shared" si="9"/>
        <v>0</v>
      </c>
      <c r="O53" s="4"/>
      <c r="P53" s="79">
        <f t="shared" si="10"/>
        <v>0</v>
      </c>
      <c r="Q53" s="4"/>
    </row>
    <row r="54" spans="2:17" ht="15.75" x14ac:dyDescent="0.25">
      <c r="B54" s="13" t="s">
        <v>51</v>
      </c>
      <c r="C54" s="4"/>
      <c r="D54" s="73">
        <f>'5. Historical Wholesale'!D54</f>
        <v>0</v>
      </c>
      <c r="E54" s="84">
        <f t="shared" si="11"/>
        <v>4.3472999999999997</v>
      </c>
      <c r="F54" s="85">
        <f t="shared" si="7"/>
        <v>0</v>
      </c>
      <c r="G54" s="4"/>
      <c r="H54" s="73">
        <f>'5. Historical Wholesale'!H54</f>
        <v>0</v>
      </c>
      <c r="I54" s="84">
        <f t="shared" si="12"/>
        <v>0.67879999999999996</v>
      </c>
      <c r="J54" s="85">
        <f t="shared" si="8"/>
        <v>0</v>
      </c>
      <c r="K54" s="4"/>
      <c r="L54" s="73">
        <f>'5. Historical Wholesale'!L54</f>
        <v>0</v>
      </c>
      <c r="M54" s="84">
        <f t="shared" si="13"/>
        <v>2.3267000000000002</v>
      </c>
      <c r="N54" s="85">
        <f t="shared" si="9"/>
        <v>0</v>
      </c>
      <c r="O54" s="4"/>
      <c r="P54" s="79">
        <f t="shared" si="10"/>
        <v>0</v>
      </c>
      <c r="Q54" s="4"/>
    </row>
    <row r="55" spans="2:17" x14ac:dyDescent="0.25">
      <c r="B55" s="4"/>
      <c r="C55" s="4"/>
      <c r="D55" s="4"/>
      <c r="E55" s="4"/>
      <c r="F55" s="4"/>
      <c r="G55" s="4"/>
      <c r="H55" s="4"/>
      <c r="I55" s="4"/>
      <c r="J55" s="4"/>
      <c r="K55" s="4"/>
      <c r="L55" s="4"/>
      <c r="M55" s="4"/>
      <c r="N55" s="4"/>
      <c r="O55" s="4"/>
      <c r="P55" s="4"/>
      <c r="Q55" s="4"/>
    </row>
    <row r="56" spans="2:17" ht="19.5" thickBot="1" x14ac:dyDescent="0.35">
      <c r="B56" s="15" t="s">
        <v>52</v>
      </c>
      <c r="C56" s="4"/>
      <c r="D56" s="74">
        <f>SUM(D43:D54)</f>
        <v>0</v>
      </c>
      <c r="E56" s="80">
        <f>IF(D56&lt;&gt;0,F56/D56,0)</f>
        <v>0</v>
      </c>
      <c r="F56" s="81">
        <f>SUM(F43:F54)</f>
        <v>0</v>
      </c>
      <c r="G56" s="4"/>
      <c r="H56" s="74">
        <f>SUM(H43:H54)</f>
        <v>0</v>
      </c>
      <c r="I56" s="80">
        <f>IF(H56&lt;&gt;0,J56/H56,0)</f>
        <v>0</v>
      </c>
      <c r="J56" s="81">
        <f>SUM(J43:J54)</f>
        <v>0</v>
      </c>
      <c r="K56" s="4"/>
      <c r="L56" s="74">
        <f>SUM(L43:L54)</f>
        <v>0</v>
      </c>
      <c r="M56" s="80">
        <f>IF(L56&lt;&gt;0,N56/L56,0)</f>
        <v>0</v>
      </c>
      <c r="N56" s="81">
        <f>SUM(N43:N54)</f>
        <v>0</v>
      </c>
      <c r="O56" s="4"/>
      <c r="P56" s="81">
        <f>SUM(P43:P54)</f>
        <v>0</v>
      </c>
      <c r="Q56" s="4"/>
    </row>
    <row r="57" spans="2:17" x14ac:dyDescent="0.25">
      <c r="B57" s="4"/>
      <c r="C57" s="4"/>
      <c r="D57" s="4"/>
      <c r="E57" s="4"/>
      <c r="F57" s="4"/>
      <c r="G57" s="4"/>
      <c r="H57" s="4"/>
      <c r="I57" s="4"/>
      <c r="J57" s="4"/>
      <c r="K57" s="4"/>
      <c r="L57" s="4"/>
      <c r="M57" s="4"/>
      <c r="N57" s="4"/>
      <c r="O57" s="4"/>
      <c r="P57" s="4"/>
      <c r="Q57" s="4"/>
    </row>
    <row r="58" spans="2:17" ht="15.75" x14ac:dyDescent="0.25">
      <c r="B58" s="7" t="str">
        <f>'5. Historical Wholesale'!B58</f>
        <v>(if needed)</v>
      </c>
      <c r="C58" s="4"/>
      <c r="D58" s="215" t="s">
        <v>32</v>
      </c>
      <c r="E58" s="215"/>
      <c r="F58" s="215"/>
      <c r="G58" s="8"/>
      <c r="H58" s="215" t="s">
        <v>33</v>
      </c>
      <c r="I58" s="215"/>
      <c r="J58" s="215"/>
      <c r="K58" s="8"/>
      <c r="L58" s="215" t="s">
        <v>34</v>
      </c>
      <c r="M58" s="215"/>
      <c r="N58" s="215"/>
      <c r="O58" s="8"/>
      <c r="P58" s="7" t="s">
        <v>35</v>
      </c>
      <c r="Q58" s="4"/>
    </row>
    <row r="59" spans="2:17" ht="16.5" x14ac:dyDescent="0.3">
      <c r="B59" s="10"/>
      <c r="C59" s="11"/>
      <c r="D59" s="12"/>
      <c r="E59" s="12"/>
      <c r="F59" s="12"/>
      <c r="G59" s="11"/>
      <c r="H59" s="12"/>
      <c r="I59" s="12"/>
      <c r="J59" s="12"/>
      <c r="K59" s="11"/>
      <c r="L59" s="12"/>
      <c r="M59" s="12"/>
      <c r="N59" s="12"/>
      <c r="O59" s="11"/>
      <c r="P59" s="12"/>
      <c r="Q59" s="4"/>
    </row>
    <row r="60" spans="2:17" ht="16.5" x14ac:dyDescent="0.3">
      <c r="B60" s="10" t="s">
        <v>36</v>
      </c>
      <c r="C60" s="11"/>
      <c r="D60" s="12" t="s">
        <v>37</v>
      </c>
      <c r="E60" s="12" t="s">
        <v>38</v>
      </c>
      <c r="F60" s="12" t="s">
        <v>39</v>
      </c>
      <c r="G60" s="11"/>
      <c r="H60" s="12" t="s">
        <v>37</v>
      </c>
      <c r="I60" s="12" t="s">
        <v>38</v>
      </c>
      <c r="J60" s="12" t="s">
        <v>39</v>
      </c>
      <c r="K60" s="11"/>
      <c r="L60" s="12" t="s">
        <v>37</v>
      </c>
      <c r="M60" s="12" t="s">
        <v>38</v>
      </c>
      <c r="N60" s="12" t="s">
        <v>39</v>
      </c>
      <c r="O60" s="11"/>
      <c r="P60" s="12" t="s">
        <v>39</v>
      </c>
      <c r="Q60" s="4"/>
    </row>
    <row r="61" spans="2:17" x14ac:dyDescent="0.25">
      <c r="B61" s="4"/>
      <c r="C61" s="4"/>
      <c r="D61" s="4"/>
      <c r="E61" s="4"/>
      <c r="F61" s="4"/>
      <c r="G61" s="4"/>
      <c r="H61" s="4"/>
      <c r="I61" s="4"/>
      <c r="J61" s="4"/>
      <c r="K61" s="4"/>
      <c r="L61" s="4"/>
      <c r="M61" s="4"/>
      <c r="N61" s="4"/>
      <c r="O61" s="4"/>
      <c r="P61" s="4"/>
      <c r="Q61" s="4"/>
    </row>
    <row r="62" spans="2:17" ht="15.75" x14ac:dyDescent="0.25">
      <c r="B62" s="13" t="s">
        <v>40</v>
      </c>
      <c r="C62" s="4"/>
      <c r="D62" s="73">
        <f>'5. Historical Wholesale'!D62</f>
        <v>0</v>
      </c>
      <c r="E62" s="84">
        <f>'4. UTRs and Sub-Transmission'!L52</f>
        <v>0</v>
      </c>
      <c r="F62" s="85">
        <f t="shared" ref="F62:F73" si="14">D62*E62</f>
        <v>0</v>
      </c>
      <c r="G62" s="4"/>
      <c r="H62" s="73">
        <f>'5. Historical Wholesale'!H62</f>
        <v>0</v>
      </c>
      <c r="I62" s="84">
        <f>'4. UTRs and Sub-Transmission'!L54</f>
        <v>0</v>
      </c>
      <c r="J62" s="85">
        <f t="shared" ref="J62:J73" si="15">H62*I62</f>
        <v>0</v>
      </c>
      <c r="K62" s="4"/>
      <c r="L62" s="73">
        <f>'5. Historical Wholesale'!L62</f>
        <v>0</v>
      </c>
      <c r="M62" s="84">
        <f>'4. UTRs and Sub-Transmission'!L56</f>
        <v>0</v>
      </c>
      <c r="N62" s="85">
        <f t="shared" ref="N62:N73" si="16">L62*M62</f>
        <v>0</v>
      </c>
      <c r="O62" s="4"/>
      <c r="P62" s="79">
        <f t="shared" ref="P62:P73" si="17">J62+N62</f>
        <v>0</v>
      </c>
      <c r="Q62" s="4"/>
    </row>
    <row r="63" spans="2:17" ht="15.75" x14ac:dyDescent="0.25">
      <c r="B63" s="13" t="s">
        <v>41</v>
      </c>
      <c r="C63" s="4"/>
      <c r="D63" s="73">
        <f>'5. Historical Wholesale'!D63</f>
        <v>0</v>
      </c>
      <c r="E63" s="84">
        <f t="shared" ref="E63:E73" si="18">E62</f>
        <v>0</v>
      </c>
      <c r="F63" s="85">
        <f t="shared" si="14"/>
        <v>0</v>
      </c>
      <c r="G63" s="4"/>
      <c r="H63" s="73">
        <f>'5. Historical Wholesale'!H63</f>
        <v>0</v>
      </c>
      <c r="I63" s="84">
        <f t="shared" ref="I63:I73" si="19">I62</f>
        <v>0</v>
      </c>
      <c r="J63" s="85">
        <f t="shared" si="15"/>
        <v>0</v>
      </c>
      <c r="K63" s="4"/>
      <c r="L63" s="73">
        <f>'5. Historical Wholesale'!L63</f>
        <v>0</v>
      </c>
      <c r="M63" s="84">
        <f t="shared" ref="M63:M73" si="20">M62</f>
        <v>0</v>
      </c>
      <c r="N63" s="85">
        <f t="shared" si="16"/>
        <v>0</v>
      </c>
      <c r="O63" s="4"/>
      <c r="P63" s="79">
        <f t="shared" si="17"/>
        <v>0</v>
      </c>
      <c r="Q63" s="4"/>
    </row>
    <row r="64" spans="2:17" ht="15.75" x14ac:dyDescent="0.25">
      <c r="B64" s="13" t="s">
        <v>42</v>
      </c>
      <c r="C64" s="4"/>
      <c r="D64" s="73">
        <f>'5. Historical Wholesale'!D64</f>
        <v>0</v>
      </c>
      <c r="E64" s="84">
        <f t="shared" si="18"/>
        <v>0</v>
      </c>
      <c r="F64" s="85">
        <f t="shared" si="14"/>
        <v>0</v>
      </c>
      <c r="G64" s="4"/>
      <c r="H64" s="73">
        <f>'5. Historical Wholesale'!H64</f>
        <v>0</v>
      </c>
      <c r="I64" s="84">
        <f t="shared" si="19"/>
        <v>0</v>
      </c>
      <c r="J64" s="85">
        <f t="shared" si="15"/>
        <v>0</v>
      </c>
      <c r="K64" s="4"/>
      <c r="L64" s="73">
        <f>'5. Historical Wholesale'!L64</f>
        <v>0</v>
      </c>
      <c r="M64" s="84">
        <f t="shared" si="20"/>
        <v>0</v>
      </c>
      <c r="N64" s="85">
        <f t="shared" si="16"/>
        <v>0</v>
      </c>
      <c r="O64" s="4"/>
      <c r="P64" s="79">
        <f t="shared" si="17"/>
        <v>0</v>
      </c>
      <c r="Q64" s="4"/>
    </row>
    <row r="65" spans="2:17" ht="15.75" x14ac:dyDescent="0.25">
      <c r="B65" s="13" t="s">
        <v>43</v>
      </c>
      <c r="C65" s="4"/>
      <c r="D65" s="73">
        <f>'5. Historical Wholesale'!D65</f>
        <v>0</v>
      </c>
      <c r="E65" s="84">
        <f t="shared" si="18"/>
        <v>0</v>
      </c>
      <c r="F65" s="85">
        <f t="shared" si="14"/>
        <v>0</v>
      </c>
      <c r="G65" s="4"/>
      <c r="H65" s="73">
        <f>'5. Historical Wholesale'!H65</f>
        <v>0</v>
      </c>
      <c r="I65" s="84">
        <f t="shared" si="19"/>
        <v>0</v>
      </c>
      <c r="J65" s="85">
        <f t="shared" si="15"/>
        <v>0</v>
      </c>
      <c r="K65" s="4"/>
      <c r="L65" s="73">
        <f>'5. Historical Wholesale'!L65</f>
        <v>0</v>
      </c>
      <c r="M65" s="84">
        <f t="shared" si="20"/>
        <v>0</v>
      </c>
      <c r="N65" s="85">
        <f t="shared" si="16"/>
        <v>0</v>
      </c>
      <c r="O65" s="4"/>
      <c r="P65" s="79">
        <f t="shared" si="17"/>
        <v>0</v>
      </c>
      <c r="Q65" s="4"/>
    </row>
    <row r="66" spans="2:17" ht="15.75" x14ac:dyDescent="0.25">
      <c r="B66" s="13" t="s">
        <v>44</v>
      </c>
      <c r="C66" s="4"/>
      <c r="D66" s="73">
        <f>'5. Historical Wholesale'!D66</f>
        <v>0</v>
      </c>
      <c r="E66" s="84">
        <f t="shared" si="18"/>
        <v>0</v>
      </c>
      <c r="F66" s="85">
        <f t="shared" si="14"/>
        <v>0</v>
      </c>
      <c r="G66" s="4"/>
      <c r="H66" s="73">
        <f>'5. Historical Wholesale'!H66</f>
        <v>0</v>
      </c>
      <c r="I66" s="84">
        <f t="shared" si="19"/>
        <v>0</v>
      </c>
      <c r="J66" s="85">
        <f t="shared" si="15"/>
        <v>0</v>
      </c>
      <c r="K66" s="4"/>
      <c r="L66" s="73">
        <f>'5. Historical Wholesale'!L66</f>
        <v>0</v>
      </c>
      <c r="M66" s="84">
        <f t="shared" si="20"/>
        <v>0</v>
      </c>
      <c r="N66" s="85">
        <f t="shared" si="16"/>
        <v>0</v>
      </c>
      <c r="O66" s="4"/>
      <c r="P66" s="79">
        <f t="shared" si="17"/>
        <v>0</v>
      </c>
      <c r="Q66" s="4"/>
    </row>
    <row r="67" spans="2:17" ht="15.75" x14ac:dyDescent="0.25">
      <c r="B67" s="13" t="s">
        <v>45</v>
      </c>
      <c r="C67" s="4"/>
      <c r="D67" s="73">
        <f>'5. Historical Wholesale'!D67</f>
        <v>0</v>
      </c>
      <c r="E67" s="84">
        <f t="shared" si="18"/>
        <v>0</v>
      </c>
      <c r="F67" s="85">
        <f t="shared" si="14"/>
        <v>0</v>
      </c>
      <c r="G67" s="4"/>
      <c r="H67" s="73">
        <f>'5. Historical Wholesale'!H67</f>
        <v>0</v>
      </c>
      <c r="I67" s="84">
        <f t="shared" si="19"/>
        <v>0</v>
      </c>
      <c r="J67" s="85">
        <f t="shared" si="15"/>
        <v>0</v>
      </c>
      <c r="K67" s="4"/>
      <c r="L67" s="73">
        <f>'5. Historical Wholesale'!L67</f>
        <v>0</v>
      </c>
      <c r="M67" s="84">
        <f t="shared" si="20"/>
        <v>0</v>
      </c>
      <c r="N67" s="85">
        <f t="shared" si="16"/>
        <v>0</v>
      </c>
      <c r="O67" s="4"/>
      <c r="P67" s="79">
        <f t="shared" si="17"/>
        <v>0</v>
      </c>
      <c r="Q67" s="4"/>
    </row>
    <row r="68" spans="2:17" ht="15.75" x14ac:dyDescent="0.25">
      <c r="B68" s="13" t="s">
        <v>46</v>
      </c>
      <c r="C68" s="4"/>
      <c r="D68" s="73">
        <f>'5. Historical Wholesale'!D68</f>
        <v>0</v>
      </c>
      <c r="E68" s="84">
        <f t="shared" si="18"/>
        <v>0</v>
      </c>
      <c r="F68" s="85">
        <f t="shared" si="14"/>
        <v>0</v>
      </c>
      <c r="G68" s="4"/>
      <c r="H68" s="73">
        <f>'5. Historical Wholesale'!H68</f>
        <v>0</v>
      </c>
      <c r="I68" s="84">
        <f t="shared" si="19"/>
        <v>0</v>
      </c>
      <c r="J68" s="85">
        <f t="shared" si="15"/>
        <v>0</v>
      </c>
      <c r="K68" s="4"/>
      <c r="L68" s="73">
        <f>'5. Historical Wholesale'!L68</f>
        <v>0</v>
      </c>
      <c r="M68" s="84">
        <f t="shared" si="20"/>
        <v>0</v>
      </c>
      <c r="N68" s="85">
        <f t="shared" si="16"/>
        <v>0</v>
      </c>
      <c r="O68" s="4"/>
      <c r="P68" s="79">
        <f t="shared" si="17"/>
        <v>0</v>
      </c>
      <c r="Q68" s="4"/>
    </row>
    <row r="69" spans="2:17" ht="15.75" x14ac:dyDescent="0.25">
      <c r="B69" s="13" t="s">
        <v>47</v>
      </c>
      <c r="C69" s="4"/>
      <c r="D69" s="73">
        <f>'5. Historical Wholesale'!D69</f>
        <v>0</v>
      </c>
      <c r="E69" s="84">
        <f t="shared" si="18"/>
        <v>0</v>
      </c>
      <c r="F69" s="85">
        <f t="shared" si="14"/>
        <v>0</v>
      </c>
      <c r="G69" s="4"/>
      <c r="H69" s="73">
        <f>'5. Historical Wholesale'!H69</f>
        <v>0</v>
      </c>
      <c r="I69" s="84">
        <f t="shared" si="19"/>
        <v>0</v>
      </c>
      <c r="J69" s="85">
        <f t="shared" si="15"/>
        <v>0</v>
      </c>
      <c r="K69" s="4"/>
      <c r="L69" s="73">
        <f>'5. Historical Wholesale'!L69</f>
        <v>0</v>
      </c>
      <c r="M69" s="84">
        <f t="shared" si="20"/>
        <v>0</v>
      </c>
      <c r="N69" s="85">
        <f t="shared" si="16"/>
        <v>0</v>
      </c>
      <c r="O69" s="4"/>
      <c r="P69" s="79">
        <f t="shared" si="17"/>
        <v>0</v>
      </c>
      <c r="Q69" s="4"/>
    </row>
    <row r="70" spans="2:17" ht="15.75" x14ac:dyDescent="0.25">
      <c r="B70" s="13" t="s">
        <v>48</v>
      </c>
      <c r="C70" s="4"/>
      <c r="D70" s="73">
        <f>'5. Historical Wholesale'!D70</f>
        <v>0</v>
      </c>
      <c r="E70" s="84">
        <f t="shared" si="18"/>
        <v>0</v>
      </c>
      <c r="F70" s="85">
        <f t="shared" si="14"/>
        <v>0</v>
      </c>
      <c r="G70" s="4"/>
      <c r="H70" s="73">
        <f>'5. Historical Wholesale'!H70</f>
        <v>0</v>
      </c>
      <c r="I70" s="84">
        <f t="shared" si="19"/>
        <v>0</v>
      </c>
      <c r="J70" s="85">
        <f t="shared" si="15"/>
        <v>0</v>
      </c>
      <c r="K70" s="4"/>
      <c r="L70" s="73">
        <f>'5. Historical Wholesale'!L70</f>
        <v>0</v>
      </c>
      <c r="M70" s="84">
        <f t="shared" si="20"/>
        <v>0</v>
      </c>
      <c r="N70" s="85">
        <f t="shared" si="16"/>
        <v>0</v>
      </c>
      <c r="O70" s="4"/>
      <c r="P70" s="79">
        <f t="shared" si="17"/>
        <v>0</v>
      </c>
      <c r="Q70" s="4"/>
    </row>
    <row r="71" spans="2:17" ht="15.75" x14ac:dyDescent="0.25">
      <c r="B71" s="13" t="s">
        <v>49</v>
      </c>
      <c r="C71" s="4"/>
      <c r="D71" s="73">
        <f>'5. Historical Wholesale'!D71</f>
        <v>0</v>
      </c>
      <c r="E71" s="84">
        <f t="shared" si="18"/>
        <v>0</v>
      </c>
      <c r="F71" s="85">
        <f t="shared" si="14"/>
        <v>0</v>
      </c>
      <c r="G71" s="4"/>
      <c r="H71" s="73">
        <f>'5. Historical Wholesale'!H71</f>
        <v>0</v>
      </c>
      <c r="I71" s="84">
        <f t="shared" si="19"/>
        <v>0</v>
      </c>
      <c r="J71" s="85">
        <f t="shared" si="15"/>
        <v>0</v>
      </c>
      <c r="K71" s="4"/>
      <c r="L71" s="73">
        <f>'5. Historical Wholesale'!L71</f>
        <v>0</v>
      </c>
      <c r="M71" s="84">
        <f t="shared" si="20"/>
        <v>0</v>
      </c>
      <c r="N71" s="85">
        <f t="shared" si="16"/>
        <v>0</v>
      </c>
      <c r="O71" s="4"/>
      <c r="P71" s="79">
        <f t="shared" si="17"/>
        <v>0</v>
      </c>
      <c r="Q71" s="4"/>
    </row>
    <row r="72" spans="2:17" ht="15.75" x14ac:dyDescent="0.25">
      <c r="B72" s="13" t="s">
        <v>50</v>
      </c>
      <c r="C72" s="4"/>
      <c r="D72" s="73">
        <f>'5. Historical Wholesale'!D72</f>
        <v>0</v>
      </c>
      <c r="E72" s="84">
        <f t="shared" si="18"/>
        <v>0</v>
      </c>
      <c r="F72" s="85">
        <f t="shared" si="14"/>
        <v>0</v>
      </c>
      <c r="G72" s="4"/>
      <c r="H72" s="73">
        <f>'5. Historical Wholesale'!H72</f>
        <v>0</v>
      </c>
      <c r="I72" s="84">
        <f t="shared" si="19"/>
        <v>0</v>
      </c>
      <c r="J72" s="85">
        <f t="shared" si="15"/>
        <v>0</v>
      </c>
      <c r="K72" s="4"/>
      <c r="L72" s="73">
        <f>'5. Historical Wholesale'!L72</f>
        <v>0</v>
      </c>
      <c r="M72" s="84">
        <f t="shared" si="20"/>
        <v>0</v>
      </c>
      <c r="N72" s="85">
        <f t="shared" si="16"/>
        <v>0</v>
      </c>
      <c r="O72" s="4"/>
      <c r="P72" s="79">
        <f t="shared" si="17"/>
        <v>0</v>
      </c>
      <c r="Q72" s="4"/>
    </row>
    <row r="73" spans="2:17" ht="15.75" x14ac:dyDescent="0.25">
      <c r="B73" s="13" t="s">
        <v>51</v>
      </c>
      <c r="C73" s="4"/>
      <c r="D73" s="73">
        <f>'5. Historical Wholesale'!D73</f>
        <v>0</v>
      </c>
      <c r="E73" s="84">
        <f t="shared" si="18"/>
        <v>0</v>
      </c>
      <c r="F73" s="85">
        <f t="shared" si="14"/>
        <v>0</v>
      </c>
      <c r="G73" s="4"/>
      <c r="H73" s="73">
        <f>'5. Historical Wholesale'!H73</f>
        <v>0</v>
      </c>
      <c r="I73" s="84">
        <f t="shared" si="19"/>
        <v>0</v>
      </c>
      <c r="J73" s="85">
        <f t="shared" si="15"/>
        <v>0</v>
      </c>
      <c r="K73" s="4"/>
      <c r="L73" s="73">
        <f>'5. Historical Wholesale'!L73</f>
        <v>0</v>
      </c>
      <c r="M73" s="84">
        <f t="shared" si="20"/>
        <v>0</v>
      </c>
      <c r="N73" s="85">
        <f t="shared" si="16"/>
        <v>0</v>
      </c>
      <c r="O73" s="4"/>
      <c r="P73" s="79">
        <f t="shared" si="17"/>
        <v>0</v>
      </c>
      <c r="Q73" s="4"/>
    </row>
    <row r="74" spans="2:17" x14ac:dyDescent="0.25">
      <c r="B74" s="4"/>
      <c r="C74" s="4"/>
      <c r="D74" s="4"/>
      <c r="E74" s="4"/>
      <c r="F74" s="4"/>
      <c r="G74" s="4"/>
      <c r="H74" s="4"/>
      <c r="I74" s="4"/>
      <c r="J74" s="4"/>
      <c r="K74" s="4"/>
      <c r="L74" s="4"/>
      <c r="M74" s="4"/>
      <c r="N74" s="4"/>
      <c r="O74" s="4"/>
      <c r="P74" s="4"/>
      <c r="Q74" s="4"/>
    </row>
    <row r="75" spans="2:17" ht="19.5" thickBot="1" x14ac:dyDescent="0.35">
      <c r="B75" s="15" t="s">
        <v>52</v>
      </c>
      <c r="C75" s="4"/>
      <c r="D75" s="74">
        <f>SUM(D62:D73)</f>
        <v>0</v>
      </c>
      <c r="E75" s="80">
        <f>IF(D75&lt;&gt;0,F75/D75,0)</f>
        <v>0</v>
      </c>
      <c r="F75" s="81">
        <f>SUM(F62:F73)</f>
        <v>0</v>
      </c>
      <c r="G75" s="4"/>
      <c r="H75" s="74">
        <f>SUM(H62:H73)</f>
        <v>0</v>
      </c>
      <c r="I75" s="80">
        <f>IF(H75&lt;&gt;0,J75/H75,0)</f>
        <v>0</v>
      </c>
      <c r="J75" s="81">
        <f>SUM(J62:J73)</f>
        <v>0</v>
      </c>
      <c r="K75" s="4"/>
      <c r="L75" s="74">
        <f>SUM(L62:L73)</f>
        <v>0</v>
      </c>
      <c r="M75" s="80">
        <f>IF(L75&lt;&gt;0,N75/L75,0)</f>
        <v>0</v>
      </c>
      <c r="N75" s="81">
        <f>SUM(N62:N73)</f>
        <v>0</v>
      </c>
      <c r="O75" s="4"/>
      <c r="P75" s="81">
        <f>SUM(P62:P73)</f>
        <v>0</v>
      </c>
      <c r="Q75" s="4"/>
    </row>
    <row r="76" spans="2:17" x14ac:dyDescent="0.25">
      <c r="B76" s="4"/>
      <c r="C76" s="4"/>
      <c r="D76" s="4"/>
      <c r="E76" s="4"/>
      <c r="F76" s="4"/>
      <c r="G76" s="4"/>
      <c r="H76" s="4"/>
      <c r="I76" s="4"/>
      <c r="J76" s="4"/>
      <c r="K76" s="4"/>
      <c r="L76" s="4"/>
      <c r="M76" s="4"/>
      <c r="N76" s="4"/>
      <c r="O76" s="4"/>
      <c r="P76" s="4"/>
      <c r="Q76" s="4"/>
    </row>
    <row r="77" spans="2:17" ht="15.75" x14ac:dyDescent="0.25">
      <c r="B77" s="7" t="str">
        <f>'5. Historical Wholesale'!B77</f>
        <v>(if needed)</v>
      </c>
      <c r="C77" s="4"/>
      <c r="D77" s="215" t="s">
        <v>32</v>
      </c>
      <c r="E77" s="215"/>
      <c r="F77" s="215"/>
      <c r="G77" s="8"/>
      <c r="H77" s="215" t="s">
        <v>33</v>
      </c>
      <c r="I77" s="215"/>
      <c r="J77" s="215"/>
      <c r="K77" s="8"/>
      <c r="L77" s="215" t="s">
        <v>34</v>
      </c>
      <c r="M77" s="215"/>
      <c r="N77" s="215"/>
      <c r="O77" s="8"/>
      <c r="P77" s="7" t="s">
        <v>35</v>
      </c>
      <c r="Q77" s="4"/>
    </row>
    <row r="78" spans="2:17" ht="16.5" x14ac:dyDescent="0.3">
      <c r="B78" s="10"/>
      <c r="C78" s="11"/>
      <c r="D78" s="12"/>
      <c r="E78" s="12"/>
      <c r="F78" s="12"/>
      <c r="G78" s="11"/>
      <c r="H78" s="12"/>
      <c r="I78" s="12"/>
      <c r="J78" s="12"/>
      <c r="K78" s="11"/>
      <c r="L78" s="12"/>
      <c r="M78" s="12"/>
      <c r="N78" s="12"/>
      <c r="O78" s="11"/>
      <c r="P78" s="12"/>
      <c r="Q78" s="4"/>
    </row>
    <row r="79" spans="2:17" ht="16.5" x14ac:dyDescent="0.3">
      <c r="B79" s="10" t="s">
        <v>36</v>
      </c>
      <c r="C79" s="11"/>
      <c r="D79" s="12" t="s">
        <v>37</v>
      </c>
      <c r="E79" s="12" t="s">
        <v>38</v>
      </c>
      <c r="F79" s="12" t="s">
        <v>39</v>
      </c>
      <c r="G79" s="11"/>
      <c r="H79" s="12" t="s">
        <v>37</v>
      </c>
      <c r="I79" s="12" t="s">
        <v>38</v>
      </c>
      <c r="J79" s="12" t="s">
        <v>39</v>
      </c>
      <c r="K79" s="11"/>
      <c r="L79" s="12" t="s">
        <v>37</v>
      </c>
      <c r="M79" s="12" t="s">
        <v>38</v>
      </c>
      <c r="N79" s="12" t="s">
        <v>39</v>
      </c>
      <c r="O79" s="11"/>
      <c r="P79" s="12" t="s">
        <v>39</v>
      </c>
      <c r="Q79" s="4"/>
    </row>
    <row r="80" spans="2:17" x14ac:dyDescent="0.25">
      <c r="B80" s="4"/>
      <c r="C80" s="4"/>
      <c r="D80" s="4"/>
      <c r="E80" s="4"/>
      <c r="F80" s="4"/>
      <c r="G80" s="4"/>
      <c r="H80" s="4"/>
      <c r="I80" s="4"/>
      <c r="J80" s="4"/>
      <c r="K80" s="4"/>
      <c r="L80" s="4"/>
      <c r="M80" s="4"/>
      <c r="N80" s="4"/>
      <c r="O80" s="4"/>
      <c r="P80" s="4"/>
      <c r="Q80" s="4"/>
    </row>
    <row r="81" spans="2:17" ht="15.75" x14ac:dyDescent="0.25">
      <c r="B81" s="13" t="s">
        <v>40</v>
      </c>
      <c r="C81" s="4"/>
      <c r="D81" s="73">
        <f>'5. Historical Wholesale'!D81</f>
        <v>0</v>
      </c>
      <c r="E81" s="84">
        <f>'4. UTRs and Sub-Transmission'!L67</f>
        <v>0</v>
      </c>
      <c r="F81" s="85">
        <f t="shared" ref="F81:F92" si="21">D81*E81</f>
        <v>0</v>
      </c>
      <c r="G81" s="4"/>
      <c r="H81" s="73">
        <f>'5. Historical Wholesale'!H81</f>
        <v>0</v>
      </c>
      <c r="I81" s="84">
        <f>'4. UTRs and Sub-Transmission'!L69</f>
        <v>0</v>
      </c>
      <c r="J81" s="85">
        <f t="shared" ref="J81:J92" si="22">H81*I81</f>
        <v>0</v>
      </c>
      <c r="K81" s="4"/>
      <c r="L81" s="73">
        <f>'5. Historical Wholesale'!L81</f>
        <v>0</v>
      </c>
      <c r="M81" s="84">
        <f>'4. UTRs and Sub-Transmission'!L71</f>
        <v>0</v>
      </c>
      <c r="N81" s="85">
        <f t="shared" ref="N81:N92" si="23">L81*M81</f>
        <v>0</v>
      </c>
      <c r="O81" s="4"/>
      <c r="P81" s="79">
        <f t="shared" ref="P81:P92" si="24">J81+N81</f>
        <v>0</v>
      </c>
      <c r="Q81" s="4"/>
    </row>
    <row r="82" spans="2:17" ht="15.75" x14ac:dyDescent="0.25">
      <c r="B82" s="13" t="s">
        <v>41</v>
      </c>
      <c r="C82" s="4"/>
      <c r="D82" s="73">
        <f>'5. Historical Wholesale'!D82</f>
        <v>0</v>
      </c>
      <c r="E82" s="84">
        <f t="shared" ref="E82:E92" si="25">E81</f>
        <v>0</v>
      </c>
      <c r="F82" s="85">
        <f t="shared" si="21"/>
        <v>0</v>
      </c>
      <c r="G82" s="4"/>
      <c r="H82" s="73">
        <f>'5. Historical Wholesale'!H82</f>
        <v>0</v>
      </c>
      <c r="I82" s="84">
        <f t="shared" ref="I82:I92" si="26">I81</f>
        <v>0</v>
      </c>
      <c r="J82" s="85">
        <f t="shared" si="22"/>
        <v>0</v>
      </c>
      <c r="K82" s="4"/>
      <c r="L82" s="73">
        <f>'5. Historical Wholesale'!L82</f>
        <v>0</v>
      </c>
      <c r="M82" s="84">
        <f t="shared" ref="M82:M92" si="27">M81</f>
        <v>0</v>
      </c>
      <c r="N82" s="85">
        <f t="shared" si="23"/>
        <v>0</v>
      </c>
      <c r="O82" s="4"/>
      <c r="P82" s="79">
        <f t="shared" si="24"/>
        <v>0</v>
      </c>
      <c r="Q82" s="4"/>
    </row>
    <row r="83" spans="2:17" ht="15.75" x14ac:dyDescent="0.25">
      <c r="B83" s="13" t="s">
        <v>42</v>
      </c>
      <c r="C83" s="4"/>
      <c r="D83" s="73">
        <f>'5. Historical Wholesale'!D83</f>
        <v>0</v>
      </c>
      <c r="E83" s="84">
        <f t="shared" si="25"/>
        <v>0</v>
      </c>
      <c r="F83" s="85">
        <f t="shared" si="21"/>
        <v>0</v>
      </c>
      <c r="G83" s="4"/>
      <c r="H83" s="73">
        <f>'5. Historical Wholesale'!H83</f>
        <v>0</v>
      </c>
      <c r="I83" s="84">
        <f t="shared" si="26"/>
        <v>0</v>
      </c>
      <c r="J83" s="85">
        <f t="shared" si="22"/>
        <v>0</v>
      </c>
      <c r="K83" s="4"/>
      <c r="L83" s="73">
        <f>'5. Historical Wholesale'!L83</f>
        <v>0</v>
      </c>
      <c r="M83" s="84">
        <f t="shared" si="27"/>
        <v>0</v>
      </c>
      <c r="N83" s="85">
        <f t="shared" si="23"/>
        <v>0</v>
      </c>
      <c r="O83" s="4"/>
      <c r="P83" s="79">
        <f t="shared" si="24"/>
        <v>0</v>
      </c>
      <c r="Q83" s="4"/>
    </row>
    <row r="84" spans="2:17" ht="15.75" x14ac:dyDescent="0.25">
      <c r="B84" s="13" t="s">
        <v>43</v>
      </c>
      <c r="C84" s="4"/>
      <c r="D84" s="73">
        <f>'5. Historical Wholesale'!D84</f>
        <v>0</v>
      </c>
      <c r="E84" s="84">
        <f t="shared" si="25"/>
        <v>0</v>
      </c>
      <c r="F84" s="85">
        <f t="shared" si="21"/>
        <v>0</v>
      </c>
      <c r="G84" s="4"/>
      <c r="H84" s="73">
        <f>'5. Historical Wholesale'!H84</f>
        <v>0</v>
      </c>
      <c r="I84" s="84">
        <f t="shared" si="26"/>
        <v>0</v>
      </c>
      <c r="J84" s="85">
        <f t="shared" si="22"/>
        <v>0</v>
      </c>
      <c r="K84" s="4"/>
      <c r="L84" s="73">
        <f>'5. Historical Wholesale'!L84</f>
        <v>0</v>
      </c>
      <c r="M84" s="84">
        <f t="shared" si="27"/>
        <v>0</v>
      </c>
      <c r="N84" s="85">
        <f t="shared" si="23"/>
        <v>0</v>
      </c>
      <c r="O84" s="4"/>
      <c r="P84" s="79">
        <f t="shared" si="24"/>
        <v>0</v>
      </c>
      <c r="Q84" s="4"/>
    </row>
    <row r="85" spans="2:17" ht="15.75" x14ac:dyDescent="0.25">
      <c r="B85" s="13" t="s">
        <v>44</v>
      </c>
      <c r="C85" s="4"/>
      <c r="D85" s="73">
        <f>'5. Historical Wholesale'!D85</f>
        <v>0</v>
      </c>
      <c r="E85" s="84">
        <f t="shared" si="25"/>
        <v>0</v>
      </c>
      <c r="F85" s="85">
        <f t="shared" si="21"/>
        <v>0</v>
      </c>
      <c r="G85" s="4"/>
      <c r="H85" s="73">
        <f>'5. Historical Wholesale'!H85</f>
        <v>0</v>
      </c>
      <c r="I85" s="84">
        <f t="shared" si="26"/>
        <v>0</v>
      </c>
      <c r="J85" s="85">
        <f t="shared" si="22"/>
        <v>0</v>
      </c>
      <c r="K85" s="4"/>
      <c r="L85" s="73">
        <f>'5. Historical Wholesale'!L85</f>
        <v>0</v>
      </c>
      <c r="M85" s="84">
        <f t="shared" si="27"/>
        <v>0</v>
      </c>
      <c r="N85" s="85">
        <f t="shared" si="23"/>
        <v>0</v>
      </c>
      <c r="O85" s="4"/>
      <c r="P85" s="79">
        <f t="shared" si="24"/>
        <v>0</v>
      </c>
      <c r="Q85" s="4"/>
    </row>
    <row r="86" spans="2:17" ht="15.75" x14ac:dyDescent="0.25">
      <c r="B86" s="13" t="s">
        <v>45</v>
      </c>
      <c r="C86" s="4"/>
      <c r="D86" s="73">
        <f>'5. Historical Wholesale'!D86</f>
        <v>0</v>
      </c>
      <c r="E86" s="84">
        <f t="shared" si="25"/>
        <v>0</v>
      </c>
      <c r="F86" s="85">
        <f t="shared" si="21"/>
        <v>0</v>
      </c>
      <c r="G86" s="4"/>
      <c r="H86" s="73">
        <f>'5. Historical Wholesale'!H86</f>
        <v>0</v>
      </c>
      <c r="I86" s="84">
        <f t="shared" si="26"/>
        <v>0</v>
      </c>
      <c r="J86" s="85">
        <f t="shared" si="22"/>
        <v>0</v>
      </c>
      <c r="K86" s="4"/>
      <c r="L86" s="73">
        <f>'5. Historical Wholesale'!L86</f>
        <v>0</v>
      </c>
      <c r="M86" s="84">
        <f t="shared" si="27"/>
        <v>0</v>
      </c>
      <c r="N86" s="85">
        <f t="shared" si="23"/>
        <v>0</v>
      </c>
      <c r="O86" s="4"/>
      <c r="P86" s="79">
        <f t="shared" si="24"/>
        <v>0</v>
      </c>
      <c r="Q86" s="4"/>
    </row>
    <row r="87" spans="2:17" ht="15.75" x14ac:dyDescent="0.25">
      <c r="B87" s="13" t="s">
        <v>46</v>
      </c>
      <c r="C87" s="4"/>
      <c r="D87" s="73">
        <f>'5. Historical Wholesale'!D87</f>
        <v>0</v>
      </c>
      <c r="E87" s="84">
        <f t="shared" si="25"/>
        <v>0</v>
      </c>
      <c r="F87" s="85">
        <f t="shared" si="21"/>
        <v>0</v>
      </c>
      <c r="G87" s="4"/>
      <c r="H87" s="73">
        <f>'5. Historical Wholesale'!H87</f>
        <v>0</v>
      </c>
      <c r="I87" s="84">
        <f t="shared" si="26"/>
        <v>0</v>
      </c>
      <c r="J87" s="85">
        <f t="shared" si="22"/>
        <v>0</v>
      </c>
      <c r="K87" s="4"/>
      <c r="L87" s="73">
        <f>'5. Historical Wholesale'!L87</f>
        <v>0</v>
      </c>
      <c r="M87" s="84">
        <f t="shared" si="27"/>
        <v>0</v>
      </c>
      <c r="N87" s="85">
        <f t="shared" si="23"/>
        <v>0</v>
      </c>
      <c r="O87" s="4"/>
      <c r="P87" s="79">
        <f t="shared" si="24"/>
        <v>0</v>
      </c>
      <c r="Q87" s="4"/>
    </row>
    <row r="88" spans="2:17" ht="15.75" x14ac:dyDescent="0.25">
      <c r="B88" s="13" t="s">
        <v>47</v>
      </c>
      <c r="C88" s="4"/>
      <c r="D88" s="73">
        <f>'5. Historical Wholesale'!D88</f>
        <v>0</v>
      </c>
      <c r="E88" s="84">
        <f t="shared" si="25"/>
        <v>0</v>
      </c>
      <c r="F88" s="85">
        <f t="shared" si="21"/>
        <v>0</v>
      </c>
      <c r="G88" s="4"/>
      <c r="H88" s="73">
        <f>'5. Historical Wholesale'!H88</f>
        <v>0</v>
      </c>
      <c r="I88" s="84">
        <f t="shared" si="26"/>
        <v>0</v>
      </c>
      <c r="J88" s="85">
        <f t="shared" si="22"/>
        <v>0</v>
      </c>
      <c r="K88" s="4"/>
      <c r="L88" s="73">
        <f>'5. Historical Wholesale'!L88</f>
        <v>0</v>
      </c>
      <c r="M88" s="84">
        <f t="shared" si="27"/>
        <v>0</v>
      </c>
      <c r="N88" s="85">
        <f t="shared" si="23"/>
        <v>0</v>
      </c>
      <c r="O88" s="4"/>
      <c r="P88" s="79">
        <f t="shared" si="24"/>
        <v>0</v>
      </c>
      <c r="Q88" s="4"/>
    </row>
    <row r="89" spans="2:17" ht="15.75" x14ac:dyDescent="0.25">
      <c r="B89" s="13" t="s">
        <v>48</v>
      </c>
      <c r="C89" s="4"/>
      <c r="D89" s="73">
        <f>'5. Historical Wholesale'!D89</f>
        <v>0</v>
      </c>
      <c r="E89" s="84">
        <f t="shared" si="25"/>
        <v>0</v>
      </c>
      <c r="F89" s="85">
        <f t="shared" si="21"/>
        <v>0</v>
      </c>
      <c r="G89" s="4"/>
      <c r="H89" s="73">
        <f>'5. Historical Wholesale'!H89</f>
        <v>0</v>
      </c>
      <c r="I89" s="84">
        <f t="shared" si="26"/>
        <v>0</v>
      </c>
      <c r="J89" s="85">
        <f t="shared" si="22"/>
        <v>0</v>
      </c>
      <c r="K89" s="4"/>
      <c r="L89" s="73">
        <f>'5. Historical Wholesale'!L89</f>
        <v>0</v>
      </c>
      <c r="M89" s="84">
        <f t="shared" si="27"/>
        <v>0</v>
      </c>
      <c r="N89" s="85">
        <f t="shared" si="23"/>
        <v>0</v>
      </c>
      <c r="O89" s="4"/>
      <c r="P89" s="79">
        <f t="shared" si="24"/>
        <v>0</v>
      </c>
      <c r="Q89" s="4"/>
    </row>
    <row r="90" spans="2:17" ht="15.75" x14ac:dyDescent="0.25">
      <c r="B90" s="13" t="s">
        <v>49</v>
      </c>
      <c r="C90" s="4"/>
      <c r="D90" s="73">
        <f>'5. Historical Wholesale'!D90</f>
        <v>0</v>
      </c>
      <c r="E90" s="84">
        <f t="shared" si="25"/>
        <v>0</v>
      </c>
      <c r="F90" s="85">
        <f t="shared" si="21"/>
        <v>0</v>
      </c>
      <c r="G90" s="4"/>
      <c r="H90" s="73">
        <f>'5. Historical Wholesale'!H90</f>
        <v>0</v>
      </c>
      <c r="I90" s="84">
        <f t="shared" si="26"/>
        <v>0</v>
      </c>
      <c r="J90" s="85">
        <f t="shared" si="22"/>
        <v>0</v>
      </c>
      <c r="K90" s="4"/>
      <c r="L90" s="73">
        <f>'5. Historical Wholesale'!L90</f>
        <v>0</v>
      </c>
      <c r="M90" s="84">
        <f t="shared" si="27"/>
        <v>0</v>
      </c>
      <c r="N90" s="85">
        <f t="shared" si="23"/>
        <v>0</v>
      </c>
      <c r="O90" s="4"/>
      <c r="P90" s="79">
        <f t="shared" si="24"/>
        <v>0</v>
      </c>
      <c r="Q90" s="4"/>
    </row>
    <row r="91" spans="2:17" ht="15.75" x14ac:dyDescent="0.25">
      <c r="B91" s="13" t="s">
        <v>50</v>
      </c>
      <c r="C91" s="4"/>
      <c r="D91" s="73">
        <f>'5. Historical Wholesale'!D91</f>
        <v>0</v>
      </c>
      <c r="E91" s="84">
        <f t="shared" si="25"/>
        <v>0</v>
      </c>
      <c r="F91" s="85">
        <f t="shared" si="21"/>
        <v>0</v>
      </c>
      <c r="G91" s="4"/>
      <c r="H91" s="73">
        <f>'5. Historical Wholesale'!H91</f>
        <v>0</v>
      </c>
      <c r="I91" s="84">
        <f t="shared" si="26"/>
        <v>0</v>
      </c>
      <c r="J91" s="85">
        <f t="shared" si="22"/>
        <v>0</v>
      </c>
      <c r="K91" s="4"/>
      <c r="L91" s="73">
        <f>'5. Historical Wholesale'!L91</f>
        <v>0</v>
      </c>
      <c r="M91" s="84">
        <f t="shared" si="27"/>
        <v>0</v>
      </c>
      <c r="N91" s="85">
        <f t="shared" si="23"/>
        <v>0</v>
      </c>
      <c r="O91" s="4"/>
      <c r="P91" s="79">
        <f t="shared" si="24"/>
        <v>0</v>
      </c>
      <c r="Q91" s="4"/>
    </row>
    <row r="92" spans="2:17" ht="15.75" x14ac:dyDescent="0.25">
      <c r="B92" s="13" t="s">
        <v>51</v>
      </c>
      <c r="C92" s="4"/>
      <c r="D92" s="73">
        <f>'5. Historical Wholesale'!D92</f>
        <v>0</v>
      </c>
      <c r="E92" s="84">
        <f t="shared" si="25"/>
        <v>0</v>
      </c>
      <c r="F92" s="85">
        <f t="shared" si="21"/>
        <v>0</v>
      </c>
      <c r="G92" s="4"/>
      <c r="H92" s="73">
        <f>'5. Historical Wholesale'!H92</f>
        <v>0</v>
      </c>
      <c r="I92" s="84">
        <f t="shared" si="26"/>
        <v>0</v>
      </c>
      <c r="J92" s="85">
        <f t="shared" si="22"/>
        <v>0</v>
      </c>
      <c r="K92" s="4"/>
      <c r="L92" s="73">
        <f>'5. Historical Wholesale'!L92</f>
        <v>0</v>
      </c>
      <c r="M92" s="84">
        <f t="shared" si="27"/>
        <v>0</v>
      </c>
      <c r="N92" s="85">
        <f t="shared" si="23"/>
        <v>0</v>
      </c>
      <c r="O92" s="4"/>
      <c r="P92" s="79">
        <f t="shared" si="24"/>
        <v>0</v>
      </c>
      <c r="Q92" s="4"/>
    </row>
    <row r="93" spans="2:17" x14ac:dyDescent="0.25">
      <c r="B93" s="4"/>
      <c r="C93" s="4"/>
      <c r="D93" s="4"/>
      <c r="E93" s="4"/>
      <c r="F93" s="4"/>
      <c r="G93" s="4"/>
      <c r="H93" s="4"/>
      <c r="I93" s="4"/>
      <c r="J93" s="4"/>
      <c r="K93" s="4"/>
      <c r="L93" s="4"/>
      <c r="M93" s="4"/>
      <c r="N93" s="4"/>
      <c r="O93" s="4"/>
      <c r="P93" s="4"/>
      <c r="Q93" s="4"/>
    </row>
    <row r="94" spans="2:17" ht="19.5" thickBot="1" x14ac:dyDescent="0.35">
      <c r="B94" s="15" t="s">
        <v>52</v>
      </c>
      <c r="C94" s="4"/>
      <c r="D94" s="74">
        <f>SUM(D81:D92)</f>
        <v>0</v>
      </c>
      <c r="E94" s="80">
        <f>IF(D94&lt;&gt;0,F94/D94,0)</f>
        <v>0</v>
      </c>
      <c r="F94" s="81">
        <f>SUM(F81:F92)</f>
        <v>0</v>
      </c>
      <c r="G94" s="4"/>
      <c r="H94" s="74">
        <f>SUM(H81:H92)</f>
        <v>0</v>
      </c>
      <c r="I94" s="80">
        <f>IF(H94&lt;&gt;0,J94/H94,0)</f>
        <v>0</v>
      </c>
      <c r="J94" s="81">
        <f>SUM(J81:J92)</f>
        <v>0</v>
      </c>
      <c r="K94" s="4"/>
      <c r="L94" s="74">
        <f>SUM(L81:L92)</f>
        <v>0</v>
      </c>
      <c r="M94" s="80">
        <f>IF(L94&lt;&gt;0,N94/L94,0)</f>
        <v>0</v>
      </c>
      <c r="N94" s="81">
        <f>SUM(N81:N92)</f>
        <v>0</v>
      </c>
      <c r="O94" s="4"/>
      <c r="P94" s="81">
        <f>SUM(P81:P92)</f>
        <v>0</v>
      </c>
      <c r="Q94" s="4"/>
    </row>
    <row r="95" spans="2:17" x14ac:dyDescent="0.25">
      <c r="B95" s="4"/>
      <c r="C95" s="4"/>
      <c r="D95" s="4"/>
      <c r="E95" s="4"/>
      <c r="F95" s="4"/>
      <c r="G95" s="4"/>
      <c r="H95" s="4"/>
      <c r="I95" s="4"/>
      <c r="J95" s="4"/>
      <c r="K95" s="4"/>
      <c r="L95" s="4"/>
      <c r="M95" s="4"/>
      <c r="N95" s="4"/>
      <c r="O95" s="4"/>
      <c r="P95" s="4"/>
      <c r="Q95" s="4"/>
    </row>
    <row r="96" spans="2:17" ht="15.75" x14ac:dyDescent="0.25">
      <c r="B96" s="7" t="s">
        <v>52</v>
      </c>
      <c r="C96" s="4"/>
      <c r="D96" s="215" t="s">
        <v>32</v>
      </c>
      <c r="E96" s="215"/>
      <c r="F96" s="215"/>
      <c r="G96" s="8"/>
      <c r="H96" s="215" t="s">
        <v>33</v>
      </c>
      <c r="I96" s="215"/>
      <c r="J96" s="215"/>
      <c r="K96" s="8"/>
      <c r="L96" s="215" t="s">
        <v>34</v>
      </c>
      <c r="M96" s="215"/>
      <c r="N96" s="215"/>
      <c r="O96" s="8"/>
      <c r="P96" s="7" t="s">
        <v>35</v>
      </c>
      <c r="Q96" s="4"/>
    </row>
    <row r="97" spans="2:17" ht="15.75" x14ac:dyDescent="0.25">
      <c r="B97" s="4"/>
      <c r="C97" s="4"/>
      <c r="D97" s="216"/>
      <c r="E97" s="216"/>
      <c r="F97" s="216"/>
      <c r="G97" s="4"/>
      <c r="H97" s="216"/>
      <c r="I97" s="216"/>
      <c r="J97" s="216"/>
      <c r="K97" s="4"/>
      <c r="L97" s="216"/>
      <c r="M97" s="216"/>
      <c r="N97" s="216"/>
      <c r="O97" s="4"/>
      <c r="P97" s="6"/>
      <c r="Q97" s="4"/>
    </row>
    <row r="98" spans="2:17" ht="16.5" x14ac:dyDescent="0.3">
      <c r="B98" s="16" t="s">
        <v>36</v>
      </c>
      <c r="C98" s="4"/>
      <c r="D98" s="12" t="s">
        <v>37</v>
      </c>
      <c r="E98" s="12" t="s">
        <v>38</v>
      </c>
      <c r="F98" s="12" t="s">
        <v>39</v>
      </c>
      <c r="G98" s="11"/>
      <c r="H98" s="12" t="s">
        <v>37</v>
      </c>
      <c r="I98" s="12" t="s">
        <v>38</v>
      </c>
      <c r="J98" s="12" t="s">
        <v>39</v>
      </c>
      <c r="K98" s="11"/>
      <c r="L98" s="12" t="s">
        <v>37</v>
      </c>
      <c r="M98" s="12" t="s">
        <v>38</v>
      </c>
      <c r="N98" s="12" t="s">
        <v>39</v>
      </c>
      <c r="O98" s="11"/>
      <c r="P98" s="12" t="s">
        <v>39</v>
      </c>
      <c r="Q98" s="4"/>
    </row>
    <row r="99" spans="2:17" x14ac:dyDescent="0.25">
      <c r="B99" s="4"/>
      <c r="C99" s="4"/>
      <c r="D99" s="4"/>
      <c r="E99" s="4"/>
      <c r="F99" s="4"/>
      <c r="G99" s="4"/>
      <c r="H99" s="4"/>
      <c r="I99" s="4"/>
      <c r="J99" s="4"/>
      <c r="K99" s="4"/>
      <c r="L99" s="4"/>
      <c r="M99" s="4"/>
      <c r="N99" s="4"/>
      <c r="O99" s="4"/>
      <c r="P99" s="4"/>
      <c r="Q99" s="4"/>
    </row>
    <row r="100" spans="2:17" ht="15.75" x14ac:dyDescent="0.25">
      <c r="B100" s="13" t="s">
        <v>40</v>
      </c>
      <c r="C100" s="4"/>
      <c r="D100" s="75">
        <f>D24+D43+D62+D81</f>
        <v>157588</v>
      </c>
      <c r="E100" s="82">
        <f t="shared" ref="E100:E111" si="28">IF(D100&lt;&gt;0,F100/D100,0)</f>
        <v>5.76</v>
      </c>
      <c r="F100" s="75">
        <f>F24+F43+F62+F81</f>
        <v>907706.88</v>
      </c>
      <c r="G100" s="4"/>
      <c r="H100" s="75">
        <f>H24+H43+H62+H81</f>
        <v>89718</v>
      </c>
      <c r="I100" s="82">
        <f t="shared" ref="I100:I111" si="29">IF(H100&lt;&gt;0,J100/H100,0)</f>
        <v>0.95</v>
      </c>
      <c r="J100" s="75">
        <f>J24+J43+J62+J81</f>
        <v>85232.099999999991</v>
      </c>
      <c r="K100" s="4"/>
      <c r="L100" s="75">
        <f>L24+L43+L62+L81</f>
        <v>157706</v>
      </c>
      <c r="M100" s="82">
        <f t="shared" ref="M100:M111" si="30">IF(L100&lt;&gt;0,N100/L100,0)</f>
        <v>3.21</v>
      </c>
      <c r="N100" s="75">
        <f>N24+N43+N62+N81</f>
        <v>506236.26</v>
      </c>
      <c r="O100" s="4"/>
      <c r="P100" s="79">
        <f t="shared" ref="P100:P111" si="31">J100+N100</f>
        <v>591468.36</v>
      </c>
      <c r="Q100" s="4"/>
    </row>
    <row r="101" spans="2:17" ht="15.75" x14ac:dyDescent="0.25">
      <c r="B101" s="13" t="s">
        <v>41</v>
      </c>
      <c r="C101" s="4"/>
      <c r="D101" s="75">
        <f t="shared" ref="D101:F111" si="32">D25+D44+D63+D82</f>
        <v>152036</v>
      </c>
      <c r="E101" s="82">
        <f t="shared" si="28"/>
        <v>5.76</v>
      </c>
      <c r="F101" s="75">
        <f t="shared" si="32"/>
        <v>875727.35999999999</v>
      </c>
      <c r="G101" s="4"/>
      <c r="H101" s="75">
        <f t="shared" ref="H101:H111" si="33">H25+H44+H63+H82</f>
        <v>85081</v>
      </c>
      <c r="I101" s="82">
        <f t="shared" si="29"/>
        <v>0.95</v>
      </c>
      <c r="J101" s="75">
        <f t="shared" ref="J101:J111" si="34">J25+J44+J63+J82</f>
        <v>80826.95</v>
      </c>
      <c r="K101" s="4"/>
      <c r="L101" s="75">
        <f t="shared" ref="L101:L111" si="35">L25+L44+L63+L82</f>
        <v>147526</v>
      </c>
      <c r="M101" s="82">
        <f t="shared" si="30"/>
        <v>3.21</v>
      </c>
      <c r="N101" s="75">
        <f t="shared" ref="N101:N111" si="36">N25+N44+N63+N82</f>
        <v>473558.46</v>
      </c>
      <c r="O101" s="4"/>
      <c r="P101" s="79">
        <f t="shared" si="31"/>
        <v>554385.41</v>
      </c>
      <c r="Q101" s="4"/>
    </row>
    <row r="102" spans="2:17" ht="15.75" x14ac:dyDescent="0.25">
      <c r="B102" s="13" t="s">
        <v>42</v>
      </c>
      <c r="C102" s="4"/>
      <c r="D102" s="75">
        <f t="shared" si="32"/>
        <v>142847</v>
      </c>
      <c r="E102" s="82">
        <f t="shared" si="28"/>
        <v>5.76</v>
      </c>
      <c r="F102" s="75">
        <f t="shared" si="32"/>
        <v>822798.72</v>
      </c>
      <c r="G102" s="4"/>
      <c r="H102" s="75">
        <f t="shared" si="33"/>
        <v>75249</v>
      </c>
      <c r="I102" s="82">
        <f t="shared" si="29"/>
        <v>0.95000000000000007</v>
      </c>
      <c r="J102" s="75">
        <f t="shared" si="34"/>
        <v>71486.55</v>
      </c>
      <c r="K102" s="4"/>
      <c r="L102" s="75">
        <f t="shared" si="35"/>
        <v>133844</v>
      </c>
      <c r="M102" s="82">
        <f t="shared" si="30"/>
        <v>3.21</v>
      </c>
      <c r="N102" s="75">
        <f t="shared" si="36"/>
        <v>429639.24</v>
      </c>
      <c r="O102" s="4"/>
      <c r="P102" s="79">
        <f t="shared" si="31"/>
        <v>501125.79</v>
      </c>
      <c r="Q102" s="4"/>
    </row>
    <row r="103" spans="2:17" ht="15.75" x14ac:dyDescent="0.25">
      <c r="B103" s="13" t="s">
        <v>43</v>
      </c>
      <c r="C103" s="4"/>
      <c r="D103" s="75">
        <f t="shared" si="32"/>
        <v>120989</v>
      </c>
      <c r="E103" s="82">
        <f t="shared" si="28"/>
        <v>5.76</v>
      </c>
      <c r="F103" s="75">
        <f t="shared" si="32"/>
        <v>696896.64</v>
      </c>
      <c r="G103" s="4"/>
      <c r="H103" s="75">
        <f t="shared" si="33"/>
        <v>70077</v>
      </c>
      <c r="I103" s="82">
        <f t="shared" si="29"/>
        <v>0.95</v>
      </c>
      <c r="J103" s="75">
        <f t="shared" si="34"/>
        <v>66573.149999999994</v>
      </c>
      <c r="K103" s="4"/>
      <c r="L103" s="75">
        <f t="shared" si="35"/>
        <v>163391.3772241993</v>
      </c>
      <c r="M103" s="82">
        <f t="shared" si="30"/>
        <v>3.21</v>
      </c>
      <c r="N103" s="75">
        <f t="shared" si="36"/>
        <v>524486.32088967972</v>
      </c>
      <c r="O103" s="4"/>
      <c r="P103" s="79">
        <f t="shared" si="31"/>
        <v>591059.47088967974</v>
      </c>
      <c r="Q103" s="4"/>
    </row>
    <row r="104" spans="2:17" ht="15.75" x14ac:dyDescent="0.25">
      <c r="B104" s="13" t="s">
        <v>44</v>
      </c>
      <c r="C104" s="4"/>
      <c r="D104" s="75">
        <f t="shared" si="32"/>
        <v>116394</v>
      </c>
      <c r="E104" s="82">
        <f t="shared" si="28"/>
        <v>5.76</v>
      </c>
      <c r="F104" s="75">
        <f t="shared" si="32"/>
        <v>670429.43999999994</v>
      </c>
      <c r="G104" s="4"/>
      <c r="H104" s="75">
        <f t="shared" si="33"/>
        <v>72532</v>
      </c>
      <c r="I104" s="82">
        <f t="shared" si="29"/>
        <v>0.95</v>
      </c>
      <c r="J104" s="75">
        <f t="shared" si="34"/>
        <v>68905.399999999994</v>
      </c>
      <c r="K104" s="4"/>
      <c r="L104" s="75">
        <f t="shared" si="35"/>
        <v>128552</v>
      </c>
      <c r="M104" s="82">
        <f t="shared" si="30"/>
        <v>3.21</v>
      </c>
      <c r="N104" s="75">
        <f t="shared" si="36"/>
        <v>412651.92</v>
      </c>
      <c r="O104" s="4"/>
      <c r="P104" s="79">
        <f t="shared" si="31"/>
        <v>481557.31999999995</v>
      </c>
      <c r="Q104" s="4"/>
    </row>
    <row r="105" spans="2:17" ht="15.75" x14ac:dyDescent="0.25">
      <c r="B105" s="13" t="s">
        <v>45</v>
      </c>
      <c r="C105" s="4"/>
      <c r="D105" s="75">
        <f t="shared" si="32"/>
        <v>131526</v>
      </c>
      <c r="E105" s="82">
        <f t="shared" si="28"/>
        <v>5.76</v>
      </c>
      <c r="F105" s="75">
        <f t="shared" si="32"/>
        <v>757589.76</v>
      </c>
      <c r="G105" s="4"/>
      <c r="H105" s="75">
        <f t="shared" si="33"/>
        <v>78959</v>
      </c>
      <c r="I105" s="82">
        <f t="shared" si="29"/>
        <v>0.95000000000000007</v>
      </c>
      <c r="J105" s="75">
        <f t="shared" si="34"/>
        <v>75011.05</v>
      </c>
      <c r="K105" s="4"/>
      <c r="L105" s="75">
        <f t="shared" si="35"/>
        <v>139483</v>
      </c>
      <c r="M105" s="82">
        <f t="shared" si="30"/>
        <v>3.21</v>
      </c>
      <c r="N105" s="75">
        <f t="shared" si="36"/>
        <v>447740.43</v>
      </c>
      <c r="O105" s="4"/>
      <c r="P105" s="79">
        <f t="shared" si="31"/>
        <v>522751.48</v>
      </c>
      <c r="Q105" s="4"/>
    </row>
    <row r="106" spans="2:17" ht="15.75" x14ac:dyDescent="0.25">
      <c r="B106" s="13" t="s">
        <v>46</v>
      </c>
      <c r="C106" s="4"/>
      <c r="D106" s="75">
        <f t="shared" si="32"/>
        <v>146886</v>
      </c>
      <c r="E106" s="82">
        <f t="shared" si="28"/>
        <v>5.76</v>
      </c>
      <c r="F106" s="75">
        <f t="shared" si="32"/>
        <v>846063.36</v>
      </c>
      <c r="G106" s="4"/>
      <c r="H106" s="75">
        <f t="shared" si="33"/>
        <v>90316</v>
      </c>
      <c r="I106" s="82">
        <f t="shared" si="29"/>
        <v>0.95</v>
      </c>
      <c r="J106" s="75">
        <f t="shared" si="34"/>
        <v>85800.2</v>
      </c>
      <c r="K106" s="4"/>
      <c r="L106" s="75">
        <f t="shared" si="35"/>
        <v>156533</v>
      </c>
      <c r="M106" s="82">
        <f t="shared" si="30"/>
        <v>3.21</v>
      </c>
      <c r="N106" s="75">
        <f t="shared" si="36"/>
        <v>502470.93</v>
      </c>
      <c r="O106" s="4"/>
      <c r="P106" s="79">
        <f t="shared" si="31"/>
        <v>588271.13</v>
      </c>
      <c r="Q106" s="4"/>
    </row>
    <row r="107" spans="2:17" ht="15.75" x14ac:dyDescent="0.25">
      <c r="B107" s="13" t="s">
        <v>47</v>
      </c>
      <c r="C107" s="4"/>
      <c r="D107" s="75">
        <f t="shared" si="32"/>
        <v>138851</v>
      </c>
      <c r="E107" s="82">
        <f t="shared" si="28"/>
        <v>5.76</v>
      </c>
      <c r="F107" s="75">
        <f t="shared" si="32"/>
        <v>799781.76</v>
      </c>
      <c r="G107" s="4"/>
      <c r="H107" s="75">
        <f t="shared" si="33"/>
        <v>78270</v>
      </c>
      <c r="I107" s="82">
        <f t="shared" si="29"/>
        <v>0.95</v>
      </c>
      <c r="J107" s="75">
        <f t="shared" si="34"/>
        <v>74356.5</v>
      </c>
      <c r="K107" s="4"/>
      <c r="L107" s="75">
        <f t="shared" si="35"/>
        <v>141371</v>
      </c>
      <c r="M107" s="82">
        <f t="shared" si="30"/>
        <v>3.21</v>
      </c>
      <c r="N107" s="75">
        <f t="shared" si="36"/>
        <v>453800.91</v>
      </c>
      <c r="O107" s="4"/>
      <c r="P107" s="79">
        <f t="shared" si="31"/>
        <v>528157.40999999992</v>
      </c>
      <c r="Q107" s="4"/>
    </row>
    <row r="108" spans="2:17" ht="15.75" x14ac:dyDescent="0.25">
      <c r="B108" s="13" t="s">
        <v>48</v>
      </c>
      <c r="C108" s="4"/>
      <c r="D108" s="75">
        <f t="shared" si="32"/>
        <v>119283.99999999999</v>
      </c>
      <c r="E108" s="82">
        <f t="shared" si="28"/>
        <v>5.76</v>
      </c>
      <c r="F108" s="75">
        <f t="shared" si="32"/>
        <v>687075.83999999985</v>
      </c>
      <c r="G108" s="4"/>
      <c r="H108" s="75">
        <f t="shared" si="33"/>
        <v>69649</v>
      </c>
      <c r="I108" s="82">
        <f t="shared" si="29"/>
        <v>0.95000000000000007</v>
      </c>
      <c r="J108" s="75">
        <f t="shared" si="34"/>
        <v>66166.55</v>
      </c>
      <c r="K108" s="4"/>
      <c r="L108" s="75">
        <f t="shared" si="35"/>
        <v>123755</v>
      </c>
      <c r="M108" s="82">
        <f t="shared" si="30"/>
        <v>3.21</v>
      </c>
      <c r="N108" s="75">
        <f t="shared" si="36"/>
        <v>397253.55</v>
      </c>
      <c r="O108" s="4"/>
      <c r="P108" s="79">
        <f t="shared" si="31"/>
        <v>463420.1</v>
      </c>
      <c r="Q108" s="4"/>
    </row>
    <row r="109" spans="2:17" ht="15.75" x14ac:dyDescent="0.25">
      <c r="B109" s="13" t="s">
        <v>49</v>
      </c>
      <c r="C109" s="4"/>
      <c r="D109" s="75">
        <f t="shared" si="32"/>
        <v>126268.00000000001</v>
      </c>
      <c r="E109" s="82">
        <f t="shared" si="28"/>
        <v>5.76</v>
      </c>
      <c r="F109" s="75">
        <f t="shared" si="32"/>
        <v>727303.68000000005</v>
      </c>
      <c r="G109" s="4"/>
      <c r="H109" s="75">
        <f t="shared" si="33"/>
        <v>67492</v>
      </c>
      <c r="I109" s="82">
        <f t="shared" si="29"/>
        <v>0.95</v>
      </c>
      <c r="J109" s="75">
        <f t="shared" si="34"/>
        <v>64117.399999999994</v>
      </c>
      <c r="K109" s="4"/>
      <c r="L109" s="75">
        <f t="shared" si="35"/>
        <v>136524</v>
      </c>
      <c r="M109" s="82">
        <f t="shared" si="30"/>
        <v>3.21</v>
      </c>
      <c r="N109" s="75">
        <f t="shared" si="36"/>
        <v>438242.04</v>
      </c>
      <c r="O109" s="4"/>
      <c r="P109" s="79">
        <f t="shared" si="31"/>
        <v>502359.43999999994</v>
      </c>
      <c r="Q109" s="4"/>
    </row>
    <row r="110" spans="2:17" ht="15.75" x14ac:dyDescent="0.25">
      <c r="B110" s="13" t="s">
        <v>50</v>
      </c>
      <c r="C110" s="4"/>
      <c r="D110" s="75">
        <f t="shared" si="32"/>
        <v>144114</v>
      </c>
      <c r="E110" s="82">
        <f t="shared" si="28"/>
        <v>5.76</v>
      </c>
      <c r="F110" s="75">
        <f t="shared" si="32"/>
        <v>830096.64</v>
      </c>
      <c r="G110" s="4"/>
      <c r="H110" s="75">
        <f t="shared" si="33"/>
        <v>80663</v>
      </c>
      <c r="I110" s="82">
        <f t="shared" si="29"/>
        <v>0.94999999999999984</v>
      </c>
      <c r="J110" s="75">
        <f t="shared" si="34"/>
        <v>76629.849999999991</v>
      </c>
      <c r="K110" s="4"/>
      <c r="L110" s="75">
        <f t="shared" si="35"/>
        <v>142119</v>
      </c>
      <c r="M110" s="82">
        <f t="shared" si="30"/>
        <v>3.21</v>
      </c>
      <c r="N110" s="75">
        <f t="shared" si="36"/>
        <v>456201.99</v>
      </c>
      <c r="O110" s="4"/>
      <c r="P110" s="79">
        <f t="shared" si="31"/>
        <v>532831.84</v>
      </c>
      <c r="Q110" s="4"/>
    </row>
    <row r="111" spans="2:17" ht="15.75" x14ac:dyDescent="0.25">
      <c r="B111" s="13" t="s">
        <v>51</v>
      </c>
      <c r="C111" s="4"/>
      <c r="D111" s="75">
        <f t="shared" si="32"/>
        <v>156000</v>
      </c>
      <c r="E111" s="82">
        <f t="shared" si="28"/>
        <v>5.76</v>
      </c>
      <c r="F111" s="75">
        <f t="shared" si="32"/>
        <v>898560</v>
      </c>
      <c r="G111" s="4"/>
      <c r="H111" s="75">
        <f t="shared" si="33"/>
        <v>89844</v>
      </c>
      <c r="I111" s="82">
        <f t="shared" si="29"/>
        <v>0.95000000000000007</v>
      </c>
      <c r="J111" s="75">
        <f t="shared" si="34"/>
        <v>85351.8</v>
      </c>
      <c r="K111" s="4"/>
      <c r="L111" s="75">
        <f t="shared" si="35"/>
        <v>155209</v>
      </c>
      <c r="M111" s="82">
        <f t="shared" si="30"/>
        <v>3.21</v>
      </c>
      <c r="N111" s="75">
        <f t="shared" si="36"/>
        <v>498220.89</v>
      </c>
      <c r="O111" s="4"/>
      <c r="P111" s="79">
        <f t="shared" si="31"/>
        <v>583572.69000000006</v>
      </c>
      <c r="Q111" s="4"/>
    </row>
    <row r="112" spans="2:17" x14ac:dyDescent="0.25">
      <c r="B112" s="4"/>
      <c r="C112" s="4"/>
      <c r="D112" s="4"/>
      <c r="E112" s="4"/>
      <c r="F112" s="4"/>
      <c r="G112" s="4"/>
      <c r="H112" s="4"/>
      <c r="I112" s="4"/>
      <c r="J112" s="4"/>
      <c r="K112" s="4"/>
      <c r="L112" s="4"/>
      <c r="M112" s="4"/>
      <c r="N112" s="4"/>
      <c r="O112" s="4"/>
      <c r="P112" s="79"/>
      <c r="Q112" s="4"/>
    </row>
    <row r="113" spans="2:17" ht="19.5" thickBot="1" x14ac:dyDescent="0.35">
      <c r="B113" s="15" t="s">
        <v>52</v>
      </c>
      <c r="C113" s="4"/>
      <c r="D113" s="74">
        <f>SUM(D100:D111)</f>
        <v>1652783</v>
      </c>
      <c r="E113" s="80">
        <f>IF(D113&lt;&gt;0,F113/D113,0)</f>
        <v>5.76</v>
      </c>
      <c r="F113" s="81">
        <f>SUM(F100:F111)</f>
        <v>9520030.0800000001</v>
      </c>
      <c r="G113" s="4"/>
      <c r="H113" s="74">
        <f>SUM(H100:H111)</f>
        <v>947850</v>
      </c>
      <c r="I113" s="80">
        <f>IF(H113&lt;&gt;0,J113/H113,0)</f>
        <v>0.95000000000000018</v>
      </c>
      <c r="J113" s="81">
        <f>SUM(J100:J111)</f>
        <v>900457.50000000012</v>
      </c>
      <c r="K113" s="4"/>
      <c r="L113" s="74">
        <f>SUM(L100:L111)</f>
        <v>1726013.3772241992</v>
      </c>
      <c r="M113" s="80">
        <f>IF(L113&lt;&gt;0,N113/L113,0)</f>
        <v>3.21</v>
      </c>
      <c r="N113" s="81">
        <f>SUM(N100:N111)</f>
        <v>5540502.9408896798</v>
      </c>
      <c r="O113" s="4"/>
      <c r="P113" s="81">
        <f>SUM(P100:P111)</f>
        <v>6440960.4408896798</v>
      </c>
      <c r="Q113" s="4"/>
    </row>
    <row r="115" spans="2:17" x14ac:dyDescent="0.25">
      <c r="N115" s="17" t="s">
        <v>54</v>
      </c>
      <c r="P115" s="87">
        <f>'4. UTRs and Sub-Transmission'!L76</f>
        <v>0</v>
      </c>
    </row>
    <row r="117" spans="2:17" ht="15.75" thickBot="1" x14ac:dyDescent="0.3">
      <c r="N117" s="18" t="s">
        <v>55</v>
      </c>
      <c r="P117" s="81">
        <f>P113+P115</f>
        <v>6440960.4408896798</v>
      </c>
    </row>
  </sheetData>
  <mergeCells count="22">
    <mergeCell ref="D21:F21"/>
    <mergeCell ref="H21:J21"/>
    <mergeCell ref="L21:N21"/>
    <mergeCell ref="B13:M13"/>
    <mergeCell ref="D20:F20"/>
    <mergeCell ref="H20:J20"/>
    <mergeCell ref="L20:N20"/>
    <mergeCell ref="D39:F39"/>
    <mergeCell ref="H39:J39"/>
    <mergeCell ref="L39:N39"/>
    <mergeCell ref="D58:F58"/>
    <mergeCell ref="H58:J58"/>
    <mergeCell ref="L58:N58"/>
    <mergeCell ref="D97:F97"/>
    <mergeCell ref="H97:J97"/>
    <mergeCell ref="L97:N97"/>
    <mergeCell ref="D77:F77"/>
    <mergeCell ref="H77:J77"/>
    <mergeCell ref="L77:N77"/>
    <mergeCell ref="D96:F96"/>
    <mergeCell ref="H96:J96"/>
    <mergeCell ref="L96:N9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DD29-5030-4DC8-9C01-CBB0D2131C44}">
  <sheetPr codeName="Sheet1"/>
  <dimension ref="A13:Q131"/>
  <sheetViews>
    <sheetView tabSelected="1" view="pageBreakPreview" topLeftCell="B32" zoomScale="60" zoomScaleNormal="70" workbookViewId="0">
      <selection activeCell="E17" sqref="E17:F29"/>
    </sheetView>
  </sheetViews>
  <sheetFormatPr defaultColWidth="9.28515625" defaultRowHeight="15" x14ac:dyDescent="0.25"/>
  <cols>
    <col min="1" max="1" width="80.5703125" style="72" customWidth="1"/>
    <col min="2" max="2" width="69.42578125" style="72" bestFit="1" customWidth="1"/>
    <col min="3" max="3" width="8.7109375" style="126" customWidth="1"/>
    <col min="4" max="4" width="18.5703125" style="126" customWidth="1"/>
    <col min="5" max="5" width="17.7109375" style="126" bestFit="1" customWidth="1"/>
    <col min="6" max="6" width="16" style="126" customWidth="1"/>
    <col min="7" max="7" width="21.28515625" style="126" customWidth="1"/>
    <col min="8" max="8" width="10.28515625" style="126" customWidth="1"/>
    <col min="9" max="10" width="21.28515625" style="126" customWidth="1"/>
    <col min="11" max="17" width="21.28515625" style="72" customWidth="1"/>
    <col min="18" max="16384" width="9.28515625" style="72"/>
  </cols>
  <sheetData>
    <row r="13" spans="1:17" ht="15.75" x14ac:dyDescent="0.25">
      <c r="A13" s="130" t="s">
        <v>0</v>
      </c>
    </row>
    <row r="15" spans="1:17" ht="48" thickBot="1" x14ac:dyDescent="0.3">
      <c r="A15" s="161" t="s">
        <v>1</v>
      </c>
      <c r="B15" s="161" t="s">
        <v>2</v>
      </c>
      <c r="C15" s="160" t="s">
        <v>3</v>
      </c>
      <c r="D15" s="159" t="s">
        <v>4</v>
      </c>
      <c r="E15" s="158" t="s">
        <v>5</v>
      </c>
      <c r="F15" s="158" t="s">
        <v>6</v>
      </c>
      <c r="G15" s="158" t="s">
        <v>7</v>
      </c>
      <c r="H15" s="157" t="s">
        <v>8</v>
      </c>
      <c r="I15" s="158" t="s">
        <v>9</v>
      </c>
      <c r="J15" s="159" t="s">
        <v>10</v>
      </c>
      <c r="K15" s="156"/>
      <c r="L15" s="156"/>
      <c r="M15" s="156"/>
      <c r="N15" s="156"/>
      <c r="O15" s="156"/>
      <c r="P15" s="156"/>
      <c r="Q15" s="156"/>
    </row>
    <row r="17" spans="1:17" x14ac:dyDescent="0.25">
      <c r="A17" s="72" t="s">
        <v>18</v>
      </c>
      <c r="B17" s="189" t="s">
        <v>11</v>
      </c>
      <c r="C17" s="126" t="s">
        <v>12</v>
      </c>
      <c r="D17" s="155">
        <v>9.1999999999999998E-3</v>
      </c>
      <c r="E17" s="154">
        <v>353408568.56999999</v>
      </c>
      <c r="F17" s="154">
        <v>0</v>
      </c>
      <c r="G17" s="154">
        <f>ROUND(D17*E17, 2)</f>
        <v>3251358.83</v>
      </c>
      <c r="H17" s="153">
        <f t="shared" ref="H17:H29" si="0">G17/$G$64</f>
        <v>0.34654725341681725</v>
      </c>
      <c r="I17" s="152">
        <f t="shared" ref="I17:I29" si="1">H17*total_current_wholesale_network</f>
        <v>3075565.2017670297</v>
      </c>
      <c r="J17" s="155">
        <f>IF(ISERROR((I17+I18)/(E17+E18)), 0, (I17+I18)/(E17+E18))</f>
        <v>8.8200581761290475E-3</v>
      </c>
      <c r="K17" s="120"/>
    </row>
    <row r="18" spans="1:17" x14ac:dyDescent="0.25">
      <c r="A18" s="72" t="s">
        <v>19</v>
      </c>
      <c r="B18" s="189" t="str">
        <f>B17</f>
        <v>Retail Transmission Rate - Network Service Rate</v>
      </c>
      <c r="C18" s="126" t="str">
        <f>C17</f>
        <v>$/kWh</v>
      </c>
      <c r="D18" s="155">
        <v>1.04E-2</v>
      </c>
      <c r="E18" s="154">
        <v>40799340.18</v>
      </c>
      <c r="F18" s="154">
        <v>0</v>
      </c>
      <c r="G18" s="154">
        <f>ROUND(D18*E18, 2)</f>
        <v>424313.14</v>
      </c>
      <c r="H18" s="153">
        <f t="shared" si="0"/>
        <v>4.52255690448247E-2</v>
      </c>
      <c r="I18" s="152">
        <f t="shared" si="1"/>
        <v>401371.48689814156</v>
      </c>
      <c r="J18" s="155">
        <f>IF(ISERROR((I17+I18)/(E17+E18)), 0, (I17+I18)/(E17+E18))</f>
        <v>8.8200581761290475E-3</v>
      </c>
      <c r="K18" s="120"/>
    </row>
    <row r="19" spans="1:17" x14ac:dyDescent="0.25">
      <c r="A19" s="72" t="s">
        <v>20</v>
      </c>
      <c r="B19" s="189" t="s">
        <v>11</v>
      </c>
      <c r="C19" s="126" t="s">
        <v>12</v>
      </c>
      <c r="D19" s="155">
        <v>8.6999999999999994E-3</v>
      </c>
      <c r="E19" s="154">
        <v>143193073.5</v>
      </c>
      <c r="F19" s="154">
        <v>0</v>
      </c>
      <c r="G19" s="154">
        <f>ROUND(D19*E19, 2)</f>
        <v>1245779.74</v>
      </c>
      <c r="H19" s="153">
        <f t="shared" si="0"/>
        <v>0.13278188284721457</v>
      </c>
      <c r="I19" s="152">
        <f t="shared" si="1"/>
        <v>1178423.2432476168</v>
      </c>
      <c r="J19" s="155">
        <f>IF(ISERROR((I19+I20)/(E19+E20)), 0, (I19+I20)/(E19+E20))</f>
        <v>8.2839036725987358E-3</v>
      </c>
      <c r="K19" s="120"/>
    </row>
    <row r="20" spans="1:17" x14ac:dyDescent="0.25">
      <c r="A20" s="72" t="s">
        <v>21</v>
      </c>
      <c r="B20" s="189" t="str">
        <f>B19</f>
        <v>Retail Transmission Rate - Network Service Rate</v>
      </c>
      <c r="C20" s="126" t="str">
        <f>C19</f>
        <v>$/kWh</v>
      </c>
      <c r="D20" s="155">
        <v>9.1000000000000004E-3</v>
      </c>
      <c r="E20" s="154">
        <v>23989084.07</v>
      </c>
      <c r="F20" s="154">
        <v>0</v>
      </c>
      <c r="G20" s="154">
        <f>ROUND(D20*E20, 2)</f>
        <v>218300.67</v>
      </c>
      <c r="H20" s="153">
        <f t="shared" si="0"/>
        <v>2.3267655636628391E-2</v>
      </c>
      <c r="I20" s="152">
        <f t="shared" si="1"/>
        <v>206497.64583948665</v>
      </c>
      <c r="J20" s="155">
        <f>IF(ISERROR((I19+I20)/(E19+E20)), 0, (I19+I20)/(E19+E20))</f>
        <v>8.2839036725987358E-3</v>
      </c>
      <c r="K20" s="120"/>
    </row>
    <row r="21" spans="1:17" x14ac:dyDescent="0.25">
      <c r="A21" s="72" t="s">
        <v>22</v>
      </c>
      <c r="B21" s="189" t="s">
        <v>11</v>
      </c>
      <c r="C21" s="126" t="s">
        <v>13</v>
      </c>
      <c r="D21" s="155">
        <v>3.4377</v>
      </c>
      <c r="E21" s="154">
        <v>1299728.1200000001</v>
      </c>
      <c r="F21" s="154">
        <v>2329</v>
      </c>
      <c r="G21" s="154">
        <f>ROUND(D21*F21, 2)</f>
        <v>8006.4</v>
      </c>
      <c r="H21" s="153">
        <f t="shared" si="0"/>
        <v>8.5336503130797328E-4</v>
      </c>
      <c r="I21" s="152">
        <f t="shared" si="1"/>
        <v>7573.5120357132482</v>
      </c>
      <c r="J21" s="155">
        <f>IF(ISERROR((I21)/(F21)), 0, (I21)/(F21))</f>
        <v>3.2518299852783374</v>
      </c>
      <c r="K21" s="120"/>
    </row>
    <row r="22" spans="1:17" x14ac:dyDescent="0.25">
      <c r="A22" s="72" t="s">
        <v>58</v>
      </c>
      <c r="B22" s="186" t="s">
        <v>208</v>
      </c>
      <c r="C22" s="126" t="str">
        <f>C23</f>
        <v>$/kW</v>
      </c>
      <c r="D22" s="155">
        <f>D24</f>
        <v>3.6467000000000001</v>
      </c>
      <c r="E22" s="154">
        <v>249791437.94999999</v>
      </c>
      <c r="F22" s="154">
        <v>589845.93999999994</v>
      </c>
      <c r="G22" s="154">
        <f>ROUND(D22*F22, 2)</f>
        <v>2150991.19</v>
      </c>
      <c r="H22" s="153">
        <f t="shared" si="0"/>
        <v>0.2292641716873407</v>
      </c>
      <c r="I22" s="152">
        <f t="shared" si="1"/>
        <v>2034691.9547085033</v>
      </c>
      <c r="J22" s="155">
        <f>IF(ISERROR((I22+I23)/(F22+F23)), 0, (I22+I23)/(F22+F23))</f>
        <v>3.4698429950220939</v>
      </c>
      <c r="K22" s="120"/>
    </row>
    <row r="23" spans="1:17" x14ac:dyDescent="0.25">
      <c r="A23" s="72" t="s">
        <v>23</v>
      </c>
      <c r="B23" s="189" t="str">
        <f>B21</f>
        <v>Retail Transmission Rate - Network Service Rate</v>
      </c>
      <c r="C23" s="126" t="str">
        <f>C21</f>
        <v>$/kW</v>
      </c>
      <c r="D23" s="155">
        <v>3.8134000000000001</v>
      </c>
      <c r="E23" s="154">
        <v>36402418.859999999</v>
      </c>
      <c r="F23" s="154">
        <v>87212.69</v>
      </c>
      <c r="G23" s="154">
        <f t="shared" ref="G23:G24" si="2">ROUND(D23*F23, 2)</f>
        <v>332576.87</v>
      </c>
      <c r="H23" s="153">
        <f t="shared" si="0"/>
        <v>3.5447825624482635E-2</v>
      </c>
      <c r="I23" s="152">
        <f t="shared" si="1"/>
        <v>314595.18981625204</v>
      </c>
      <c r="J23" s="155">
        <f>IF(ISERROR((I22+I23)/(F22+F23)), 0, (I22+I23)/(F22+F23))</f>
        <v>3.4698429950220939</v>
      </c>
      <c r="K23" s="120"/>
    </row>
    <row r="24" spans="1:17" x14ac:dyDescent="0.25">
      <c r="A24" s="72" t="s">
        <v>24</v>
      </c>
      <c r="B24" s="189" t="s">
        <v>11</v>
      </c>
      <c r="C24" s="126" t="s">
        <v>13</v>
      </c>
      <c r="D24" s="155">
        <v>3.6467000000000001</v>
      </c>
      <c r="E24" s="154">
        <v>148655649.81999999</v>
      </c>
      <c r="F24" s="154">
        <v>463194.4</v>
      </c>
      <c r="G24" s="154">
        <f t="shared" si="2"/>
        <v>1689131.02</v>
      </c>
      <c r="H24" s="153">
        <f t="shared" si="0"/>
        <v>0.18003663890956845</v>
      </c>
      <c r="I24" s="152">
        <f t="shared" si="1"/>
        <v>1597803.5209165912</v>
      </c>
      <c r="J24" s="155">
        <f>IF(ISERROR(I24/F24), 0, I24/F24)</f>
        <v>3.4495311707494545</v>
      </c>
      <c r="K24" s="120"/>
    </row>
    <row r="25" spans="1:17" x14ac:dyDescent="0.25">
      <c r="A25" s="72" t="s">
        <v>25</v>
      </c>
      <c r="B25" s="189" t="s">
        <v>11</v>
      </c>
      <c r="C25" s="126" t="s">
        <v>12</v>
      </c>
      <c r="D25" s="155">
        <v>8.6999999999999994E-3</v>
      </c>
      <c r="E25" s="154">
        <v>2028052.33</v>
      </c>
      <c r="F25" s="154">
        <v>0</v>
      </c>
      <c r="G25" s="154">
        <f t="shared" ref="G25:G26" si="3">ROUND(D25*E25, 2)</f>
        <v>17644.060000000001</v>
      </c>
      <c r="H25" s="153">
        <f t="shared" si="0"/>
        <v>1.8805984979890788E-3</v>
      </c>
      <c r="I25" s="152">
        <f t="shared" si="1"/>
        <v>16690.085527683692</v>
      </c>
      <c r="J25" s="155">
        <f>IF(ISERROR((I25+I26)/(E25+E26)), 0, (I25+I26)/(E25+E26))</f>
        <v>8.2592834713626703E-3</v>
      </c>
      <c r="K25" s="120"/>
    </row>
    <row r="26" spans="1:17" x14ac:dyDescent="0.25">
      <c r="A26" s="72" t="s">
        <v>26</v>
      </c>
      <c r="B26" s="189" t="str">
        <f>B25</f>
        <v>Retail Transmission Rate - Network Service Rate</v>
      </c>
      <c r="C26" s="126" t="str">
        <f>C25</f>
        <v>$/kWh</v>
      </c>
      <c r="D26" s="155">
        <v>9.1000000000000004E-3</v>
      </c>
      <c r="E26" s="154">
        <v>172555.65</v>
      </c>
      <c r="F26" s="154">
        <v>0</v>
      </c>
      <c r="G26" s="154">
        <f t="shared" si="3"/>
        <v>1570.26</v>
      </c>
      <c r="H26" s="153">
        <f t="shared" si="0"/>
        <v>1.6736672837500726E-4</v>
      </c>
      <c r="I26" s="152">
        <f t="shared" si="1"/>
        <v>1485.3595884791023</v>
      </c>
      <c r="J26" s="155">
        <f>IF(ISERROR((I25+I26)/(E25+E26)), 0, (I25+I26)/(E25+E26))</f>
        <v>8.2592834713626703E-3</v>
      </c>
      <c r="K26" s="120"/>
    </row>
    <row r="27" spans="1:17" x14ac:dyDescent="0.25">
      <c r="A27" s="72" t="s">
        <v>27</v>
      </c>
      <c r="B27" s="189" t="s">
        <v>11</v>
      </c>
      <c r="C27" s="126" t="s">
        <v>13</v>
      </c>
      <c r="D27" s="155">
        <v>2.6059000000000001</v>
      </c>
      <c r="E27" s="154">
        <v>116773.47</v>
      </c>
      <c r="F27" s="154">
        <v>335</v>
      </c>
      <c r="G27" s="154">
        <f t="shared" ref="G27:G29" si="4">ROUND(D27*F27, 2)</f>
        <v>872.98</v>
      </c>
      <c r="H27" s="153">
        <f t="shared" si="0"/>
        <v>9.3046888118409587E-5</v>
      </c>
      <c r="I27" s="152">
        <f t="shared" si="1"/>
        <v>825.77994316258889</v>
      </c>
      <c r="J27" s="155">
        <f>IF(ISERROR(I27/F27), 0, I27/F27)</f>
        <v>2.4650147557092206</v>
      </c>
      <c r="K27" s="120"/>
    </row>
    <row r="28" spans="1:17" x14ac:dyDescent="0.25">
      <c r="A28" s="72" t="s">
        <v>28</v>
      </c>
      <c r="B28" s="189" t="s">
        <v>11</v>
      </c>
      <c r="C28" s="126" t="s">
        <v>13</v>
      </c>
      <c r="D28" s="155">
        <v>2.5922999999999998</v>
      </c>
      <c r="E28" s="154">
        <v>5415765.6399999997</v>
      </c>
      <c r="F28" s="154">
        <v>14759</v>
      </c>
      <c r="G28" s="154">
        <f t="shared" si="4"/>
        <v>38259.760000000002</v>
      </c>
      <c r="H28" s="153">
        <f t="shared" si="0"/>
        <v>4.0779303170258227E-3</v>
      </c>
      <c r="I28" s="152">
        <f t="shared" si="1"/>
        <v>36191.141192483556</v>
      </c>
      <c r="J28" s="155">
        <f>IF(ISERROR((I28+I29)/(F28+F29)), 0, (I28+I29)/(F28+F29))</f>
        <v>2.4717272807473369</v>
      </c>
      <c r="K28" s="120"/>
    </row>
    <row r="29" spans="1:17" x14ac:dyDescent="0.25">
      <c r="A29" s="72" t="s">
        <v>29</v>
      </c>
      <c r="B29" s="189" t="str">
        <f>B28</f>
        <v>Retail Transmission Rate - Network Service Rate</v>
      </c>
      <c r="C29" s="126" t="str">
        <f>C28</f>
        <v>$/kW</v>
      </c>
      <c r="D29" s="155">
        <v>2.8755999999999999</v>
      </c>
      <c r="E29" s="154">
        <v>391527.96</v>
      </c>
      <c r="F29" s="154">
        <v>1163.78</v>
      </c>
      <c r="G29" s="154">
        <f t="shared" si="4"/>
        <v>3346.57</v>
      </c>
      <c r="H29" s="153">
        <f t="shared" si="0"/>
        <v>3.5669537030679513E-4</v>
      </c>
      <c r="I29" s="152">
        <f t="shared" si="1"/>
        <v>3165.6285188545276</v>
      </c>
      <c r="J29" s="155">
        <f>IF(ISERROR((I28+I29)/(F28+F29)), 0, (I28+I29)/(F28+F29))</f>
        <v>2.4717272807473369</v>
      </c>
      <c r="K29" s="120"/>
    </row>
    <row r="30" spans="1:17" x14ac:dyDescent="0.25">
      <c r="B30" s="190"/>
      <c r="G30" s="151">
        <f>SUM(G17:G29)</f>
        <v>9382151.4900000021</v>
      </c>
      <c r="I30" s="152"/>
    </row>
    <row r="31" spans="1:17" ht="15.75" x14ac:dyDescent="0.25">
      <c r="A31" s="130" t="s">
        <v>14</v>
      </c>
      <c r="B31" s="190"/>
    </row>
    <row r="32" spans="1:17" ht="48" thickBot="1" x14ac:dyDescent="0.3">
      <c r="A32" s="161" t="s">
        <v>1</v>
      </c>
      <c r="B32" s="161" t="s">
        <v>2</v>
      </c>
      <c r="C32" s="160" t="s">
        <v>3</v>
      </c>
      <c r="D32" s="159" t="s">
        <v>15</v>
      </c>
      <c r="E32" s="158" t="s">
        <v>5</v>
      </c>
      <c r="F32" s="158" t="s">
        <v>6</v>
      </c>
      <c r="G32" s="158" t="s">
        <v>7</v>
      </c>
      <c r="H32" s="157" t="s">
        <v>8</v>
      </c>
      <c r="I32" s="158" t="s">
        <v>9</v>
      </c>
      <c r="J32" s="159" t="s">
        <v>16</v>
      </c>
      <c r="K32" s="156"/>
      <c r="L32" s="156"/>
      <c r="M32" s="156"/>
      <c r="N32" s="156"/>
      <c r="O32" s="156"/>
      <c r="P32" s="156"/>
      <c r="Q32" s="156"/>
    </row>
    <row r="33" spans="1:11" x14ac:dyDescent="0.25">
      <c r="B33" s="190"/>
    </row>
    <row r="34" spans="1:11" x14ac:dyDescent="0.25">
      <c r="A34" s="72" t="s">
        <v>18</v>
      </c>
      <c r="B34" s="189" t="s">
        <v>17</v>
      </c>
      <c r="C34" s="126" t="s">
        <v>12</v>
      </c>
      <c r="D34" s="155">
        <v>6.4999999999999997E-3</v>
      </c>
      <c r="E34" s="154">
        <f t="shared" ref="E34:F34" si="5">E17</f>
        <v>353408568.56999999</v>
      </c>
      <c r="F34" s="154">
        <f t="shared" si="5"/>
        <v>0</v>
      </c>
      <c r="G34" s="154">
        <f>ROUND(D34*E34, 2)</f>
        <v>2297155.7000000002</v>
      </c>
      <c r="H34" s="153">
        <f t="shared" ref="H34:H45" si="6">G34/$G$47</f>
        <v>0.38078855327667205</v>
      </c>
      <c r="I34" s="152">
        <f t="shared" ref="I34:I46" si="7">H34*Total_Current_Wholesale_lineplus</f>
        <v>2164480.4231432718</v>
      </c>
      <c r="J34" s="155">
        <f>IF(ISERROR((I34+I35)/(E34+E35)), 0, (I34+I35)/(E34+E35))</f>
        <v>5.6759946342230154E-3</v>
      </c>
      <c r="K34" s="120"/>
    </row>
    <row r="35" spans="1:11" x14ac:dyDescent="0.25">
      <c r="A35" s="72" t="s">
        <v>19</v>
      </c>
      <c r="B35" s="189" t="str">
        <f>B34</f>
        <v>Retail Transmission Rate - Line and Transformation Connection Service Rate</v>
      </c>
      <c r="C35" s="126" t="str">
        <f>C34</f>
        <v>$/kWh</v>
      </c>
      <c r="D35" s="155">
        <v>1.9E-3</v>
      </c>
      <c r="E35" s="154">
        <f t="shared" ref="E35:F35" si="8">E18</f>
        <v>40799340.18</v>
      </c>
      <c r="F35" s="154">
        <f t="shared" si="8"/>
        <v>0</v>
      </c>
      <c r="G35" s="154">
        <f>ROUND(D35*E35, 2)</f>
        <v>77518.75</v>
      </c>
      <c r="H35" s="153">
        <f t="shared" si="6"/>
        <v>1.2849913771328613E-2</v>
      </c>
      <c r="I35" s="152">
        <f t="shared" si="7"/>
        <v>73041.551690004082</v>
      </c>
      <c r="J35" s="155">
        <f>IF(ISERROR((I34+I35)/(E34+E35)), 0, (I34+I35)/(E34+E35))</f>
        <v>5.6759946342230154E-3</v>
      </c>
      <c r="K35" s="120"/>
    </row>
    <row r="36" spans="1:11" x14ac:dyDescent="0.25">
      <c r="A36" s="72" t="s">
        <v>20</v>
      </c>
      <c r="B36" s="189" t="s">
        <v>17</v>
      </c>
      <c r="C36" s="126" t="s">
        <v>12</v>
      </c>
      <c r="D36" s="155">
        <v>6.0000000000000001E-3</v>
      </c>
      <c r="E36" s="154">
        <f t="shared" ref="E36:F36" si="9">E19</f>
        <v>143193073.5</v>
      </c>
      <c r="F36" s="154">
        <f t="shared" si="9"/>
        <v>0</v>
      </c>
      <c r="G36" s="154">
        <f>ROUND(D36*E36, 2)</f>
        <v>859158.44</v>
      </c>
      <c r="H36" s="153">
        <f t="shared" si="6"/>
        <v>0.14241860027295597</v>
      </c>
      <c r="I36" s="152">
        <f t="shared" si="7"/>
        <v>809536.60379151185</v>
      </c>
      <c r="J36" s="155">
        <f>IF(ISERROR((I36+I37)/(E36+E37)), 0, (I36+I37)/(E36+E37))</f>
        <v>5.0720882533960834E-3</v>
      </c>
      <c r="K36" s="120"/>
    </row>
    <row r="37" spans="1:11" x14ac:dyDescent="0.25">
      <c r="A37" s="72" t="s">
        <v>21</v>
      </c>
      <c r="B37" s="189" t="str">
        <f>B36</f>
        <v>Retail Transmission Rate - Line and Transformation Connection Service Rate</v>
      </c>
      <c r="C37" s="126" t="str">
        <f>C36</f>
        <v>$/kWh</v>
      </c>
      <c r="D37" s="155">
        <v>1.6999999999999999E-3</v>
      </c>
      <c r="E37" s="154">
        <f t="shared" ref="E37:F37" si="10">E20</f>
        <v>23989084.07</v>
      </c>
      <c r="F37" s="154">
        <f t="shared" si="10"/>
        <v>0</v>
      </c>
      <c r="G37" s="154">
        <f>ROUND(D37*E37, 2)</f>
        <v>40781.440000000002</v>
      </c>
      <c r="H37" s="153">
        <f t="shared" si="6"/>
        <v>6.7601449645487257E-3</v>
      </c>
      <c r="I37" s="152">
        <f t="shared" si="7"/>
        <v>38426.053796698216</v>
      </c>
      <c r="J37" s="155">
        <f>IF(ISERROR((I36+I37)/(E36+E37)), 0, (I36+I37)/(E36+E37))</f>
        <v>5.0720882533960834E-3</v>
      </c>
      <c r="K37" s="120"/>
    </row>
    <row r="38" spans="1:11" x14ac:dyDescent="0.25">
      <c r="A38" s="72" t="s">
        <v>22</v>
      </c>
      <c r="B38" s="189" t="s">
        <v>17</v>
      </c>
      <c r="C38" s="126" t="s">
        <v>13</v>
      </c>
      <c r="D38" s="155">
        <v>2.2829999999999999</v>
      </c>
      <c r="E38" s="154">
        <f t="shared" ref="E38:F38" si="11">E21</f>
        <v>1299728.1200000001</v>
      </c>
      <c r="F38" s="154">
        <f t="shared" si="11"/>
        <v>2329</v>
      </c>
      <c r="G38" s="154">
        <f>ROUND(D38*F38, 2)</f>
        <v>5317.11</v>
      </c>
      <c r="H38" s="153">
        <f t="shared" si="6"/>
        <v>8.8139198597331713E-4</v>
      </c>
      <c r="I38" s="152">
        <f t="shared" si="7"/>
        <v>5010.0132536507308</v>
      </c>
      <c r="J38" s="155">
        <f>IF(ISERROR((I38)/(F38)), 0, (I38)/(F38))</f>
        <v>2.1511435180982099</v>
      </c>
      <c r="K38" s="120"/>
    </row>
    <row r="39" spans="1:11" x14ac:dyDescent="0.25">
      <c r="A39" s="72" t="s">
        <v>58</v>
      </c>
      <c r="B39" s="186" t="s">
        <v>208</v>
      </c>
      <c r="C39" s="126" t="str">
        <f>C40</f>
        <v>$/kW</v>
      </c>
      <c r="D39" s="155">
        <v>2.5236000000000001</v>
      </c>
      <c r="E39" s="154">
        <f t="shared" ref="E39:F39" si="12">E22</f>
        <v>249791437.94999999</v>
      </c>
      <c r="F39" s="154">
        <f t="shared" si="12"/>
        <v>589845.93999999994</v>
      </c>
      <c r="G39" s="154">
        <f t="shared" ref="G39:G41" si="13">ROUND(D39*F39, 2)</f>
        <v>1488535.21</v>
      </c>
      <c r="H39" s="153">
        <f t="shared" si="6"/>
        <v>0.24674738813624481</v>
      </c>
      <c r="I39" s="152">
        <f t="shared" si="7"/>
        <v>1402562.8829619423</v>
      </c>
      <c r="J39" s="155">
        <f>IF(ISERROR((I39+I40)/(F39+F40)), 0, (I39+I40)/(F39+F40))</f>
        <v>2.148866694488019</v>
      </c>
      <c r="K39" s="120"/>
    </row>
    <row r="40" spans="1:11" x14ac:dyDescent="0.25">
      <c r="A40" s="72" t="s">
        <v>23</v>
      </c>
      <c r="B40" s="189" t="str">
        <f>B38</f>
        <v>Retail Transmission Rate - Line and Transformation Connection Service Rate</v>
      </c>
      <c r="C40" s="126" t="str">
        <f>C38</f>
        <v>$/kW</v>
      </c>
      <c r="D40" s="155">
        <v>0.63700000000000001</v>
      </c>
      <c r="E40" s="154">
        <f t="shared" ref="E40:F46" si="14">E23</f>
        <v>36402418.859999999</v>
      </c>
      <c r="F40" s="154">
        <f t="shared" si="14"/>
        <v>87212.69</v>
      </c>
      <c r="G40" s="154">
        <f t="shared" si="13"/>
        <v>55554.48</v>
      </c>
      <c r="H40" s="153">
        <f t="shared" si="6"/>
        <v>9.2090014043183094E-3</v>
      </c>
      <c r="I40" s="152">
        <f t="shared" si="7"/>
        <v>52345.857260743986</v>
      </c>
      <c r="J40" s="155">
        <f>IF(ISERROR((I39+I40)/(F39+F40)), 0, (I39+I40)/(F39+F40))</f>
        <v>2.148866694488019</v>
      </c>
      <c r="K40" s="120"/>
    </row>
    <row r="41" spans="1:11" x14ac:dyDescent="0.25">
      <c r="A41" s="72" t="s">
        <v>24</v>
      </c>
      <c r="B41" s="189" t="s">
        <v>17</v>
      </c>
      <c r="C41" s="126" t="s">
        <v>13</v>
      </c>
      <c r="D41" s="155">
        <v>2.5236000000000001</v>
      </c>
      <c r="E41" s="154">
        <f t="shared" si="14"/>
        <v>148655649.81999999</v>
      </c>
      <c r="F41" s="154">
        <f t="shared" si="14"/>
        <v>463194.4</v>
      </c>
      <c r="G41" s="154">
        <f t="shared" si="13"/>
        <v>1168917.3899999999</v>
      </c>
      <c r="H41" s="153">
        <f t="shared" si="6"/>
        <v>0.19376586525590903</v>
      </c>
      <c r="I41" s="152">
        <f t="shared" si="7"/>
        <v>1101405.0144388247</v>
      </c>
      <c r="J41" s="155">
        <f>IF(ISERROR(I41/F41), 0, I41/F41)</f>
        <v>2.3778461363928938</v>
      </c>
      <c r="K41" s="120"/>
    </row>
    <row r="42" spans="1:11" x14ac:dyDescent="0.25">
      <c r="A42" s="72" t="s">
        <v>25</v>
      </c>
      <c r="B42" s="189" t="s">
        <v>17</v>
      </c>
      <c r="C42" s="126" t="s">
        <v>12</v>
      </c>
      <c r="D42" s="155">
        <v>6.0000000000000001E-3</v>
      </c>
      <c r="E42" s="154">
        <f t="shared" si="14"/>
        <v>2028052.33</v>
      </c>
      <c r="F42" s="154">
        <f t="shared" si="14"/>
        <v>0</v>
      </c>
      <c r="G42" s="154">
        <f t="shared" ref="G42:G43" si="15">ROUND(D42*E42, 2)</f>
        <v>12168.31</v>
      </c>
      <c r="H42" s="153">
        <f t="shared" si="6"/>
        <v>2.0170827605294935E-3</v>
      </c>
      <c r="I42" s="152">
        <f t="shared" si="7"/>
        <v>11465.513102894378</v>
      </c>
      <c r="J42" s="155">
        <f>IF(ISERROR((I42+I43)/(E42+E43)), 0, (I42+I43)/(E42+E43))</f>
        <v>5.3357576490268791E-3</v>
      </c>
      <c r="K42" s="120"/>
    </row>
    <row r="43" spans="1:11" x14ac:dyDescent="0.25">
      <c r="A43" s="72" t="s">
        <v>26</v>
      </c>
      <c r="B43" s="189" t="str">
        <f>B42</f>
        <v>Retail Transmission Rate - Line and Transformation Connection Service Rate</v>
      </c>
      <c r="C43" s="126" t="str">
        <f>C42</f>
        <v>$/kWh</v>
      </c>
      <c r="D43" s="155">
        <v>1.6999999999999999E-3</v>
      </c>
      <c r="E43" s="154">
        <f t="shared" si="14"/>
        <v>172555.65</v>
      </c>
      <c r="F43" s="154">
        <f t="shared" si="14"/>
        <v>0</v>
      </c>
      <c r="G43" s="154">
        <f t="shared" si="15"/>
        <v>293.33999999999997</v>
      </c>
      <c r="H43" s="153">
        <f t="shared" si="6"/>
        <v>4.8625573886079625E-5</v>
      </c>
      <c r="I43" s="152">
        <f t="shared" si="7"/>
        <v>276.39775890021184</v>
      </c>
      <c r="J43" s="155">
        <f>IF(ISERROR((I42+I43)/(E42+E43)), 0, (I42+I43)/(E42+E43))</f>
        <v>5.3357576490268791E-3</v>
      </c>
      <c r="K43" s="120"/>
    </row>
    <row r="44" spans="1:11" x14ac:dyDescent="0.25">
      <c r="A44" s="72" t="s">
        <v>27</v>
      </c>
      <c r="B44" s="189" t="s">
        <v>17</v>
      </c>
      <c r="C44" s="126" t="s">
        <v>13</v>
      </c>
      <c r="D44" s="155">
        <v>1.8021</v>
      </c>
      <c r="E44" s="154">
        <f t="shared" si="14"/>
        <v>116773.47</v>
      </c>
      <c r="F44" s="154">
        <f t="shared" si="14"/>
        <v>335</v>
      </c>
      <c r="G44" s="154">
        <f t="shared" ref="G44:G46" si="16">ROUND(D44*F44, 2)</f>
        <v>603.70000000000005</v>
      </c>
      <c r="H44" s="153">
        <f t="shared" si="6"/>
        <v>1.0007247206322449E-4</v>
      </c>
      <c r="I44" s="152">
        <f t="shared" si="7"/>
        <v>568.83250510689948</v>
      </c>
      <c r="J44" s="155">
        <f>IF(ISERROR(I44/F44), 0, I44/F44)</f>
        <v>1.6980074779310432</v>
      </c>
      <c r="K44" s="120"/>
    </row>
    <row r="45" spans="1:11" x14ac:dyDescent="0.25">
      <c r="A45" s="72" t="s">
        <v>28</v>
      </c>
      <c r="B45" s="189" t="s">
        <v>17</v>
      </c>
      <c r="C45" s="126" t="s">
        <v>13</v>
      </c>
      <c r="D45" s="155">
        <v>1.7650999999999999</v>
      </c>
      <c r="E45" s="154">
        <f>E28</f>
        <v>5415765.6399999997</v>
      </c>
      <c r="F45" s="154">
        <f t="shared" si="14"/>
        <v>14759</v>
      </c>
      <c r="G45" s="154">
        <f t="shared" si="16"/>
        <v>26051.11</v>
      </c>
      <c r="H45" s="153">
        <f t="shared" si="6"/>
        <v>4.3183683579443239E-3</v>
      </c>
      <c r="I45" s="152">
        <f t="shared" si="7"/>
        <v>24546.493559906245</v>
      </c>
      <c r="J45" s="155">
        <f>IF(ISERROR((I45+I46)/(F45+F46)), 0, (I45+I46)/(F45+F46))</f>
        <v>1.5755066826552944</v>
      </c>
      <c r="K45" s="120"/>
    </row>
    <row r="46" spans="1:11" x14ac:dyDescent="0.25">
      <c r="A46" s="72" t="s">
        <v>29</v>
      </c>
      <c r="B46" s="189" t="str">
        <f>B45</f>
        <v>Retail Transmission Rate - Line and Transformation Connection Service Rate</v>
      </c>
      <c r="C46" s="126" t="str">
        <f>C45</f>
        <v>$/kW</v>
      </c>
      <c r="D46" s="155">
        <v>0.4924</v>
      </c>
      <c r="E46" s="154">
        <f>E29</f>
        <v>391527.96</v>
      </c>
      <c r="F46" s="154">
        <f t="shared" si="14"/>
        <v>1163.78</v>
      </c>
      <c r="G46" s="154">
        <f t="shared" si="16"/>
        <v>573.04999999999995</v>
      </c>
      <c r="H46" s="153">
        <f>G46/$G$47</f>
        <v>9.4991767626024159E-5</v>
      </c>
      <c r="I46" s="152">
        <f t="shared" si="7"/>
        <v>539.95273654382754</v>
      </c>
      <c r="J46" s="155">
        <f>IF(ISERROR((I45+I46)/(F45+F46)), 0, (I45+I46)/(F45+F46))</f>
        <v>1.5755066826552944</v>
      </c>
      <c r="K46" s="120"/>
    </row>
    <row r="47" spans="1:11" x14ac:dyDescent="0.25">
      <c r="G47" s="151">
        <f>SUM(G34:G46)</f>
        <v>6032628.0300000003</v>
      </c>
    </row>
    <row r="48" spans="1:11" ht="15.75" x14ac:dyDescent="0.25">
      <c r="A48" s="130" t="s">
        <v>202</v>
      </c>
      <c r="B48" s="190"/>
    </row>
    <row r="49" spans="1:17" ht="48" thickBot="1" x14ac:dyDescent="0.3">
      <c r="A49" s="161" t="s">
        <v>1</v>
      </c>
      <c r="B49" s="161" t="s">
        <v>2</v>
      </c>
      <c r="C49" s="160" t="s">
        <v>3</v>
      </c>
      <c r="D49" s="159" t="s">
        <v>205</v>
      </c>
      <c r="E49" s="158" t="s">
        <v>5</v>
      </c>
      <c r="F49" s="158" t="s">
        <v>6</v>
      </c>
      <c r="G49" s="158" t="s">
        <v>7</v>
      </c>
      <c r="H49" s="157" t="s">
        <v>8</v>
      </c>
      <c r="I49" s="158" t="s">
        <v>206</v>
      </c>
      <c r="J49" s="131" t="s">
        <v>207</v>
      </c>
      <c r="K49" s="156"/>
      <c r="L49" s="156"/>
      <c r="M49" s="156"/>
      <c r="N49" s="156"/>
      <c r="O49" s="156"/>
      <c r="P49" s="156"/>
      <c r="Q49" s="156"/>
    </row>
    <row r="50" spans="1:17" x14ac:dyDescent="0.25">
      <c r="J50" s="171"/>
    </row>
    <row r="51" spans="1:17" x14ac:dyDescent="0.25">
      <c r="A51" s="72" t="s">
        <v>18</v>
      </c>
      <c r="B51" s="189" t="s">
        <v>11</v>
      </c>
      <c r="C51" s="126" t="s">
        <v>12</v>
      </c>
      <c r="D51" s="155">
        <v>9.1999999999999998E-3</v>
      </c>
      <c r="E51" s="154">
        <v>353408568.56999999</v>
      </c>
      <c r="F51" s="154">
        <v>0</v>
      </c>
      <c r="G51" s="154">
        <f>ROUND(D51*E51, 2)</f>
        <v>3251358.83</v>
      </c>
      <c r="H51" s="153">
        <f t="shared" ref="H51:H63" si="17">G51/$G$64</f>
        <v>0.34654725341681725</v>
      </c>
      <c r="I51" s="152">
        <f t="shared" ref="I51:I63" si="18">H51*forecast_wholesale_network</f>
        <v>3299140.2766694832</v>
      </c>
      <c r="J51" s="147">
        <f>IF(ISERROR((I51+I52)/(E51+E52)), 0, (I51+I52)/(E51+E52))</f>
        <v>9.461223307740985E-3</v>
      </c>
      <c r="K51" s="120"/>
    </row>
    <row r="52" spans="1:17" x14ac:dyDescent="0.25">
      <c r="A52" s="72" t="s">
        <v>19</v>
      </c>
      <c r="B52" s="189" t="str">
        <f>B51</f>
        <v>Retail Transmission Rate - Network Service Rate</v>
      </c>
      <c r="C52" s="126" t="str">
        <f>C51</f>
        <v>$/kWh</v>
      </c>
      <c r="D52" s="155">
        <v>1.04E-2</v>
      </c>
      <c r="E52" s="154">
        <v>40799340.18</v>
      </c>
      <c r="F52" s="154">
        <v>0</v>
      </c>
      <c r="G52" s="154">
        <f>ROUND(D52*E52, 2)</f>
        <v>424313.14</v>
      </c>
      <c r="H52" s="153">
        <f t="shared" si="17"/>
        <v>4.52255690448247E-2</v>
      </c>
      <c r="I52" s="152">
        <f t="shared" si="18"/>
        <v>430548.77769184799</v>
      </c>
      <c r="J52" s="147">
        <f>IF(ISERROR((I51+I52)/(E51+E52)), 0, (I51+I52)/(E51+E52))</f>
        <v>9.461223307740985E-3</v>
      </c>
      <c r="K52" s="120"/>
    </row>
    <row r="53" spans="1:17" x14ac:dyDescent="0.25">
      <c r="A53" s="72" t="s">
        <v>20</v>
      </c>
      <c r="B53" s="189" t="s">
        <v>11</v>
      </c>
      <c r="C53" s="126" t="s">
        <v>12</v>
      </c>
      <c r="D53" s="155">
        <v>8.6999999999999994E-3</v>
      </c>
      <c r="E53" s="154">
        <v>143193073.5</v>
      </c>
      <c r="F53" s="154">
        <v>0</v>
      </c>
      <c r="G53" s="154">
        <f>ROUND(D53*E53, 2)</f>
        <v>1245779.74</v>
      </c>
      <c r="H53" s="153">
        <f t="shared" si="17"/>
        <v>0.13278188284721457</v>
      </c>
      <c r="I53" s="152">
        <f t="shared" si="18"/>
        <v>1264087.5187845188</v>
      </c>
      <c r="J53" s="147">
        <f>IF(ISERROR((I53+I54)/(E53+E54)), 0, (I53+I54)/(E53+E54))</f>
        <v>8.8860935995174976E-3</v>
      </c>
      <c r="K53" s="120"/>
    </row>
    <row r="54" spans="1:17" x14ac:dyDescent="0.25">
      <c r="A54" s="72" t="s">
        <v>21</v>
      </c>
      <c r="B54" s="189" t="str">
        <f>B53</f>
        <v>Retail Transmission Rate - Network Service Rate</v>
      </c>
      <c r="C54" s="126" t="str">
        <f>C53</f>
        <v>$/kWh</v>
      </c>
      <c r="D54" s="155">
        <v>9.1000000000000004E-3</v>
      </c>
      <c r="E54" s="154">
        <v>23989084.07</v>
      </c>
      <c r="F54" s="154">
        <v>0</v>
      </c>
      <c r="G54" s="154">
        <f>ROUND(D54*E54, 2)</f>
        <v>218300.67</v>
      </c>
      <c r="H54" s="153">
        <f t="shared" si="17"/>
        <v>2.3267655636628391E-2</v>
      </c>
      <c r="I54" s="152">
        <f t="shared" si="18"/>
        <v>221508.78155178382</v>
      </c>
      <c r="J54" s="147">
        <f>IF(ISERROR((I53+I54)/(E53+E54)), 0, (I53+I54)/(E53+E54))</f>
        <v>8.8860935995174976E-3</v>
      </c>
      <c r="K54" s="120"/>
    </row>
    <row r="55" spans="1:17" x14ac:dyDescent="0.25">
      <c r="A55" s="72" t="s">
        <v>22</v>
      </c>
      <c r="B55" s="189" t="s">
        <v>11</v>
      </c>
      <c r="C55" s="126" t="s">
        <v>13</v>
      </c>
      <c r="D55" s="155">
        <v>3.4377</v>
      </c>
      <c r="E55" s="154">
        <v>1299728.1200000001</v>
      </c>
      <c r="F55" s="154">
        <v>2329</v>
      </c>
      <c r="G55" s="154">
        <f>ROUND(D55*F55, 2)</f>
        <v>8006.4</v>
      </c>
      <c r="H55" s="153">
        <f t="shared" si="17"/>
        <v>8.5336503130797328E-4</v>
      </c>
      <c r="I55" s="152">
        <f t="shared" si="18"/>
        <v>8124.0607672720471</v>
      </c>
      <c r="J55" s="147">
        <f>IF(ISERROR((I55)/(F55)), 0, (I55)/(F55))</f>
        <v>3.4882184488072334</v>
      </c>
      <c r="K55" s="120"/>
    </row>
    <row r="56" spans="1:17" x14ac:dyDescent="0.25">
      <c r="A56" s="72" t="s">
        <v>58</v>
      </c>
      <c r="B56" s="189" t="str">
        <f>B57</f>
        <v>Retail Transmission Rate - Network Service Rate</v>
      </c>
      <c r="C56" s="126" t="str">
        <f>C57</f>
        <v>$/kW</v>
      </c>
      <c r="D56" s="155">
        <f>D58</f>
        <v>3.6467000000000001</v>
      </c>
      <c r="E56" s="154">
        <v>249791437.94999999</v>
      </c>
      <c r="F56" s="154">
        <v>589845.93999999994</v>
      </c>
      <c r="G56" s="154">
        <f>ROUND(D56*F56, 2)</f>
        <v>2150991.19</v>
      </c>
      <c r="H56" s="153">
        <f t="shared" si="17"/>
        <v>0.2292641716873407</v>
      </c>
      <c r="I56" s="152">
        <f t="shared" si="18"/>
        <v>2182601.8107297677</v>
      </c>
      <c r="J56" s="147">
        <f>IF(ISERROR((I56+I57)/(F56+F57)), 0, (I56+I57)/(F56+F57))</f>
        <v>3.7220796918952761</v>
      </c>
      <c r="K56" s="120"/>
    </row>
    <row r="57" spans="1:17" x14ac:dyDescent="0.25">
      <c r="A57" s="72" t="s">
        <v>23</v>
      </c>
      <c r="B57" s="189" t="str">
        <f>B55</f>
        <v>Retail Transmission Rate - Network Service Rate</v>
      </c>
      <c r="C57" s="126" t="str">
        <f>C55</f>
        <v>$/kW</v>
      </c>
      <c r="D57" s="155">
        <v>3.8134000000000001</v>
      </c>
      <c r="E57" s="154">
        <v>36402418.859999999</v>
      </c>
      <c r="F57" s="154">
        <v>87212.69</v>
      </c>
      <c r="G57" s="154">
        <f t="shared" ref="G57:G58" si="19">ROUND(D57*F57, 2)</f>
        <v>332576.87</v>
      </c>
      <c r="H57" s="153">
        <f t="shared" si="17"/>
        <v>3.5447825624482635E-2</v>
      </c>
      <c r="I57" s="152">
        <f t="shared" si="18"/>
        <v>337464.36621566949</v>
      </c>
      <c r="J57" s="147">
        <f>IF(ISERROR((I56+I57)/(F56+F57)), 0, (I56+I57)/(F56+F57))</f>
        <v>3.7220796918952761</v>
      </c>
      <c r="K57" s="120"/>
    </row>
    <row r="58" spans="1:17" x14ac:dyDescent="0.25">
      <c r="A58" s="72" t="s">
        <v>24</v>
      </c>
      <c r="B58" s="189" t="s">
        <v>11</v>
      </c>
      <c r="C58" s="126" t="s">
        <v>13</v>
      </c>
      <c r="D58" s="155">
        <v>3.6467000000000001</v>
      </c>
      <c r="E58" s="154">
        <v>148655649.81999999</v>
      </c>
      <c r="F58" s="154">
        <v>463194.4</v>
      </c>
      <c r="G58" s="154">
        <f t="shared" si="19"/>
        <v>1689131.02</v>
      </c>
      <c r="H58" s="153">
        <f t="shared" si="17"/>
        <v>0.18003663890956845</v>
      </c>
      <c r="I58" s="152">
        <f t="shared" si="18"/>
        <v>1713954.21792119</v>
      </c>
      <c r="J58" s="147">
        <f>IF(ISERROR(I58/F58), 0, I58/F58)</f>
        <v>3.7002913202775982</v>
      </c>
      <c r="K58" s="120"/>
    </row>
    <row r="59" spans="1:17" x14ac:dyDescent="0.25">
      <c r="A59" s="72" t="s">
        <v>25</v>
      </c>
      <c r="B59" s="189" t="s">
        <v>11</v>
      </c>
      <c r="C59" s="126" t="s">
        <v>12</v>
      </c>
      <c r="D59" s="155">
        <v>8.6999999999999994E-3</v>
      </c>
      <c r="E59" s="154">
        <v>2028052.33</v>
      </c>
      <c r="F59" s="154">
        <v>0</v>
      </c>
      <c r="G59" s="154">
        <f t="shared" ref="G59" si="20">ROUND(D59*E59, 2)</f>
        <v>17644.060000000001</v>
      </c>
      <c r="H59" s="153">
        <f t="shared" si="17"/>
        <v>1.8805984979890788E-3</v>
      </c>
      <c r="I59" s="152">
        <f t="shared" si="18"/>
        <v>17903.354269258849</v>
      </c>
      <c r="J59" s="147">
        <f>IF(ISERROR((I59+I60)/(E59+E60)), 0, (I59+I60)/(E59+E60))</f>
        <v>8.85968365786809E-3</v>
      </c>
      <c r="K59" s="120"/>
    </row>
    <row r="60" spans="1:17" x14ac:dyDescent="0.25">
      <c r="A60" s="72" t="s">
        <v>26</v>
      </c>
      <c r="B60" s="189" t="str">
        <f>B59</f>
        <v>Retail Transmission Rate - Network Service Rate</v>
      </c>
      <c r="C60" s="126" t="str">
        <f>C59</f>
        <v>$/kWh</v>
      </c>
      <c r="D60" s="155">
        <v>9.1000000000000004E-3</v>
      </c>
      <c r="E60" s="154">
        <v>172555.65</v>
      </c>
      <c r="F60" s="154">
        <v>0</v>
      </c>
      <c r="G60" s="154">
        <f>ROUND(D60*E60, 2)</f>
        <v>1570.26</v>
      </c>
      <c r="H60" s="153">
        <f t="shared" si="17"/>
        <v>1.6736672837500726E-4</v>
      </c>
      <c r="I60" s="152">
        <f t="shared" si="18"/>
        <v>1593.3362885212587</v>
      </c>
      <c r="J60" s="147">
        <f>IF(ISERROR((I59+I60)/(E59+E60)), 0, (I59+I60)/(E59+E60))</f>
        <v>8.85968365786809E-3</v>
      </c>
      <c r="K60" s="120"/>
    </row>
    <row r="61" spans="1:17" x14ac:dyDescent="0.25">
      <c r="A61" s="72" t="s">
        <v>27</v>
      </c>
      <c r="B61" s="189" t="s">
        <v>11</v>
      </c>
      <c r="C61" s="126" t="s">
        <v>13</v>
      </c>
      <c r="D61" s="155">
        <v>2.6059000000000001</v>
      </c>
      <c r="E61" s="154">
        <v>116773.47</v>
      </c>
      <c r="F61" s="154">
        <v>335</v>
      </c>
      <c r="G61" s="154">
        <f t="shared" ref="G61:G63" si="21">ROUND(D61*F61, 2)</f>
        <v>872.98</v>
      </c>
      <c r="H61" s="153">
        <f t="shared" si="17"/>
        <v>9.3046888118409587E-5</v>
      </c>
      <c r="I61" s="152">
        <f t="shared" si="18"/>
        <v>885.80917373765385</v>
      </c>
      <c r="J61" s="147">
        <f>IF(ISERROR(I61/F61), 0, I61/F61)</f>
        <v>2.6442064887691159</v>
      </c>
      <c r="K61" s="120"/>
    </row>
    <row r="62" spans="1:17" x14ac:dyDescent="0.25">
      <c r="A62" s="72" t="s">
        <v>28</v>
      </c>
      <c r="B62" s="189" t="s">
        <v>11</v>
      </c>
      <c r="C62" s="126" t="s">
        <v>13</v>
      </c>
      <c r="D62" s="155">
        <v>2.5922999999999998</v>
      </c>
      <c r="E62" s="154">
        <v>5415765.6399999997</v>
      </c>
      <c r="F62" s="154">
        <v>14759</v>
      </c>
      <c r="G62" s="154">
        <f t="shared" si="21"/>
        <v>38259.760000000002</v>
      </c>
      <c r="H62" s="153">
        <f t="shared" si="17"/>
        <v>4.0779303170258227E-3</v>
      </c>
      <c r="I62" s="152">
        <f t="shared" si="18"/>
        <v>38822.019282229769</v>
      </c>
      <c r="J62" s="147">
        <f>IF(ISERROR((I62+I63)/(F62+F63)), 0, (I62+I63)/(F62+F63))</f>
        <v>2.6514069739673092</v>
      </c>
      <c r="K62" s="120"/>
    </row>
    <row r="63" spans="1:17" x14ac:dyDescent="0.25">
      <c r="A63" s="72" t="s">
        <v>29</v>
      </c>
      <c r="B63" s="189" t="str">
        <f>B62</f>
        <v>Retail Transmission Rate - Network Service Rate</v>
      </c>
      <c r="C63" s="126" t="str">
        <f>C62</f>
        <v>$/kW</v>
      </c>
      <c r="D63" s="155">
        <v>2.8755999999999999</v>
      </c>
      <c r="E63" s="154">
        <v>391527.96</v>
      </c>
      <c r="F63" s="154">
        <v>1163.78</v>
      </c>
      <c r="G63" s="154">
        <f t="shared" si="21"/>
        <v>3346.57</v>
      </c>
      <c r="H63" s="153">
        <f t="shared" si="17"/>
        <v>3.5669537030679513E-4</v>
      </c>
      <c r="I63" s="152">
        <f t="shared" si="18"/>
        <v>3395.7506547174285</v>
      </c>
      <c r="J63" s="147">
        <f>IF(ISERROR((I62+I63)/(F62+F63)), 0, (I62+I63)/(F62+F63))</f>
        <v>2.6514069739673092</v>
      </c>
      <c r="K63" s="120"/>
    </row>
    <row r="64" spans="1:17" x14ac:dyDescent="0.25">
      <c r="B64" s="190"/>
      <c r="G64" s="151">
        <f>SUM(G51:G63)</f>
        <v>9382151.4900000021</v>
      </c>
      <c r="I64" s="152"/>
    </row>
    <row r="65" spans="1:17" ht="15.75" x14ac:dyDescent="0.25">
      <c r="A65" s="130" t="s">
        <v>203</v>
      </c>
      <c r="B65" s="190"/>
    </row>
    <row r="66" spans="1:17" ht="48" thickBot="1" x14ac:dyDescent="0.3">
      <c r="A66" s="161" t="s">
        <v>1</v>
      </c>
      <c r="B66" s="161" t="s">
        <v>2</v>
      </c>
      <c r="C66" s="160" t="s">
        <v>3</v>
      </c>
      <c r="D66" s="159" t="s">
        <v>16</v>
      </c>
      <c r="E66" s="158" t="s">
        <v>5</v>
      </c>
      <c r="F66" s="158" t="s">
        <v>6</v>
      </c>
      <c r="G66" s="158" t="s">
        <v>7</v>
      </c>
      <c r="H66" s="157" t="s">
        <v>8</v>
      </c>
      <c r="I66" s="158" t="s">
        <v>206</v>
      </c>
      <c r="J66" s="131" t="s">
        <v>204</v>
      </c>
      <c r="K66" s="156"/>
      <c r="L66" s="156"/>
      <c r="M66" s="156"/>
      <c r="N66" s="156"/>
      <c r="O66" s="156"/>
      <c r="P66" s="156"/>
      <c r="Q66" s="156"/>
    </row>
    <row r="67" spans="1:17" x14ac:dyDescent="0.25">
      <c r="B67" s="190"/>
      <c r="J67" s="171"/>
    </row>
    <row r="68" spans="1:17" x14ac:dyDescent="0.25">
      <c r="A68" s="72" t="s">
        <v>18</v>
      </c>
      <c r="B68" s="190" t="s">
        <v>17</v>
      </c>
      <c r="C68" s="126" t="s">
        <v>12</v>
      </c>
      <c r="D68" s="155">
        <v>6.4999999999999997E-3</v>
      </c>
      <c r="E68" s="154">
        <f t="shared" ref="E68:F74" si="22">E51</f>
        <v>353408568.56999999</v>
      </c>
      <c r="F68" s="154">
        <f t="shared" si="22"/>
        <v>0</v>
      </c>
      <c r="G68" s="154">
        <f>ROUND(D68*E68, 2)</f>
        <v>2297155.7000000002</v>
      </c>
      <c r="H68" s="153">
        <f t="shared" ref="H68:H80" si="23">G68/$G$81</f>
        <v>0.38078855327667205</v>
      </c>
      <c r="I68" s="152">
        <f t="shared" ref="I68:I80" si="24">H68*forecast_wholesale_lineplus</f>
        <v>2452644.0079986569</v>
      </c>
      <c r="J68" s="147">
        <f>IF(ISERROR((I68+I69)/(E68+E69)), 0, (I68+I69)/(E68+E69))</f>
        <v>6.4316563366478329E-3</v>
      </c>
      <c r="K68" s="120"/>
    </row>
    <row r="69" spans="1:17" x14ac:dyDescent="0.25">
      <c r="A69" s="72" t="s">
        <v>19</v>
      </c>
      <c r="B69" s="190" t="str">
        <f>B68</f>
        <v>Retail Transmission Rate - Line and Transformation Connection Service Rate</v>
      </c>
      <c r="C69" s="126" t="str">
        <f>C68</f>
        <v>$/kWh</v>
      </c>
      <c r="D69" s="155">
        <v>1.9E-3</v>
      </c>
      <c r="E69" s="154">
        <f t="shared" si="22"/>
        <v>40799340.18</v>
      </c>
      <c r="F69" s="154">
        <f t="shared" si="22"/>
        <v>0</v>
      </c>
      <c r="G69" s="154">
        <f>ROUND(D69*E69, 2)</f>
        <v>77518.75</v>
      </c>
      <c r="H69" s="153">
        <f t="shared" si="23"/>
        <v>1.2849913771328613E-2</v>
      </c>
      <c r="I69" s="152">
        <f t="shared" si="24"/>
        <v>82765.786269971111</v>
      </c>
      <c r="J69" s="147">
        <f>IF(ISERROR((I68+I69)/(E68+E69)), 0, (I68+I69)/(E68+E69))</f>
        <v>6.4316563366478329E-3</v>
      </c>
      <c r="K69" s="120"/>
    </row>
    <row r="70" spans="1:17" x14ac:dyDescent="0.25">
      <c r="A70" s="72" t="s">
        <v>20</v>
      </c>
      <c r="B70" s="190" t="s">
        <v>17</v>
      </c>
      <c r="C70" s="126" t="s">
        <v>12</v>
      </c>
      <c r="D70" s="155">
        <v>6.0000000000000001E-3</v>
      </c>
      <c r="E70" s="154">
        <f t="shared" si="22"/>
        <v>143193073.5</v>
      </c>
      <c r="F70" s="154">
        <f t="shared" si="22"/>
        <v>0</v>
      </c>
      <c r="G70" s="154">
        <f>ROUND(D70*E70, 2)</f>
        <v>859158.44</v>
      </c>
      <c r="H70" s="153">
        <f t="shared" si="23"/>
        <v>0.14241860027295597</v>
      </c>
      <c r="I70" s="152">
        <f t="shared" si="24"/>
        <v>917312.57040498953</v>
      </c>
      <c r="J70" s="147">
        <f>IF(ISERROR((I70+I71)/(E70+E71)), 0, (I70+I71)/(E70+E71))</f>
        <v>5.747350139885669E-3</v>
      </c>
      <c r="K70" s="120"/>
    </row>
    <row r="71" spans="1:17" x14ac:dyDescent="0.25">
      <c r="A71" s="72" t="s">
        <v>21</v>
      </c>
      <c r="B71" s="190" t="str">
        <f>B70</f>
        <v>Retail Transmission Rate - Line and Transformation Connection Service Rate</v>
      </c>
      <c r="C71" s="126" t="str">
        <f>C70</f>
        <v>$/kWh</v>
      </c>
      <c r="D71" s="155">
        <v>1.6999999999999999E-3</v>
      </c>
      <c r="E71" s="154">
        <f t="shared" si="22"/>
        <v>23989084.07</v>
      </c>
      <c r="F71" s="154">
        <f t="shared" si="22"/>
        <v>0</v>
      </c>
      <c r="G71" s="154">
        <f>ROUND(D71*E71, 2)</f>
        <v>40781.440000000002</v>
      </c>
      <c r="H71" s="153">
        <f t="shared" si="23"/>
        <v>6.7601449645487257E-3</v>
      </c>
      <c r="I71" s="152">
        <f t="shared" si="24"/>
        <v>43541.826291337908</v>
      </c>
      <c r="J71" s="147">
        <f>IF(ISERROR((I70+I71)/(E70+E71)), 0, (I70+I71)/(E70+E71))</f>
        <v>5.747350139885669E-3</v>
      </c>
      <c r="K71" s="120"/>
    </row>
    <row r="72" spans="1:17" x14ac:dyDescent="0.25">
      <c r="A72" s="72" t="s">
        <v>22</v>
      </c>
      <c r="B72" s="190" t="s">
        <v>17</v>
      </c>
      <c r="C72" s="126" t="s">
        <v>13</v>
      </c>
      <c r="D72" s="155">
        <v>2.2829999999999999</v>
      </c>
      <c r="E72" s="154">
        <f t="shared" si="22"/>
        <v>1299728.1200000001</v>
      </c>
      <c r="F72" s="154">
        <f t="shared" si="22"/>
        <v>2329</v>
      </c>
      <c r="G72" s="154">
        <f>ROUND(D72*F72, 2)</f>
        <v>5317.11</v>
      </c>
      <c r="H72" s="153">
        <f t="shared" si="23"/>
        <v>8.8139198597331713E-4</v>
      </c>
      <c r="I72" s="152">
        <f t="shared" si="24"/>
        <v>5677.0109145713268</v>
      </c>
      <c r="J72" s="147">
        <f>IF(ISERROR((I72)/(F72)), 0, (I72)/(F72))</f>
        <v>2.4375315219284359</v>
      </c>
      <c r="K72" s="120"/>
    </row>
    <row r="73" spans="1:17" x14ac:dyDescent="0.25">
      <c r="A73" s="72" t="s">
        <v>58</v>
      </c>
      <c r="B73" s="189" t="s">
        <v>209</v>
      </c>
      <c r="C73" s="126" t="str">
        <f>C74</f>
        <v>$/kW</v>
      </c>
      <c r="D73" s="155">
        <v>2.5236000000000001</v>
      </c>
      <c r="E73" s="154">
        <f t="shared" si="22"/>
        <v>249791437.94999999</v>
      </c>
      <c r="F73" s="154">
        <f t="shared" si="22"/>
        <v>589845.93999999994</v>
      </c>
      <c r="G73" s="154">
        <f t="shared" ref="G73" si="25">ROUND(D73*F73, 2)</f>
        <v>1488535.21</v>
      </c>
      <c r="H73" s="153">
        <f t="shared" si="23"/>
        <v>0.24674738813624481</v>
      </c>
      <c r="I73" s="152">
        <f t="shared" si="24"/>
        <v>1589290.1658784044</v>
      </c>
      <c r="J73" s="147">
        <f>IF(ISERROR((I73+I74)/(F73+F74)), 0, (I73+I74)/(F73+F74))</f>
        <v>2.434951578157591</v>
      </c>
      <c r="K73" s="120"/>
    </row>
    <row r="74" spans="1:17" x14ac:dyDescent="0.25">
      <c r="A74" s="72" t="s">
        <v>23</v>
      </c>
      <c r="B74" s="190" t="str">
        <f>B72</f>
        <v>Retail Transmission Rate - Line and Transformation Connection Service Rate</v>
      </c>
      <c r="C74" s="126" t="str">
        <f>C72</f>
        <v>$/kW</v>
      </c>
      <c r="D74" s="155">
        <v>0.63700000000000001</v>
      </c>
      <c r="E74" s="154">
        <f t="shared" si="22"/>
        <v>36402418.859999999</v>
      </c>
      <c r="F74" s="154">
        <f t="shared" si="22"/>
        <v>87212.69</v>
      </c>
      <c r="G74" s="154">
        <f t="shared" ref="G74:G75" si="26">ROUND(D74*F74, 2)</f>
        <v>55554.48</v>
      </c>
      <c r="H74" s="153">
        <f t="shared" si="23"/>
        <v>9.2090014043183094E-3</v>
      </c>
      <c r="I74" s="152">
        <f t="shared" si="24"/>
        <v>59314.813745311738</v>
      </c>
      <c r="J74" s="147">
        <f>IF(ISERROR((I73+I74)/(F73+F74)), 0, (I73+I74)/(F73+F74))</f>
        <v>2.434951578157591</v>
      </c>
      <c r="K74" s="120"/>
    </row>
    <row r="75" spans="1:17" x14ac:dyDescent="0.25">
      <c r="A75" s="72" t="s">
        <v>24</v>
      </c>
      <c r="B75" s="190" t="s">
        <v>17</v>
      </c>
      <c r="C75" s="126" t="s">
        <v>13</v>
      </c>
      <c r="D75" s="155">
        <v>2.5236000000000001</v>
      </c>
      <c r="E75" s="154">
        <f t="shared" ref="E75:E78" si="27">E58</f>
        <v>148655649.81999999</v>
      </c>
      <c r="F75" s="154">
        <f t="shared" ref="F75:F80" si="28">F58</f>
        <v>463194.4</v>
      </c>
      <c r="G75" s="154">
        <f t="shared" si="26"/>
        <v>1168917.3899999999</v>
      </c>
      <c r="H75" s="153">
        <f t="shared" si="23"/>
        <v>0.19376586525590903</v>
      </c>
      <c r="I75" s="152">
        <f t="shared" si="24"/>
        <v>1248038.2729080701</v>
      </c>
      <c r="J75" s="147">
        <f>IF(ISERROR(I75/F75), 0, I75/F75)</f>
        <v>2.6944157202851979</v>
      </c>
      <c r="K75" s="120"/>
    </row>
    <row r="76" spans="1:17" x14ac:dyDescent="0.25">
      <c r="A76" s="72" t="s">
        <v>25</v>
      </c>
      <c r="B76" s="190" t="s">
        <v>17</v>
      </c>
      <c r="C76" s="126" t="s">
        <v>12</v>
      </c>
      <c r="D76" s="155">
        <v>6.0000000000000001E-3</v>
      </c>
      <c r="E76" s="154">
        <f t="shared" si="27"/>
        <v>2028052.33</v>
      </c>
      <c r="F76" s="154">
        <f t="shared" si="28"/>
        <v>0</v>
      </c>
      <c r="G76" s="154">
        <f t="shared" ref="G76:G77" si="29">ROUND(D76*E76, 2)</f>
        <v>12168.31</v>
      </c>
      <c r="H76" s="153">
        <f t="shared" si="23"/>
        <v>2.0170827605294935E-3</v>
      </c>
      <c r="I76" s="152">
        <f t="shared" si="24"/>
        <v>12991.950266571019</v>
      </c>
      <c r="J76" s="147">
        <f>IF(ISERROR((I76+I77)/(E76+E77)), 0, (I76+I77)/(E76+E77))</f>
        <v>6.0461226103464437E-3</v>
      </c>
      <c r="K76" s="120"/>
    </row>
    <row r="77" spans="1:17" x14ac:dyDescent="0.25">
      <c r="A77" s="72" t="s">
        <v>26</v>
      </c>
      <c r="B77" s="190" t="str">
        <f>B76</f>
        <v>Retail Transmission Rate - Line and Transformation Connection Service Rate</v>
      </c>
      <c r="C77" s="126" t="str">
        <f>C76</f>
        <v>$/kWh</v>
      </c>
      <c r="D77" s="155">
        <v>1.6999999999999999E-3</v>
      </c>
      <c r="E77" s="154">
        <f t="shared" si="27"/>
        <v>172555.65</v>
      </c>
      <c r="F77" s="154">
        <f t="shared" si="28"/>
        <v>0</v>
      </c>
      <c r="G77" s="154">
        <f t="shared" si="29"/>
        <v>293.33999999999997</v>
      </c>
      <c r="H77" s="153">
        <f t="shared" si="23"/>
        <v>4.8625573886079625E-5</v>
      </c>
      <c r="I77" s="152">
        <f t="shared" si="24"/>
        <v>313.19539781579709</v>
      </c>
      <c r="J77" s="147">
        <f>IF(ISERROR((I76+I77)/(E76+E77)), 0, (I76+I77)/(E76+E77))</f>
        <v>6.0461226103464437E-3</v>
      </c>
      <c r="K77" s="120"/>
    </row>
    <row r="78" spans="1:17" x14ac:dyDescent="0.25">
      <c r="A78" s="72" t="s">
        <v>27</v>
      </c>
      <c r="B78" s="190" t="s">
        <v>17</v>
      </c>
      <c r="C78" s="126" t="s">
        <v>13</v>
      </c>
      <c r="D78" s="155">
        <v>1.8021</v>
      </c>
      <c r="E78" s="154">
        <f t="shared" si="27"/>
        <v>116773.47</v>
      </c>
      <c r="F78" s="154">
        <f t="shared" si="28"/>
        <v>335</v>
      </c>
      <c r="G78" s="154">
        <f t="shared" ref="G78:G80" si="30">ROUND(D78*F78, 2)</f>
        <v>603.70000000000005</v>
      </c>
      <c r="H78" s="153">
        <f t="shared" si="23"/>
        <v>1.0007247206322449E-4</v>
      </c>
      <c r="I78" s="152">
        <f t="shared" si="24"/>
        <v>644.56283378126659</v>
      </c>
      <c r="J78" s="147">
        <f>IF(ISERROR(I78/F78), 0, I78/F78)</f>
        <v>1.9240681605410943</v>
      </c>
      <c r="K78" s="120"/>
    </row>
    <row r="79" spans="1:17" x14ac:dyDescent="0.25">
      <c r="A79" s="72" t="s">
        <v>28</v>
      </c>
      <c r="B79" s="190" t="s">
        <v>17</v>
      </c>
      <c r="C79" s="126" t="s">
        <v>13</v>
      </c>
      <c r="D79" s="155">
        <v>1.7650999999999999</v>
      </c>
      <c r="E79" s="154">
        <f>E62</f>
        <v>5415765.6399999997</v>
      </c>
      <c r="F79" s="154">
        <f t="shared" si="28"/>
        <v>14759</v>
      </c>
      <c r="G79" s="154">
        <f t="shared" si="30"/>
        <v>26051.11</v>
      </c>
      <c r="H79" s="153">
        <f t="shared" si="23"/>
        <v>4.3183683579443239E-3</v>
      </c>
      <c r="I79" s="152">
        <f t="shared" si="24"/>
        <v>27814.439762709117</v>
      </c>
      <c r="J79" s="147">
        <f>IF(ISERROR((I79+I80)/(F79+F80)), 0, (I79+I80)/(F79+F80))</f>
        <v>1.7852584774893907</v>
      </c>
      <c r="K79" s="120"/>
    </row>
    <row r="80" spans="1:17" x14ac:dyDescent="0.25">
      <c r="A80" s="72" t="s">
        <v>29</v>
      </c>
      <c r="B80" s="190" t="str">
        <f>B79</f>
        <v>Retail Transmission Rate - Line and Transformation Connection Service Rate</v>
      </c>
      <c r="C80" s="126" t="str">
        <f>C79</f>
        <v>$/kW</v>
      </c>
      <c r="D80" s="155">
        <v>0.4924</v>
      </c>
      <c r="E80" s="154">
        <f>E63</f>
        <v>391527.96</v>
      </c>
      <c r="F80" s="154">
        <f t="shared" si="28"/>
        <v>1163.78</v>
      </c>
      <c r="G80" s="154">
        <f t="shared" si="30"/>
        <v>573.04999999999995</v>
      </c>
      <c r="H80" s="153">
        <f t="shared" si="23"/>
        <v>9.4991767626024159E-5</v>
      </c>
      <c r="I80" s="152">
        <f t="shared" si="24"/>
        <v>611.83821748940659</v>
      </c>
      <c r="J80" s="147">
        <f>IF(ISERROR((I79+I80)/(F79+F80)), 0, (I79+I80)/(F79+F80))</f>
        <v>1.7852584774893907</v>
      </c>
      <c r="K80" s="120"/>
    </row>
    <row r="81" spans="2:9" x14ac:dyDescent="0.25">
      <c r="B81" s="190"/>
      <c r="D81" s="155"/>
      <c r="E81" s="154"/>
      <c r="F81" s="154"/>
      <c r="G81" s="151">
        <f>SUM(G68:G80)</f>
        <v>6032628.0300000003</v>
      </c>
      <c r="I81" s="152"/>
    </row>
    <row r="82" spans="2:9" x14ac:dyDescent="0.25">
      <c r="B82" s="190"/>
      <c r="D82" s="155"/>
      <c r="E82" s="154"/>
      <c r="F82" s="154"/>
    </row>
    <row r="83" spans="2:9" x14ac:dyDescent="0.25">
      <c r="B83" s="190"/>
      <c r="D83" s="155"/>
      <c r="E83" s="154"/>
      <c r="F83" s="154"/>
    </row>
    <row r="84" spans="2:9" x14ac:dyDescent="0.25">
      <c r="B84" s="190"/>
      <c r="D84" s="155"/>
      <c r="E84" s="154"/>
      <c r="F84" s="154"/>
    </row>
    <row r="85" spans="2:9" x14ac:dyDescent="0.25">
      <c r="B85" s="190"/>
      <c r="D85" s="155"/>
      <c r="E85" s="154"/>
      <c r="F85" s="154"/>
    </row>
    <row r="86" spans="2:9" x14ac:dyDescent="0.25">
      <c r="B86" s="190"/>
      <c r="D86" s="155"/>
      <c r="E86" s="154"/>
      <c r="F86" s="154"/>
    </row>
    <row r="87" spans="2:9" x14ac:dyDescent="0.25">
      <c r="B87" s="190"/>
      <c r="D87" s="155"/>
      <c r="E87" s="154"/>
      <c r="F87" s="154"/>
    </row>
    <row r="88" spans="2:9" x14ac:dyDescent="0.25">
      <c r="B88" s="190"/>
      <c r="D88" s="155"/>
      <c r="E88" s="154"/>
      <c r="F88" s="154"/>
    </row>
    <row r="89" spans="2:9" x14ac:dyDescent="0.25">
      <c r="B89" s="190"/>
      <c r="D89" s="155"/>
      <c r="E89" s="154"/>
      <c r="F89" s="154"/>
    </row>
    <row r="90" spans="2:9" x14ac:dyDescent="0.25">
      <c r="B90" s="190"/>
      <c r="D90" s="155"/>
      <c r="E90" s="154"/>
      <c r="F90" s="154"/>
    </row>
    <row r="91" spans="2:9" x14ac:dyDescent="0.25">
      <c r="B91" s="190"/>
      <c r="D91" s="155"/>
      <c r="E91" s="154"/>
      <c r="F91" s="154"/>
    </row>
    <row r="92" spans="2:9" x14ac:dyDescent="0.25">
      <c r="B92" s="190"/>
      <c r="D92" s="155"/>
      <c r="E92" s="154"/>
      <c r="F92" s="154"/>
    </row>
    <row r="93" spans="2:9" x14ac:dyDescent="0.25">
      <c r="B93" s="190"/>
      <c r="D93" s="155"/>
      <c r="E93" s="154"/>
      <c r="F93" s="154"/>
    </row>
    <row r="94" spans="2:9" x14ac:dyDescent="0.25">
      <c r="D94" s="155"/>
      <c r="E94" s="145"/>
      <c r="F94" s="154"/>
    </row>
    <row r="95" spans="2:9" x14ac:dyDescent="0.25">
      <c r="D95" s="155"/>
      <c r="E95" s="145"/>
      <c r="F95" s="154"/>
    </row>
    <row r="96" spans="2:9" x14ac:dyDescent="0.25">
      <c r="D96" s="155"/>
      <c r="E96" s="154"/>
      <c r="F96" s="154"/>
    </row>
    <row r="97" spans="4:6" x14ac:dyDescent="0.25">
      <c r="D97" s="155"/>
      <c r="E97" s="154"/>
      <c r="F97" s="154"/>
    </row>
    <row r="98" spans="4:6" x14ac:dyDescent="0.25">
      <c r="D98" s="155"/>
      <c r="E98" s="154"/>
      <c r="F98" s="154"/>
    </row>
    <row r="99" spans="4:6" x14ac:dyDescent="0.25">
      <c r="D99" s="155"/>
      <c r="E99" s="154"/>
      <c r="F99" s="154"/>
    </row>
    <row r="100" spans="4:6" x14ac:dyDescent="0.25">
      <c r="D100" s="155"/>
      <c r="E100" s="154"/>
      <c r="F100" s="154"/>
    </row>
    <row r="101" spans="4:6" x14ac:dyDescent="0.25">
      <c r="D101" s="155"/>
      <c r="E101" s="154"/>
      <c r="F101" s="154"/>
    </row>
    <row r="102" spans="4:6" x14ac:dyDescent="0.25">
      <c r="D102" s="155"/>
      <c r="E102" s="154"/>
      <c r="F102" s="154"/>
    </row>
    <row r="103" spans="4:6" x14ac:dyDescent="0.25">
      <c r="D103" s="155"/>
      <c r="E103" s="154"/>
      <c r="F103" s="154"/>
    </row>
    <row r="104" spans="4:6" x14ac:dyDescent="0.25">
      <c r="D104" s="155"/>
      <c r="E104" s="154"/>
      <c r="F104" s="154"/>
    </row>
    <row r="105" spans="4:6" x14ac:dyDescent="0.25">
      <c r="D105" s="155"/>
      <c r="E105" s="154"/>
      <c r="F105" s="154"/>
    </row>
    <row r="106" spans="4:6" x14ac:dyDescent="0.25">
      <c r="D106" s="155"/>
      <c r="E106" s="154"/>
      <c r="F106" s="154"/>
    </row>
    <row r="107" spans="4:6" x14ac:dyDescent="0.25">
      <c r="D107" s="155"/>
      <c r="E107" s="154"/>
      <c r="F107" s="154"/>
    </row>
    <row r="108" spans="4:6" x14ac:dyDescent="0.25">
      <c r="D108" s="155"/>
      <c r="E108" s="154"/>
      <c r="F108" s="154"/>
    </row>
    <row r="109" spans="4:6" x14ac:dyDescent="0.25">
      <c r="D109" s="155"/>
      <c r="E109" s="154"/>
      <c r="F109" s="154"/>
    </row>
    <row r="110" spans="4:6" x14ac:dyDescent="0.25">
      <c r="D110" s="155"/>
      <c r="E110" s="154"/>
      <c r="F110" s="154"/>
    </row>
    <row r="111" spans="4:6" x14ac:dyDescent="0.25">
      <c r="D111" s="155"/>
      <c r="E111" s="154"/>
      <c r="F111" s="154"/>
    </row>
    <row r="112" spans="4:6" x14ac:dyDescent="0.25">
      <c r="D112" s="155"/>
      <c r="E112" s="154"/>
      <c r="F112" s="154"/>
    </row>
    <row r="113" spans="4:6" x14ac:dyDescent="0.25">
      <c r="D113" s="155"/>
      <c r="E113" s="154"/>
      <c r="F113" s="154"/>
    </row>
    <row r="114" spans="4:6" x14ac:dyDescent="0.25">
      <c r="D114" s="155"/>
      <c r="E114" s="154"/>
      <c r="F114" s="154"/>
    </row>
    <row r="115" spans="4:6" x14ac:dyDescent="0.25">
      <c r="D115" s="155"/>
      <c r="E115" s="154"/>
      <c r="F115" s="154"/>
    </row>
    <row r="116" spans="4:6" x14ac:dyDescent="0.25">
      <c r="D116" s="155"/>
      <c r="E116" s="154"/>
      <c r="F116" s="154"/>
    </row>
    <row r="117" spans="4:6" x14ac:dyDescent="0.25">
      <c r="D117" s="155"/>
      <c r="E117" s="154"/>
      <c r="F117" s="154"/>
    </row>
    <row r="118" spans="4:6" x14ac:dyDescent="0.25">
      <c r="D118" s="155"/>
      <c r="E118" s="154"/>
      <c r="F118" s="154"/>
    </row>
    <row r="119" spans="4:6" x14ac:dyDescent="0.25">
      <c r="D119" s="155"/>
      <c r="E119" s="154"/>
      <c r="F119" s="154"/>
    </row>
    <row r="120" spans="4:6" x14ac:dyDescent="0.25">
      <c r="D120" s="155"/>
      <c r="E120" s="154"/>
      <c r="F120" s="154"/>
    </row>
    <row r="121" spans="4:6" x14ac:dyDescent="0.25">
      <c r="D121" s="155"/>
      <c r="E121" s="154"/>
      <c r="F121" s="154"/>
    </row>
    <row r="122" spans="4:6" x14ac:dyDescent="0.25">
      <c r="D122" s="155"/>
      <c r="E122" s="154"/>
      <c r="F122" s="154"/>
    </row>
    <row r="123" spans="4:6" x14ac:dyDescent="0.25">
      <c r="D123" s="155"/>
      <c r="E123" s="154"/>
      <c r="F123" s="154"/>
    </row>
    <row r="124" spans="4:6" x14ac:dyDescent="0.25">
      <c r="D124" s="155"/>
      <c r="E124" s="154"/>
      <c r="F124" s="154"/>
    </row>
    <row r="125" spans="4:6" x14ac:dyDescent="0.25">
      <c r="D125" s="155"/>
      <c r="E125" s="154"/>
      <c r="F125" s="154"/>
    </row>
    <row r="126" spans="4:6" x14ac:dyDescent="0.25">
      <c r="D126" s="155"/>
      <c r="E126" s="154"/>
      <c r="F126" s="154"/>
    </row>
    <row r="127" spans="4:6" x14ac:dyDescent="0.25">
      <c r="D127" s="155"/>
      <c r="E127" s="154"/>
      <c r="F127" s="154"/>
    </row>
    <row r="128" spans="4:6" x14ac:dyDescent="0.25">
      <c r="D128" s="155"/>
      <c r="E128" s="154"/>
      <c r="F128" s="154"/>
    </row>
    <row r="129" spans="4:6" x14ac:dyDescent="0.25">
      <c r="D129" s="155"/>
      <c r="E129" s="154"/>
      <c r="F129" s="154"/>
    </row>
    <row r="130" spans="4:6" x14ac:dyDescent="0.25">
      <c r="D130" s="155"/>
      <c r="E130" s="154"/>
      <c r="F130" s="154"/>
    </row>
    <row r="131" spans="4:6" x14ac:dyDescent="0.25">
      <c r="D131" s="155"/>
      <c r="E131" s="154"/>
      <c r="F131" s="154"/>
    </row>
  </sheetData>
  <pageMargins left="0.7" right="0.7" top="0.75" bottom="0.75" header="0.3" footer="0.3"/>
  <pageSetup paperSize="9" scale="30" orientation="portrait" horizontalDpi="1200" verticalDpi="1200" r:id="rId1"/>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0E44-7764-4CEA-ABA5-F69823944C8F}">
  <dimension ref="A1:N55"/>
  <sheetViews>
    <sheetView workbookViewId="0">
      <selection activeCell="G23" sqref="G23"/>
    </sheetView>
  </sheetViews>
  <sheetFormatPr defaultRowHeight="15" x14ac:dyDescent="0.25"/>
  <cols>
    <col min="1" max="1" width="3.140625" customWidth="1"/>
    <col min="2" max="2" width="44.5703125" customWidth="1"/>
    <col min="3" max="10" width="12.28515625" customWidth="1"/>
  </cols>
  <sheetData>
    <row r="1" spans="1:14" x14ac:dyDescent="0.25">
      <c r="C1" s="3"/>
    </row>
    <row r="2" spans="1:14" x14ac:dyDescent="0.25">
      <c r="C2" s="3"/>
    </row>
    <row r="3" spans="1:14" x14ac:dyDescent="0.25">
      <c r="C3" s="3"/>
    </row>
    <row r="4" spans="1:14" x14ac:dyDescent="0.25">
      <c r="C4" s="3"/>
    </row>
    <row r="5" spans="1:14" x14ac:dyDescent="0.25">
      <c r="C5" s="3"/>
    </row>
    <row r="6" spans="1:14" x14ac:dyDescent="0.25">
      <c r="C6" s="3"/>
    </row>
    <row r="7" spans="1:14" x14ac:dyDescent="0.25">
      <c r="C7" s="3"/>
    </row>
    <row r="8" spans="1:14" x14ac:dyDescent="0.25">
      <c r="C8" s="3"/>
    </row>
    <row r="9" spans="1:14" x14ac:dyDescent="0.25">
      <c r="C9" s="3"/>
    </row>
    <row r="10" spans="1:14" x14ac:dyDescent="0.25">
      <c r="C10" s="3"/>
    </row>
    <row r="11" spans="1:14" x14ac:dyDescent="0.25">
      <c r="C11" s="3"/>
    </row>
    <row r="12" spans="1:14" x14ac:dyDescent="0.25">
      <c r="C12" s="3"/>
    </row>
    <row r="13" spans="1:14" ht="15.75" x14ac:dyDescent="0.25">
      <c r="A13" s="218" t="s">
        <v>174</v>
      </c>
      <c r="B13" s="218"/>
      <c r="C13" s="218"/>
      <c r="D13" s="218"/>
      <c r="E13" s="218"/>
      <c r="F13" s="218"/>
      <c r="G13" s="218"/>
      <c r="H13" s="218"/>
      <c r="I13" s="218"/>
      <c r="J13" s="218"/>
      <c r="K13" s="218"/>
      <c r="L13" s="77"/>
      <c r="M13" s="77"/>
      <c r="N13" s="77"/>
    </row>
    <row r="14" spans="1:14" ht="15.75" x14ac:dyDescent="0.25">
      <c r="A14" s="19"/>
      <c r="B14" s="19"/>
      <c r="C14" s="2"/>
      <c r="D14" s="19"/>
      <c r="E14" s="19"/>
      <c r="F14" s="19"/>
      <c r="G14" s="19"/>
      <c r="H14" s="19"/>
      <c r="I14" s="19"/>
      <c r="J14" s="19"/>
      <c r="K14" s="19"/>
      <c r="L14" s="19"/>
      <c r="M14" s="19"/>
      <c r="N14" s="19"/>
    </row>
    <row r="15" spans="1:14" ht="15.75" x14ac:dyDescent="0.25">
      <c r="A15" s="19"/>
      <c r="B15" s="34" t="s">
        <v>175</v>
      </c>
      <c r="C15" s="19"/>
      <c r="D15" s="19"/>
      <c r="E15" s="19"/>
      <c r="F15" s="19"/>
      <c r="G15" s="19"/>
      <c r="H15" s="19"/>
      <c r="I15" s="19"/>
      <c r="J15" s="19"/>
      <c r="K15" s="19"/>
      <c r="L15" s="19"/>
      <c r="M15" s="19"/>
      <c r="N15" s="19"/>
    </row>
    <row r="16" spans="1:14" x14ac:dyDescent="0.25">
      <c r="A16" s="78"/>
      <c r="B16" s="78"/>
      <c r="C16" s="78"/>
      <c r="D16" s="78"/>
      <c r="E16" s="78"/>
      <c r="F16" s="78"/>
      <c r="G16" s="78"/>
      <c r="H16" s="78"/>
      <c r="I16" s="78"/>
      <c r="J16" s="78"/>
      <c r="K16" s="78"/>
      <c r="L16" s="78"/>
      <c r="M16" s="78"/>
      <c r="N16" s="78"/>
    </row>
    <row r="17" spans="2:11" x14ac:dyDescent="0.25">
      <c r="B17" s="76" t="s">
        <v>176</v>
      </c>
      <c r="C17" s="78"/>
      <c r="D17" s="78"/>
      <c r="E17" s="78"/>
      <c r="F17" s="78"/>
      <c r="G17" s="78"/>
      <c r="H17" s="78"/>
      <c r="I17" s="78"/>
      <c r="J17" s="78"/>
      <c r="K17" s="78"/>
    </row>
    <row r="18" spans="2:11" ht="26.25" thickBot="1" x14ac:dyDescent="0.3">
      <c r="B18" s="25"/>
      <c r="C18" s="92">
        <v>2017</v>
      </c>
      <c r="D18" s="92">
        <f>C18+1</f>
        <v>2018</v>
      </c>
      <c r="E18" s="92">
        <f t="shared" ref="E18:G18" si="0">D18+1</f>
        <v>2019</v>
      </c>
      <c r="F18" s="92">
        <f t="shared" si="0"/>
        <v>2020</v>
      </c>
      <c r="G18" s="92">
        <f t="shared" si="0"/>
        <v>2021</v>
      </c>
      <c r="H18" s="92">
        <v>2022</v>
      </c>
      <c r="I18" s="92" t="str">
        <f>G18+2&amp;" Forecast"</f>
        <v>2023 Forecast</v>
      </c>
      <c r="J18" s="92" t="str">
        <f>G18+3&amp;" Forecast"</f>
        <v>2024 Forecast</v>
      </c>
      <c r="K18" s="93" t="s">
        <v>177</v>
      </c>
    </row>
    <row r="19" spans="2:11" x14ac:dyDescent="0.25">
      <c r="B19" s="94" t="s">
        <v>178</v>
      </c>
      <c r="C19" s="95"/>
      <c r="D19" s="95"/>
      <c r="E19" s="95"/>
      <c r="F19" s="95"/>
      <c r="G19" s="95"/>
      <c r="H19" s="95"/>
      <c r="I19" s="95"/>
      <c r="J19" s="95"/>
      <c r="K19" s="96"/>
    </row>
    <row r="20" spans="2:11" x14ac:dyDescent="0.25">
      <c r="B20" s="78" t="s">
        <v>179</v>
      </c>
      <c r="C20" s="95"/>
      <c r="D20" s="95"/>
      <c r="E20" s="95"/>
      <c r="F20" s="95"/>
      <c r="G20" s="95"/>
      <c r="H20" s="95"/>
      <c r="I20" s="95"/>
      <c r="J20" s="95"/>
      <c r="K20" s="96"/>
    </row>
    <row r="21" spans="2:11" x14ac:dyDescent="0.25">
      <c r="B21" s="78"/>
      <c r="C21" s="78"/>
      <c r="D21" s="78"/>
      <c r="E21" s="78"/>
      <c r="F21" s="78"/>
      <c r="G21" s="78"/>
      <c r="H21" s="78"/>
      <c r="I21" s="78"/>
      <c r="K21" s="78"/>
    </row>
    <row r="22" spans="2:11" x14ac:dyDescent="0.25">
      <c r="B22" s="76" t="s">
        <v>180</v>
      </c>
      <c r="C22" s="78"/>
      <c r="D22" s="78"/>
      <c r="E22" s="78"/>
      <c r="F22" s="78"/>
      <c r="G22" s="78"/>
      <c r="H22" s="78"/>
      <c r="I22" s="78"/>
      <c r="K22" s="78"/>
    </row>
    <row r="23" spans="2:11" ht="26.25" thickBot="1" x14ac:dyDescent="0.3">
      <c r="B23" s="25"/>
      <c r="C23" s="92">
        <f t="shared" ref="C23:I23" si="1">C18</f>
        <v>2017</v>
      </c>
      <c r="D23" s="92">
        <f t="shared" si="1"/>
        <v>2018</v>
      </c>
      <c r="E23" s="92">
        <f t="shared" si="1"/>
        <v>2019</v>
      </c>
      <c r="F23" s="92">
        <f t="shared" si="1"/>
        <v>2020</v>
      </c>
      <c r="G23" s="92">
        <f t="shared" si="1"/>
        <v>2021</v>
      </c>
      <c r="H23" s="92">
        <f t="shared" si="1"/>
        <v>2022</v>
      </c>
      <c r="I23" s="92" t="str">
        <f t="shared" si="1"/>
        <v>2023 Forecast</v>
      </c>
      <c r="J23" s="92" t="str">
        <f>J18</f>
        <v>2024 Forecast</v>
      </c>
      <c r="K23" s="93" t="str">
        <f>K18</f>
        <v xml:space="preserve">      Forecast Methodology</v>
      </c>
    </row>
    <row r="24" spans="2:11" x14ac:dyDescent="0.25">
      <c r="B24" s="94" t="s">
        <v>178</v>
      </c>
      <c r="C24" s="96"/>
      <c r="D24" s="96"/>
      <c r="E24" s="96"/>
      <c r="F24" s="96"/>
      <c r="G24" s="96"/>
      <c r="H24" s="96"/>
      <c r="I24" s="96"/>
      <c r="J24" s="96"/>
      <c r="K24" s="96"/>
    </row>
    <row r="25" spans="2:11" x14ac:dyDescent="0.25">
      <c r="B25" s="78" t="s">
        <v>179</v>
      </c>
      <c r="C25" s="97"/>
      <c r="D25" s="97"/>
      <c r="E25" s="97"/>
      <c r="F25" s="97"/>
      <c r="G25" s="97"/>
      <c r="H25" s="97"/>
      <c r="I25" s="97"/>
      <c r="J25" s="97"/>
      <c r="K25" s="96"/>
    </row>
    <row r="26" spans="2:11" x14ac:dyDescent="0.25">
      <c r="B26" s="78"/>
      <c r="C26" s="78"/>
      <c r="D26" s="78"/>
      <c r="E26" s="78"/>
      <c r="F26" s="78"/>
      <c r="G26" s="78"/>
      <c r="H26" s="78"/>
      <c r="I26" s="78"/>
      <c r="J26" s="78"/>
      <c r="K26" s="78"/>
    </row>
    <row r="27" spans="2:11" ht="26.25" customHeight="1" x14ac:dyDescent="0.25">
      <c r="B27" s="219" t="s">
        <v>181</v>
      </c>
      <c r="C27" s="219"/>
      <c r="D27" s="219"/>
      <c r="E27" s="219"/>
      <c r="F27" s="219"/>
      <c r="G27" s="219"/>
      <c r="H27" s="219"/>
      <c r="I27" s="219"/>
      <c r="J27" s="219"/>
      <c r="K27" s="219"/>
    </row>
    <row r="28" spans="2:11" x14ac:dyDescent="0.25">
      <c r="B28" s="219" t="s">
        <v>182</v>
      </c>
      <c r="C28" s="219"/>
      <c r="D28" s="219"/>
      <c r="E28" s="219"/>
      <c r="F28" s="219"/>
      <c r="G28" s="219"/>
      <c r="H28" s="219"/>
      <c r="I28" s="219"/>
      <c r="J28" s="219"/>
      <c r="K28" s="219"/>
    </row>
    <row r="29" spans="2:11" x14ac:dyDescent="0.25">
      <c r="B29" s="94"/>
      <c r="C29" s="78"/>
      <c r="D29" s="78"/>
      <c r="E29" s="78"/>
      <c r="F29" s="78"/>
      <c r="G29" s="78"/>
      <c r="H29" s="78"/>
      <c r="I29" s="78"/>
      <c r="J29" s="78"/>
      <c r="K29" s="78"/>
    </row>
    <row r="30" spans="2:11" ht="15.75" x14ac:dyDescent="0.25">
      <c r="B30" s="34" t="s">
        <v>183</v>
      </c>
      <c r="C30" s="19"/>
      <c r="D30" s="19"/>
      <c r="E30" s="19"/>
      <c r="F30" s="19"/>
      <c r="G30" s="19"/>
      <c r="H30" s="19"/>
      <c r="I30" s="19"/>
      <c r="J30" s="19"/>
      <c r="K30" s="19"/>
    </row>
    <row r="31" spans="2:11" ht="15.75" thickBot="1" x14ac:dyDescent="0.3">
      <c r="B31" s="25"/>
      <c r="C31" s="25"/>
      <c r="D31" s="25"/>
      <c r="E31" s="25"/>
      <c r="F31" s="25"/>
      <c r="G31" s="25"/>
      <c r="H31" s="25"/>
      <c r="I31" s="25"/>
      <c r="J31" s="25"/>
      <c r="K31" s="25"/>
    </row>
    <row r="32" spans="2:11" ht="15.75" thickBot="1" x14ac:dyDescent="0.3">
      <c r="B32" s="25" t="s">
        <v>184</v>
      </c>
      <c r="C32" s="98"/>
      <c r="D32" s="25"/>
      <c r="E32" s="25"/>
      <c r="F32" s="25"/>
      <c r="G32" s="25"/>
      <c r="H32" s="25"/>
      <c r="I32" s="25"/>
      <c r="J32" s="25"/>
      <c r="K32" s="25"/>
    </row>
    <row r="33" spans="2:11" x14ac:dyDescent="0.25">
      <c r="B33" s="25"/>
      <c r="C33" s="25"/>
      <c r="D33" s="25"/>
      <c r="E33" s="25"/>
      <c r="F33" s="25"/>
      <c r="G33" s="25"/>
      <c r="H33" s="25"/>
      <c r="I33" s="25"/>
      <c r="J33" s="25"/>
      <c r="K33" s="25"/>
    </row>
    <row r="34" spans="2:11" x14ac:dyDescent="0.25">
      <c r="B34" s="219" t="s">
        <v>185</v>
      </c>
      <c r="C34" s="219"/>
      <c r="D34" s="219"/>
      <c r="E34" s="219"/>
      <c r="F34" s="219"/>
      <c r="G34" s="219"/>
      <c r="H34" s="219"/>
      <c r="I34" s="219"/>
    </row>
    <row r="35" spans="2:11" x14ac:dyDescent="0.25">
      <c r="B35" s="219" t="s">
        <v>186</v>
      </c>
      <c r="C35" s="219"/>
      <c r="D35" s="219"/>
      <c r="E35" s="219"/>
      <c r="F35" s="219"/>
      <c r="G35" s="219"/>
      <c r="H35" s="219"/>
      <c r="I35" s="219"/>
    </row>
    <row r="36" spans="2:11" x14ac:dyDescent="0.25">
      <c r="C36" s="3"/>
    </row>
    <row r="37" spans="2:11" ht="51.75" thickBot="1" x14ac:dyDescent="0.3">
      <c r="B37" s="89" t="s">
        <v>1</v>
      </c>
      <c r="C37" s="99" t="s">
        <v>3</v>
      </c>
      <c r="D37" s="92" t="str">
        <f>C18+7&amp;" Forecasted Volume"</f>
        <v>2024 Forecasted Volume</v>
      </c>
      <c r="E37" s="92" t="s">
        <v>187</v>
      </c>
      <c r="F37" s="92" t="s">
        <v>188</v>
      </c>
      <c r="G37" s="92" t="s">
        <v>189</v>
      </c>
      <c r="H37" s="92" t="s">
        <v>190</v>
      </c>
      <c r="I37" s="92" t="s">
        <v>191</v>
      </c>
      <c r="J37" s="100" t="s">
        <v>188</v>
      </c>
      <c r="K37" s="101" t="s">
        <v>183</v>
      </c>
    </row>
    <row r="38" spans="2:11" x14ac:dyDescent="0.25">
      <c r="C38" s="3"/>
    </row>
    <row r="39" spans="2:11" x14ac:dyDescent="0.25">
      <c r="B39" t="s">
        <v>152</v>
      </c>
      <c r="C39" t="s">
        <v>12</v>
      </c>
      <c r="D39" s="102"/>
      <c r="F39" s="103">
        <f t="shared" ref="F39:F45" si="2">IF(C39="$/kWh",D39*C$32,D39)</f>
        <v>0</v>
      </c>
      <c r="G39" s="103">
        <f t="shared" ref="G39:G45" si="3">F39*E39</f>
        <v>0</v>
      </c>
      <c r="H39" s="104" t="e">
        <f>G39/$G47</f>
        <v>#DIV/0!</v>
      </c>
      <c r="I39" s="103" t="e">
        <f>H39*($J$20+$J$25)</f>
        <v>#DIV/0!</v>
      </c>
      <c r="J39" s="103">
        <f t="shared" ref="J39:J45" si="4">IF(J$37="Loss Adjusted Volume",F39,D39)</f>
        <v>0</v>
      </c>
      <c r="K39" s="105">
        <f t="shared" ref="K39:K45" si="5">IFERROR(I39/J39,0)</f>
        <v>0</v>
      </c>
    </row>
    <row r="40" spans="2:11" x14ac:dyDescent="0.25">
      <c r="B40" t="s">
        <v>153</v>
      </c>
      <c r="C40" t="s">
        <v>12</v>
      </c>
      <c r="D40" s="102"/>
      <c r="F40" s="103">
        <f t="shared" si="2"/>
        <v>0</v>
      </c>
      <c r="G40" s="103">
        <f t="shared" si="3"/>
        <v>0</v>
      </c>
      <c r="H40" s="104" t="e">
        <f>G40/$G47</f>
        <v>#DIV/0!</v>
      </c>
      <c r="I40" s="103" t="e">
        <f t="shared" ref="I40:I45" si="6">H40*($J$20+$J$25)</f>
        <v>#DIV/0!</v>
      </c>
      <c r="J40" s="103">
        <f t="shared" si="4"/>
        <v>0</v>
      </c>
      <c r="K40" s="105">
        <f t="shared" si="5"/>
        <v>0</v>
      </c>
    </row>
    <row r="41" spans="2:11" x14ac:dyDescent="0.25">
      <c r="B41" t="s">
        <v>195</v>
      </c>
      <c r="C41" t="s">
        <v>13</v>
      </c>
      <c r="D41" s="102"/>
      <c r="F41" s="103">
        <f t="shared" si="2"/>
        <v>0</v>
      </c>
      <c r="G41" s="103">
        <f t="shared" si="3"/>
        <v>0</v>
      </c>
      <c r="H41" s="104" t="e">
        <f>G41/$G47</f>
        <v>#DIV/0!</v>
      </c>
      <c r="I41" s="103" t="e">
        <f t="shared" si="6"/>
        <v>#DIV/0!</v>
      </c>
      <c r="J41" s="103">
        <f t="shared" si="4"/>
        <v>0</v>
      </c>
      <c r="K41" s="105">
        <f t="shared" si="5"/>
        <v>0</v>
      </c>
    </row>
    <row r="42" spans="2:11" x14ac:dyDescent="0.25">
      <c r="B42" t="s">
        <v>194</v>
      </c>
      <c r="C42" t="s">
        <v>13</v>
      </c>
      <c r="D42" s="102"/>
      <c r="F42" s="103">
        <f t="shared" si="2"/>
        <v>0</v>
      </c>
      <c r="G42" s="103">
        <f t="shared" si="3"/>
        <v>0</v>
      </c>
      <c r="H42" s="104" t="e">
        <f>G42/$G47</f>
        <v>#DIV/0!</v>
      </c>
      <c r="I42" s="103" t="e">
        <f t="shared" si="6"/>
        <v>#DIV/0!</v>
      </c>
      <c r="J42" s="103">
        <f t="shared" si="4"/>
        <v>0</v>
      </c>
      <c r="K42" s="105">
        <f t="shared" si="5"/>
        <v>0</v>
      </c>
    </row>
    <row r="43" spans="2:11" x14ac:dyDescent="0.25">
      <c r="B43" t="s">
        <v>154</v>
      </c>
      <c r="C43" t="s">
        <v>12</v>
      </c>
      <c r="D43" s="102"/>
      <c r="F43" s="103">
        <f t="shared" si="2"/>
        <v>0</v>
      </c>
      <c r="G43" s="103">
        <f t="shared" si="3"/>
        <v>0</v>
      </c>
      <c r="H43" s="104" t="e">
        <f>G43/$G47</f>
        <v>#DIV/0!</v>
      </c>
      <c r="I43" s="103" t="e">
        <f t="shared" si="6"/>
        <v>#DIV/0!</v>
      </c>
      <c r="J43" s="103">
        <f t="shared" si="4"/>
        <v>0</v>
      </c>
      <c r="K43" s="105">
        <f t="shared" si="5"/>
        <v>0</v>
      </c>
    </row>
    <row r="44" spans="2:11" x14ac:dyDescent="0.25">
      <c r="B44" t="s">
        <v>192</v>
      </c>
      <c r="C44" t="s">
        <v>13</v>
      </c>
      <c r="D44" s="102"/>
      <c r="F44" s="103">
        <f t="shared" si="2"/>
        <v>0</v>
      </c>
      <c r="G44" s="103">
        <f t="shared" si="3"/>
        <v>0</v>
      </c>
      <c r="H44" s="104" t="e">
        <f>G44/$G47</f>
        <v>#DIV/0!</v>
      </c>
      <c r="I44" s="103" t="e">
        <f t="shared" si="6"/>
        <v>#DIV/0!</v>
      </c>
      <c r="J44" s="103">
        <f t="shared" si="4"/>
        <v>0</v>
      </c>
      <c r="K44" s="105">
        <f t="shared" si="5"/>
        <v>0</v>
      </c>
    </row>
    <row r="45" spans="2:11" x14ac:dyDescent="0.25">
      <c r="B45" t="s">
        <v>155</v>
      </c>
      <c r="C45" t="s">
        <v>13</v>
      </c>
      <c r="D45" s="106"/>
      <c r="F45" s="103">
        <f t="shared" si="2"/>
        <v>0</v>
      </c>
      <c r="G45" s="103">
        <f t="shared" si="3"/>
        <v>0</v>
      </c>
      <c r="H45" s="104" t="e">
        <f>G45/$G47</f>
        <v>#DIV/0!</v>
      </c>
      <c r="I45" s="103" t="e">
        <f t="shared" si="6"/>
        <v>#DIV/0!</v>
      </c>
      <c r="J45" s="103">
        <f t="shared" si="4"/>
        <v>0</v>
      </c>
      <c r="K45" s="105">
        <f t="shared" si="5"/>
        <v>0</v>
      </c>
    </row>
    <row r="46" spans="2:11" x14ac:dyDescent="0.25">
      <c r="D46" s="103"/>
      <c r="G46" s="107"/>
      <c r="H46" s="107" t="e">
        <f>G46/$G47</f>
        <v>#DIV/0!</v>
      </c>
      <c r="I46" s="107"/>
    </row>
    <row r="47" spans="2:11" ht="15.75" thickBot="1" x14ac:dyDescent="0.3">
      <c r="B47" t="s">
        <v>193</v>
      </c>
      <c r="D47" s="103"/>
      <c r="G47" s="108">
        <f>SUM(G39:G45)</f>
        <v>0</v>
      </c>
      <c r="H47" s="109" t="e">
        <f>SUM(H39:H45)</f>
        <v>#DIV/0!</v>
      </c>
      <c r="I47" s="110">
        <f>J20+J25</f>
        <v>0</v>
      </c>
    </row>
    <row r="48" spans="2:11" ht="15.75" thickTop="1" x14ac:dyDescent="0.25">
      <c r="D48" s="103"/>
    </row>
    <row r="49" spans="4:4" x14ac:dyDescent="0.25">
      <c r="D49" s="103"/>
    </row>
    <row r="50" spans="4:4" x14ac:dyDescent="0.25">
      <c r="D50" s="103"/>
    </row>
    <row r="51" spans="4:4" x14ac:dyDescent="0.25">
      <c r="D51" s="103"/>
    </row>
    <row r="52" spans="4:4" x14ac:dyDescent="0.25">
      <c r="D52" s="103"/>
    </row>
    <row r="53" spans="4:4" x14ac:dyDescent="0.25">
      <c r="D53" s="103"/>
    </row>
    <row r="54" spans="4:4" x14ac:dyDescent="0.25">
      <c r="D54" s="103"/>
    </row>
    <row r="55" spans="4:4" x14ac:dyDescent="0.25">
      <c r="D55" s="103"/>
    </row>
  </sheetData>
  <mergeCells count="5">
    <mergeCell ref="A13:K13"/>
    <mergeCell ref="B27:K27"/>
    <mergeCell ref="B28:K28"/>
    <mergeCell ref="B34:I34"/>
    <mergeCell ref="B35:I35"/>
  </mergeCells>
  <dataValidations count="1">
    <dataValidation type="list" allowBlank="1" showInputMessage="1" showErrorMessage="1" sqref="J37" xr:uid="{836DF568-F6CB-46B5-B62F-BC45D50C7474}">
      <formula1>"Delivered Volume, Loss Adjusted Volume"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1. Info</vt:lpstr>
      <vt:lpstr>2. Table of Contents</vt:lpstr>
      <vt:lpstr>3. RRR Data</vt:lpstr>
      <vt:lpstr>4. UTRs and Sub-Transmission</vt:lpstr>
      <vt:lpstr>5. Historical Wholesale</vt:lpstr>
      <vt:lpstr>6. Current Wholesale</vt:lpstr>
      <vt:lpstr>7. Forecast Wholesale</vt:lpstr>
      <vt:lpstr>8. RTSR Rates to Forecast</vt:lpstr>
      <vt:lpstr>9. LV Rates</vt:lpstr>
      <vt:lpstr>forecast_wholesale_lineplus</vt:lpstr>
      <vt:lpstr>forecast_wholesale_network</vt:lpstr>
      <vt:lpstr>'1. Info'!Print_Area</vt:lpstr>
      <vt:lpstr>'2. Table of Contents'!Print_Area</vt:lpstr>
      <vt:lpstr>'3. RRR Data'!Print_Area</vt:lpstr>
      <vt:lpstr>'5. Historical Wholesale'!Print_Area</vt:lpstr>
      <vt:lpstr>'8. RTSR Rates to Forecast'!Print_Area</vt:lpstr>
      <vt:lpstr>Total_Current_Wholesale_lineplus</vt:lpstr>
      <vt:lpstr>total_current_wholesale_network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Andrew Blair (Consultant)</cp:lastModifiedBy>
  <cp:lastPrinted>2023-08-14T23:10:47Z</cp:lastPrinted>
  <dcterms:created xsi:type="dcterms:W3CDTF">2023-06-19T19:33:33Z</dcterms:created>
  <dcterms:modified xsi:type="dcterms:W3CDTF">2023-11-07T17:57:58Z</dcterms:modified>
</cp:coreProperties>
</file>