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EganvilleCommunityExpansionProject/Interrogatory Responses/"/>
    </mc:Choice>
  </mc:AlternateContent>
  <xr:revisionPtr revIDLastSave="29" documentId="8_{C0D2EAF8-E86A-4C25-8617-ECD2E4C2F0A7}" xr6:coauthVersionLast="47" xr6:coauthVersionMax="47" xr10:uidLastSave="{4C7C2436-1798-4ACC-971A-469A00BCA8C3}"/>
  <bookViews>
    <workbookView xWindow="28680" yWindow="-120" windowWidth="29040" windowHeight="15840" xr2:uid="{45162A35-B050-46EB-8C0E-ACDEE9F13D27}"/>
  </bookViews>
  <sheets>
    <sheet name="ED25a Version Residential comb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">#REF!,#REF!,#REF!,#REF!,#REF!,#REF!,#REF!,#REF!,#REF!,#REF!,#REF!,#REF!</definedName>
    <definedName name="______q222" localSheetId="0" hidden="1">{"Income Statement",#N/A,FALSE,"Stmt of Earnings"}</definedName>
    <definedName name="______q222" hidden="1">{"Income Statement",#N/A,FALSE,"Stmt of Earnings"}</definedName>
    <definedName name="_____a1">#N/A</definedName>
    <definedName name="_____gen1">#REF!</definedName>
    <definedName name="_____Gen2">#REF!</definedName>
    <definedName name="_____gen3">#REF!</definedName>
    <definedName name="_____Gen4">#REF!</definedName>
    <definedName name="_____Gen5">#REF!</definedName>
    <definedName name="____a1">#N/A</definedName>
    <definedName name="____gen1">#REF!</definedName>
    <definedName name="____Gen2">#REF!</definedName>
    <definedName name="____gen3">#REF!</definedName>
    <definedName name="____Gen4">#REF!</definedName>
    <definedName name="____Gen5">#REF!</definedName>
    <definedName name="____q222" localSheetId="0" hidden="1">{"Income Statement",#N/A,FALSE,"Stmt of Earnings"}</definedName>
    <definedName name="____q222" hidden="1">{"Income Statement",#N/A,FALSE,"Stmt of Earnings"}</definedName>
    <definedName name="___a1">#N/A</definedName>
    <definedName name="___gen1">#REF!</definedName>
    <definedName name="___Gen2">#REF!</definedName>
    <definedName name="___gen3">#REF!</definedName>
    <definedName name="___Gen4">#REF!</definedName>
    <definedName name="___Gen5">#REF!</definedName>
    <definedName name="___q222" localSheetId="0" hidden="1">{"Income Statement",#N/A,FALSE,"Stmt of Earnings"}</definedName>
    <definedName name="___q222" hidden="1">{"Income Statement",#N/A,FALSE,"Stmt of Earnings"}</definedName>
    <definedName name="__a1">#N/A</definedName>
    <definedName name="__gen1">#REF!</definedName>
    <definedName name="__Gen2">#REF!</definedName>
    <definedName name="__gen3">#REF!</definedName>
    <definedName name="__Gen4">#REF!</definedName>
    <definedName name="__Gen5">#REF!</definedName>
    <definedName name="__IntlFixup" hidden="1">TRUE</definedName>
    <definedName name="__IntlFixupTable" hidden="1">#REF!</definedName>
    <definedName name="__q222" localSheetId="0" hidden="1">{"Income Statement",#N/A,FALSE,"Stmt of Earnings"}</definedName>
    <definedName name="__q222" hidden="1">{"Income Statement",#N/A,FALSE,"Stmt of Earnings"}</definedName>
    <definedName name="_1._Capacity">#REF!</definedName>
    <definedName name="_1__123Graph_ACHART_2" hidden="1">[1]Assumptions!#REF!</definedName>
    <definedName name="_12__123Graph_ACHART_2" hidden="1">[2]Assumptions!#REF!</definedName>
    <definedName name="_12_0DebtInputAddressTa">[3]Storage!#REF!</definedName>
    <definedName name="_122_0InputAddressTa">[3]Storage!#REF!</definedName>
    <definedName name="_123_0InputAddressTa">[3]Storage!#REF!</definedName>
    <definedName name="_147_0ProjectionsT">[3]Storage!#REF!</definedName>
    <definedName name="_148_0ProjectionsT">[3]Storage!#REF!</definedName>
    <definedName name="_149_0ጓ0뿴풭鷜䀌_0_0ᔕ0퇥ꩌٻ䀀_0_0_0ʱ덮썠䃛_0_0ᤙ0⬐戩軧䀣_0_0ᬛ0펆ዦ翵䀠_0_0ᴝ0鬓䴎䀢_0_0_0遼_侧㿡_0_0⌣0ꌄӒ侧㿡_0_0┥0셾ᦠ鰰䀵_0_0✧0긥ᜐ狸䁃_0_0⤩00000_0_0⬫00000_0_0_0挽뉟_䀵_0_0⼯0튗歉㿱_0_0ㄱ0ℯꂔ먖䁍_0_0㌳">#REF!,#REF!,#REF!,#REF!,#REF!,#REF!,#REF!,#REF!,#REF!,#REF!,#REF!,#REF!</definedName>
    <definedName name="_15_0HeadingsAddressTa">[3]Storage!#REF!</definedName>
    <definedName name="_150_0ጓ0뿴풭鷜䀌_0_0ᔕ0퇥ꩌٻ䀀_0_0_0ʱ덮썠䃛_0_0ᤙ0⬐戩軧䀣_0_0ᬛ0펆ዦ翵䀠_0_0ᴝ0鬓䴎䀢_0_0_0遼_侧㿡_0_0⌣0ꌄӒ侧㿡_0_0┥0셾ᦠ鰰䀵_0_0✧0긥ᜐ狸䁃_0_0⤩00000_0_0⬫00000_0_0_0挽뉟_䀵_0_0⼯0튗歉㿱_0_0ㄱ0ℯꂔ먖䁍_0_0㌳">#REF!,#REF!,#REF!,#REF!,#REF!,#REF!,#REF!,#REF!,#REF!,#REF!,#REF!,#REF!</definedName>
    <definedName name="_18_0InputAddressTa">[3]Storage!#REF!</definedName>
    <definedName name="_1DebtInputAddressTa">[3]Storage!#REF!</definedName>
    <definedName name="_2._BMS_Capital___O_M_Cost_Summary">#REF!</definedName>
    <definedName name="_2__123Graph_ACHART_2" hidden="1">[2]Assumptions!#REF!</definedName>
    <definedName name="_2__123Graph_BCHART_2" hidden="1">[1]Assumptions!#REF!</definedName>
    <definedName name="_21_0ProjectionsT">[3]Storage!#REF!</definedName>
    <definedName name="_24__123Graph_BCHART_2" hidden="1">[2]Assumptions!#REF!</definedName>
    <definedName name="_2HeadingsAddressTa">[3]Storage!#REF!</definedName>
    <definedName name="_3._Pipeline_Injection_Capital___O_M_Cost_Summary">#REF!</definedName>
    <definedName name="_3__123Graph_CCHART_2" hidden="1">[1]Assumptions!#REF!</definedName>
    <definedName name="_36__123Graph_CCHART_2" hidden="1">[2]Assumptions!#REF!</definedName>
    <definedName name="_3InputAddressTa">[3]Storage!#REF!</definedName>
    <definedName name="_4._Feasibility_Results__Service_Fee_and_DCF_ROE">#REF!</definedName>
    <definedName name="_4__123Graph_BCHART_2" hidden="1">[2]Assumptions!#REF!</definedName>
    <definedName name="_4__123Graph_DCHART_2" hidden="1">[1]Assumptions!#REF!</definedName>
    <definedName name="_48__123Graph_DCHART_2" hidden="1">[2]Assumptions!#REF!</definedName>
    <definedName name="_4ProjectionsT">[3]Storage!#REF!</definedName>
    <definedName name="_5._Notes_Comments">#REF!</definedName>
    <definedName name="_5ጓ_뿴풭鷜䀌____ᔕ_퇥ꩌٻ䀀______ʱ덮썠䃛____ᤙ_⬐戩軧䀣____ᬛ_펆ዦ翵䀠____ᴝ_鬓䴎䀢______遼_侧㿡____⌣_ꌄӒ侧㿡____┥_셾ᦠ鰰䀵____✧_긥ᜐ狸䁃____⤩_________⬫___________挽뉟_䀵____⼯_튗歉㿱____ㄱ_ℯꂔ먖䁍____㌳">#REF!,#REF!,#REF!,#REF!,#REF!,#REF!,#REF!,#REF!,#REF!,#REF!,#REF!,#REF!</definedName>
    <definedName name="_6__123Graph_CCHART_2" hidden="1">[2]Assumptions!#REF!</definedName>
    <definedName name="_72_0DebtInputAddressTa">[3]Storage!#REF!</definedName>
    <definedName name="_73_0DebtInputAddressTa">[3]Storage!#REF!</definedName>
    <definedName name="_8__123Graph_DCHART_2" hidden="1">[2]Assumptions!#REF!</definedName>
    <definedName name="_9_0ጓ0뿴풭鷜䀌_0_0ᔕ0퇥_ٻ䀀_0_0_0ʱ덮썠䃛_0_0_0_戩軧䀣_0_0_0펆ዦ翵䀠_0_0_0鬓䴎䀢_0_0_0遼_侧㿡_0_0⌣0ꌄӒ侧㿡_0_0┥0셾_鰰䀵_0_0✧0긥_狸䁃_0_0_00000_0_0_00000_0_0_0挽뉟_䀵_0_0⼯0튗歉㿱_0_0ㄱ0ℯꂔ먖䁍_0_0㌳">#REF!,#REF!,#REF!,#REF!,#REF!,#REF!,#REF!,#REF!,#REF!,#REF!,#REF!,#REF!</definedName>
    <definedName name="_97_0HeadingsAddressTa">[3]Storage!#REF!</definedName>
    <definedName name="_98_0HeadingsAddressTa">[3]Storage!#REF!</definedName>
    <definedName name="_a1">#N/A</definedName>
    <definedName name="_bdm.49BC4A5DFFD345F29A50ED5979A73AE5.edm" hidden="1">#REF!</definedName>
    <definedName name="_doc2">[4]RevProof!$X$2</definedName>
    <definedName name="_doc3">[4]RevProof!$X$3</definedName>
    <definedName name="_Fill" hidden="1">#REF!</definedName>
    <definedName name="_gen1">#REF!</definedName>
    <definedName name="_Gen2">#REF!</definedName>
    <definedName name="_gen3">#REF!</definedName>
    <definedName name="_Gen4">#REF!</definedName>
    <definedName name="_Gen5">#REF!</definedName>
    <definedName name="_Key1" hidden="1">#REF!</definedName>
    <definedName name="_Key1.1" hidden="1">#REF!</definedName>
    <definedName name="_Order1" hidden="1">255</definedName>
    <definedName name="_Order2" hidden="1">255</definedName>
    <definedName name="_q222" localSheetId="0" hidden="1">{"Income Statement",#N/A,FALSE,"Stmt of Earnings"}</definedName>
    <definedName name="_q222" hidden="1">{"Income Statement",#N/A,FALSE,"Stmt of Earnings"}</definedName>
    <definedName name="_Regression_Out" hidden="1">#REF!</definedName>
    <definedName name="_Regression_X" hidden="1">#REF!</definedName>
    <definedName name="_Regression_Y" hidden="1">#REF!</definedName>
    <definedName name="_REV1">#REF!</definedName>
    <definedName name="_REV2">#REF!</definedName>
    <definedName name="_REV3">#REF!</definedName>
    <definedName name="_REV4">#REF!</definedName>
    <definedName name="_Sort" hidden="1">#REF!</definedName>
    <definedName name="_Sort1" hidden="1">#REF!</definedName>
    <definedName name="_SW1">#REF!</definedName>
    <definedName name="_SW2">#REF!</definedName>
    <definedName name="_SW3">#REF!</definedName>
    <definedName name="_SW4">#REF!</definedName>
    <definedName name="_Table2_Out" hidden="1">#REF!</definedName>
    <definedName name="aaa" localSheetId="0" hidden="1">{"Cash Flow Stmt",#N/A,FALSE,"Stmt of Cash Flows"}</definedName>
    <definedName name="aaa" hidden="1">{"Cash Flow Stmt",#N/A,FALSE,"Stmt of Cash Flows"}</definedName>
    <definedName name="abc" localSheetId="0" hidden="1">{"Cash for Distribution",#N/A,FALSE,"Cash for Distribution"}</definedName>
    <definedName name="abc" hidden="1">{"Cash for Distribution",#N/A,FALSE,"Cash for Distribution"}</definedName>
    <definedName name="ABM_sales_into_Flat">'[5]inputs(other)'!#REF!</definedName>
    <definedName name="Active_Revenue">[6]Scenario!#REF!</definedName>
    <definedName name="Active_Throughput_Volumes_Facility_3">[7]Volumes!$E$19:$AL$19</definedName>
    <definedName name="Active_Throughput_Volumes_Facility_4">[7]Volumes!$E$20:$AL$20</definedName>
    <definedName name="Active_Throughput_Volumes_Facility_5">[7]Volumes!$E$21:$AL$21</definedName>
    <definedName name="Active_Throughput_Volumes_Facility_6">[7]Volumes!$E$22:$AL$22</definedName>
    <definedName name="Active_Throughput_Volumes_Facility_7">[7]Volumes!$E$23:$AL$23</definedName>
    <definedName name="Active_Throughput_Volumes_Liquids_Stabilizer">[7]Volumes!$E$18:$AL$18</definedName>
    <definedName name="ACTUAL_BDG">#REF!</definedName>
    <definedName name="adds">#REF!</definedName>
    <definedName name="Analysis">'[1]Base Year'!$A$1</definedName>
    <definedName name="analysis_1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_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_1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_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localSheetId="0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_1" localSheetId="0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_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localSheetId="0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_1" localSheetId="0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_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nual_Contracted_Capacity">'[6]Waterfall &amp; FS'!#REF!</definedName>
    <definedName name="Annual_Contracted_Commodity_ThroughPut">'[6]Waterfall &amp; FS'!#REF!</definedName>
    <definedName name="Annual_Extension_Capacity">'[6]Waterfall &amp; FS'!#REF!</definedName>
    <definedName name="Annual_Merchant_Commodity_ThroughPut">'[6]Waterfall &amp; FS'!#REF!</definedName>
    <definedName name="Annual_OPEX">#REF!</definedName>
    <definedName name="ANTN98">#REF!</definedName>
    <definedName name="AOA_Factor">'[8]AOA factor'!$A$4:$C$17</definedName>
    <definedName name="ap" localSheetId="0" hidden="1">{"July",#N/A,FALSE,"Jul"}</definedName>
    <definedName name="ap" hidden="1">{"July",#N/A,FALSE,"Jul"}</definedName>
    <definedName name="AR">#REF!</definedName>
    <definedName name="AR_sales">#REF!</definedName>
    <definedName name="ARO_Amortization_Rate">[6]Assumptions!$L$81</definedName>
    <definedName name="Asset_Life">[6]Scenario!$C$51</definedName>
    <definedName name="ATROC_Calculation">[6]Scenario!#REF!</definedName>
    <definedName name="bals" localSheetId="0" hidden="1">{"Balance Sheet",#N/A,FALSE,"Stmt of Financial Position"}</definedName>
    <definedName name="bals" hidden="1">{"Balance Sheet",#N/A,FALSE,"Stmt of Financial Position"}</definedName>
    <definedName name="balsht">#REF!</definedName>
    <definedName name="BaseAD">'[1]Base Year'!$J$74</definedName>
    <definedName name="BaseAP">'[1]Base Year'!$J$86</definedName>
    <definedName name="BaseAR">'[1]Base Year'!$J$66</definedName>
    <definedName name="BaseCash">'[1]Base Year'!$J$64</definedName>
    <definedName name="BaseCD">'[1]Base Year'!$J$55</definedName>
    <definedName name="BaseCE">'[1]Base Year'!$J$111</definedName>
    <definedName name="BaseCM">'[1]Base Year'!$J$88</definedName>
    <definedName name="BaseCOGS">'[1]Base Year'!$J$24</definedName>
    <definedName name="BaseCS">'[1]Base Year'!$J$101</definedName>
    <definedName name="BaseDep">'[1]Base Year'!$J$39</definedName>
    <definedName name="BaseGAExpense">'[1]Base Year'!$J$30</definedName>
    <definedName name="BaseGPE">'[1]Base Year'!$J$73</definedName>
    <definedName name="BaseI">'[1]Base Year'!$J$67</definedName>
    <definedName name="BaseIE">'[1]Base Year'!$J$45</definedName>
    <definedName name="BaseIER">'[1]Base Year'!$J$113</definedName>
    <definedName name="BaseIERL">'[1]Base Year'!$J$114</definedName>
    <definedName name="BaseII">'[1]Base Year'!$J$44</definedName>
    <definedName name="BaseIIR">'[1]Base Year'!$J$112</definedName>
    <definedName name="BaseLTDTerm">'[1]Base Year'!$J$95</definedName>
    <definedName name="BaseLTL">'[1]Base Year'!$J$96</definedName>
    <definedName name="BaseMarketingExpense">'[1]Base Year'!$J$29</definedName>
    <definedName name="BaseMS">'[1]Base Year'!$J$65</definedName>
    <definedName name="BaseOCA">'[1]Base Year'!$J$68</definedName>
    <definedName name="BaseOE1">'[1]Base Year'!$J$31</definedName>
    <definedName name="BaseOE2">'[1]Base Year'!$J$32</definedName>
    <definedName name="BaseOE3">'[1]Base Year'!$J$33</definedName>
    <definedName name="BaseOE4">'[1]Base Year'!$J$34</definedName>
    <definedName name="BaseOI">'[1]Base Year'!$J$43</definedName>
    <definedName name="BaseOLTD">'[1]Base Year'!$J$94</definedName>
    <definedName name="BaseOTA">'[1]Base Year'!$J$77</definedName>
    <definedName name="BaseOTC">'[1]Base Year'!$J$90</definedName>
    <definedName name="BasePD">'[1]Base Year'!$J$54</definedName>
    <definedName name="BasePS">'[1]Base Year'!$J$100</definedName>
    <definedName name="BaseRE">'[1]Base Year'!$J$102</definedName>
    <definedName name="BaseRevenue">'[1]Base Year'!$J$21</definedName>
    <definedName name="BaseRevenueGrowth">'[1]Base Year'!$J$22</definedName>
    <definedName name="BaseSalesExpense">'[1]Base Year'!$J$28</definedName>
    <definedName name="BaseSTD">'[1]Base Year'!$J$87</definedName>
    <definedName name="BasetaxRate">'[1]Base Year'!$J$49</definedName>
    <definedName name="BaseTP">'[1]Base Year'!$J$89</definedName>
    <definedName name="BMS">#REF!</definedName>
    <definedName name="BreakevenAnalysis">[1]Assumptions!$A$1</definedName>
    <definedName name="BSDate">'[1]Base Year'!$J$60</definedName>
    <definedName name="CAP_TAX_RATE">[9]WFeasoParam!$B$6</definedName>
    <definedName name="CAPEX_Timeline">#REF!</definedName>
    <definedName name="CAPEX_Total_Draw_Debt">#REF!</definedName>
    <definedName name="CAPEX_Total_Draw_Equity">#REF!</definedName>
    <definedName name="CAPEX_Total_Draw_Including_IDC">#REF!</definedName>
    <definedName name="Cash">#REF!</definedName>
    <definedName name="cashfull">#REF!</definedName>
    <definedName name="cashprint">#REF!</definedName>
    <definedName name="CatA">#REF!</definedName>
    <definedName name="CatB">#REF!</definedName>
    <definedName name="CBWorkbookPriority" hidden="1">-332621336</definedName>
    <definedName name="CCA_Class_12_Rate">[6]Assumptions!$L$47</definedName>
    <definedName name="CCA_Class_41_Rate">[6]Assumptions!$L$43</definedName>
    <definedName name="CCA_Class_43.2_Rate">[6]Assumptions!$L$41</definedName>
    <definedName name="CCA_Class_43_Rate">[6]Assumptions!$L$42</definedName>
    <definedName name="CCA_Class_49_Rate">[6]Assumptions!$L$44</definedName>
    <definedName name="CCA_Class_50_Rate">[6]Assumptions!$L$48</definedName>
    <definedName name="CCA_Class_7_Rate">[6]Assumptions!$L$46</definedName>
    <definedName name="CCA_Class_8_Rate">[6]Assumptions!$L$45</definedName>
    <definedName name="Cht1_Term">[10]Rebase!$F$182</definedName>
    <definedName name="Cht1_xScale" localSheetId="0">OFFSET([10]Rebase!$I$175,0,1,1,[0]!Cht1_Term)</definedName>
    <definedName name="Cht1_xScale">OFFSET([10]Rebase!$I$175,0,1,1,Cht1_Term)</definedName>
    <definedName name="CIQWBGuid" hidden="1">"071005af-204d-4d78-bc09-5dc27a8ff93b"</definedName>
    <definedName name="Close_of_Development">[6]Assumptions!$D$10</definedName>
    <definedName name="Coating">#REF!</definedName>
    <definedName name="ColumnAttributes2">#REF!</definedName>
    <definedName name="ColumnHeadings2">#REF!</definedName>
    <definedName name="Commercial_Service_Factor">'[6]Waterfall &amp; FS'!$E$13:$AL$13</definedName>
    <definedName name="Commodity_Throughput_Case">[6]Scenario!#REF!</definedName>
    <definedName name="Commodity_Throughput_Switch">[6]Scenario!#REF!</definedName>
    <definedName name="compound_period" localSheetId="0">INDEX({1;2;4;6;12;24;26;52},MATCH('[11]Amor. Sched.'!$D$10,[0]!period_names,0))</definedName>
    <definedName name="compound_period">INDEX({1;2;4;6;12;24;26;52},MATCH('[11]Amor. Sched.'!$D$10,period_names,0))</definedName>
    <definedName name="CONSTRUCTION_1">[9]WFeasoParam!$B$9</definedName>
    <definedName name="Construction_Closing_Balance">#REF!</definedName>
    <definedName name="Construction_Timeline">#REF!</definedName>
    <definedName name="Controlling_Interest_Acquisition_Fee_ENB_Share">[6]Scenario!$C$43</definedName>
    <definedName name="Controlling_Interest_Acquisition_Fee_MI_Share">[6]Scenario!$C$44</definedName>
    <definedName name="Corporate_Tax_Rate">[6]Assumptions!$L$13</definedName>
    <definedName name="curr_mth">#REF!</definedName>
    <definedName name="Data">#REF!</definedName>
    <definedName name="data1" localSheetId="0">OFFSET([10]Rebase!$I$175,[10]Rebase!$F$189,1,1,[0]!Cht1_Term)</definedName>
    <definedName name="data1">OFFSET([10]Rebase!$I$175,[10]Rebase!$F$189,1,1,Cht1_Term)</definedName>
    <definedName name="Data2" localSheetId="0">OFFSET([10]Rebase!$I$175,[10]Rebase!$F$190,1,1,[0]!Cht1_Term)</definedName>
    <definedName name="Data2">OFFSET([10]Rebase!$I$175,[10]Rebase!$F$190,1,1,Cht1_Term)</definedName>
    <definedName name="_xlnm.Database">'[12]2004 THOROLD'!#REF!</definedName>
    <definedName name="date499">[13]DecisionSchedules!$A$10</definedName>
    <definedName name="ddd" localSheetId="0" hidden="1">{"Income Statement",#N/A,FALSE,"Stmt of Earnings"}</definedName>
    <definedName name="ddd" hidden="1">{"Income Statement",#N/A,FALSE,"Stmt of Earnings"}</definedName>
    <definedName name="dddd" localSheetId="0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dddd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Debt_Percent_of_uses_of_funds">[6]Assumptions!$P$12</definedName>
    <definedName name="deducts">#REF!</definedName>
    <definedName name="deferrals">#REF!</definedName>
    <definedName name="deferred_tax">[14]Balsheet!#REF!</definedName>
    <definedName name="Delta">#REF!</definedName>
    <definedName name="Delta2">#REF!</definedName>
    <definedName name="Depreciation">[15]Depreciation!$R$2:$T$219</definedName>
    <definedName name="DepYear">'[1]Base Year'!$J$38</definedName>
    <definedName name="dfdf" localSheetId="0" hidden="1">{"Income Statement",#N/A,FALSE,"Stmt of Earnings"}</definedName>
    <definedName name="dfdf" hidden="1">{"Income Statement",#N/A,FALSE,"Stmt of Earnings"}</definedName>
    <definedName name="Distribution_Plant">'[16]CapExp &amp; Other Input'!#REF!</definedName>
    <definedName name="Docket2">[17]Tab5Vol!$A$5</definedName>
    <definedName name="Dollar_Units">[10]Scenarios!$F$14</definedName>
    <definedName name="e">#REF!</definedName>
    <definedName name="EBITDA4">'[18]Solar Model'!$N$48</definedName>
    <definedName name="eee" localSheetId="0" hidden="1">{"Balance Sheet",#N/A,FALSE,"Stmt of Financial Position"}</definedName>
    <definedName name="eee" hidden="1">{"Balance Sheet",#N/A,FALSE,"Stmt of Financial Position"}</definedName>
    <definedName name="eeee" localSheetId="0" hidden="1">{"Balance Sheet",#N/A,FALSE,"Stmt of Financial Position"}</definedName>
    <definedName name="eeee" hidden="1">{"Balance Sheet",#N/A,FALSE,"Stmt of Financial Position"}</definedName>
    <definedName name="ENB_Cost_of_Debt">[6]Assumptions!$P$27</definedName>
    <definedName name="ENB_Cost_of_Debt_Table">[6]Assumptions!$O$27:$P$33</definedName>
    <definedName name="ENB_share">[19]Summary!$D$30</definedName>
    <definedName name="ENB_Share_of_Cash_and_Earnings">[6]Scenario!$C$15</definedName>
    <definedName name="Enbridge_2012_Estimate_Transition_Cost">[6]Scenario!#REF!</definedName>
    <definedName name="Enbridge_Corp_G_and_A_">[6]Assumptions!$H$67</definedName>
    <definedName name="End_Date">[6]Assumptions!$D$20</definedName>
    <definedName name="End_of_Construction">[6]Assumptions!$D$12</definedName>
    <definedName name="End_of_Contract">[6]Assumptions!$D$27</definedName>
    <definedName name="End_year">[6]Assumptions!$D$19</definedName>
    <definedName name="EV__LASTREFTIME__" hidden="1">42243.4121875</definedName>
    <definedName name="exp" localSheetId="0" hidden="1">{"Throughput 1996",#N/A,FALSE,"AVG_T1-4";"Revenue 1996",#N/A,FALSE,"AVG_T1-4"}</definedName>
    <definedName name="exp" hidden="1">{"Throughput 1996",#N/A,FALSE,"AVG_T1-4";"Revenue 1996",#N/A,FALSE,"AVG_T1-4"}</definedName>
    <definedName name="ext_AcctsPybl">#REF!</definedName>
    <definedName name="ext_TaxesPybl">#REF!</definedName>
    <definedName name="Extender_Capacity_Demand_Fee____Mcf">[6]Scenario!#REF!</definedName>
    <definedName name="Facility_1_Annual_Capacity_Demand_Fee_Escalator">#REF!</definedName>
    <definedName name="Facility_1_Annual_Escalation">#REF!</definedName>
    <definedName name="Facility_1_Annual_Fixed_O_and_M">#REF!</definedName>
    <definedName name="Facility_1_Annual_Fixed_O_and_M_Escalator">#REF!</definedName>
    <definedName name="Facility_1_Annual_Insurance">#REF!</definedName>
    <definedName name="Facility_1_Annual_Insurance_Escalator">#REF!</definedName>
    <definedName name="Facility_1_Annual_Labour">#REF!</definedName>
    <definedName name="Facility_1_Annual_Labour_Escalator">#REF!</definedName>
    <definedName name="Facility_1_Annual_Property_Tax">#REF!</definedName>
    <definedName name="Facility_1_Annual_Property_Tax_Escalator">#REF!</definedName>
    <definedName name="Facility_1_Balance_Close_of_Construction">#REF!</definedName>
    <definedName name="Facility_1_Capacity_Demand_Fee____Mcf">[6]Scenario!#REF!</definedName>
    <definedName name="Facility_1_Capacity_Demand_Fee_Annual_Escalation">#REF!</definedName>
    <definedName name="Facility_1_Capacity_Mcf_per_day">#REF!</definedName>
    <definedName name="Facility_1_Commercial_Operation_Date">#REF!</definedName>
    <definedName name="Facility_1_Commodity_Throughput_Fee_____Mcf">[6]Scenario!#REF!</definedName>
    <definedName name="Facility_1_Escalation_Count">#REF!</definedName>
    <definedName name="Facility_1_Extension_Commodity_Throughput_Fee____Mcf">[6]Scenario!#REF!</definedName>
    <definedName name="Facility_1_G_and_A_Recovery">#REF!</definedName>
    <definedName name="Facility_1_Lateral_Capital_Fee">#REF!</definedName>
    <definedName name="Facility_1_Major_Maintenance_CAPEX">#REF!</definedName>
    <definedName name="Facility_1_Major_Maintenance_CAPEX_Annual_Escalator">#REF!</definedName>
    <definedName name="Facility_1_Major_Maintenance_Expense">#REF!</definedName>
    <definedName name="Facility_1_Major_Maintenance_Expense_Annual_Escalator">#REF!</definedName>
    <definedName name="Facility_1_Opex_Line_Item_1">#REF!</definedName>
    <definedName name="Facility_1_Opex_Line_Item_10">#REF!</definedName>
    <definedName name="Facility_1_Opex_Line_Item_11">#REF!</definedName>
    <definedName name="Facility_1_Opex_Line_Item_12">#REF!</definedName>
    <definedName name="Facility_1_Opex_Line_Item_13">#REF!</definedName>
    <definedName name="Facility_1_Opex_Line_Item_14">#REF!</definedName>
    <definedName name="Facility_1_Opex_Line_Item_15">#REF!</definedName>
    <definedName name="Facility_1_Opex_Line_Item_16">#REF!</definedName>
    <definedName name="Facility_1_Opex_Line_Item_17">#REF!</definedName>
    <definedName name="Facility_1_Opex_Line_Item_18">#REF!</definedName>
    <definedName name="Facility_1_Opex_Line_Item_19">#REF!</definedName>
    <definedName name="Facility_1_Opex_Line_Item_2">#REF!</definedName>
    <definedName name="Facility_1_Opex_Line_Item_20">#REF!</definedName>
    <definedName name="Facility_1_Opex_Line_Item_21">#REF!</definedName>
    <definedName name="Facility_1_Opex_Line_Item_22">#REF!</definedName>
    <definedName name="Facility_1_Opex_Line_Item_23">#REF!</definedName>
    <definedName name="Facility_1_Opex_Line_Item_24">#REF!</definedName>
    <definedName name="Facility_1_Opex_Line_Item_25">#REF!</definedName>
    <definedName name="Facility_1_Opex_Line_Item_26">#REF!</definedName>
    <definedName name="Facility_1_Opex_Line_Item_27">#REF!</definedName>
    <definedName name="Facility_1_Opex_Line_Item_28">#REF!</definedName>
    <definedName name="Facility_1_Opex_Line_Item_29">#REF!</definedName>
    <definedName name="Facility_1_Opex_Line_Item_3">#REF!</definedName>
    <definedName name="Facility_1_Opex_Line_Item_30">#REF!</definedName>
    <definedName name="Facility_1_Opex_Line_Item_31">#REF!</definedName>
    <definedName name="Facility_1_Opex_Line_Item_4">#REF!</definedName>
    <definedName name="Facility_1_Opex_Line_Item_5">#REF!</definedName>
    <definedName name="Facility_1_Opex_Line_Item_6">#REF!</definedName>
    <definedName name="Facility_1_Opex_Line_Item_7">#REF!</definedName>
    <definedName name="Facility_1_Opex_Line_Item_8">#REF!</definedName>
    <definedName name="Facility_1_Opex_Line_Item_9">#REF!</definedName>
    <definedName name="Facility_1_Project_Cost">#REF!</definedName>
    <definedName name="Facility_1_Specific_Direct_Costs">#REF!</definedName>
    <definedName name="Facility_1_Specific_Direct_Costs_Escalator">#REF!</definedName>
    <definedName name="Facility_1_Year_Count">#REF!</definedName>
    <definedName name="Facility_2_Annual_Capacity_Demand_Escalator">'[7]Facility 2'!$D$24</definedName>
    <definedName name="Facility_2_Balance_Close_of_Construction">#REF!</definedName>
    <definedName name="Facility_2_Capacity_bbls_per_day">'[7]Facility 2'!$B$36:$D$41</definedName>
    <definedName name="Facility_2_Opex_Line_Item_1">'[7]Facility 2'!$N$15</definedName>
    <definedName name="Facility_2_Opex_Line_Item_10">'[7]Facility 2'!$N$24</definedName>
    <definedName name="Facility_2_Opex_Line_Item_11">'[7]Facility 2'!$N$25</definedName>
    <definedName name="Facility_2_Opex_Line_Item_12">'[7]Facility 2'!$N$26</definedName>
    <definedName name="Facility_2_Opex_Line_Item_13">'[7]Facility 2'!$N$27</definedName>
    <definedName name="Facility_2_Opex_Line_Item_2">'[7]Facility 2'!$N$16</definedName>
    <definedName name="Facility_2_Opex_Line_Item_3">'[7]Facility 2'!$N$17</definedName>
    <definedName name="Facility_2_Opex_Line_Item_4">'[7]Facility 2'!$N$18</definedName>
    <definedName name="Facility_2_Opex_Line_Item_5">'[7]Facility 2'!$N$19</definedName>
    <definedName name="Facility_2_Opex_Line_Item_6">'[7]Facility 2'!$N$20</definedName>
    <definedName name="Facility_2_Opex_Line_Item_7">'[7]Facility 2'!$N$21</definedName>
    <definedName name="Facility_2_Opex_Line_Item_8">'[7]Facility 2'!$N$22</definedName>
    <definedName name="Facility_2_Opex_Line_Item_9">'[7]Facility 2'!$N$23</definedName>
    <definedName name="Facility_3_Annual_Capacity_Demand_Fee_Escalator">'[7]Facility 3'!$D$24</definedName>
    <definedName name="Facility_3_Balance_Close_of_Construction">#REF!</definedName>
    <definedName name="Facility_3_Capacity_Demand_Fee____Mcf">[6]Scenario!#REF!</definedName>
    <definedName name="Facility_3_Capacity_Mcf_per_day">'[7]Facility 3'!$B$36:$D$41</definedName>
    <definedName name="Facility_3_Commodity_Throughput_Fee____Mcf">[6]Scenario!#REF!</definedName>
    <definedName name="Facility_3_Extension_Commodity_Throughput_Fee____Mcf">[6]Scenario!#REF!</definedName>
    <definedName name="Facility_3_G_and_A_Recovery">'[7]Facility 3'!$D$51</definedName>
    <definedName name="Facility_3_Opex_Line_Item_1">'[7]Facility 3'!$N$15</definedName>
    <definedName name="Facility_3_Opex_Line_Item_10">'[7]Facility 3'!$N$24</definedName>
    <definedName name="Facility_3_Opex_Line_Item_11">'[7]Facility 3'!$N$25</definedName>
    <definedName name="Facility_3_Opex_Line_Item_12">'[7]Facility 3'!$N$26</definedName>
    <definedName name="Facility_3_Opex_Line_Item_13">'[7]Facility 3'!$N$27</definedName>
    <definedName name="Facility_3_Opex_Line_Item_2">'[7]Facility 3'!$N$16</definedName>
    <definedName name="Facility_3_Opex_Line_Item_3">'[7]Facility 3'!$N$17</definedName>
    <definedName name="Facility_3_Opex_Line_Item_4">'[7]Facility 3'!$N$18</definedName>
    <definedName name="Facility_3_Opex_Line_Item_5">'[7]Facility 3'!$N$19</definedName>
    <definedName name="Facility_3_Opex_Line_Item_6">'[7]Facility 3'!$N$20</definedName>
    <definedName name="Facility_3_Opex_Line_Item_7">'[7]Facility 3'!$N$21</definedName>
    <definedName name="Facility_3_Opex_Line_Item_8">'[7]Facility 3'!$N$22</definedName>
    <definedName name="Facility_3_Opex_Line_Item_9">'[7]Facility 3'!$N$23</definedName>
    <definedName name="Facility_3_Year_Count_1">'[7]Facility 3'!$G$56:$AL$56</definedName>
    <definedName name="Facility_4_Balance_Close_of_Construction">#REF!</definedName>
    <definedName name="Facility_4_Capacity_Demand_Fee____Mcf">[6]Scenario!#REF!</definedName>
    <definedName name="Facility_4_Commodity_Throughput_Fee_____Mcf">[6]Scenario!#REF!</definedName>
    <definedName name="Facility_4_Extension_Commodity_Throughput_Fee____Mcf">[6]Scenario!#REF!</definedName>
    <definedName name="Facility_5_Balance_Close_of_Construction">#REF!</definedName>
    <definedName name="Facility_5_Capacity_Demand_Fee____Mcf">[6]Scenario!#REF!</definedName>
    <definedName name="Facility_5_Commodity_Throughput_Fee_____Mcf">[6]Scenario!#REF!</definedName>
    <definedName name="Facility_5_Extension_Commodity_Throughput_Fee____Mcf">[6]Scenario!#REF!</definedName>
    <definedName name="Facility_6_Balance_Close_of_Construction">#REF!</definedName>
    <definedName name="Facility_6_Capacity_Demand_Fee____Mcf">[6]Scenario!#REF!</definedName>
    <definedName name="Facility_6_Commodity_Throughput_Fee_____Mcf">[6]Scenario!#REF!</definedName>
    <definedName name="Facility_6_Extension_Commodity_Throughput_Fee____Mcf">[6]Scenario!#REF!</definedName>
    <definedName name="Facility_7_Balance_Close_of_Construction">#REF!</definedName>
    <definedName name="Facility_7_Capacity_Demand_Fee____Mcf">[6]Scenario!#REF!</definedName>
    <definedName name="Facility_7_Commodity_Throughput_Fee_____Mcf">[6]Scenario!#REF!</definedName>
    <definedName name="Facility_7_Extension_Commodity_Throughput_Fee____Mcf">[6]Scenario!#REF!</definedName>
    <definedName name="Facility_8_Balance_Close_of_Construction">#REF!</definedName>
    <definedName name="Facility_Availability_Factor">[6]Assumptions!#REF!</definedName>
    <definedName name="Facility_Capacity_Mcf_per_day">'[6]Waterfall &amp; FS'!#REF!</definedName>
    <definedName name="FISCAL_MTH">#REF!</definedName>
    <definedName name="Fiscal_Year_End">'[6]Waterfall &amp; FS'!$B$8:$AL$8</definedName>
    <definedName name="five_yr_forecast">#REF!</definedName>
    <definedName name="fpdate">'[11]Amor. Sched.'!$D$8</definedName>
    <definedName name="G_and_A_Recovery">[6]Assumptions!#REF!</definedName>
    <definedName name="gap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_1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_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C_LAG">[9]WFeasoParam!$B$17</definedName>
    <definedName name="gen1_grp">#REF!</definedName>
    <definedName name="Gen2_grp">#REF!</definedName>
    <definedName name="gen3_grp">#REF!</definedName>
    <definedName name="Gen5_grp">#REF!</definedName>
    <definedName name="gfhg" localSheetId="0" hidden="1">{#N/A,#N/A,FALSE,"Sheet1"}</definedName>
    <definedName name="gfhg" hidden="1">{#N/A,#N/A,FALSE,"Sheet1"}</definedName>
    <definedName name="GroundCondition">#REF!</definedName>
    <definedName name="h" localSheetId="0" hidden="1">{"November",#N/A,FALSE,"Nov"}</definedName>
    <definedName name="h" hidden="1">{"November",#N/A,FALSE,"Nov"}</definedName>
    <definedName name="Half">[6]Assumptions!$D$84</definedName>
    <definedName name="hgjgh" localSheetId="0" hidden="1">{"Cash for Distribution",#N/A,FALSE,"Cash for Distribution"}</definedName>
    <definedName name="hgjgh" hidden="1">{"Cash for Distribution",#N/A,FALSE,"Cash for Distribution"}</definedName>
    <definedName name="Hundred">[6]Assumptions!$D$85</definedName>
    <definedName name="Inflation_CPI">[6]Assumptions!$C$55:$D$57</definedName>
    <definedName name="Inflation_Labour">[6]Assumptions!$C$61:$D$63</definedName>
    <definedName name="Initial_Common_Equity">[6]Assumptions!$H$24</definedName>
    <definedName name="Initial_Preferred_Equity">[6]Assumptions!$H$23</definedName>
    <definedName name="Injection">#REF!</definedName>
    <definedName name="INPUT">#REF!</definedName>
    <definedName name="Installationtype">#REF!</definedName>
    <definedName name="Intangible_Amortization_Years">[6]Assumptions!$D$45</definedName>
    <definedName name="Intangibles_Amortization_Rate">[6]Assumptions!$L$75</definedName>
    <definedName name="Intial_Debt">[6]Assumptions!$H$25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ST" hidden="1">"c1681"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REPAIR" hidden="1">"c2087"</definedName>
    <definedName name="IQ_MARKETCAP" hidden="1">"c712"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TD" hidden="1">800000</definedName>
    <definedName name="IQ_NAMES_REVISION_DATE_" hidden="1">"06/29/2015 12:54:06"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YTDMONTH" hidden="1">130000</definedName>
    <definedName name="IQ_Z_SCORE" hidden="1">"c1339"</definedName>
    <definedName name="IRR">[10]DCF!$F$802</definedName>
    <definedName name="large.corp.tax">'[20]LCT &amp; Cap Tax'!$A$1:$I$70</definedName>
    <definedName name="LDClookup">'[21]Electric Rates'!$C$6:$H$27</definedName>
    <definedName name="LDClookupRes">#REF!</definedName>
    <definedName name="Liquids_Stabilizer_Commodity_Throughput_Fee_____Bbls">[6]Scenario!#REF!</definedName>
    <definedName name="Liquids_Stabilizer_Demand_Fee____Bbls">[6]Scenario!#REF!</definedName>
    <definedName name="Liquids_Stabilizer_Extension_Commodity_Throughput_Fee_____Bbls">[6]Scenario!#REF!</definedName>
    <definedName name="Live_Scenario">[6]Scenario!$C$10</definedName>
    <definedName name="lklk" localSheetId="0" hidden="1">{"Cash for Distribution",#N/A,FALSE,"Cash for Distribution"}</definedName>
    <definedName name="lklk" hidden="1">{"Cash for Distribution",#N/A,FALSE,"Cash for Distribution"}</definedName>
    <definedName name="loan_amount">'[11]Amor. Sched.'!$D$5</definedName>
    <definedName name="marathon" localSheetId="0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erge">#REF!</definedName>
    <definedName name="Meter_Installations">'[16]CapExp &amp; Other Input'!#REF!</definedName>
    <definedName name="MI_Debt_Percent_of_uses_of_funds">[6]Assumptions!$P$16</definedName>
    <definedName name="MI_Initial_Debt">[6]Assumptions!$H$30</definedName>
    <definedName name="MI_Initial_Equity_Common">[6]Assumptions!$H$29</definedName>
    <definedName name="MI_Initial_Equity_Preferred">[6]Assumptions!$H$28</definedName>
    <definedName name="MI_Percentage_Additional_Equity_Investment_Preferred">[6]Scenario!$C$34</definedName>
    <definedName name="MI_Percentage_Dividends_to_Common_Equity">[6]Scenario!#REF!</definedName>
    <definedName name="MI_Percentage_Dividends_to_Preferred_Equity">[6]Scenario!#REF!</definedName>
    <definedName name="MI_Share_of_Cash_and_Earnings">[6]Scenario!$C$16</definedName>
    <definedName name="mjperm3">[22]conv!$E$14</definedName>
    <definedName name="mmmm" localSheetId="0" hidden="1">{"Balance Sheet",#N/A,FALSE,"Stmt of Financial Position"}</definedName>
    <definedName name="mmmm" hidden="1">{"Balance Sheet",#N/A,FALSE,"Stmt of Financial Position"}</definedName>
    <definedName name="Models">[15]Depreciation!$N$2:$P$31</definedName>
    <definedName name="month">#REF!</definedName>
    <definedName name="month_desc">#REF!</definedName>
    <definedName name="Month_Table">'[23]LTD Redemp'!$S$9:$T$26</definedName>
    <definedName name="Months_in_Years">[6]Assumptions!$D$36</definedName>
    <definedName name="months_per_period" localSheetId="0">12/'ED25a Version Residential comb'!periods_per_year</definedName>
    <definedName name="months_per_period">12/periods_per_year</definedName>
    <definedName name="mth">#REF!</definedName>
    <definedName name="Mth_rate">[24]Vlookup!$A$4:$F$28</definedName>
    <definedName name="MUNI_TAX_RATE">[9]WFeasoParam!$B$5</definedName>
    <definedName name="NameArea">#N/A</definedName>
    <definedName name="Net_Reclaimation_Expense">[6]Assumptions!$L$78</definedName>
    <definedName name="Net_Reclaimation_Expense_XNPV">'[6]Accounting, Finance &amp; Tax'!$D$72</definedName>
    <definedName name="new" localSheetId="0" hidden="1">{"July",#N/A,FALSE,"Jul"}</definedName>
    <definedName name="new" hidden="1">{"July",#N/A,FALSE,"Jul"}</definedName>
    <definedName name="nper" localSheetId="0">[0]!term*'ED25a Version Residential comb'!periods_per_year</definedName>
    <definedName name="nper">term*periods_per_year</definedName>
    <definedName name="NPS">#REF!</definedName>
    <definedName name="NPV">[10]DCF!$F$35</definedName>
    <definedName name="NPV_IND_CUSTOMERS">#REF!</definedName>
    <definedName name="Number_of_month">#REF!</definedName>
    <definedName name="O_M_LEAD">[9]WFeasoParam!$B$16</definedName>
    <definedName name="Offset_Intangible_Amortization_Years">[6]Assumptions!$D$46</definedName>
    <definedName name="Offset_Straight_Line_2.86_Percent_Years">[6]Assumptions!$D$42</definedName>
    <definedName name="Offset_Straight_Line_5_Percent_Years">[6]Assumptions!$D$44</definedName>
    <definedName name="Opex_Recovery_Percent_Fee">[6]Assumptions!#REF!</definedName>
    <definedName name="Opex_Sensitivity_Plus_Percent">[6]Scenario!$C$78</definedName>
    <definedName name="Opex_Sensitivity_Switch">[6]Scenario!$C$77</definedName>
    <definedName name="overhaul">#REF!</definedName>
    <definedName name="p" localSheetId="0" hidden="1">{#N/A,#N/A,TRUE,"Model"}</definedName>
    <definedName name="p" hidden="1">{#N/A,#N/A,TRUE,"Model"}</definedName>
    <definedName name="part.6">#REF!</definedName>
    <definedName name="payment">'[11]Amor. Sched.'!$D$14</definedName>
    <definedName name="Peak">#REF!</definedName>
    <definedName name="Peak2">#REF!</definedName>
    <definedName name="Percentage_Additional_Equity_Investment_Preferred">[6]Scenario!$C$27</definedName>
    <definedName name="Percentage_Dividends_to_Common_Equity">[6]Scenario!#REF!</definedName>
    <definedName name="Percentage_Dividends_to_Preferred_Equity">[6]Scenario!#REF!</definedName>
    <definedName name="period_names">'[11]Amor. Sched.'!$L$5:$L$12</definedName>
    <definedName name="periods_per_year" localSheetId="0">INDEX({1;2;4;6;12;24;26;52},MATCH('[11]Amor. Sched.'!$D$9,[0]!period_names,0))</definedName>
    <definedName name="periods_per_year">INDEX({1;2;4;6;12;24;26;52},MATCH('[11]Amor. Sched.'!$D$9,period_names,0))</definedName>
    <definedName name="Phase_7_Extension_Commodity_Throughput_Fee">[6]Scenario!#REF!</definedName>
    <definedName name="PI">[10]DCF!$F$39</definedName>
    <definedName name="pmtType">IF('[11]Amor. Sched.'!$D$11="End of Period",0,1)</definedName>
    <definedName name="Preferred_Equity_Rates_Table">[6]Assumptions!$O$36:$P$41</definedName>
    <definedName name="Primary_Aquistion_Price_Allocated_to_Goodwill">[6]Assumptions!$L$61</definedName>
    <definedName name="Primary_Aquistion_Price_Allocated_to_Intangibles">[6]Assumptions!$L$58</definedName>
    <definedName name="Primary_Aquistion_Price_Allocated_to_Land_Purchase">[6]Assumptions!$L$60</definedName>
    <definedName name="Primary_Aquistion_Price_Allocated_to_PP_E">[6]Assumptions!$L$57</definedName>
    <definedName name="Primary_Aquistion_Price_Eligible_for_CCA">[6]Assumptions!$L$16</definedName>
    <definedName name="Print_1">#REF!</definedName>
    <definedName name="Print_2">#REF!</definedName>
    <definedName name="_xlnm.Print_Area" localSheetId="0">'ED25a Version Residential comb'!$A$1:$Q$212</definedName>
    <definedName name="Print_Area_MI">#REF!</definedName>
    <definedName name="_xlnm.Print_Titles" localSheetId="0">'ED25a Version Residential comb'!$1:$5</definedName>
    <definedName name="PRINT1">#REF!</definedName>
    <definedName name="Print2">#N/A</definedName>
    <definedName name="Print3">#N/A</definedName>
    <definedName name="Print4">#N/A</definedName>
    <definedName name="Print5">#N/A</definedName>
    <definedName name="Print6">#N/A</definedName>
    <definedName name="PrintAP">#N/A</definedName>
    <definedName name="PrintAR">#N/A</definedName>
    <definedName name="Printpref">#N/A</definedName>
    <definedName name="PrintSelection">1</definedName>
    <definedName name="Project_Term">[6]Assumptions!$D$18</definedName>
    <definedName name="ProjectPhase">#REF!</definedName>
    <definedName name="projlife">[10]Scenarios!$F$26</definedName>
    <definedName name="prov.cap.tax">'[20]LCT &amp; Cap Tax'!$J$71:$Q$111</definedName>
    <definedName name="rate">'[11]Amor. Sched.'!$H$5</definedName>
    <definedName name="ratebase" hidden="1">[2]Assumptions!#REF!</definedName>
    <definedName name="Renewal_into_Flat">'[5]inputs(other)'!#REF!</definedName>
    <definedName name="report_date">#REF!</definedName>
    <definedName name="ReportTitle2">#REF!</definedName>
    <definedName name="Retirement_Obligation_Due_Date">[6]Assumptions!$L$80</definedName>
    <definedName name="Return">'[25]Wacog &amp; UFG'!$H$46</definedName>
    <definedName name="REV">#REF!</definedName>
    <definedName name="Revenue_and_Opex_Inflation_Escalator">'[6]Waterfall &amp; FS'!$H$24:$AL$24</definedName>
    <definedName name="Revision_Date">[6]Assumptions!$D$5</definedName>
    <definedName name="rlh.All." localSheetId="0" hidden="1">{"highlights",#N/A,FALSE,"Highlights";"cap detail",#N/A,FALSE,"Capital Structure Detail"}</definedName>
    <definedName name="rlh.All." hidden="1">{"highlights",#N/A,FALSE,"Highlights";"cap detail",#N/A,FALSE,"Capital Structure Detail"}</definedName>
    <definedName name="rlh.Capital._.Structure._.Detail." localSheetId="0" hidden="1">{"cap detail",#N/A,FALSE,"Capital Structure Detail"}</definedName>
    <definedName name="rlh.Capital._.Structure._.Detail." hidden="1">{"cap detail",#N/A,FALSE,"Capital Structure Detail"}</definedName>
    <definedName name="rlh.Highlights." localSheetId="0" hidden="1">{"highlights",#N/A,FALSE,"Highlights"}</definedName>
    <definedName name="rlh.Highlights." hidden="1">{"highlights",#N/A,FALSE,"Highlights"}</definedName>
    <definedName name="RNGptc">#REF!</definedName>
    <definedName name="Round">#REF!</definedName>
    <definedName name="Round2">#REF!</definedName>
    <definedName name="roundOpt">'[11]Amor. Sched.'!$H$16</definedName>
    <definedName name="RowDetails2">#REF!</definedName>
    <definedName name="S_EBIT1">'[18]Solar Model'!$K$126</definedName>
    <definedName name="S_EBIT2">'[18]Solar Model'!$L$126</definedName>
    <definedName name="S_EBIT3">'[18]Solar Model'!$M$126</definedName>
    <definedName name="S_EBIT4">'[18]Solar Model'!$N$126</definedName>
    <definedName name="S_EBIT5">'[18]Solar Model'!$O$126</definedName>
    <definedName name="S_EBITDA1">'[18]Solar Model'!$K$48</definedName>
    <definedName name="S_EBITDA2">'[18]Solar Model'!$L$48</definedName>
    <definedName name="S_EBITDA3">'[18]Solar Model'!$M$48</definedName>
    <definedName name="S_EBITDA4">'[18]Solar Model'!$N$48</definedName>
    <definedName name="S_EBITDA5">'[18]Solar Model'!$O$48</definedName>
    <definedName name="Scenario">[6]Assumptions!$D$4</definedName>
    <definedName name="ScenarioList">[10]Scenarios!$E$378:$E$390</definedName>
    <definedName name="Scenarios">[6]Scenario!$E$10:$N$10</definedName>
    <definedName name="sch10print">#REF!</definedName>
    <definedName name="sch3data">#REF!</definedName>
    <definedName name="sch3data_grp">#REF!</definedName>
    <definedName name="sch3print">#REF!</definedName>
    <definedName name="sch4_2data">#REF!</definedName>
    <definedName name="sch4_2data_grp">#REF!</definedName>
    <definedName name="sch4_2data1">#REF!</definedName>
    <definedName name="sch4_2data1_grp">#REF!</definedName>
    <definedName name="sch4_2print">#REF!</definedName>
    <definedName name="sch4_3print">#REF!</definedName>
    <definedName name="sch4data">#REF!</definedName>
    <definedName name="sch4data_grp">#REF!</definedName>
    <definedName name="sch4print">#REF!</definedName>
    <definedName name="sch5_1data">#REF!</definedName>
    <definedName name="sch5_1data_grp">#REF!</definedName>
    <definedName name="sch5_1print">#REF!</definedName>
    <definedName name="sch5_2data">#REF!</definedName>
    <definedName name="sch5_2data_grp">#REF!</definedName>
    <definedName name="sch5_2print">#REF!</definedName>
    <definedName name="sch5_3data">#REF!</definedName>
    <definedName name="sch5_3data_grp">#REF!</definedName>
    <definedName name="sch5_3print">#REF!</definedName>
    <definedName name="sch5_4print">#REF!</definedName>
    <definedName name="sch5_5print">#REF!</definedName>
    <definedName name="sch5_6print">#REF!</definedName>
    <definedName name="sch5data">#REF!</definedName>
    <definedName name="sch5print">#REF!</definedName>
    <definedName name="sch6data">#REF!</definedName>
    <definedName name="sch6data_grp">#REF!</definedName>
    <definedName name="sch6print">#REF!</definedName>
    <definedName name="sch7_1_1print">'[26]Sched7-1-1 '!$D$1:$L$28</definedName>
    <definedName name="sch7_1_2print">'[26]Sched7-1-2'!$D$1:$K$28</definedName>
    <definedName name="sch7_1_3print">'[26]Sched7-1-3'!$D$1:$M$30</definedName>
    <definedName name="sch7_1_4print">'[26]Sched7-1-4'!$D$1:$L$20</definedName>
    <definedName name="sch7_1_5print">#REF!</definedName>
    <definedName name="sch7_1_6print">#REF!</definedName>
    <definedName name="sch7_1_7print">#REF!</definedName>
    <definedName name="sch7_1print">#REF!</definedName>
    <definedName name="sch7_2data">#REF!</definedName>
    <definedName name="sch7_2data_grp">#REF!</definedName>
    <definedName name="sch7_2print">#REF!</definedName>
    <definedName name="sch7_2WPprint">#REF!</definedName>
    <definedName name="sch7_3print">#REF!</definedName>
    <definedName name="sch7_4print">#REF!</definedName>
    <definedName name="sch7_5print">#REF!</definedName>
    <definedName name="sch7_6print">#REF!</definedName>
    <definedName name="sch7data">#REF!</definedName>
    <definedName name="sch7data_grp">#REF!</definedName>
    <definedName name="sch7data1">#REF!</definedName>
    <definedName name="sch7data1_grp">#REF!</definedName>
    <definedName name="sch7data2">#REF!</definedName>
    <definedName name="sch7data2_grp">#REF!</definedName>
    <definedName name="sch7data3">#REF!</definedName>
    <definedName name="sch7data3_grp">#REF!</definedName>
    <definedName name="sch7data4">#REF!</definedName>
    <definedName name="sch7data4_grp">#REF!</definedName>
    <definedName name="sch7MUNprint">#REF!</definedName>
    <definedName name="sch7print">#REF!</definedName>
    <definedName name="sch8_1data">#REF!</definedName>
    <definedName name="sch8_1data_grp">#REF!</definedName>
    <definedName name="sch8_2data">#REF!</definedName>
    <definedName name="sch8_2data_grp">#REF!</definedName>
    <definedName name="sch8data">#REF!</definedName>
    <definedName name="sch8data_grp">#REF!</definedName>
    <definedName name="sch8print">#REF!</definedName>
    <definedName name="sch9print">#REF!</definedName>
    <definedName name="SCHEDULE">#REF!</definedName>
    <definedName name="Sdata">#REF!</definedName>
    <definedName name="Sdata2">#REF!</definedName>
    <definedName name="sdghsdghsdgh" localSheetId="0" hidden="1">{"Balance Sheet",#N/A,FALSE,"Stmt of Financial Position"}</definedName>
    <definedName name="sdghsdghsdgh" hidden="1">{"Balance Sheet",#N/A,FALSE,"Stmt of Financial Position"}</definedName>
    <definedName name="Share">[27]Sheet6!$C$16</definedName>
    <definedName name="srn.First._.Report.2" localSheetId="0" hidden="1">{"Test1",#N/A,FALSE,"Test 1"}</definedName>
    <definedName name="srn.First._.Report.2" hidden="1">{"Test1",#N/A,FALSE,"Test 1"}</definedName>
    <definedName name="SS">#REF!</definedName>
    <definedName name="sss" localSheetId="0" hidden="1">{"Cash Flow Stmt",#N/A,FALSE,"Stmt of Cash Flows"}</definedName>
    <definedName name="sss" hidden="1">{"Cash Flow Stmt",#N/A,FALSE,"Stmt of Cash Flows"}</definedName>
    <definedName name="ssss" localSheetId="0" hidden="1">{"Cash for Distribution",#N/A,FALSE,"Cash for Distribution"}</definedName>
    <definedName name="ssss" hidden="1">{"Cash for Distribution",#N/A,FALSE,"Cash for Distribution"}</definedName>
    <definedName name="Stamp_Duty_eligible_for_CCA">[6]Assumptions!#REF!</definedName>
    <definedName name="Start_of_Operations">[6]Assumptions!$D$13</definedName>
    <definedName name="Straight_Line_20_Years">[6]Assumptions!$D$43</definedName>
    <definedName name="Straight_Line_30_Years">[6]Assumptions!$D$41</definedName>
    <definedName name="Straight_Line_5_Percent_Rate">[6]Assumptions!$L$74</definedName>
    <definedName name="Straight_Line_Percent_Rate">[6]Assumptions!$L$73</definedName>
    <definedName name="sub_PSH">#REF!</definedName>
    <definedName name="SW">#REF!</definedName>
    <definedName name="t">#REF!</definedName>
    <definedName name="Table">[1]Introduction!$A$2</definedName>
    <definedName name="TableName">"Dummy"</definedName>
    <definedName name="Task">#REF!</definedName>
    <definedName name="Tax_Deductible_Transaction_Costs_not_on_Capital_Account">'[6]Accounting, Finance &amp; Tax'!#REF!</definedName>
    <definedName name="TAX_RATE">[9]WFeasoParam!$B$4</definedName>
    <definedName name="term">'[11]Amor. Sched.'!$D$7</definedName>
    <definedName name="Terminal_Value_EBITDA_Multiple">[6]Scenario!$C$81</definedName>
    <definedName name="test">'[28]Calendar Data'!$C$7:$C$8</definedName>
    <definedName name="Thousand">[6]Assumptions!$D$86</definedName>
    <definedName name="Time">#REF!</definedName>
    <definedName name="Time2">#REF!</definedName>
    <definedName name="TONNAGE_TOTAL__mt">#REF!</definedName>
    <definedName name="Total_Other_Fees_Due_at_Acquisition">[6]Assumptions!#REF!</definedName>
    <definedName name="Total_Primary_Acquistion_Price">[6]Assumptions!$H$16</definedName>
    <definedName name="Total_Uses_of_Funds">[6]Assumptions!$H$20</definedName>
    <definedName name="Tstat">[29]Extras!$B$9:$C$12</definedName>
    <definedName name="Turbs">[30]Turbines!#REF!</definedName>
    <definedName name="unbuntrans">#REF!</definedName>
    <definedName name="Use_of_Funds_Eligible_for_CCA_Class_12">[6]Assumptions!$L$35</definedName>
    <definedName name="Use_of_Funds_Eligible_for_CCA_Class_41">[6]Assumptions!$L$31</definedName>
    <definedName name="Use_of_Funds_Eligible_for_CCA_Class_43">[6]Assumptions!$L$30</definedName>
    <definedName name="Use_of_Funds_Eligible_for_CCA_Class_43.2">[6]Assumptions!$L$29</definedName>
    <definedName name="Use_of_Funds_Eligible_for_CCA_Class_49">[6]Assumptions!$L$32</definedName>
    <definedName name="Use_of_Funds_Eligible_for_CCA_Class_50">[6]Assumptions!$L$36</definedName>
    <definedName name="Use_of_Funds_Eligible_for_CCA_Class_7">[6]Assumptions!$L$34</definedName>
    <definedName name="Use_of_Funds_Eligible_for_CCA_Class_8">[6]Assumptions!$L$33</definedName>
    <definedName name="USERDATA">#REF!</definedName>
    <definedName name="Utility_Cost">#REF!</definedName>
    <definedName name="Utility_Costs_Annual">#REF!</definedName>
    <definedName name="VerNum">[10]Scenarios!$F$13</definedName>
    <definedName name="viedusite">#REF!</definedName>
    <definedName name="VIRSUM">#REF!</definedName>
    <definedName name="WACC">[9]WFeasoParam!$B$1</definedName>
    <definedName name="Wacog2">'[25]Wacog &amp; UFG'!$H$44</definedName>
    <definedName name="wastewater">[31]balances!$D$40</definedName>
    <definedName name="Working_Capital_Fraction_of_EBITDA">[6]Assumptions!$H$60</definedName>
    <definedName name="Working_Capital_Initial">[6]Assumptions!$H$19</definedName>
    <definedName name="wrn.1996." localSheetId="0" hidden="1">{"Throughput 1996",#N/A,FALSE,"AVG_T1-4";"Revenue 1996",#N/A,FALSE,"AVG_T1-4"}</definedName>
    <definedName name="wrn.1996." hidden="1">{"Throughput 1996",#N/A,FALSE,"AVG_T1-4";"Revenue 1996",#N/A,FALSE,"AVG_T1-4"}</definedName>
    <definedName name="wrn.AccumDepr." localSheetId="0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_1" localSheetId="0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_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ll." localSheetId="0" hidden="1">{"highlights",#N/A,FALSE,"Highlights";"cap detail",#N/A,FALSE,"Capital Structure Detail"}</definedName>
    <definedName name="wrn.All." hidden="1">{"highlights",#N/A,FALSE,"Highlights";"cap detail",#N/A,FALSE,"Capital Structure Detail"}</definedName>
    <definedName name="wrn.all._.input." localSheetId="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pr_Hedges." localSheetId="0" hidden="1">{"April",#N/A,FALSE,"Apr"}</definedName>
    <definedName name="wrn.Apr_Hedges." hidden="1">{"April",#N/A,FALSE,"Apr"}</definedName>
    <definedName name="wrn.Assets._.and._.Liabilities." localSheetId="0" hidden="1">{"assets",#N/A,FALSE,"Balance Sheet";"liabilities",#N/A,FALSE,"Balance Sheet"}</definedName>
    <definedName name="wrn.Assets._.and._.Liabilities." hidden="1">{"assets",#N/A,FALSE,"Balance Sheet";"liabilities",#N/A,FALSE,"Balance Sheet"}</definedName>
    <definedName name="wrn.Aug_Hedges." localSheetId="0" hidden="1">{"August",#N/A,FALSE,"Aug"}</definedName>
    <definedName name="wrn.Aug_Hedges." hidden="1">{"August",#N/A,FALSE,"Aug"}</definedName>
    <definedName name="wrn.Balance._.25._.Yr." localSheetId="0" hidden="1">{"NEB Rate Base 25 Yr",#N/A,FALSE,"NEB Rate Base-Deprec"}</definedName>
    <definedName name="wrn.Balance._.25._.Yr." hidden="1">{"NEB Rate Base 25 Yr",#N/A,FALSE,"NEB Rate Base-Deprec"}</definedName>
    <definedName name="wrn.Balance._.5._.Yr." localSheetId="0" hidden="1">{"Balance 5 Yr",#N/A,FALSE,"CDN P-L Balance"}</definedName>
    <definedName name="wrn.Balance._.5._.Yr." hidden="1">{"Balance 5 Yr",#N/A,FALSE,"CDN P-L Balance"}</definedName>
    <definedName name="wrn.Balance._.Sheet." localSheetId="0" hidden="1">{"Balance Sheet",#N/A,FALSE,"Stmt of Financial Position"}</definedName>
    <definedName name="wrn.Balance._.Sheet." hidden="1">{"Balance Sheet",#N/A,FALSE,"Stmt of Financial Position"}</definedName>
    <definedName name="wrn.Balance._Sheet2." localSheetId="0" hidden="1">{"Balance Sheet",#N/A,FALSE,"Stmt of Financial Position"}</definedName>
    <definedName name="wrn.Balance._Sheet2." hidden="1">{"Balance Sheet",#N/A,FALSE,"Stmt of Financial Position"}</definedName>
    <definedName name="wrn.BidCo." localSheetId="0" hidden="1">{#N/A,#N/A,FALSE,"BidCo Assumptions";#N/A,#N/A,FALSE,"Credit Stats";#N/A,#N/A,FALSE,"Bidco Summary";#N/A,#N/A,FALSE,"BIDCO Consolidated"}</definedName>
    <definedName name="wrn.BidCo." hidden="1">{#N/A,#N/A,FALSE,"BidCo Assumptions";#N/A,#N/A,FALSE,"Credit Stats";#N/A,#N/A,FALSE,"Bidco Summary";#N/A,#N/A,FALSE,"BIDCO Consolidated"}</definedName>
    <definedName name="wrn.Capital._.Structure._.Detail." localSheetId="0" hidden="1">{"cap detail",#N/A,FALSE,"Capital Structure Detail"}</definedName>
    <definedName name="wrn.Capital._.Structure._.Detail." hidden="1">{"cap detail",#N/A,FALSE,"Capital Structure Detail"}</definedName>
    <definedName name="wrn.Cash._.Flow._.Stmt." localSheetId="0" hidden="1">{"Cash Flow Stmt",#N/A,FALSE,"Stmt of Cash Flows"}</definedName>
    <definedName name="wrn.Cash._.Flow._.Stmt." hidden="1">{"Cash Flow Stmt",#N/A,FALSE,"Stmt of Cash Flows"}</definedName>
    <definedName name="wrn.Cash._.for._.Distribution." localSheetId="0" hidden="1">{"Cash for Distribution",#N/A,FALSE,"Cash for Distribution"}</definedName>
    <definedName name="wrn.Cash._.for._.Distribution." hidden="1">{"Cash for Distribution",#N/A,FALSE,"Cash for Distribution"}</definedName>
    <definedName name="wrn.Cashflow._.5._.Yr." localSheetId="0" hidden="1">{"Cashflow 5 Yr",#N/A,FALSE,"CDN P-L Cashflow"}</definedName>
    <definedName name="wrn.Cashflow._.5._.Yr." hidden="1">{"Cashflow 5 Yr",#N/A,FALSE,"CDN P-L Cashflow"}</definedName>
    <definedName name="wrn.compare." localSheetId="0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_1" localSheetId="0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_1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localSheetId="0" hidden="1">{"year1",#N/A,FALSE,"compare";"year2",#N/A,FALSE,"compare";"year3",#N/A,FALSE,"compare";"year4",#N/A,FALSE,"compare";"year5",#N/A,FALSE,"compare"}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mpare5yrs._1" localSheetId="0" hidden="1">{"year1",#N/A,FALSE,"compare";"year2",#N/A,FALSE,"compare";"year3",#N/A,FALSE,"compare";"year4",#N/A,FALSE,"compare";"year5",#N/A,FALSE,"compare"}</definedName>
    <definedName name="wrn.compare5yrs._1" hidden="1">{"year1",#N/A,FALSE,"compare";"year2",#N/A,FALSE,"compare";"year3",#N/A,FALSE,"compare";"year4",#N/A,FALSE,"compare";"year5",#N/A,FALSE,"compare"}</definedName>
    <definedName name="wrn.Complete._.Balance._.Sheet." localSheetId="0" hidden="1">{"Complete Balance Sheet",#N/A,FALSE,"CDN P-L Balance"}</definedName>
    <definedName name="wrn.Complete._.Balance._.Sheet." hidden="1">{"Complete Balance Sheet",#N/A,FALSE,"CDN P-L Balance"}</definedName>
    <definedName name="wrn.Complete._.Cashflow._.Sheet." localSheetId="0" hidden="1">{"Complete Cashflow",#N/A,FALSE,"CDN P-L Cashflow"}</definedName>
    <definedName name="wrn.Complete._.Cashflow._.Sheet." hidden="1">{"Complete Cashflow",#N/A,FALSE,"CDN P-L Cashflow"}</definedName>
    <definedName name="wrn.Complete._.COS._.Sheet." localSheetId="0" hidden="1">{"Complete COS Sheet",#N/A,FALSE,"CDN P-L COS"}</definedName>
    <definedName name="wrn.Complete._.COS._.Sheet." hidden="1">{"Complete COS Sheet",#N/A,FALSE,"CDN P-L COS"}</definedName>
    <definedName name="wrn.Complete._.Income._.Sheet." localSheetId="0" hidden="1">{"Complete Income Sheet",#N/A,FALSE,"CDN P-L Income"}</definedName>
    <definedName name="wrn.Complete._.Income._.Sheet." hidden="1">{"Complete Income Sheet",#N/A,FALSE,"CDN P-L Income"}</definedName>
    <definedName name="wrn.Complete._.Schedules." localSheetId="0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Tax._.Sheet." localSheetId="0" hidden="1">{"Complete Tax Sheet",#N/A,FALSE,"CDN P-L Tax"}</definedName>
    <definedName name="wrn.Complete._.Tax._.Sheet." hidden="1">{"Complete Tax Sheet",#N/A,FALSE,"CDN P-L Tax"}</definedName>
    <definedName name="wrn.COS._.25._.Yr." localSheetId="0" hidden="1">{"COS 25 Yr",#N/A,FALSE,"CDN P-L COS"}</definedName>
    <definedName name="wrn.COS._.25._.Yr." hidden="1">{"COS 25 Yr",#N/A,FALSE,"CDN P-L COS"}</definedName>
    <definedName name="wrn.costs." localSheetId="0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_1" localSheetId="0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_1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stadds_volumes." localSheetId="0" hidden="1">{"datatable",#N/A,FALSE,"Cust.Adds_Volumes"}</definedName>
    <definedName name="wrn.custadds_volumes." hidden="1">{"datatable",#N/A,FALSE,"Cust.Adds_Volumes"}</definedName>
    <definedName name="wrn.custadds_volumes._1" localSheetId="0" hidden="1">{"datatable",#N/A,FALSE,"Cust.Adds_Volumes"}</definedName>
    <definedName name="wrn.custadds_volumes._1" hidden="1">{"datatable",#N/A,FALSE,"Cust.Adds_Volumes"}</definedName>
    <definedName name="wrn.DCF._.Valuation." localSheetId="0" hidden="1">{"value box",#N/A,TRUE,"DPL Inc. Fin Statements";"unlevered free cash flows",#N/A,TRUE,"DPL Inc. Fin Statements"}</definedName>
    <definedName name="wrn.DCF._.Valuation." hidden="1">{"value box",#N/A,TRUE,"DPL Inc. Fin Statements";"unlevered free cash flows",#N/A,TRUE,"DPL Inc. Fin Statements"}</definedName>
    <definedName name="wrn.Dec_Hedges." localSheetId="0" hidden="1">{"December",#N/A,FALSE,"Dec"}</definedName>
    <definedName name="wrn.Dec_Hedges." hidden="1">{"December",#N/A,FALSE,"Dec"}</definedName>
    <definedName name="wrn.Depreciation._.Expense." localSheetId="0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_1" localSheetId="0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_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Effective._.Capital._.Expenditures.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_1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_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Feb_Hedges." localSheetId="0" hidden="1">{"February",#N/A,FALSE,"Feb"}</definedName>
    <definedName name="wrn.Feb_Hedges." hidden="1">{"February",#N/A,FALSE,"Feb"}</definedName>
    <definedName name="wrn.FERC." localSheetId="0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INAL96." localSheetId="0" hidden="1">{"REVENUE96",#N/A,FALSE,"AVG_T1-4";"THRUPUT96",#N/A,FALSE,"AVG_T1-4"}</definedName>
    <definedName name="wrn.FINAL96." hidden="1">{"REVENUE96",#N/A,FALSE,"AVG_T1-4";"THRUPUT96",#N/A,FALSE,"AVG_T1-4"}</definedName>
    <definedName name="wrn.Financials." localSheetId="0" hidden="1">{#N/A,#N/A,TRUE,"Income Statement";#N/A,#N/A,TRUE,"Balance Sheet";#N/A,#N/A,TRUE,"Cash Flow"}</definedName>
    <definedName name="wrn.Financials." hidden="1">{#N/A,#N/A,TRUE,"Income Statement";#N/A,#N/A,TRUE,"Balance Sheet";#N/A,#N/A,TRUE,"Cash Flow"}</definedName>
    <definedName name="wrn.First._.Report." localSheetId="0" hidden="1">{"Test1",#N/A,FALSE,"Test 1"}</definedName>
    <definedName name="wrn.First._.Report." hidden="1">{"Test1",#N/A,FALSE,"Test 1"}</definedName>
    <definedName name="wrn.full._.report." localSheetId="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printreport." localSheetId="0" hidden="1">{"RevReq",#N/A,FALSE,"IncomeTax";"Capital",#N/A,FALSE,"IncomeTax";"RateBase",#N/A,FALSE,"IncomeTax";"Income",#N/A,FALSE,"IncomeTax";"IncomeTax",#N/A,FALSE,"IncomeTax";"adjs (Adjustments)",#N/A,FALSE,"IncomeTax";"inputs (Inputs)",#N/A,FALSE,"IncomeTax"}</definedName>
    <definedName name="wrn.fullprintreport." hidden="1">{"RevReq",#N/A,FALSE,"IncomeTax";"Capital",#N/A,FALSE,"IncomeTax";"RateBase",#N/A,FALSE,"IncomeTax";"Income",#N/A,FALSE,"IncomeTax";"IncomeTax",#N/A,FALSE,"IncomeTax";"adjs (Adjustments)",#N/A,FALSE,"IncomeTax";"inputs (Inputs)",#N/A,FALSE,"IncomeTax"}</definedName>
    <definedName name="wrn.Gross._.PPE.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_1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_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h3T1S1." localSheetId="0" hidden="1">{#N/A,#N/A,FALSE,"H3 Tab 1"}</definedName>
    <definedName name="wrn.h3T1S1." hidden="1">{#N/A,#N/A,FALSE,"H3 Tab 1"}</definedName>
    <definedName name="wrn.H3T1S2." localSheetId="0" hidden="1">{#N/A,#N/A,FALSE,"H3 Tab 1"}</definedName>
    <definedName name="wrn.H3T1S2." hidden="1">{#N/A,#N/A,FALSE,"H3 Tab 1"}</definedName>
    <definedName name="wrn.H3T2S3." localSheetId="0" hidden="1">{#N/A,#N/A,FALSE,"H3 Tab 2";#N/A,#N/A,FALSE,"H3 Tab 2"}</definedName>
    <definedName name="wrn.H3T2S3." hidden="1">{#N/A,#N/A,FALSE,"H3 Tab 2";#N/A,#N/A,FALSE,"H3 Tab 2"}</definedName>
    <definedName name="wrn.Highlights." localSheetId="0" hidden="1">{"highlights",#N/A,FALSE,"Highlights"}</definedName>
    <definedName name="wrn.Highlights." hidden="1">{"highlights",#N/A,FALSE,"Highlights"}</definedName>
    <definedName name="wrn.income." localSheetId="0" hidden="1">{"income",#N/A,FALSE,"income_statement"}</definedName>
    <definedName name="wrn.income." hidden="1">{"income",#N/A,FALSE,"income_statement"}</definedName>
    <definedName name="wrn.Income._.5._.Yr." localSheetId="0" hidden="1">{"Income 5 Yr",#N/A,FALSE,"CDN P-L Income"}</definedName>
    <definedName name="wrn.Income._.5._.Yr." hidden="1">{"Income 5 Yr",#N/A,FALSE,"CDN P-L Income"}</definedName>
    <definedName name="wrn.Income._.Statement." localSheetId="0" hidden="1">{"Income Statement",#N/A,FALSE,"Stmt of Earnings"}</definedName>
    <definedName name="wrn.Income._.Statement." hidden="1">{"Income Statement",#N/A,FALSE,"Stmt of Earnings"}</definedName>
    <definedName name="wrn.income._1" localSheetId="0" hidden="1">{"income",#N/A,FALSE,"income_statement"}</definedName>
    <definedName name="wrn.income._1" hidden="1">{"income",#N/A,FALSE,"income_statement"}</definedName>
    <definedName name="wrn.input." localSheetId="0" hidden="1">{#N/A,#N/A,FALSE,"A"}</definedName>
    <definedName name="wrn.input." hidden="1">{#N/A,#N/A,FALSE,"A"}</definedName>
    <definedName name="wrn.Input._.Items." localSheetId="0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_1" localSheetId="0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_1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s." localSheetId="0" hidden="1">{"[Cost of Service] COS Inputs Sch 1",#N/A,FALSE,"Cost of Service Model"}</definedName>
    <definedName name="wrn.Inputs." hidden="1">{"[Cost of Service] COS Inputs Sch 1",#N/A,FALSE,"Cost of Service Model"}</definedName>
    <definedName name="wrn.Inputs._.and._.Results." localSheetId="0" hidden="1">{"Input Data",#N/A,FALSE,"Input &amp; Results";"Results",#N/A,FALSE,"Input &amp; Results"}</definedName>
    <definedName name="wrn.Inputs._.and._.Results." hidden="1">{"Input Data",#N/A,FALSE,"Input &amp; Results";"Results",#N/A,FALSE,"Input &amp; Results"}</definedName>
    <definedName name="wrn.INTEGRATED" localSheetId="0" hidden="1">{#N/A,#N/A,FALSE,"Sheet1"}</definedName>
    <definedName name="wrn.INTEGRATED" hidden="1">{#N/A,#N/A,FALSE,"Sheet1"}</definedName>
    <definedName name="wrn.INTEGRATEDS." localSheetId="0" hidden="1">{#N/A,#N/A,FALSE,"Sheet1"}</definedName>
    <definedName name="wrn.INTEGRATEDS." hidden="1">{#N/A,#N/A,FALSE,"Sheet1"}</definedName>
    <definedName name="wrn.INTERMEDIATES." localSheetId="0" hidden="1">{#N/A,#N/A,FALSE,"Sheet1"}</definedName>
    <definedName name="wrn.INTERMEDIATES." hidden="1">{#N/A,#N/A,FALSE,"Sheet1"}</definedName>
    <definedName name="wrn.Jan_Hedges." localSheetId="0" hidden="1">{"January",#N/A,FALSE,"Jan"}</definedName>
    <definedName name="wrn.Jan_Hedges." hidden="1">{"January",#N/A,FALSE,"Jan"}</definedName>
    <definedName name="wrn.Jul_Hedges." localSheetId="0" hidden="1">{"July",#N/A,FALSE,"Jul"}</definedName>
    <definedName name="wrn.Jul_Hedges." hidden="1">{"July",#N/A,FALSE,"Jul"}</definedName>
    <definedName name="wrn.Jun_Hedges." localSheetId="0" hidden="1">{"June",#N/A,FALSE,"Jun"}</definedName>
    <definedName name="wrn.Jun_Hedges." hidden="1">{"June",#N/A,FALSE,"Jun"}</definedName>
    <definedName name="wrn.juniors" localSheetId="0" hidden="1">{#N/A,#N/A,FALSE,"Sheet1"}</definedName>
    <definedName name="wrn.juniors" hidden="1">{#N/A,#N/A,FALSE,"Sheet1"}</definedName>
    <definedName name="wrn.JUNIORS." localSheetId="0" hidden="1">{#N/A,#N/A,FALSE,"Sheet1"}</definedName>
    <definedName name="wrn.JUNIORS." hidden="1">{#N/A,#N/A,FALSE,"Sheet1"}</definedName>
    <definedName name="wrn.JVREPORT." localSheetId="0" hidden="1">{#N/A,#N/A,FALSE,"202";#N/A,#N/A,FALSE,"203";#N/A,#N/A,FALSE,"204";#N/A,#N/A,FALSE,"205";#N/A,#N/A,FALSE,"205A"}</definedName>
    <definedName name="wrn.JVREPORT." hidden="1">{#N/A,#N/A,FALSE,"202";#N/A,#N/A,FALSE,"203";#N/A,#N/A,FALSE,"204";#N/A,#N/A,FALSE,"205";#N/A,#N/A,FALSE,"205A"}</definedName>
    <definedName name="wrn.Mar_Hedges." localSheetId="0" hidden="1">{"March",#N/A,FALSE,"Mar"}</definedName>
    <definedName name="wrn.Mar_Hedges." hidden="1">{"March",#N/A,FALSE,"Mar"}</definedName>
    <definedName name="wrn.May_Hedges." localSheetId="0" hidden="1">{"May",#N/A,FALSE,"May"}</definedName>
    <definedName name="wrn.May_Hedges." hidden="1">{"May",#N/A,FALSE,"May"}</definedName>
    <definedName name="wrn.NEB._.Capital._.25._.Yr." localSheetId="0" hidden="1">{"NEB Capital 25 Yr",#N/A,FALSE,"NEB Rate Base-Deprec"}</definedName>
    <definedName name="wrn.NEB._.Capital._.25._.Yr." hidden="1">{"NEB Capital 25 Yr",#N/A,FALSE,"NEB Rate Base-Deprec"}</definedName>
    <definedName name="wrn.NEB._.Deprec._.25._.Yr." localSheetId="0" hidden="1">{"NEB Deprec 25 Yr",#N/A,FALSE,"NEB Rate Base-Deprec"}</definedName>
    <definedName name="wrn.NEB._.Deprec._.25._.Yr." hidden="1">{"NEB Deprec 25 Yr",#N/A,FALSE,"NEB Rate Base-Deprec"}</definedName>
    <definedName name="wrn.NEB._.Rate._.Base._.25._.Yr." localSheetId="0" hidden="1">{"NEB Rate Base 25 Yr",#N/A,FALSE,"NEB Rate Base-Deprec"}</definedName>
    <definedName name="wrn.NEB._.Rate._.Base._.25._.Yr." hidden="1">{"NEB Rate Base 25 Yr",#N/A,FALSE,"NEB Rate Base-Deprec"}</definedName>
    <definedName name="wrn.NEB._.Revenue._.25._.Yr." localSheetId="0" hidden="1">{"NEB Revenue 25 Yr",#N/A,FALSE,"NEB Revenue-Toll"}</definedName>
    <definedName name="wrn.NEB._.Revenue._.25._.Yr." hidden="1">{"NEB Revenue 25 Yr",#N/A,FALSE,"NEB Revenue-Toll"}</definedName>
    <definedName name="wrn.NEB._.Tax._.25._.Yr." localSheetId="0" hidden="1">{#N/A,#N/A,FALSE,"NEB Taxes"}</definedName>
    <definedName name="wrn.NEB._.Tax._.25._.Yr." hidden="1">{#N/A,#N/A,FALSE,"NEB Taxes"}</definedName>
    <definedName name="wrn.NEB._.Toll._.25._.Yr." localSheetId="0" hidden="1">{"NEB Toll 25 Yr",#N/A,FALSE,"NEB Revenue-Toll"}</definedName>
    <definedName name="wrn.NEB._.Toll._.25._.Yr." hidden="1">{"NEB Toll 25 Yr",#N/A,FALSE,"NEB Revenue-Toll"}</definedName>
    <definedName name="wrn.nom." localSheetId="0" hidden="1">{#N/A,#N/A,FALSE,"Sheet1"}</definedName>
    <definedName name="wrn.nom." hidden="1">{#N/A,#N/A,FALSE,"Sheet1"}</definedName>
    <definedName name="wrn.NON." localSheetId="0" hidden="1">{#N/A,#N/A,FALSE,"Sheet1"}</definedName>
    <definedName name="wrn.NON." hidden="1">{#N/A,#N/A,FALSE,"Sheet1"}</definedName>
    <definedName name="wrn.Nov_Hedges." localSheetId="0" hidden="1">{"November",#N/A,FALSE,"Nov"}</definedName>
    <definedName name="wrn.Nov_Hedges." hidden="1">{"November",#N/A,FALSE,"Nov"}</definedName>
    <definedName name="wrn.Oct_Hedges." localSheetId="0" hidden="1">{"October",#N/A,FALSE,"Oct"}</definedName>
    <definedName name="wrn.Oct_Hedges." hidden="1">{"October",#N/A,FALSE,"Oct"}</definedName>
    <definedName name="wrn.OMreport." localSheetId="0" hidden="1">{"OM_data",#N/A,FALSE,"O&amp;M Data Table";"OM_regulatory_adjustments",#N/A,FALSE,"O&amp;M Data Table";"OM_select_data",#N/A,FALSE,"O&amp;M Data Table"}</definedName>
    <definedName name="wrn.OMreport." hidden="1">{"OM_data",#N/A,FALSE,"O&amp;M Data Table";"OM_regulatory_adjustments",#N/A,FALSE,"O&amp;M Data Table";"OM_select_data",#N/A,FALSE,"O&amp;M Data Table"}</definedName>
    <definedName name="wrn.OMreport._1" localSheetId="0" hidden="1">{"OM_data",#N/A,FALSE,"O&amp;M Data Table";"OM_regulatory_adjustments",#N/A,FALSE,"O&amp;M Data Table";"OM_select_data",#N/A,FALSE,"O&amp;M Data Table"}</definedName>
    <definedName name="wrn.OMreport._1" hidden="1">{"OM_data",#N/A,FALSE,"O&amp;M Data Table";"OM_regulatory_adjustments",#N/A,FALSE,"O&amp;M Data Table";"OM_select_data",#N/A,FALSE,"O&amp;M Data Table"}</definedName>
    <definedName name="wrn.PCC." localSheetId="0" hidden="1">{"INPUTS",#N/A,TRUE,"PCC";"RESULTS1",#N/A,TRUE,"PCC";"RESULTS2",#N/A,TRUE,"PCC"}</definedName>
    <definedName name="wrn.PCC." hidden="1">{"INPUTS",#N/A,TRUE,"PCC";"RESULTS1",#N/A,TRUE,"PCC";"RESULTS2",#N/A,TRUE,"PCC"}</definedName>
    <definedName name="wrn.PCC._1" localSheetId="0" hidden="1">{"INPUTS",#N/A,TRUE,"PCC";"RESULTS1",#N/A,TRUE,"PCC";"RESULTS2",#N/A,TRUE,"PCC"}</definedName>
    <definedName name="wrn.PCC._1" hidden="1">{"INPUTS",#N/A,TRUE,"PCC";"RESULTS1",#N/A,TRUE,"PCC";"RESULTS2",#N/A,TRUE,"PCC"}</definedName>
    <definedName name="wrn.PrintAll." localSheetId="0" hidden="1">{"PA1",#N/A,TRUE,"BORDMW";"pa2",#N/A,TRUE,"BORDMW";"PA3",#N/A,TRUE,"BORDMW";"PA4",#N/A,TRUE,"BORDMW"}</definedName>
    <definedName name="wrn.PrintAll." hidden="1">{"PA1",#N/A,TRUE,"BORDMW";"pa2",#N/A,TRUE,"BORDMW";"PA3",#N/A,TRUE,"BORDMW";"PA4",#N/A,TRUE,"BORDMW"}</definedName>
    <definedName name="wrn.Rate._.Base." localSheetId="0" hidden="1">{"Rate Base",#N/A,FALSE,"Sheet1"}</definedName>
    <definedName name="wrn.Rate._.Base." hidden="1">{"Rate Base",#N/A,FALSE,"Sheet1"}</definedName>
    <definedName name="wrn.Reports." localSheetId="0" hidden="1">{"Summary",#N/A,FALSE,"Data";"Chart",#N/A,FALSE,"Data"}</definedName>
    <definedName name="wrn.Reports." hidden="1">{"Summary",#N/A,FALSE,"Data";"Chart",#N/A,FALSE,"Data"}</definedName>
    <definedName name="wrn.revenue." localSheetId="0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1" localSheetId="0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1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Proof." localSheetId="0" hidden="1">{#N/A,#N/A,FALSE,"RevProof"}</definedName>
    <definedName name="wrn.RevProof." hidden="1">{#N/A,#N/A,FALSE,"RevProof"}</definedName>
    <definedName name="wrn.sales." localSheetId="0" hidden="1">{"sales",#N/A,FALSE,"Sales";"sales existing",#N/A,FALSE,"Sales";"sales rd1",#N/A,FALSE,"Sales";"sales rd2",#N/A,FALSE,"Sales"}</definedName>
    <definedName name="wrn.sales." hidden="1">{"sales",#N/A,FALSE,"Sales";"sales existing",#N/A,FALSE,"Sales";"sales rd1",#N/A,FALSE,"Sales";"sales rd2",#N/A,FALSE,"Sales"}</definedName>
    <definedName name="wrn.SENIORS." localSheetId="0" hidden="1">{#N/A,#N/A,FALSE,"Sheet1"}</definedName>
    <definedName name="wrn.SENIORS." hidden="1">{#N/A,#N/A,FALSE,"Sheet1"}</definedName>
    <definedName name="wrn.Sep_Hedges." localSheetId="0" hidden="1">{"September",#N/A,FALSE,"Sep"}</definedName>
    <definedName name="wrn.Sep_Hedges." hidden="1">{"September",#N/A,FALSE,"Sep"}</definedName>
    <definedName name="wrn.SUMMARY." localSheetId="0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.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._.2." localSheetId="0" hidden="1">{#N/A,#N/A,TRUE,"Model"}</definedName>
    <definedName name="wrn.Summary._.2." hidden="1">{#N/A,#N/A,TRUE,"Model"}</definedName>
    <definedName name="wrn.SUMMARY._1" localSheetId="0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._1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Tax._.Sheet._.5._.Yr." localSheetId="0" hidden="1">{"Tax Calc 5 Yr",#N/A,FALSE,"CDN P-L Tax"}</definedName>
    <definedName name="wrn.Tax._.Sheet._.5._.Yr." hidden="1">{"Tax Calc 5 Yr",#N/A,FALSE,"CDN P-L Tax"}</definedName>
    <definedName name="wrn.THRUPUT95." localSheetId="0" hidden="1">{"REV95",#N/A,FALSE,"AVG_T1-4";"THRU95",#N/A,FALSE,"AVG_T1-4"}</definedName>
    <definedName name="wrn.THRUPUT95." hidden="1">{"REV95",#N/A,FALSE,"AVG_T1-4";"THRU95",#N/A,FALSE,"AVG_T1-4"}</definedName>
    <definedName name="wrn.THUPUT96." localSheetId="0" hidden="1">{"REV96",#N/A,FALSE,"AVG_T1-4";"THRU96",#N/A,FALSE,"AVG_T1-4"}</definedName>
    <definedName name="wrn.THUPUT96." hidden="1">{"REV96",#N/A,FALSE,"AVG_T1-4";"THRU96",#N/A,FALSE,"AVG_T1-4"}</definedName>
    <definedName name="wrn.Wacc." localSheetId="0" hidden="1">{"Area1",#N/A,FALSE,"OREWACC";"Area2",#N/A,FALSE,"OREWACC"}</definedName>
    <definedName name="wrn.Wacc." hidden="1">{"Area1",#N/A,FALSE,"OREWACC";"Area2",#N/A,FALSE,"OREWACC"}</definedName>
    <definedName name="wrn.XX." localSheetId="0" hidden="1">{#N/A,#N/A,FALSE,"337"}</definedName>
    <definedName name="wrn.XX." hidden="1">{#N/A,#N/A,FALSE,"337"}</definedName>
    <definedName name="x" localSheetId="0" hidden="1">{"Balance Sheet",#N/A,FALSE,"Stmt of Financial Position"}</definedName>
    <definedName name="x" hidden="1">{"Balance Sheet",#N/A,FALSE,"Stmt of Financial Position"}</definedName>
    <definedName name="X_Scale" localSheetId="0">[10]Rebase!$J$175:OFFSET([10]Rebase!$J$175,0,[0]!Cht1_Term)</definedName>
    <definedName name="X_Scale">[10]Rebase!$J$175:OFFSET([10]Rebase!$J$175,0,Cht1_Term)</definedName>
    <definedName name="xyz" localSheetId="0" hidden="1">{"Cash Flow Stmt",#N/A,FALSE,"Stmt of Cash Flows"}</definedName>
    <definedName name="xyz" hidden="1">{"Cash Flow Stmt",#N/A,FALSE,"Stmt of Cash Flows"}</definedName>
    <definedName name="Year_Count_Range">'[6]Accounting, Finance &amp; Tax'!$B$10:$AL$10</definedName>
    <definedName name="yes" localSheetId="0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rList1">[10]Rebase!$K$134:$K$149</definedName>
    <definedName name="YrList2">[10]Rebase!$N$134:$N$149</definedName>
    <definedName name="YrList3">[10]Rebase!$R$134:$R$152</definedName>
    <definedName name="YrList4">[10]Rebase!$U$134:$U$152</definedName>
    <definedName name="ZoomFactor">100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9" i="1" l="1"/>
  <c r="L119" i="1"/>
  <c r="M119" i="1"/>
  <c r="N119" i="1"/>
  <c r="O119" i="1"/>
  <c r="P119" i="1"/>
  <c r="E119" i="1"/>
  <c r="F119" i="1"/>
  <c r="G119" i="1"/>
  <c r="H119" i="1"/>
  <c r="I119" i="1"/>
  <c r="J119" i="1"/>
  <c r="K119" i="1"/>
  <c r="D119" i="1"/>
  <c r="P16" i="1"/>
  <c r="Q16" i="1"/>
  <c r="M16" i="1"/>
  <c r="N16" i="1"/>
  <c r="O16" i="1"/>
  <c r="I16" i="1"/>
  <c r="J16" i="1"/>
  <c r="K16" i="1"/>
  <c r="L16" i="1"/>
  <c r="F16" i="1"/>
  <c r="G16" i="1"/>
  <c r="H16" i="1"/>
  <c r="D16" i="1"/>
  <c r="E16" i="1"/>
  <c r="Q164" i="1" l="1"/>
  <c r="Q139" i="1"/>
  <c r="Q87" i="1"/>
  <c r="Q62" i="1"/>
  <c r="Q37" i="1"/>
  <c r="E8" i="1"/>
  <c r="F8" i="1"/>
  <c r="G8" i="1"/>
  <c r="H8" i="1"/>
  <c r="I8" i="1"/>
  <c r="J8" i="1"/>
  <c r="K8" i="1"/>
  <c r="L8" i="1"/>
  <c r="D8" i="1"/>
  <c r="C8" i="1" l="1"/>
  <c r="P188" i="1"/>
  <c r="N188" i="1"/>
  <c r="O188" i="1"/>
  <c r="O70" i="1"/>
  <c r="O72" i="1" s="1"/>
  <c r="P70" i="1"/>
  <c r="P72" i="1" s="1"/>
  <c r="Q70" i="1"/>
  <c r="Q72" i="1" s="1"/>
  <c r="O95" i="1"/>
  <c r="O97" i="1" s="1"/>
  <c r="P95" i="1"/>
  <c r="P97" i="1" s="1"/>
  <c r="Q95" i="1"/>
  <c r="Q97" i="1" s="1"/>
  <c r="O111" i="1"/>
  <c r="P111" i="1"/>
  <c r="Q111" i="1"/>
  <c r="O147" i="1"/>
  <c r="O149" i="1" s="1"/>
  <c r="P147" i="1"/>
  <c r="P149" i="1" s="1"/>
  <c r="Q147" i="1"/>
  <c r="Q149" i="1" s="1"/>
  <c r="O172" i="1"/>
  <c r="O174" i="1" s="1"/>
  <c r="P172" i="1"/>
  <c r="P174" i="1" s="1"/>
  <c r="Q172" i="1"/>
  <c r="Q174" i="1" s="1"/>
  <c r="O19" i="1"/>
  <c r="O5" i="1"/>
  <c r="P5" i="1" s="1"/>
  <c r="Q19" i="1" l="1"/>
  <c r="P19" i="1"/>
  <c r="Q122" i="1"/>
  <c r="D172" i="1" l="1"/>
  <c r="E172" i="1"/>
  <c r="F172" i="1"/>
  <c r="G172" i="1"/>
  <c r="H172" i="1"/>
  <c r="I172" i="1"/>
  <c r="J172" i="1"/>
  <c r="K172" i="1"/>
  <c r="L172" i="1"/>
  <c r="M172" i="1"/>
  <c r="N172" i="1"/>
  <c r="N174" i="1" s="1"/>
  <c r="C172" i="1"/>
  <c r="N147" i="1"/>
  <c r="N149" i="1" s="1"/>
  <c r="N111" i="1"/>
  <c r="N95" i="1"/>
  <c r="N97" i="1" s="1"/>
  <c r="N70" i="1"/>
  <c r="N72" i="1" s="1"/>
  <c r="N19" i="1"/>
  <c r="M188" i="1" l="1"/>
  <c r="D203" i="1"/>
  <c r="E203" i="1" s="1"/>
  <c r="F203" i="1" s="1"/>
  <c r="G203" i="1" s="1"/>
  <c r="H203" i="1" s="1"/>
  <c r="I203" i="1" s="1"/>
  <c r="J203" i="1" s="1"/>
  <c r="K203" i="1" s="1"/>
  <c r="L203" i="1" s="1"/>
  <c r="M203" i="1" s="1"/>
  <c r="N203" i="1" s="1"/>
  <c r="O203" i="1" s="1"/>
  <c r="P203" i="1" s="1"/>
  <c r="M111" i="1"/>
  <c r="D126" i="1"/>
  <c r="E126" i="1" s="1"/>
  <c r="F126" i="1" s="1"/>
  <c r="G126" i="1" s="1"/>
  <c r="H126" i="1" s="1"/>
  <c r="I126" i="1" s="1"/>
  <c r="J126" i="1" s="1"/>
  <c r="K126" i="1" s="1"/>
  <c r="L126" i="1" s="1"/>
  <c r="M126" i="1" s="1"/>
  <c r="N126" i="1" s="1"/>
  <c r="O126" i="1" s="1"/>
  <c r="P126" i="1" s="1"/>
  <c r="Q126" i="1" s="1"/>
  <c r="C16" i="1"/>
  <c r="D178" i="1" l="1"/>
  <c r="E178" i="1" s="1"/>
  <c r="F178" i="1" s="1"/>
  <c r="G178" i="1" s="1"/>
  <c r="H178" i="1" s="1"/>
  <c r="I178" i="1" s="1"/>
  <c r="J178" i="1" s="1"/>
  <c r="K178" i="1" s="1"/>
  <c r="L178" i="1" s="1"/>
  <c r="M178" i="1" s="1"/>
  <c r="N178" i="1" s="1"/>
  <c r="O178" i="1" s="1"/>
  <c r="P178" i="1" s="1"/>
  <c r="Q178" i="1" s="1"/>
  <c r="C174" i="1"/>
  <c r="D166" i="1"/>
  <c r="C164" i="1"/>
  <c r="D164" i="1" s="1"/>
  <c r="C155" i="1"/>
  <c r="D153" i="1"/>
  <c r="E153" i="1" s="1"/>
  <c r="F153" i="1" s="1"/>
  <c r="G153" i="1" s="1"/>
  <c r="H153" i="1" s="1"/>
  <c r="I153" i="1" s="1"/>
  <c r="J153" i="1" s="1"/>
  <c r="K153" i="1" s="1"/>
  <c r="L153" i="1" s="1"/>
  <c r="M153" i="1" s="1"/>
  <c r="N153" i="1" s="1"/>
  <c r="O153" i="1" s="1"/>
  <c r="P153" i="1" s="1"/>
  <c r="Q153" i="1" s="1"/>
  <c r="M147" i="1"/>
  <c r="M149" i="1" s="1"/>
  <c r="L147" i="1"/>
  <c r="L149" i="1" s="1"/>
  <c r="K147" i="1"/>
  <c r="K149" i="1" s="1"/>
  <c r="J147" i="1"/>
  <c r="J149" i="1" s="1"/>
  <c r="I147" i="1"/>
  <c r="I149" i="1" s="1"/>
  <c r="H147" i="1"/>
  <c r="H149" i="1" s="1"/>
  <c r="G147" i="1"/>
  <c r="G149" i="1" s="1"/>
  <c r="F147" i="1"/>
  <c r="F149" i="1" s="1"/>
  <c r="E147" i="1"/>
  <c r="E149" i="1" s="1"/>
  <c r="D147" i="1"/>
  <c r="D149" i="1" s="1"/>
  <c r="C147" i="1"/>
  <c r="C149" i="1" s="1"/>
  <c r="D141" i="1"/>
  <c r="C139" i="1"/>
  <c r="C156" i="1" s="1"/>
  <c r="C103" i="1"/>
  <c r="D101" i="1"/>
  <c r="E101" i="1" s="1"/>
  <c r="F101" i="1" s="1"/>
  <c r="G101" i="1" s="1"/>
  <c r="H101" i="1" s="1"/>
  <c r="I101" i="1" s="1"/>
  <c r="J101" i="1" s="1"/>
  <c r="K101" i="1" s="1"/>
  <c r="L101" i="1" s="1"/>
  <c r="M101" i="1" s="1"/>
  <c r="N101" i="1" s="1"/>
  <c r="O101" i="1" s="1"/>
  <c r="P101" i="1" s="1"/>
  <c r="Q101" i="1" s="1"/>
  <c r="M95" i="1"/>
  <c r="M97" i="1" s="1"/>
  <c r="L95" i="1"/>
  <c r="L97" i="1" s="1"/>
  <c r="K95" i="1"/>
  <c r="K97" i="1" s="1"/>
  <c r="J95" i="1"/>
  <c r="J97" i="1" s="1"/>
  <c r="I95" i="1"/>
  <c r="I97" i="1" s="1"/>
  <c r="H95" i="1"/>
  <c r="H97" i="1" s="1"/>
  <c r="G95" i="1"/>
  <c r="G97" i="1" s="1"/>
  <c r="F95" i="1"/>
  <c r="F97" i="1" s="1"/>
  <c r="E95" i="1"/>
  <c r="E97" i="1" s="1"/>
  <c r="D95" i="1"/>
  <c r="D97" i="1" s="1"/>
  <c r="C95" i="1"/>
  <c r="C97" i="1" s="1"/>
  <c r="D89" i="1"/>
  <c r="C87" i="1"/>
  <c r="C78" i="1"/>
  <c r="D76" i="1"/>
  <c r="E76" i="1" s="1"/>
  <c r="F76" i="1" s="1"/>
  <c r="G76" i="1" s="1"/>
  <c r="H76" i="1" s="1"/>
  <c r="I76" i="1" s="1"/>
  <c r="J76" i="1" s="1"/>
  <c r="K76" i="1" s="1"/>
  <c r="L76" i="1" s="1"/>
  <c r="M76" i="1" s="1"/>
  <c r="N76" i="1" s="1"/>
  <c r="O76" i="1" s="1"/>
  <c r="P76" i="1" s="1"/>
  <c r="Q76" i="1" s="1"/>
  <c r="M70" i="1"/>
  <c r="M72" i="1" s="1"/>
  <c r="L70" i="1"/>
  <c r="L72" i="1" s="1"/>
  <c r="K70" i="1"/>
  <c r="K72" i="1" s="1"/>
  <c r="J70" i="1"/>
  <c r="J72" i="1" s="1"/>
  <c r="I70" i="1"/>
  <c r="I72" i="1" s="1"/>
  <c r="H70" i="1"/>
  <c r="H72" i="1" s="1"/>
  <c r="G70" i="1"/>
  <c r="G72" i="1" s="1"/>
  <c r="F70" i="1"/>
  <c r="F72" i="1" s="1"/>
  <c r="E70" i="1"/>
  <c r="E72" i="1" s="1"/>
  <c r="D70" i="1"/>
  <c r="D72" i="1" s="1"/>
  <c r="C70" i="1"/>
  <c r="C72" i="1" s="1"/>
  <c r="D64" i="1"/>
  <c r="C62" i="1"/>
  <c r="C53" i="1"/>
  <c r="D51" i="1"/>
  <c r="E51" i="1" s="1"/>
  <c r="F51" i="1" s="1"/>
  <c r="G51" i="1" s="1"/>
  <c r="H51" i="1" s="1"/>
  <c r="I51" i="1" s="1"/>
  <c r="J51" i="1" s="1"/>
  <c r="K51" i="1" s="1"/>
  <c r="L51" i="1" s="1"/>
  <c r="M51" i="1" s="1"/>
  <c r="D39" i="1"/>
  <c r="E39" i="1" s="1"/>
  <c r="C37" i="1"/>
  <c r="C25" i="1"/>
  <c r="D23" i="1"/>
  <c r="E23" i="1" s="1"/>
  <c r="F23" i="1" s="1"/>
  <c r="F25" i="1" s="1"/>
  <c r="I19" i="1"/>
  <c r="H19" i="1"/>
  <c r="G19" i="1"/>
  <c r="M19" i="1"/>
  <c r="L19" i="1"/>
  <c r="K19" i="1"/>
  <c r="J19" i="1"/>
  <c r="F19" i="1"/>
  <c r="E19" i="1"/>
  <c r="D19" i="1"/>
  <c r="C19" i="1"/>
  <c r="C9" i="1"/>
  <c r="C26" i="1" s="1"/>
  <c r="D5" i="1"/>
  <c r="E5" i="1" s="1"/>
  <c r="F5" i="1" s="1"/>
  <c r="G5" i="1" s="1"/>
  <c r="H5" i="1" s="1"/>
  <c r="I5" i="1" s="1"/>
  <c r="J5" i="1" s="1"/>
  <c r="K5" i="1" s="1"/>
  <c r="L5" i="1" s="1"/>
  <c r="M53" i="1" l="1"/>
  <c r="N51" i="1"/>
  <c r="D25" i="1"/>
  <c r="D181" i="1"/>
  <c r="E25" i="1"/>
  <c r="C157" i="1"/>
  <c r="D78" i="1"/>
  <c r="D37" i="1"/>
  <c r="D54" i="1" s="1"/>
  <c r="D103" i="1"/>
  <c r="D139" i="1"/>
  <c r="D156" i="1" s="1"/>
  <c r="C175" i="1"/>
  <c r="C176" i="1" s="1"/>
  <c r="C54" i="1"/>
  <c r="C55" i="1" s="1"/>
  <c r="E164" i="1"/>
  <c r="F164" i="1" s="1"/>
  <c r="C150" i="1"/>
  <c r="C151" i="1" s="1"/>
  <c r="E53" i="1"/>
  <c r="G23" i="1"/>
  <c r="G25" i="1" s="1"/>
  <c r="C181" i="1"/>
  <c r="C104" i="1"/>
  <c r="C105" i="1" s="1"/>
  <c r="C98" i="1"/>
  <c r="C99" i="1" s="1"/>
  <c r="C20" i="1"/>
  <c r="C21" i="1" s="1"/>
  <c r="C27" i="1"/>
  <c r="D87" i="1"/>
  <c r="C180" i="1"/>
  <c r="F39" i="1"/>
  <c r="C79" i="1"/>
  <c r="C80" i="1" s="1"/>
  <c r="C73" i="1"/>
  <c r="C74" i="1" s="1"/>
  <c r="D180" i="1"/>
  <c r="E166" i="1"/>
  <c r="D62" i="1"/>
  <c r="D155" i="1"/>
  <c r="E141" i="1"/>
  <c r="E89" i="1"/>
  <c r="E64" i="1"/>
  <c r="D53" i="1"/>
  <c r="D9" i="1"/>
  <c r="N53" i="1" l="1"/>
  <c r="O51" i="1"/>
  <c r="D182" i="1"/>
  <c r="D55" i="1"/>
  <c r="C159" i="1"/>
  <c r="E139" i="1"/>
  <c r="F139" i="1" s="1"/>
  <c r="C107" i="1"/>
  <c r="E37" i="1"/>
  <c r="C82" i="1"/>
  <c r="C182" i="1"/>
  <c r="C184" i="1" s="1"/>
  <c r="H23" i="1"/>
  <c r="H25" i="1" s="1"/>
  <c r="D150" i="1"/>
  <c r="D151" i="1" s="1"/>
  <c r="C29" i="1"/>
  <c r="D157" i="1"/>
  <c r="D104" i="1"/>
  <c r="D105" i="1" s="1"/>
  <c r="D98" i="1"/>
  <c r="D99" i="1" s="1"/>
  <c r="E87" i="1"/>
  <c r="D26" i="1"/>
  <c r="D27" i="1" s="1"/>
  <c r="D20" i="1"/>
  <c r="D21" i="1" s="1"/>
  <c r="E9" i="1"/>
  <c r="D73" i="1"/>
  <c r="D74" i="1" s="1"/>
  <c r="E62" i="1"/>
  <c r="D79" i="1"/>
  <c r="D80" i="1" s="1"/>
  <c r="F53" i="1"/>
  <c r="G39" i="1"/>
  <c r="F166" i="1"/>
  <c r="F181" i="1" s="1"/>
  <c r="E180" i="1"/>
  <c r="E103" i="1"/>
  <c r="F89" i="1"/>
  <c r="E155" i="1"/>
  <c r="F141" i="1"/>
  <c r="G164" i="1"/>
  <c r="E181" i="1"/>
  <c r="E78" i="1"/>
  <c r="F64" i="1"/>
  <c r="O53" i="1" l="1"/>
  <c r="P51" i="1"/>
  <c r="E150" i="1"/>
  <c r="E151" i="1" s="1"/>
  <c r="D159" i="1"/>
  <c r="E156" i="1"/>
  <c r="E157" i="1" s="1"/>
  <c r="I23" i="1"/>
  <c r="J23" i="1" s="1"/>
  <c r="E54" i="1"/>
  <c r="E55" i="1" s="1"/>
  <c r="F37" i="1"/>
  <c r="G37" i="1" s="1"/>
  <c r="D82" i="1"/>
  <c r="D29" i="1"/>
  <c r="F150" i="1"/>
  <c r="F151" i="1" s="1"/>
  <c r="G139" i="1"/>
  <c r="F156" i="1"/>
  <c r="F78" i="1"/>
  <c r="G64" i="1"/>
  <c r="F155" i="1"/>
  <c r="G141" i="1"/>
  <c r="E26" i="1"/>
  <c r="E27" i="1" s="1"/>
  <c r="E20" i="1"/>
  <c r="E21" i="1" s="1"/>
  <c r="F9" i="1"/>
  <c r="G53" i="1"/>
  <c r="H39" i="1"/>
  <c r="E98" i="1"/>
  <c r="E99" i="1" s="1"/>
  <c r="F87" i="1"/>
  <c r="E104" i="1"/>
  <c r="E105" i="1" s="1"/>
  <c r="E182" i="1"/>
  <c r="D107" i="1"/>
  <c r="H164" i="1"/>
  <c r="G166" i="1"/>
  <c r="G181" i="1" s="1"/>
  <c r="F180" i="1"/>
  <c r="F182" i="1" s="1"/>
  <c r="F103" i="1"/>
  <c r="G89" i="1"/>
  <c r="E73" i="1"/>
  <c r="E74" i="1" s="1"/>
  <c r="F62" i="1"/>
  <c r="E79" i="1"/>
  <c r="E80" i="1" s="1"/>
  <c r="P53" i="1" l="1"/>
  <c r="Q51" i="1"/>
  <c r="Q53" i="1" s="1"/>
  <c r="E159" i="1"/>
  <c r="I25" i="1"/>
  <c r="F54" i="1"/>
  <c r="F55" i="1" s="1"/>
  <c r="E29" i="1"/>
  <c r="G78" i="1"/>
  <c r="H64" i="1"/>
  <c r="J25" i="1"/>
  <c r="K23" i="1"/>
  <c r="E82" i="1"/>
  <c r="I164" i="1"/>
  <c r="F98" i="1"/>
  <c r="F99" i="1" s="1"/>
  <c r="G87" i="1"/>
  <c r="F104" i="1"/>
  <c r="F105" i="1" s="1"/>
  <c r="G54" i="1"/>
  <c r="G55" i="1" s="1"/>
  <c r="H37" i="1"/>
  <c r="E107" i="1"/>
  <c r="H166" i="1"/>
  <c r="H181" i="1" s="1"/>
  <c r="G180" i="1"/>
  <c r="G182" i="1" s="1"/>
  <c r="F26" i="1"/>
  <c r="F27" i="1" s="1"/>
  <c r="G9" i="1"/>
  <c r="F20" i="1"/>
  <c r="F21" i="1" s="1"/>
  <c r="G103" i="1"/>
  <c r="H89" i="1"/>
  <c r="I39" i="1"/>
  <c r="H53" i="1"/>
  <c r="G155" i="1"/>
  <c r="H141" i="1"/>
  <c r="G150" i="1"/>
  <c r="G151" i="1" s="1"/>
  <c r="H139" i="1"/>
  <c r="G156" i="1"/>
  <c r="F73" i="1"/>
  <c r="F74" i="1" s="1"/>
  <c r="G62" i="1"/>
  <c r="F79" i="1"/>
  <c r="F80" i="1" s="1"/>
  <c r="F157" i="1"/>
  <c r="F159" i="1" s="1"/>
  <c r="H78" i="1" l="1"/>
  <c r="I64" i="1"/>
  <c r="H54" i="1"/>
  <c r="H55" i="1" s="1"/>
  <c r="I37" i="1"/>
  <c r="J164" i="1"/>
  <c r="F29" i="1"/>
  <c r="H150" i="1"/>
  <c r="H151" i="1" s="1"/>
  <c r="H156" i="1"/>
  <c r="I139" i="1"/>
  <c r="H155" i="1"/>
  <c r="I141" i="1"/>
  <c r="G26" i="1"/>
  <c r="G27" i="1" s="1"/>
  <c r="G20" i="1"/>
  <c r="G21" i="1" s="1"/>
  <c r="H9" i="1"/>
  <c r="G157" i="1"/>
  <c r="G159" i="1" s="1"/>
  <c r="H62" i="1"/>
  <c r="G79" i="1"/>
  <c r="G80" i="1" s="1"/>
  <c r="G73" i="1"/>
  <c r="G74" i="1" s="1"/>
  <c r="J39" i="1"/>
  <c r="I53" i="1"/>
  <c r="G98" i="1"/>
  <c r="G99" i="1" s="1"/>
  <c r="H87" i="1"/>
  <c r="G104" i="1"/>
  <c r="G105" i="1" s="1"/>
  <c r="K25" i="1"/>
  <c r="L23" i="1"/>
  <c r="F82" i="1"/>
  <c r="H103" i="1"/>
  <c r="I89" i="1"/>
  <c r="I166" i="1"/>
  <c r="I181" i="1" s="1"/>
  <c r="H180" i="1"/>
  <c r="H182" i="1" s="1"/>
  <c r="F107" i="1"/>
  <c r="G82" i="1" l="1"/>
  <c r="G29" i="1"/>
  <c r="H26" i="1"/>
  <c r="H27" i="1" s="1"/>
  <c r="H20" i="1"/>
  <c r="H21" i="1" s="1"/>
  <c r="I9" i="1"/>
  <c r="I62" i="1"/>
  <c r="H79" i="1"/>
  <c r="H80" i="1" s="1"/>
  <c r="H73" i="1"/>
  <c r="H74" i="1" s="1"/>
  <c r="G107" i="1"/>
  <c r="J139" i="1"/>
  <c r="I156" i="1"/>
  <c r="I150" i="1"/>
  <c r="I151" i="1" s="1"/>
  <c r="K164" i="1"/>
  <c r="I87" i="1"/>
  <c r="H104" i="1"/>
  <c r="H105" i="1" s="1"/>
  <c r="H98" i="1"/>
  <c r="H99" i="1" s="1"/>
  <c r="I54" i="1"/>
  <c r="I55" i="1" s="1"/>
  <c r="J37" i="1"/>
  <c r="I103" i="1"/>
  <c r="J89" i="1"/>
  <c r="K39" i="1"/>
  <c r="J53" i="1"/>
  <c r="I180" i="1"/>
  <c r="I182" i="1" s="1"/>
  <c r="J166" i="1"/>
  <c r="J181" i="1" s="1"/>
  <c r="J141" i="1"/>
  <c r="I155" i="1"/>
  <c r="I78" i="1"/>
  <c r="J64" i="1"/>
  <c r="M23" i="1"/>
  <c r="L25" i="1"/>
  <c r="H157" i="1"/>
  <c r="H159" i="1" s="1"/>
  <c r="I157" i="1" l="1"/>
  <c r="I159" i="1" s="1"/>
  <c r="M25" i="1"/>
  <c r="N23" i="1"/>
  <c r="H29" i="1"/>
  <c r="J87" i="1"/>
  <c r="I104" i="1"/>
  <c r="I105" i="1" s="1"/>
  <c r="I98" i="1"/>
  <c r="I99" i="1" s="1"/>
  <c r="H82" i="1"/>
  <c r="I79" i="1"/>
  <c r="I80" i="1" s="1"/>
  <c r="J62" i="1"/>
  <c r="I73" i="1"/>
  <c r="I74" i="1" s="1"/>
  <c r="K166" i="1"/>
  <c r="K181" i="1" s="1"/>
  <c r="J180" i="1"/>
  <c r="J182" i="1" s="1"/>
  <c r="L39" i="1"/>
  <c r="L53" i="1" s="1"/>
  <c r="K53" i="1"/>
  <c r="L164" i="1"/>
  <c r="J78" i="1"/>
  <c r="K64" i="1"/>
  <c r="I20" i="1"/>
  <c r="I21" i="1" s="1"/>
  <c r="J9" i="1"/>
  <c r="I26" i="1"/>
  <c r="I27" i="1" s="1"/>
  <c r="J54" i="1"/>
  <c r="J55" i="1" s="1"/>
  <c r="K37" i="1"/>
  <c r="J103" i="1"/>
  <c r="K89" i="1"/>
  <c r="J155" i="1"/>
  <c r="K141" i="1"/>
  <c r="H107" i="1"/>
  <c r="K139" i="1"/>
  <c r="J156" i="1"/>
  <c r="J150" i="1"/>
  <c r="J151" i="1" s="1"/>
  <c r="N25" i="1" l="1"/>
  <c r="O23" i="1"/>
  <c r="I107" i="1"/>
  <c r="I29" i="1"/>
  <c r="L37" i="1"/>
  <c r="K54" i="1"/>
  <c r="K55" i="1" s="1"/>
  <c r="L166" i="1"/>
  <c r="K180" i="1"/>
  <c r="K182" i="1" s="1"/>
  <c r="I82" i="1"/>
  <c r="J104" i="1"/>
  <c r="J105" i="1" s="1"/>
  <c r="J98" i="1"/>
  <c r="J99" i="1" s="1"/>
  <c r="K87" i="1"/>
  <c r="J20" i="1"/>
  <c r="J21" i="1" s="1"/>
  <c r="K9" i="1"/>
  <c r="J26" i="1"/>
  <c r="J27" i="1" s="1"/>
  <c r="K103" i="1"/>
  <c r="L89" i="1"/>
  <c r="K155" i="1"/>
  <c r="L141" i="1"/>
  <c r="J79" i="1"/>
  <c r="J80" i="1" s="1"/>
  <c r="J73" i="1"/>
  <c r="J74" i="1" s="1"/>
  <c r="K62" i="1"/>
  <c r="K156" i="1"/>
  <c r="K150" i="1"/>
  <c r="K151" i="1" s="1"/>
  <c r="L139" i="1"/>
  <c r="K78" i="1"/>
  <c r="L64" i="1"/>
  <c r="J157" i="1"/>
  <c r="J159" i="1" s="1"/>
  <c r="M164" i="1"/>
  <c r="N164" i="1" s="1"/>
  <c r="O164" i="1" s="1"/>
  <c r="O175" i="1" l="1"/>
  <c r="O176" i="1" s="1"/>
  <c r="P164" i="1"/>
  <c r="P23" i="1"/>
  <c r="O25" i="1"/>
  <c r="N175" i="1"/>
  <c r="N176" i="1" s="1"/>
  <c r="L180" i="1"/>
  <c r="M166" i="1"/>
  <c r="M181" i="1" s="1"/>
  <c r="L181" i="1"/>
  <c r="J107" i="1"/>
  <c r="K157" i="1"/>
  <c r="K159" i="1" s="1"/>
  <c r="J29" i="1"/>
  <c r="L78" i="1"/>
  <c r="M64" i="1"/>
  <c r="L155" i="1"/>
  <c r="M141" i="1"/>
  <c r="K104" i="1"/>
  <c r="K105" i="1" s="1"/>
  <c r="K98" i="1"/>
  <c r="K99" i="1" s="1"/>
  <c r="L87" i="1"/>
  <c r="L103" i="1"/>
  <c r="M89" i="1"/>
  <c r="L156" i="1"/>
  <c r="L150" i="1"/>
  <c r="L151" i="1" s="1"/>
  <c r="M139" i="1"/>
  <c r="N139" i="1" s="1"/>
  <c r="O139" i="1" s="1"/>
  <c r="M37" i="1"/>
  <c r="N37" i="1" s="1"/>
  <c r="O37" i="1" s="1"/>
  <c r="L54" i="1"/>
  <c r="L55" i="1" s="1"/>
  <c r="K79" i="1"/>
  <c r="K80" i="1" s="1"/>
  <c r="K73" i="1"/>
  <c r="K74" i="1" s="1"/>
  <c r="L62" i="1"/>
  <c r="J82" i="1"/>
  <c r="K20" i="1"/>
  <c r="K21" i="1" s="1"/>
  <c r="L9" i="1"/>
  <c r="K26" i="1"/>
  <c r="K27" i="1" s="1"/>
  <c r="O54" i="1" l="1"/>
  <c r="O55" i="1" s="1"/>
  <c r="P37" i="1"/>
  <c r="P175" i="1"/>
  <c r="P176" i="1" s="1"/>
  <c r="O150" i="1"/>
  <c r="O151" i="1" s="1"/>
  <c r="P139" i="1"/>
  <c r="P25" i="1"/>
  <c r="Q23" i="1"/>
  <c r="Q25" i="1" s="1"/>
  <c r="M180" i="1"/>
  <c r="M182" i="1" s="1"/>
  <c r="N166" i="1"/>
  <c r="O166" i="1" s="1"/>
  <c r="N150" i="1"/>
  <c r="N151" i="1" s="1"/>
  <c r="M155" i="1"/>
  <c r="N141" i="1"/>
  <c r="M103" i="1"/>
  <c r="N89" i="1"/>
  <c r="M78" i="1"/>
  <c r="N64" i="1"/>
  <c r="N54" i="1"/>
  <c r="N55" i="1" s="1"/>
  <c r="L182" i="1"/>
  <c r="L157" i="1"/>
  <c r="L159" i="1" s="1"/>
  <c r="K29" i="1"/>
  <c r="M54" i="1"/>
  <c r="M55" i="1" s="1"/>
  <c r="L73" i="1"/>
  <c r="L74" i="1" s="1"/>
  <c r="M62" i="1"/>
  <c r="N62" i="1" s="1"/>
  <c r="O62" i="1" s="1"/>
  <c r="L79" i="1"/>
  <c r="L80" i="1" s="1"/>
  <c r="L26" i="1"/>
  <c r="L27" i="1" s="1"/>
  <c r="M9" i="1"/>
  <c r="N9" i="1" s="1"/>
  <c r="O9" i="1" s="1"/>
  <c r="L20" i="1"/>
  <c r="L21" i="1" s="1"/>
  <c r="K82" i="1"/>
  <c r="M156" i="1"/>
  <c r="M150" i="1"/>
  <c r="M151" i="1" s="1"/>
  <c r="L104" i="1"/>
  <c r="L105" i="1" s="1"/>
  <c r="L98" i="1"/>
  <c r="L99" i="1" s="1"/>
  <c r="M87" i="1"/>
  <c r="N87" i="1" s="1"/>
  <c r="O87" i="1" s="1"/>
  <c r="K107" i="1"/>
  <c r="O73" i="1" l="1"/>
  <c r="O74" i="1" s="1"/>
  <c r="P62" i="1"/>
  <c r="N78" i="1"/>
  <c r="O64" i="1"/>
  <c r="O79" i="1" s="1"/>
  <c r="Q175" i="1"/>
  <c r="Q176" i="1" s="1"/>
  <c r="N103" i="1"/>
  <c r="O89" i="1"/>
  <c r="O104" i="1" s="1"/>
  <c r="P54" i="1"/>
  <c r="P55" i="1" s="1"/>
  <c r="P166" i="1"/>
  <c r="O180" i="1"/>
  <c r="O181" i="1"/>
  <c r="O98" i="1"/>
  <c r="O99" i="1" s="1"/>
  <c r="P87" i="1"/>
  <c r="N155" i="1"/>
  <c r="O141" i="1"/>
  <c r="P150" i="1"/>
  <c r="P151" i="1" s="1"/>
  <c r="P9" i="1"/>
  <c r="Q9" i="1" s="1"/>
  <c r="O26" i="1"/>
  <c r="O27" i="1" s="1"/>
  <c r="O20" i="1"/>
  <c r="O21" i="1" s="1"/>
  <c r="M157" i="1"/>
  <c r="M159" i="1" s="1"/>
  <c r="N180" i="1"/>
  <c r="N181" i="1"/>
  <c r="N156" i="1"/>
  <c r="N104" i="1"/>
  <c r="N98" i="1"/>
  <c r="N99" i="1" s="1"/>
  <c r="N73" i="1"/>
  <c r="N74" i="1" s="1"/>
  <c r="N79" i="1"/>
  <c r="N20" i="1"/>
  <c r="N21" i="1" s="1"/>
  <c r="N26" i="1"/>
  <c r="N27" i="1" s="1"/>
  <c r="L29" i="1"/>
  <c r="L107" i="1"/>
  <c r="L82" i="1"/>
  <c r="M73" i="1"/>
  <c r="M74" i="1" s="1"/>
  <c r="M79" i="1"/>
  <c r="M80" i="1" s="1"/>
  <c r="M26" i="1"/>
  <c r="M27" i="1" s="1"/>
  <c r="M20" i="1"/>
  <c r="M21" i="1" s="1"/>
  <c r="M98" i="1"/>
  <c r="M99" i="1" s="1"/>
  <c r="M104" i="1"/>
  <c r="M105" i="1" s="1"/>
  <c r="N80" i="1" l="1"/>
  <c r="N82" i="1" s="1"/>
  <c r="N105" i="1"/>
  <c r="N107" i="1" s="1"/>
  <c r="N157" i="1"/>
  <c r="N159" i="1" s="1"/>
  <c r="O29" i="1"/>
  <c r="O182" i="1"/>
  <c r="O184" i="1" s="1"/>
  <c r="Q150" i="1"/>
  <c r="Q151" i="1" s="1"/>
  <c r="Q166" i="1"/>
  <c r="P180" i="1"/>
  <c r="P181" i="1"/>
  <c r="P141" i="1"/>
  <c r="O155" i="1"/>
  <c r="O156" i="1"/>
  <c r="P98" i="1"/>
  <c r="P99" i="1" s="1"/>
  <c r="Q54" i="1"/>
  <c r="Q55" i="1" s="1"/>
  <c r="P64" i="1"/>
  <c r="P79" i="1" s="1"/>
  <c r="O78" i="1"/>
  <c r="O80" i="1" s="1"/>
  <c r="O82" i="1" s="1"/>
  <c r="P89" i="1"/>
  <c r="P104" i="1" s="1"/>
  <c r="O103" i="1"/>
  <c r="O105" i="1" s="1"/>
  <c r="O107" i="1" s="1"/>
  <c r="P73" i="1"/>
  <c r="P74" i="1" s="1"/>
  <c r="P26" i="1"/>
  <c r="P27" i="1" s="1"/>
  <c r="P20" i="1"/>
  <c r="P21" i="1" s="1"/>
  <c r="N182" i="1"/>
  <c r="N184" i="1" s="1"/>
  <c r="N29" i="1"/>
  <c r="M107" i="1"/>
  <c r="M29" i="1"/>
  <c r="M82" i="1"/>
  <c r="Q73" i="1" l="1"/>
  <c r="Q74" i="1" s="1"/>
  <c r="P182" i="1"/>
  <c r="P184" i="1" s="1"/>
  <c r="Q64" i="1"/>
  <c r="Q78" i="1" s="1"/>
  <c r="P78" i="1"/>
  <c r="P80" i="1" s="1"/>
  <c r="P82" i="1" s="1"/>
  <c r="Q180" i="1"/>
  <c r="Q181" i="1"/>
  <c r="Q98" i="1"/>
  <c r="Q99" i="1" s="1"/>
  <c r="Q141" i="1"/>
  <c r="P155" i="1"/>
  <c r="P156" i="1"/>
  <c r="Q89" i="1"/>
  <c r="Q103" i="1" s="1"/>
  <c r="P103" i="1"/>
  <c r="P105" i="1" s="1"/>
  <c r="P107" i="1" s="1"/>
  <c r="O157" i="1"/>
  <c r="O159" i="1" s="1"/>
  <c r="P29" i="1"/>
  <c r="Q20" i="1"/>
  <c r="Q21" i="1" s="1"/>
  <c r="Q26" i="1"/>
  <c r="Q27" i="1" s="1"/>
  <c r="Q182" i="1" l="1"/>
  <c r="Q184" i="1" s="1"/>
  <c r="P157" i="1"/>
  <c r="P159" i="1" s="1"/>
  <c r="Q155" i="1"/>
  <c r="Q156" i="1"/>
  <c r="Q79" i="1"/>
  <c r="Q80" i="1" s="1"/>
  <c r="Q82" i="1" s="1"/>
  <c r="Q104" i="1"/>
  <c r="Q105" i="1" s="1"/>
  <c r="Q107" i="1" s="1"/>
  <c r="Q29" i="1"/>
  <c r="Q157" i="1" l="1"/>
  <c r="Q159" i="1" s="1"/>
  <c r="I111" i="1" l="1"/>
  <c r="H111" i="1"/>
  <c r="G111" i="1"/>
  <c r="J111" i="1"/>
  <c r="F111" i="1"/>
  <c r="C111" i="1"/>
  <c r="E111" i="1"/>
  <c r="L111" i="1"/>
  <c r="D111" i="1"/>
  <c r="K111" i="1"/>
  <c r="C112" i="1" l="1"/>
  <c r="D112" i="1" l="1"/>
  <c r="E112" i="1" l="1"/>
  <c r="F112" i="1" l="1"/>
  <c r="G112" i="1" l="1"/>
  <c r="H112" i="1" l="1"/>
  <c r="I112" i="1" l="1"/>
  <c r="C114" i="1" l="1"/>
  <c r="J112" i="1"/>
  <c r="D114" i="1" l="1"/>
  <c r="C128" i="1"/>
  <c r="C129" i="1"/>
  <c r="K112" i="1"/>
  <c r="C130" i="1" l="1"/>
  <c r="L112" i="1"/>
  <c r="E114" i="1"/>
  <c r="D128" i="1"/>
  <c r="D129" i="1"/>
  <c r="D130" i="1" l="1"/>
  <c r="F114" i="1"/>
  <c r="E128" i="1"/>
  <c r="E129" i="1"/>
  <c r="M112" i="1"/>
  <c r="N112" i="1" s="1"/>
  <c r="O112" i="1" s="1"/>
  <c r="P112" i="1" l="1"/>
  <c r="Q112" i="1" s="1"/>
  <c r="E130" i="1"/>
  <c r="G114" i="1"/>
  <c r="F128" i="1"/>
  <c r="F129" i="1"/>
  <c r="Q123" i="1" l="1"/>
  <c r="H114" i="1"/>
  <c r="G128" i="1"/>
  <c r="G129" i="1"/>
  <c r="F130" i="1"/>
  <c r="Q124" i="1" l="1"/>
  <c r="G130" i="1"/>
  <c r="I114" i="1"/>
  <c r="H128" i="1"/>
  <c r="H129" i="1"/>
  <c r="H130" i="1" l="1"/>
  <c r="J114" i="1"/>
  <c r="I128" i="1"/>
  <c r="I129" i="1"/>
  <c r="I130" i="1" l="1"/>
  <c r="K114" i="1"/>
  <c r="J128" i="1"/>
  <c r="J129" i="1"/>
  <c r="J130" i="1" l="1"/>
  <c r="L114" i="1"/>
  <c r="K128" i="1"/>
  <c r="K129" i="1"/>
  <c r="K130" i="1" l="1"/>
  <c r="M114" i="1"/>
  <c r="N114" i="1" s="1"/>
  <c r="O114" i="1" s="1"/>
  <c r="L128" i="1"/>
  <c r="L129" i="1"/>
  <c r="P114" i="1" l="1"/>
  <c r="O128" i="1"/>
  <c r="O129" i="1"/>
  <c r="N128" i="1"/>
  <c r="N129" i="1"/>
  <c r="L130" i="1"/>
  <c r="M128" i="1"/>
  <c r="M129" i="1"/>
  <c r="O130" i="1" l="1"/>
  <c r="Q114" i="1"/>
  <c r="P128" i="1"/>
  <c r="P129" i="1"/>
  <c r="N130" i="1"/>
  <c r="M130" i="1"/>
  <c r="P130" i="1" l="1"/>
  <c r="Q128" i="1"/>
  <c r="Q129" i="1"/>
  <c r="Q130" i="1" l="1"/>
  <c r="Q132" i="1" s="1"/>
  <c r="C191" i="1" l="1"/>
  <c r="D191" i="1" s="1"/>
  <c r="E191" i="1" s="1"/>
  <c r="F191" i="1" s="1"/>
  <c r="G191" i="1" s="1"/>
  <c r="H191" i="1" s="1"/>
  <c r="I191" i="1" s="1"/>
  <c r="J191" i="1" s="1"/>
  <c r="K191" i="1" s="1"/>
  <c r="L191" i="1" s="1"/>
  <c r="M191" i="1" s="1"/>
  <c r="H188" i="1" l="1"/>
  <c r="H205" i="1" s="1"/>
  <c r="M205" i="1"/>
  <c r="N191" i="1"/>
  <c r="C188" i="1"/>
  <c r="C205" i="1" s="1"/>
  <c r="G188" i="1"/>
  <c r="F188" i="1"/>
  <c r="E188" i="1"/>
  <c r="L188" i="1"/>
  <c r="D188" i="1"/>
  <c r="K188" i="1"/>
  <c r="J188" i="1"/>
  <c r="I188" i="1"/>
  <c r="O191" i="1" l="1"/>
  <c r="N205" i="1"/>
  <c r="C189" i="1"/>
  <c r="D189" i="1" s="1"/>
  <c r="G205" i="1"/>
  <c r="E205" i="1"/>
  <c r="P205" i="1" s="1"/>
  <c r="J205" i="1"/>
  <c r="C206" i="1"/>
  <c r="C207" i="1" s="1"/>
  <c r="K205" i="1"/>
  <c r="I205" i="1"/>
  <c r="F205" i="1"/>
  <c r="D205" i="1"/>
  <c r="O205" i="1" s="1"/>
  <c r="L205" i="1"/>
  <c r="P191" i="1" l="1"/>
  <c r="E189" i="1"/>
  <c r="D206" i="1"/>
  <c r="D207" i="1" s="1"/>
  <c r="F189" i="1" l="1"/>
  <c r="E206" i="1"/>
  <c r="E207" i="1" s="1"/>
  <c r="F206" i="1" l="1"/>
  <c r="F207" i="1" s="1"/>
  <c r="G189" i="1"/>
  <c r="G206" i="1" l="1"/>
  <c r="G207" i="1" s="1"/>
  <c r="H189" i="1"/>
  <c r="I189" i="1" l="1"/>
  <c r="H206" i="1"/>
  <c r="H207" i="1" s="1"/>
  <c r="J189" i="1" l="1"/>
  <c r="I206" i="1"/>
  <c r="I207" i="1" s="1"/>
  <c r="J206" i="1" l="1"/>
  <c r="J207" i="1" s="1"/>
  <c r="K189" i="1"/>
  <c r="K206" i="1" l="1"/>
  <c r="K207" i="1" s="1"/>
  <c r="L189" i="1"/>
  <c r="L206" i="1" l="1"/>
  <c r="L207" i="1" s="1"/>
  <c r="M189" i="1"/>
  <c r="N189" i="1" l="1"/>
  <c r="M206" i="1"/>
  <c r="M207" i="1" s="1"/>
  <c r="N206" i="1" l="1"/>
  <c r="N207" i="1" s="1"/>
  <c r="O189" i="1"/>
  <c r="O206" i="1" l="1"/>
  <c r="O207" i="1" s="1"/>
  <c r="P189" i="1"/>
  <c r="P207" i="1"/>
  <c r="C197" i="1" l="1"/>
  <c r="D197" i="1" l="1"/>
  <c r="C196" i="1"/>
  <c r="C199" i="1"/>
  <c r="C200" i="1"/>
  <c r="C201" i="1" l="1"/>
  <c r="C209" i="1" s="1"/>
  <c r="D196" i="1"/>
  <c r="E197" i="1"/>
  <c r="D199" i="1"/>
  <c r="O199" i="1" s="1"/>
  <c r="D200" i="1"/>
  <c r="D201" i="1" l="1"/>
  <c r="D209" i="1" s="1"/>
  <c r="E196" i="1"/>
  <c r="F197" i="1"/>
  <c r="E199" i="1"/>
  <c r="P199" i="1" s="1"/>
  <c r="E200" i="1"/>
  <c r="G197" i="1" l="1"/>
  <c r="F196" i="1"/>
  <c r="F199" i="1"/>
  <c r="F200" i="1"/>
  <c r="E201" i="1"/>
  <c r="E209" i="1" l="1"/>
  <c r="F201" i="1"/>
  <c r="G196" i="1"/>
  <c r="H197" i="1"/>
  <c r="G199" i="1"/>
  <c r="G200" i="1"/>
  <c r="H196" i="1" l="1"/>
  <c r="I197" i="1"/>
  <c r="H199" i="1"/>
  <c r="H200" i="1"/>
  <c r="F209" i="1"/>
  <c r="G201" i="1"/>
  <c r="H201" i="1" l="1"/>
  <c r="H209" i="1" s="1"/>
  <c r="I196" i="1"/>
  <c r="J197" i="1"/>
  <c r="I199" i="1"/>
  <c r="I200" i="1"/>
  <c r="G209" i="1"/>
  <c r="I201" i="1" l="1"/>
  <c r="I209" i="1" s="1"/>
  <c r="J196" i="1"/>
  <c r="K197" i="1"/>
  <c r="J199" i="1"/>
  <c r="J200" i="1"/>
  <c r="J201" i="1" l="1"/>
  <c r="J209" i="1"/>
  <c r="K196" i="1"/>
  <c r="L197" i="1"/>
  <c r="K199" i="1"/>
  <c r="K200" i="1"/>
  <c r="K201" i="1" l="1"/>
  <c r="K209" i="1" s="1"/>
  <c r="L196" i="1"/>
  <c r="M197" i="1"/>
  <c r="N197" i="1" s="1"/>
  <c r="L199" i="1"/>
  <c r="L200" i="1"/>
  <c r="O197" i="1" l="1"/>
  <c r="O200" i="1" s="1"/>
  <c r="N196" i="1"/>
  <c r="N199" i="1"/>
  <c r="N200" i="1"/>
  <c r="M196" i="1"/>
  <c r="M199" i="1"/>
  <c r="M200" i="1"/>
  <c r="L201" i="1"/>
  <c r="P197" i="1" l="1"/>
  <c r="P196" i="1"/>
  <c r="N201" i="1"/>
  <c r="N209" i="1" s="1"/>
  <c r="O196" i="1"/>
  <c r="M201" i="1"/>
  <c r="M209" i="1" s="1"/>
  <c r="L209" i="1"/>
  <c r="P201" i="1" l="1"/>
  <c r="P209" i="1" s="1"/>
  <c r="O201" i="1"/>
  <c r="O209" i="1" s="1"/>
  <c r="D174" i="1" l="1"/>
  <c r="E174" i="1"/>
  <c r="F174" i="1"/>
  <c r="G174" i="1"/>
  <c r="H174" i="1"/>
  <c r="I174" i="1"/>
  <c r="J174" i="1"/>
  <c r="K174" i="1"/>
  <c r="L174" i="1"/>
  <c r="D175" i="1"/>
  <c r="E175" i="1"/>
  <c r="F175" i="1"/>
  <c r="G175" i="1"/>
  <c r="H175" i="1"/>
  <c r="I175" i="1"/>
  <c r="J175" i="1"/>
  <c r="K175" i="1"/>
  <c r="L175" i="1"/>
  <c r="H176" i="1" l="1"/>
  <c r="H184" i="1" s="1"/>
  <c r="E176" i="1"/>
  <c r="E184" i="1" s="1"/>
  <c r="L176" i="1"/>
  <c r="K176" i="1"/>
  <c r="K184" i="1" s="1"/>
  <c r="D176" i="1"/>
  <c r="D184" i="1" s="1"/>
  <c r="J176" i="1"/>
  <c r="J184" i="1" s="1"/>
  <c r="F176" i="1"/>
  <c r="L184" i="1"/>
  <c r="I176" i="1"/>
  <c r="G176" i="1"/>
  <c r="I184" i="1" l="1"/>
  <c r="F184" i="1"/>
  <c r="G184" i="1"/>
  <c r="M174" i="1"/>
  <c r="M175" i="1"/>
  <c r="M176" i="1" l="1"/>
  <c r="M184" i="1" l="1"/>
  <c r="C119" i="1" l="1"/>
  <c r="C123" i="1"/>
  <c r="C122" i="1"/>
  <c r="C124" i="1" s="1"/>
  <c r="C132" i="1" s="1"/>
  <c r="E123" i="1"/>
  <c r="E122" i="1"/>
  <c r="E124" i="1" s="1"/>
  <c r="E132" i="1" s="1"/>
  <c r="D122" i="1"/>
  <c r="D124" i="1" s="1"/>
  <c r="D132" i="1" s="1"/>
  <c r="D123" i="1"/>
  <c r="F123" i="1" l="1"/>
  <c r="F122" i="1"/>
  <c r="F124" i="1" l="1"/>
  <c r="F132" i="1" s="1"/>
  <c r="G123" i="1"/>
  <c r="G122" i="1"/>
  <c r="G124" i="1" s="1"/>
  <c r="G132" i="1" s="1"/>
  <c r="H123" i="1" l="1"/>
  <c r="H122" i="1"/>
  <c r="H124" i="1" s="1"/>
  <c r="H132" i="1" s="1"/>
  <c r="I123" i="1" l="1"/>
  <c r="I122" i="1"/>
  <c r="I124" i="1" s="1"/>
  <c r="I132" i="1" s="1"/>
  <c r="J123" i="1" l="1"/>
  <c r="J122" i="1"/>
  <c r="K122" i="1" l="1"/>
  <c r="K123" i="1"/>
  <c r="J124" i="1"/>
  <c r="J132" i="1" s="1"/>
  <c r="K124" i="1" l="1"/>
  <c r="K132" i="1" s="1"/>
  <c r="M122" i="1"/>
  <c r="M123" i="1"/>
  <c r="P122" i="1"/>
  <c r="P123" i="1"/>
  <c r="N122" i="1"/>
  <c r="N123" i="1"/>
  <c r="L122" i="1"/>
  <c r="L123" i="1"/>
  <c r="L124" i="1" s="1"/>
  <c r="L132" i="1" s="1"/>
  <c r="O122" i="1"/>
  <c r="O123" i="1"/>
  <c r="P124" i="1" l="1"/>
  <c r="P132" i="1" s="1"/>
  <c r="N124" i="1"/>
  <c r="N132" i="1" s="1"/>
  <c r="O124" i="1"/>
  <c r="O132" i="1" s="1"/>
  <c r="M124" i="1"/>
  <c r="M132" i="1" s="1"/>
  <c r="D45" i="1" l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D212" i="1"/>
  <c r="E212" i="1"/>
  <c r="F212" i="1"/>
  <c r="G212" i="1"/>
  <c r="H212" i="1"/>
  <c r="I212" i="1"/>
  <c r="J212" i="1"/>
  <c r="K212" i="1"/>
  <c r="L212" i="1"/>
  <c r="M212" i="1"/>
  <c r="N212" i="1"/>
  <c r="O212" i="1"/>
  <c r="P212" i="1"/>
  <c r="Q212" i="1"/>
  <c r="C45" i="1"/>
  <c r="C47" i="1" s="1"/>
  <c r="C48" i="1" l="1"/>
  <c r="C49" i="1" s="1"/>
  <c r="C57" i="1" s="1"/>
  <c r="C212" i="1" s="1"/>
</calcChain>
</file>

<file path=xl/sharedStrings.xml><?xml version="1.0" encoding="utf-8"?>
<sst xmlns="http://schemas.openxmlformats.org/spreadsheetml/2006/main" count="144" uniqueCount="54">
  <si>
    <t>Eganville Pipeline</t>
  </si>
  <si>
    <t>Project Revenue by Year</t>
  </si>
  <si>
    <t>Year</t>
  </si>
  <si>
    <t xml:space="preserve"> 11-20</t>
  </si>
  <si>
    <t>24-40</t>
  </si>
  <si>
    <t xml:space="preserve">Residential  </t>
  </si>
  <si>
    <t>Customer Attachments</t>
  </si>
  <si>
    <t>Cumulative Customers</t>
  </si>
  <si>
    <t>The weighted Average Use (m3/year)</t>
  </si>
  <si>
    <t>Years of Revenue</t>
  </si>
  <si>
    <t>Annual Revenue:</t>
  </si>
  <si>
    <t>Fixed Customer Charge/Customer</t>
  </si>
  <si>
    <t>Distribution Margin/Customer*</t>
  </si>
  <si>
    <t>Annual Distribution Revenue/Customer</t>
  </si>
  <si>
    <t>Distribution Revenue on Current Year Customer Attachments (1/2 year)</t>
  </si>
  <si>
    <t>Distribution Revenue on Prior Years Customer Attachments (full year)</t>
  </si>
  <si>
    <t xml:space="preserve">Total Distribution Revenue for the Year - Residential  </t>
  </si>
  <si>
    <t>SES Revenue Rate ($/m3)</t>
  </si>
  <si>
    <t>SES Revenue on Current Year Customer Attachments (1/2 year)</t>
  </si>
  <si>
    <t>SES Revenue on Prior Years Customer Attachments (full year)</t>
  </si>
  <si>
    <t xml:space="preserve">Total SES Revenue for the Year - Residential  </t>
  </si>
  <si>
    <t xml:space="preserve">Total Distribution + SES Revenue - Residential  </t>
  </si>
  <si>
    <t>* The distribution margin varies year over year based on the customer mix over the customer attachment horizon.</t>
  </si>
  <si>
    <t>Small Commercial</t>
  </si>
  <si>
    <t>Average Use (m3/year)</t>
  </si>
  <si>
    <t>Distribution Margin/Customer</t>
  </si>
  <si>
    <t>Total Distribution Revenue for the Year - Small Commercial</t>
  </si>
  <si>
    <t>Total SES Revenue for the Year - Small Commercial</t>
  </si>
  <si>
    <t>Total Distribution + SES Revenue - Small Commercial</t>
  </si>
  <si>
    <t>Medium Commercial</t>
  </si>
  <si>
    <t>Total Distribution Revenue for the Year - Medium Commercial</t>
  </si>
  <si>
    <t>Total SES Revenue for the Year - Medium Commercial</t>
  </si>
  <si>
    <t>Total Distribution + SES Revenue - Medium Commercial</t>
  </si>
  <si>
    <t>Large Commercial</t>
  </si>
  <si>
    <t>Total Distribution Revenue for the Year - Large Commercial</t>
  </si>
  <si>
    <t>Total SES Revenue for the Year - Large Commercial</t>
  </si>
  <si>
    <t>Total Distribution + SES Revenue - Large Commercial</t>
  </si>
  <si>
    <t>Other Commercial</t>
  </si>
  <si>
    <t>Total Distribution Revenue for the Year - Other Commercial</t>
  </si>
  <si>
    <t>Total SES Revenue for the Year - Other Commercial</t>
  </si>
  <si>
    <t>Total Distribution + SES Revenue - Other Commercial</t>
  </si>
  <si>
    <t>School</t>
  </si>
  <si>
    <t>Total Distribution Revenue for the Year - School</t>
  </si>
  <si>
    <t>Total SES Revenue for the Year - School</t>
  </si>
  <si>
    <t>Total Distribution + SES Revenue - School</t>
  </si>
  <si>
    <t>Large School</t>
  </si>
  <si>
    <t>Total Distribution Revenue for the Year - Large School</t>
  </si>
  <si>
    <t>Total SES Revenue for the Year - Large School</t>
  </si>
  <si>
    <t>Total Distribution + SES Revenue - Large School</t>
  </si>
  <si>
    <t>Agri Business</t>
  </si>
  <si>
    <t>Total Distribution Revenue for the Year - Agri Business</t>
  </si>
  <si>
    <t>Total SES Revenue for the Year -  Agri Business</t>
  </si>
  <si>
    <t>Total Distribution + SES Revenue - Agri Business</t>
  </si>
  <si>
    <t>Total Project Distribution + SES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</si>
</sst>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u val="doubleAccounting"/>
      <sz val="10"/>
      <color theme="1"/>
      <name val="Arial"/>
      <family val="2"/>
    </font>
    <font>
      <b/>
      <u val="doubleAccounting"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0" fontId="4" fillId="0" borderId="0" xfId="0" applyFont="1"/>
    <xf numFmtId="164" fontId="3" fillId="0" borderId="0" xfId="1" applyNumberFormat="1" applyFont="1"/>
    <xf numFmtId="164" fontId="3" fillId="0" borderId="0" xfId="1" applyNumberFormat="1" applyFont="1" applyFill="1"/>
    <xf numFmtId="164" fontId="3" fillId="0" borderId="0" xfId="0" applyNumberFormat="1" applyFont="1"/>
    <xf numFmtId="0" fontId="3" fillId="0" borderId="0" xfId="0" applyFont="1" applyAlignment="1">
      <alignment wrapText="1"/>
    </xf>
    <xf numFmtId="43" fontId="3" fillId="0" borderId="0" xfId="0" applyNumberFormat="1" applyFont="1" applyAlignment="1">
      <alignment horizontal="left" indent="4"/>
    </xf>
    <xf numFmtId="43" fontId="5" fillId="0" borderId="0" xfId="1" applyFont="1"/>
    <xf numFmtId="164" fontId="5" fillId="0" borderId="0" xfId="0" applyNumberFormat="1" applyFont="1"/>
    <xf numFmtId="164" fontId="6" fillId="0" borderId="0" xfId="0" applyNumberFormat="1" applyFont="1"/>
    <xf numFmtId="43" fontId="3" fillId="0" borderId="0" xfId="1" applyFont="1"/>
    <xf numFmtId="43" fontId="3" fillId="0" borderId="0" xfId="1" applyFont="1" applyFill="1"/>
    <xf numFmtId="165" fontId="3" fillId="0" borderId="0" xfId="0" applyNumberFormat="1" applyFont="1"/>
    <xf numFmtId="43" fontId="3" fillId="0" borderId="0" xfId="0" applyNumberFormat="1" applyFont="1"/>
    <xf numFmtId="0" fontId="2" fillId="0" borderId="0" xfId="0" applyFont="1"/>
    <xf numFmtId="164" fontId="7" fillId="0" borderId="0" xfId="0" applyNumberFormat="1" applyFont="1"/>
    <xf numFmtId="37" fontId="0" fillId="0" borderId="0" xfId="0" applyNumberFormat="1"/>
    <xf numFmtId="43" fontId="3" fillId="0" borderId="0" xfId="1" applyFont="1" applyAlignment="1">
      <alignment horizontal="left" indent="4"/>
    </xf>
    <xf numFmtId="43" fontId="5" fillId="0" borderId="0" xfId="1" applyFont="1" applyFill="1" applyAlignment="1">
      <alignment horizontal="left" indent="4"/>
    </xf>
    <xf numFmtId="1" fontId="3" fillId="0" borderId="0" xfId="0" applyNumberFormat="1" applyFont="1"/>
    <xf numFmtId="166" fontId="3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1" defaultTableStyle="TableStyleMedium2" defaultPivotStyle="PivotStyleLight16">
    <tableStyle name="Invisible" pivot="0" table="0" count="0" xr9:uid="{3FBD9926-73C1-4CE2-9DA0-08600915459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theme" Target="theme/theme1.xml"/><Relationship Id="rId42" Type="http://schemas.openxmlformats.org/officeDocument/2006/relationships/customXml" Target="../customXml/item5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anchars\My%20Documents\bp01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microsoft.com/office/2019/04/relationships/externalLinkLongPath" Target="https://enbridge-my.sharepoint.com/FINANCE/FINANCIAL%20ASSESSMENT/Customer%20Related/4.%20Community%20Expansion%20LTCs/Running%20List%202020%20February/Testing%20the%20Base%20model%20GA/2020-03-20%20EEM%20Ver%202.70.06CE%20Community%20Expansion%20Template%20for%202020%20OEB%20Applications.xlsm?83C91B12" TargetMode="External"/><Relationship Id="rId1" Type="http://schemas.openxmlformats.org/officeDocument/2006/relationships/externalLinkPath" Target="file:///\\83C91B12\2020-03-20%20EEM%20Ver%202.70.06CE%20Community%20Expansion%20Template%20for%202020%20OEB%20Applications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ians\Desktop\Investment%20Review\Ad%20Hoc_Walkers\4000%20scfm%20Proforma%20-%20Niagara%20-%20Apr%202017%20(3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Financial%20Reporting\Divisional\2007\njts\CEA61000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cisionSchedule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S\LONG%20RANGE%20PLAN\2006%20Strategic%20Plan\Combined%20Utility%20LRP\EGD%20LRP\1st%20Iteration\LRP%20Model\Price%20Cap\2006%20LRP%20Balance%20Shee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-my.sharepoint.com/Special%20Projects/EGNB/EGNB%20Rental%20Analysis/From%20Brian/Copy%20of%202016%20Rental%20Schedule%20B-Official_Enercare%20Agreement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S\LONG%20RANGE%20PLAN\2005%20Strategic%20Plan\Combined%20Utility%20LRP\EGD%20LRP\1st%20Iteration\LRP%20Rate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5Vol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chneido\AppData\Local\Microsoft\Windows\Temporary%20Internet%20Files\Content.Outlook\U3KPF2KZ\Home%20Solar%20test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y\Planning\PlanCom\PROJECTS\Goreway\Models\post-BOD\Goreway%20ECON%20Model%2006012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d.enbridge.com\vpc\Documents%20and%20Settings\kanchars\My%20Documents\bp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d.enbridge.com\vpc\BUDGETS\LONG%20RANGE%20PLAN\2007%20Strategic%20Plan\EGD%20LRP\1st%20Iteration\Unusable%20worksheets%20temp%20fil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ians\AppData\Local\Microsoft\Windows\Temporary%20Internet%20Files\Content.Outlook\ZTO7CKXL\Conv%20Svgs%20PRINCE%20Est%20M1-01%2020180401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-my.sharepoint.com/Economic/ENERGY/Tools/CONVERT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S\STATEMTS\INC&amp;CASH\2007bud\2007%20Earnings%20Forecasts\Estimates\7+5_07\Analysis\LTD%20Redemption%20on%20Jul%209_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olling%20forecast\0405_RF%20prepaid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acog%20&amp;%20UFG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970SUBS\TEMPLATE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_Tank\Analysis%20Top%20Down%20V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-my.sharepoint.com/Economic/ENERGY/PRICES/NYMEX%20Prices/NYMEX%20July%2025%202000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arketing\Operations\Rental%20Appliances%20Documents\Final\SALES%20TEAM-%20USE%20THESE\EGNB%20Schedules%20Depreciation%20May%201st,%202012%20V2.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orage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JECTS\POWERFog\Fogging_Pricing_Rev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ongb\AppData\Local\Temp\Temp1_Model%20Deliver-RD-20110928_FINAL.zip\Model%20Deliver-RD-20110928\UnionGas-SSO-RD-20110726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-my.sharepoint.com/personal/arsicg_enbridge_com/Documents/Desktop/Eganville/IRs/2023%20model%20Eganville%20wip%20final%20V7%20calendar%20year%20PI%20of%20.99%20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vProof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d.enbridge.com\vpc\BUDGETS\LONG%20RANGE%20PLAN\2008%20Strategic%20Plan\Enbridge%20East%20LRP\Iteration%20%231\ESI\energy%20strategy%20ver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-my.sharepoint.com/Special%20Projects/Ad%20Hoc/Walkers/May%202018/IGRS_ENB_new%20base%20case_V17_Dec%2014%20201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Investment%20Review\Templates\Consolidation%20template%20-%20CDN%20Draft%202015\Consolidation%20Template%20from%20Hold%20Co%20with%20Pref%20Shares%20-%20April%2013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S\STATEMTS\INC&amp;CASH\2018%20Budget\Model%20X%20-%20Full%20Rebasing%20less%20SRC%20tax_v1\Capital%20model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STUD\Financial%20Business%20Performance\Projects\Sithe\Leave%20to%20Construct\Sithe_Brampton_Revision_Tw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Base Year"/>
      <sheetName val="Assumptions"/>
      <sheetName val="Income Statement"/>
      <sheetName val="Balance Sheet"/>
      <sheetName val="Cash Flow"/>
      <sheetName val="Income Statement Chart"/>
      <sheetName val="Balance Sheet Chart"/>
      <sheetName val="Cash Flow Chart"/>
      <sheetName val="Cumulative Free Cash Flow Chart"/>
      <sheetName val="MyDialog"/>
      <sheetName val="VDlg"/>
      <sheetName val="Module1"/>
      <sheetName val="bp01"/>
      <sheetName val="6. Process Flow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Notes"/>
      <sheetName val="Cover"/>
      <sheetName val="Time"/>
      <sheetName val="LIST"/>
      <sheetName val="TV"/>
      <sheetName val="{Check}"/>
      <sheetName val="DiscRate"/>
      <sheetName val="COS"/>
      <sheetName val="Metrics"/>
      <sheetName val="RevReq"/>
      <sheetName val="FinState"/>
      <sheetName val=" BOD"/>
      <sheetName val="Scenarios"/>
      <sheetName val="DCF"/>
      <sheetName val="Rev"/>
      <sheetName val="Ptax"/>
      <sheetName val="Taxes"/>
      <sheetName val="Grant Report - OEB"/>
      <sheetName val="Grant Report - NGGP"/>
      <sheetName val="Full Rev - NPV"/>
      <sheetName val="Full Rev - Undiscounted"/>
      <sheetName val="Rebase"/>
      <sheetName val="Cust Attachments"/>
      <sheetName val="Muni Ptax and ITE Source"/>
      <sheetName val="SES, Muni"/>
      <sheetName val="O&amp;M"/>
      <sheetName val="Capex"/>
      <sheetName val="CapexChoose"/>
      <sheetName val="Sample IDCBook"/>
      <sheetName val=" ISD Factor"/>
      <sheetName val="T9Sch2"/>
      <sheetName val="T9Sch3"/>
      <sheetName val="T9 Schd4_DCF"/>
      <sheetName val="T9S6 Stage3"/>
      <sheetName val="Dash"/>
      <sheetName val="Rev Req-Calgary"/>
      <sheetName val="For Costs Gro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Model"/>
      <sheetName val="Abbas Updated Model"/>
      <sheetName val="Pro Forma"/>
      <sheetName val="Amor. Sched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XA Formula Examples"/>
      <sheetName val="FXA Formula Examples"/>
      <sheetName val="GXSALES Formula Example"/>
      <sheetName val="Income Statement"/>
      <sheetName val="Branch Office"/>
      <sheetName val="Sales Analysis"/>
      <sheetName val="Order Analysis"/>
      <sheetName val="Expanded Report"/>
      <sheetName val="GXECC Source"/>
      <sheetName val="Expanded Report by CC"/>
      <sheetName val="Parms"/>
      <sheetName val="GXE Source"/>
      <sheetName val="Summary Cash Flows"/>
      <sheetName val="Summary"/>
      <sheetName val="2004ForecastSept04"/>
      <sheetName val="Balance Sheet &amp; CashFlow"/>
      <sheetName val="IncStmt"/>
      <sheetName val="NSD&amp;EstateLots"/>
      <sheetName val="ChestnutRidge"/>
      <sheetName val="CapEx"/>
      <sheetName val="IGNORE RT"/>
      <sheetName val="june03 reforecadst"/>
      <sheetName val="NSDM1"/>
      <sheetName val="NSD sales and costs"/>
      <sheetName val="wcdc+nsd"/>
      <sheetName val="depn"/>
      <sheetName val="Block 49"/>
      <sheetName val="Combined Summ 2003-2007"/>
      <sheetName val="WCDC2003-2007"/>
      <sheetName val="depn 2003-2007"/>
      <sheetName val="NSDM1 2003-2007"/>
      <sheetName val="NSDM1 2003-2007 info"/>
      <sheetName val="wcdc+nsd 2003-2007"/>
      <sheetName val="CashFlow"/>
      <sheetName val="RT"/>
      <sheetName val="Forecasted WSI  Capital"/>
      <sheetName val="2004 WSI Summary"/>
      <sheetName val="Cash Flow Summary "/>
      <sheetName val="balance sheet"/>
      <sheetName val="Manpower 2004a"/>
      <sheetName val="Manpower 2004"/>
      <sheetName val="2004 Summary no soil"/>
      <sheetName val="2004 Summary"/>
      <sheetName val="WSI F-A"/>
      <sheetName val="June 03 Reforecast"/>
      <sheetName val="Mgmt(1)"/>
      <sheetName val="Depn (2)"/>
      <sheetName val="June 03 Reforecast (2)"/>
      <sheetName val="2003forecast"/>
      <sheetName val="Glenridge"/>
      <sheetName val="2011 Summary"/>
      <sheetName val="BS"/>
      <sheetName val="TIFFestimatenew"/>
      <sheetName val="DetailCostsoriginal"/>
      <sheetName val="Generationlots"/>
      <sheetName val="Sheet1"/>
      <sheetName val="NSD&amp;EstateLotsfuturerevs"/>
      <sheetName val="CRNewDeal2007"/>
      <sheetName val="DetailCosts"/>
      <sheetName val="Constants"/>
      <sheetName val="BOD"/>
      <sheetName val="Qtr"/>
      <sheetName val="LFG Summary"/>
      <sheetName val="Contracting"/>
      <sheetName val="Abitibi"/>
      <sheetName val="Britannia"/>
      <sheetName val="Powertrail"/>
      <sheetName val="Essex"/>
      <sheetName val="GGUI O &amp; M"/>
      <sheetName val="Gas Sale to GGUI"/>
      <sheetName val="GrossMarginByJob"/>
      <sheetName val="Distribution Control"/>
      <sheetName val="resultsdrilldown"/>
      <sheetName val="updatereconcilesheetSHelley"/>
      <sheetName val="june07"/>
      <sheetName val="mar07"/>
      <sheetName val="sep07"/>
      <sheetName val="decfinal07"/>
      <sheetName val="Q2forecast"/>
      <sheetName val="Q3forecast"/>
      <sheetName val="Q4forecast"/>
      <sheetName val="meetingsummary"/>
      <sheetName val="G&amp;Aexpenses"/>
      <sheetName val="q1"/>
      <sheetName val="q2"/>
      <sheetName val="House&amp;LotSales"/>
      <sheetName val="Welland Mills"/>
      <sheetName val="OutsideWork"/>
      <sheetName val="Gross Margin"/>
      <sheetName val="Land"/>
      <sheetName val="metricsq1R"/>
      <sheetName val="metricsq2"/>
      <sheetName val="q2 (2)"/>
      <sheetName val="Forecast09"/>
      <sheetName val="Forecast10"/>
      <sheetName val="201"/>
      <sheetName val="202"/>
      <sheetName val="202 summary"/>
      <sheetName val="IS"/>
      <sheetName val="CF"/>
      <sheetName val="Budget detail"/>
      <sheetName val="Direct"/>
      <sheetName val="capital"/>
      <sheetName val="Direct Niagara"/>
      <sheetName val="Direct TO"/>
      <sheetName val="G &amp; A"/>
      <sheetName val="Region loan"/>
      <sheetName val="2010 balance sheet"/>
      <sheetName val="2009 balance sheet"/>
      <sheetName val="NB LP"/>
      <sheetName val="Processed"/>
      <sheetName val="Diversion"/>
      <sheetName val="balance sheet summary"/>
      <sheetName val="Mgmt"/>
      <sheetName val="E. LF - Abitibi"/>
      <sheetName val="Trail Road O &amp; M"/>
      <sheetName val="ELF - GGUI O&amp;M"/>
      <sheetName val="Dehydrator"/>
      <sheetName val="Maxium loan combined"/>
      <sheetName val="Maxium loan #1"/>
      <sheetName val="Maxium loan #2"/>
      <sheetName val="Maxium loan #3"/>
      <sheetName val="Maxium loan #4"/>
      <sheetName val="Maxium loan #5"/>
      <sheetName val=" Form"/>
      <sheetName val="Input"/>
      <sheetName val="Cover"/>
      <sheetName val="Scope"/>
      <sheetName val="Nozzle Calc"/>
      <sheetName val="Pricing"/>
      <sheetName val="Turbines"/>
      <sheetName val="Performance"/>
      <sheetName val="Pumps"/>
      <sheetName val="Misc Pump"/>
      <sheetName val="Wire +  PLC"/>
      <sheetName val="GTs"/>
      <sheetName val="2012 Budget"/>
      <sheetName val="Calcs &amp; Backup"/>
      <sheetName val="IMS Summary"/>
      <sheetName val="IMS Summary Only"/>
      <sheetName val="Contracting Summary"/>
      <sheetName val="Organics Summary"/>
      <sheetName val="Compost Summary"/>
      <sheetName val="SalesDirectCosts"/>
      <sheetName val="IMSExpenseBudget-OnLedger"/>
      <sheetName val="RD Budget"/>
      <sheetName val="Compost Budget"/>
      <sheetName val="Grinding Budget"/>
      <sheetName val="Dec 2010 Bal Sheet"/>
      <sheetName val="BOD IMS"/>
      <sheetName val="BOD Contracting"/>
      <sheetName val="SummContracting"/>
      <sheetName val="Contracting Qtr"/>
      <sheetName val="Contracting "/>
      <sheetName val="BOD Organics"/>
      <sheetName val="SummOrganics"/>
      <sheetName val="QtrOrganics"/>
      <sheetName val="BOD Compost"/>
      <sheetName val="SummCompost"/>
      <sheetName val="Qtr Compost"/>
      <sheetName val="Compost"/>
      <sheetName val="Compost Costs"/>
      <sheetName val="BOD Dropoff"/>
      <sheetName val="SummDropoff"/>
      <sheetName val="Qtr Dropoff"/>
      <sheetName val="Dropoff"/>
      <sheetName val="Dropoff Costs"/>
      <sheetName val="BOD Grinding"/>
      <sheetName val="SummGrinding"/>
      <sheetName val="Qtr Grinding"/>
      <sheetName val="Grinding"/>
      <sheetName val="Grinding Costs"/>
      <sheetName val="SummLandcover"/>
      <sheetName val="Land Cover"/>
      <sheetName val="Land Cover Costs"/>
      <sheetName val="TonnesCalc"/>
      <sheetName val="201 Summary"/>
      <sheetName val="Q4 ASP"/>
      <sheetName val="WIHL01"/>
      <sheetName val="EntityHOAdminfee "/>
      <sheetName val="EntityDivAdminfee"/>
      <sheetName val="EntityDivAdminfee (2)"/>
      <sheetName val="EntityActualvsBudget"/>
      <sheetName val="EntityActualvsBudget (2)"/>
      <sheetName val="MgmtHOAdminfee01"/>
      <sheetName val="MgmtIndustDivAdminFee01"/>
      <sheetName val="MgmtEnvironDivAdminFee01"/>
      <sheetName val="MgmtPropDivAdminFee01"/>
      <sheetName val="MgmtaggconDivAdminFee01"/>
      <sheetName val="mGMTActualvsBudget"/>
      <sheetName val="DivAdminfee00"/>
      <sheetName val="MgmtHOadminfee00"/>
      <sheetName val="MgmtIndustDivAdminFee00"/>
      <sheetName val="MgmtEnvironDivAdminFee00"/>
      <sheetName val="1503DD"/>
      <sheetName val="1504DD"/>
      <sheetName val="1505DD"/>
      <sheetName val="1506DD"/>
      <sheetName val="1517DD"/>
      <sheetName val="1547DD"/>
      <sheetName val=" Capital SS"/>
      <sheetName val="Capital Expenditures"/>
      <sheetName val="Disposals"/>
      <sheetName val="NCOWCNote"/>
      <sheetName val="Cash"/>
      <sheetName val="advance"/>
      <sheetName val="Accounts Receivable"/>
      <sheetName val="Fixed Assets"/>
      <sheetName val="Land &amp; Devel Costs"/>
      <sheetName val="Accounts Payable &amp; Accruals"/>
      <sheetName val="HST"/>
      <sheetName val="accruals"/>
      <sheetName val="Intercompany Accounts"/>
      <sheetName val="Prepaid Detail"/>
      <sheetName val="Deposits"/>
      <sheetName val="RT deposit"/>
      <sheetName val="Intercompany Loans"/>
      <sheetName val="Inventory By Unit"/>
      <sheetName val="LTD"/>
      <sheetName val="LC Listing"/>
      <sheetName val="WCDC"/>
      <sheetName val="Deferredliability"/>
      <sheetName val="RT Land Development"/>
      <sheetName val="Lot and House Gross Margin"/>
      <sheetName val="Outside Work &amp; Tot Gross Margin"/>
      <sheetName val="Tax Notes"/>
      <sheetName val="IT Payable"/>
      <sheetName val="Deferred Taxes"/>
      <sheetName val="Write down analysis"/>
      <sheetName val="IMS COMPOST 2011"/>
      <sheetName val="FANote"/>
      <sheetName val="APNote"/>
      <sheetName val="Accounts Payable &amp; Accruals "/>
      <sheetName val="RelatedPartyNote"/>
      <sheetName val="CapExclNote"/>
      <sheetName val="Bank"/>
      <sheetName val="Prepaids"/>
      <sheetName val="Def Revenue"/>
      <sheetName val="WIP"/>
      <sheetName val="Bank Loan"/>
      <sheetName val="GST"/>
      <sheetName val="Tax - M&amp;P Deduction"/>
      <sheetName val="Shareholder Loans Pay"/>
      <sheetName val="1504"/>
      <sheetName val="tax return"/>
      <sheetName val="Groupings for Fin Stmt"/>
      <sheetName val="ADA"/>
      <sheetName val="Inventory"/>
      <sheetName val="Prepaid expenses"/>
      <sheetName val="Accounts Payable"/>
      <sheetName val="Accts Pay Trade"/>
      <sheetName val="Add'l AP"/>
      <sheetName val="Intercompany Summary"/>
      <sheetName val="Depletion-Landfill Dec Final"/>
      <sheetName val="Lease_Unit904900"/>
      <sheetName val="South Assurance Fund"/>
      <sheetName val="Interco Loans Receivable"/>
      <sheetName val="Interco Loans Payable"/>
      <sheetName val="Appropriated Surplus"/>
      <sheetName val="AS"/>
      <sheetName val="Def Tax due to rate change"/>
      <sheetName val="Deferred Taxes "/>
      <sheetName val="IT Under review 2004 prior"/>
      <sheetName val="IT Payable   - OLD"/>
      <sheetName val="CAT lease"/>
      <sheetName val="Lease_Unit653"/>
      <sheetName val="tax"/>
      <sheetName val="Note 3-Capital Assets"/>
      <sheetName val="Grouping fin stmt"/>
      <sheetName val="US.FX Adjustment Dec 31 Final"/>
      <sheetName val="AR"/>
      <sheetName val="Addl AP"/>
      <sheetName val="pst"/>
      <sheetName val="Interco Loans Pay"/>
      <sheetName val="Futuretax"/>
      <sheetName val="Inventory MASTERLIST"/>
      <sheetName val="Inventory Valuation Increase "/>
      <sheetName val="BDL"/>
      <sheetName val="Ford Credit Loan"/>
      <sheetName val="Processed(notusednow)"/>
      <sheetName val="Admin Expenses(notsued)"/>
      <sheetName val="NB LP (2)"/>
      <sheetName val="gboyd"/>
      <sheetName val="Sheet3"/>
      <sheetName val="NBLP hydro 2011"/>
      <sheetName val="Sheet4"/>
      <sheetName val="Sheet5"/>
      <sheetName val="Sheet2"/>
      <sheetName val="meeting summary"/>
      <sheetName val="2004 THOROLD"/>
      <sheetName val="April Hydro Bill"/>
      <sheetName val="May Hydro Bill"/>
      <sheetName val="Template"/>
      <sheetName val="1503.B"/>
      <sheetName val="1503"/>
      <sheetName val="1505"/>
      <sheetName val="1506"/>
      <sheetName val="1507"/>
      <sheetName val="Capital SS"/>
      <sheetName val="1516"/>
      <sheetName val="1517"/>
      <sheetName val="1518"/>
      <sheetName val="1519"/>
      <sheetName val="1535"/>
      <sheetName val="1546"/>
      <sheetName val="1547"/>
      <sheetName val="1548"/>
      <sheetName val="reconcile"/>
      <sheetName val="valuation"/>
      <sheetName val="Formula"/>
      <sheetName val="Duntroon Reallocation Costs"/>
      <sheetName val="Expansion Lands"/>
      <sheetName val="Asph Plant"/>
      <sheetName val="Back Up #20501-13-04"/>
      <sheetName val="GGUI"/>
      <sheetName val="IGRS"/>
      <sheetName val="WIHL"/>
      <sheetName val="NBC"/>
      <sheetName val="WSI SS"/>
      <sheetName val="NWS SS"/>
      <sheetName val="NJE  SS"/>
      <sheetName val="NJTS  SS"/>
      <sheetName val="NJC"/>
      <sheetName val="MGI"/>
      <sheetName val="IMS"/>
      <sheetName val="WBQ"/>
      <sheetName val="WBA"/>
      <sheetName val="VQ"/>
      <sheetName val="RQ"/>
      <sheetName val="NJE"/>
      <sheetName val="WSI"/>
      <sheetName val="NJTS"/>
      <sheetName val="NWS"/>
      <sheetName val="GAC"/>
      <sheetName val="Capital-Niagara Expansion"/>
      <sheetName val="2005 by product gp"/>
      <sheetName val="2005 by product gp (2)"/>
      <sheetName val="May 05 (2)"/>
      <sheetName val="multiceras"/>
      <sheetName val="January05"/>
      <sheetName val="January05 actual"/>
      <sheetName val="variance analysis"/>
      <sheetName val="GM Jan 05"/>
      <sheetName val="February05 "/>
      <sheetName val="February05 actual"/>
      <sheetName val="GM Feb 05"/>
      <sheetName val="Mar05"/>
      <sheetName val="Mar05 actual"/>
      <sheetName val="GM Mar 05 "/>
      <sheetName val="GM YTD"/>
      <sheetName val="apr 05 "/>
      <sheetName val="apr 05 actual"/>
      <sheetName val="GM Apr 05 "/>
      <sheetName val="May 05"/>
      <sheetName val="May 05 actual"/>
      <sheetName val="june 05"/>
      <sheetName val="june 05 actual"/>
      <sheetName val="ytd june 05"/>
      <sheetName val="july 05"/>
      <sheetName val="july 05 actual"/>
      <sheetName val="what if, new pricing"/>
      <sheetName val="August 05"/>
      <sheetName val="August 05  actual"/>
      <sheetName val="Sept 05"/>
      <sheetName val="Sept 05 - actual"/>
      <sheetName val="Oct 05"/>
      <sheetName val="GMOCT 05"/>
      <sheetName val="526527530"/>
      <sheetName val="Nov 05"/>
      <sheetName val="Dec 05"/>
      <sheetName val="January"/>
      <sheetName val="February"/>
      <sheetName val="March"/>
      <sheetName val="summary info"/>
      <sheetName val="summary info (2)"/>
      <sheetName val="April"/>
      <sheetName val="May"/>
      <sheetName val="June"/>
      <sheetName val="YTD June"/>
      <sheetName val="July"/>
      <sheetName val="August"/>
      <sheetName val="September"/>
      <sheetName val="GM Analysis"/>
      <sheetName val="resort"/>
      <sheetName val="October"/>
      <sheetName val="November"/>
      <sheetName val="December"/>
      <sheetName val="YTD "/>
      <sheetName val="Januaryactual05 (2)"/>
      <sheetName val="GM  OCt"/>
      <sheetName val="Int paid note"/>
      <sheetName val="ERC"/>
      <sheetName val="Prepaid Ins"/>
      <sheetName val="Investment"/>
      <sheetName val="Loan Receivable"/>
      <sheetName val="add'l Accts Pay"/>
      <sheetName val="InterCo Accts"/>
      <sheetName val="Maxium Loans"/>
      <sheetName val="Maxium Detail"/>
      <sheetName val="Deferred Tax"/>
      <sheetName val="mgmt fee"/>
      <sheetName val="ST Investment"/>
      <sheetName val="East Quarry"/>
      <sheetName val="CommitmentNote"/>
      <sheetName val="OCA"/>
      <sheetName val="Intercompany Accounts "/>
      <sheetName val="Related Party"/>
      <sheetName val="Long Term Debt"/>
      <sheetName val="RelatedParty"/>
      <sheetName val="CapAssetNote"/>
      <sheetName val="YEJobSummary"/>
      <sheetName val="YEJOBSUM - Appn"/>
      <sheetName val="Misc AR"/>
      <sheetName val="Tender Deposits"/>
      <sheetName val="Work in Progress "/>
      <sheetName val="Investments &amp; Advances"/>
      <sheetName val="PST Payable"/>
      <sheetName val="GST Payable"/>
      <sheetName val="BS detail"/>
      <sheetName val="IS detail"/>
      <sheetName val="11.1505"/>
      <sheetName val="11.1507"/>
      <sheetName val="11.1516"/>
      <sheetName val="WBA-Disposal"/>
      <sheetName val="WBA Capital Expenditures"/>
      <sheetName val="WBQ Reconcile"/>
      <sheetName val="11 1507"/>
      <sheetName val="FA Unit Det"/>
      <sheetName val="FA Unit"/>
      <sheetName val="Disposals (2)"/>
      <sheetName val="Disposals (3)"/>
      <sheetName val="RQ Detail"/>
      <sheetName val="Detail"/>
      <sheetName val="Labour Sum"/>
      <sheetName val="Labour Detail"/>
      <sheetName val="Maxium Loan"/>
      <sheetName val="labourmetricsq4NEW"/>
      <sheetName val="g&amp;a's (2)"/>
      <sheetName val="acpurch"/>
      <sheetName val="g&amp;a's"/>
      <sheetName val="jan"/>
      <sheetName val="feb"/>
      <sheetName val="mar"/>
      <sheetName val="apr"/>
      <sheetName val="aug"/>
      <sheetName val="sept"/>
      <sheetName val="oct"/>
      <sheetName val="nov"/>
      <sheetName val="dec"/>
      <sheetName val="q1metricslabour"/>
      <sheetName val="metricsq1"/>
      <sheetName val="metricsq3"/>
      <sheetName val="janinventadjust"/>
      <sheetName val="febinventadjust"/>
      <sheetName val="MARinventadjust"/>
      <sheetName val="aprinventadjust"/>
      <sheetName val="mayinventadjust"/>
      <sheetName val="juneinventadjust"/>
      <sheetName val="julyinventadjust"/>
      <sheetName val="auginventadjust"/>
      <sheetName val="sepinventadjust"/>
      <sheetName val="octinventadjust"/>
      <sheetName val="novinventadjust"/>
      <sheetName val="Unall Equip jan"/>
      <sheetName val="Unall Equip feb"/>
      <sheetName val="Unall Equip mar"/>
      <sheetName val="Unall Equip apr"/>
      <sheetName val="Unall Equip may"/>
      <sheetName val="Unall Equip june"/>
      <sheetName val="Unall Equip july"/>
      <sheetName val="Unall Equip aug"/>
      <sheetName val="Unall Equip sept"/>
      <sheetName val="Unall Equip oct"/>
      <sheetName val="Unall Equip nov"/>
      <sheetName val="Unall Equip dec"/>
      <sheetName val="Const Dir Costs jan"/>
      <sheetName val="Const Dir Costs feb"/>
      <sheetName val="Const Dir Costs mar"/>
      <sheetName val="Const Dir Costs apr"/>
      <sheetName val="Const Dir Costs may"/>
      <sheetName val="Const Dir Costs june"/>
      <sheetName val="Const Dir Costs july"/>
      <sheetName val="Const Dir Costs aug"/>
      <sheetName val="Const Dir Costs sept"/>
      <sheetName val="Const Dir Costs oct"/>
      <sheetName val="Const Dir Costs nov"/>
      <sheetName val="Const Dir Costs dec"/>
      <sheetName val="PSTownuse"/>
      <sheetName val="octinventadjustnov"/>
      <sheetName val="Aggregates"/>
      <sheetName val="Niagara"/>
      <sheetName val="SC"/>
      <sheetName val="Simcoe"/>
      <sheetName val="DQ"/>
      <sheetName val="EP"/>
      <sheetName val="SQ"/>
      <sheetName val="Other"/>
      <sheetName val="Asphalt"/>
      <sheetName val="BS 2011"/>
      <sheetName val="DivAlloc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Inventory2"/>
      <sheetName val="journalsheetallsites"/>
      <sheetName val="metricsq4"/>
      <sheetName val="wbqlabourmetrics"/>
      <sheetName val="vqlabourmetrics"/>
      <sheetName val="rqlabourmetrics"/>
      <sheetName val="wbqproof"/>
      <sheetName val="rqproof"/>
      <sheetName val="vqproof"/>
      <sheetName val="2010yearend"/>
      <sheetName val="adminexpensesniagara"/>
      <sheetName val="divisionaladminexpenses"/>
      <sheetName val="G&amp;A2008"/>
      <sheetName val="GMAnalmayperJDEmar"/>
      <sheetName val="Unallocequipjan"/>
      <sheetName val="volumejan11"/>
      <sheetName val="Jobdetails"/>
      <sheetName val="SSGMAnalysis"/>
      <sheetName val="Unallocequipfeb"/>
      <sheetName val="volumefeb11"/>
      <sheetName val="Compatibility Report"/>
      <sheetName val="Unallocequipmar"/>
      <sheetName val="Unallocequipapr"/>
      <sheetName val="volumeapr11"/>
      <sheetName val="Unallocequipmay"/>
      <sheetName val="volumemay11"/>
      <sheetName val="Unallocequipjune"/>
      <sheetName val="volumejune11"/>
      <sheetName val="Unallocequipjuly"/>
      <sheetName val="volumejuly11"/>
      <sheetName val="Unallocequipaug"/>
      <sheetName val="volumeaug11"/>
      <sheetName val="Unallocequipsep"/>
      <sheetName val="volumesept11"/>
      <sheetName val="Unallocequipoct"/>
      <sheetName val="volumeoct11"/>
      <sheetName val="communications"/>
      <sheetName val="salaries"/>
      <sheetName val="vehicle expenses"/>
      <sheetName val="ADMINDEPREC "/>
      <sheetName val="costs&amp;g&amp;a"/>
      <sheetName val="jandG&amp;A"/>
      <sheetName val="febG&amp;A"/>
      <sheetName val="marG&amp;A"/>
      <sheetName val="aprG&amp;A"/>
      <sheetName val="mayG&amp;A"/>
      <sheetName val="juneG&amp;A"/>
      <sheetName val="julyG&amp;A"/>
      <sheetName val="augG&amp;A"/>
      <sheetName val="sepG&amp;A"/>
      <sheetName val="octG&amp;A"/>
      <sheetName val="novG&amp;A"/>
      <sheetName val="decG&amp;A"/>
      <sheetName val="Shop"/>
      <sheetName val="septG&amp;A "/>
      <sheetName val="admin fee"/>
      <sheetName val="mgmt2011"/>
      <sheetName val="Capital Summary revised"/>
      <sheetName val="monthlyrevallocation"/>
      <sheetName val="Monthlysales3yravg"/>
      <sheetName val="G&amp;ABoth2011"/>
      <sheetName val="G&amp;AHM2011"/>
      <sheetName val="G&amp;AEMUL2011"/>
      <sheetName val="mgmt2010 old"/>
      <sheetName val="equipcost"/>
      <sheetName val="foremen"/>
      <sheetName val="Capital Summary"/>
      <sheetName val="g&amp;adifferences"/>
      <sheetName val="Direct Costs"/>
      <sheetName val="Cashflownote"/>
      <sheetName val="futuretax1"/>
      <sheetName val="futuretax2"/>
      <sheetName val="inc10"/>
      <sheetName val="inc09"/>
      <sheetName val="Misc. AR detail"/>
      <sheetName val="Loans Receivable"/>
      <sheetName val="Invent CostDonotuse"/>
      <sheetName val="Invent Cost dontuse2009"/>
      <sheetName val="edgarinventdetail"/>
      <sheetName val="Invent Cost"/>
      <sheetName val="fuelmaintinvent"/>
      <sheetName val="Prepaid"/>
      <sheetName val="Depositassets"/>
      <sheetName val="Fixed Assets "/>
      <sheetName val="Fixed Assets  (2)"/>
      <sheetName val="Truckers AP"/>
      <sheetName val="HST Payable"/>
      <sheetName val="HST Dec late"/>
      <sheetName val="Rehabsummary"/>
      <sheetName val="Rehab2"/>
      <sheetName val="Rehab1"/>
      <sheetName val="Debt Repay"/>
      <sheetName val="Assetsheldforsale"/>
      <sheetName val="IT Pay"/>
      <sheetName val="Debt&amp;Receiv address"/>
      <sheetName val="inc98"/>
      <sheetName val="inc99"/>
      <sheetName val="inc00"/>
      <sheetName val="inc01"/>
      <sheetName val="inc02"/>
      <sheetName val="inc03"/>
      <sheetName val="inc04"/>
      <sheetName val="inc05"/>
      <sheetName val="inc06"/>
      <sheetName val="inc07"/>
      <sheetName val="inc08"/>
      <sheetName val="PQA Fixed Assets"/>
      <sheetName val="pqadebtdeferral"/>
      <sheetName val="pqa letter"/>
      <sheetName val="PQA"/>
      <sheetName val="PQAOtherequipment"/>
      <sheetName val="pqa CC170only"/>
      <sheetName val="pqaNJConly"/>
      <sheetName val="pqa CC170&amp;NJC only"/>
      <sheetName val="aggresources"/>
      <sheetName val="aggresources (2)"/>
      <sheetName val="Writedowns2004"/>
      <sheetName val="aggresources 2004 FInal"/>
      <sheetName val="aggresources 2004"/>
      <sheetName val="m&amp;pwages"/>
      <sheetName val="Duntroon"/>
      <sheetName val="Duntroon New"/>
      <sheetName val="Duntroon Sum"/>
      <sheetName val="Duntroon Detail"/>
      <sheetName val="Severn"/>
      <sheetName val="Severn Sum"/>
      <sheetName val="Severn Detail"/>
      <sheetName val="Edgartztest"/>
      <sheetName val="Edgar"/>
      <sheetName val="Edgar New"/>
      <sheetName val="Edgar Sum"/>
      <sheetName val="Edgar Detail"/>
      <sheetName val="GAC Inventory"/>
      <sheetName val="SQ Gran A"/>
      <sheetName val="ARO"/>
      <sheetName val="Rehab"/>
      <sheetName val="Rehab detail"/>
      <sheetName val="Rehab plan"/>
      <sheetName val="journalentry"/>
      <sheetName val="liabilitycomparisonperrevenue"/>
      <sheetName val="Budgeted revenues"/>
      <sheetName val="Genliabpremium"/>
      <sheetName val="InsurAlloc2011"/>
      <sheetName val="Eqeuipproppremium"/>
      <sheetName val="HKMBplatedvehicles"/>
      <sheetName val="grplatedvehicles"/>
      <sheetName val="InsurAllocRev 08 (3)"/>
      <sheetName val="1504.H"/>
      <sheetName val="1504.L"/>
      <sheetName val="1505.H"/>
      <sheetName val="1505.L"/>
      <sheetName val="1600"/>
      <sheetName val="Disposals &amp; Transfers Out"/>
      <sheetName val="Niagara Expansion"/>
      <sheetName val="P.V.P."/>
      <sheetName val="BudgetNotes"/>
      <sheetName val="2005 Summary"/>
      <sheetName val="ChestnutCosts"/>
      <sheetName val="Budget Worksheet 2004"/>
      <sheetName val="IGNORE Budget2005-2007"/>
      <sheetName val="Glenridge Final Region Scenario"/>
      <sheetName val="Old "/>
      <sheetName val="2004 IGRS Summary"/>
      <sheetName val="IGRS Forecasted Capital"/>
      <sheetName val="IT recoverable"/>
      <sheetName val="DT"/>
      <sheetName val="Dec 09"/>
      <sheetName val="Jan 10"/>
      <sheetName val="Feb 10"/>
      <sheetName val="Mar 10"/>
      <sheetName val="Apr 10"/>
      <sheetName val="May 10"/>
      <sheetName val="Jun 10"/>
      <sheetName val="Jul 10"/>
      <sheetName val="Aug 10"/>
      <sheetName val="Scenario 1"/>
      <sheetName val="Scenario 2"/>
      <sheetName val="Scenario 3"/>
      <sheetName val="Scenario 4"/>
      <sheetName val="Inventory Reconciliation"/>
      <sheetName val="ACinventory"/>
      <sheetName val="Coldpatch"/>
      <sheetName val="aggregaterecycleinventory"/>
      <sheetName val="RAPRecycleinventory"/>
      <sheetName val="Maint Inventory"/>
      <sheetName val="Addn AP"/>
      <sheetName val="AP"/>
      <sheetName val="MortRapp"/>
      <sheetName val="Interco Loans"/>
      <sheetName val="asset retirement"/>
      <sheetName val="Rehab Bridge only"/>
      <sheetName val="Rehab asset"/>
      <sheetName val="Rehabdetail"/>
      <sheetName val="ARObridgeinfo"/>
      <sheetName val="naturalgas2011"/>
      <sheetName val="Cashflow note"/>
      <sheetName val="Groupings For Fin Stmts"/>
      <sheetName val="Allowance For Doubtful Accounts"/>
      <sheetName val="Inventory (2)"/>
      <sheetName val="Coldpatchinventory"/>
      <sheetName val="Supplies Inventory"/>
      <sheetName val="Recycleinventory"/>
      <sheetName val="L Term Debt"/>
      <sheetName val="Interco Loan Pay"/>
      <sheetName val="assetliability"/>
      <sheetName val="Rehab SC"/>
      <sheetName val="Rehab Bridges Only"/>
      <sheetName val="M&amp;P Labour"/>
      <sheetName val="vineyard"/>
      <sheetName val="VQ_WP11"/>
      <sheetName val="FuturetaxNEW"/>
      <sheetName val="m&amp;pwages11"/>
      <sheetName val="m&amp;pwagesgac11"/>
      <sheetName val="Recycleaggreate"/>
      <sheetName val="Recd Not Vouched"/>
      <sheetName val="Dec late HST"/>
      <sheetName val="WIHL Loan"/>
      <sheetName val="assetretirement"/>
      <sheetName val="RQ_WP11"/>
      <sheetName val="capex note"/>
      <sheetName val="Notes"/>
      <sheetName val="Future Tax"/>
      <sheetName val="Tax info"/>
      <sheetName val="Labour Input (Operating)"/>
      <sheetName val="Labour Input (R&amp;M)"/>
      <sheetName val="2001"/>
      <sheetName val="2002"/>
      <sheetName val="2004"/>
      <sheetName val="2005"/>
      <sheetName val="2006"/>
      <sheetName val="2006 (2)"/>
      <sheetName val="2007"/>
      <sheetName val="2008"/>
      <sheetName val="2008 nick Cash only"/>
      <sheetName val="Nick Cash advance"/>
      <sheetName val="2007 summary"/>
      <sheetName val="2009"/>
      <sheetName val="2009 summary"/>
      <sheetName val="2010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isionSchedules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sheet"/>
      <sheetName val="Cash Stmt"/>
      <sheetName val="PP&amp;E"/>
      <sheetName val="Defer Fin Chrg"/>
      <sheetName val="Process_Macros"/>
      <sheetName val="Module1"/>
      <sheetName val="Module2"/>
      <sheetName val="Defer Fin Chrg (2)"/>
      <sheetName val="WFeasoPara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rly Termination &lt; Jun 18 2012"/>
      <sheetName val="Early Termination &gt; June 2012"/>
      <sheetName val="2011 Schedule B"/>
      <sheetName val="2012 Schedule B"/>
      <sheetName val="2013 Schedule B"/>
      <sheetName val="2014 Schedule B"/>
      <sheetName val="2015 Schedule B"/>
      <sheetName val="2016 Schedule B"/>
      <sheetName val="Robyn's Sheet"/>
      <sheetName val="2012 Schedule F"/>
      <sheetName val="2013 schedule F"/>
      <sheetName val="2014 Schedule F"/>
      <sheetName val="2015 Schedule F"/>
      <sheetName val="2016 Schedule F"/>
      <sheetName val="Depreciation"/>
      <sheetName val="Cost of Credit"/>
      <sheetName val="Schedule X Yr 1 Rate Incre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p &amp; Other Input"/>
      <sheetName val="CapExp Challenge"/>
      <sheetName val="CapExpChallenge Inflated"/>
      <sheetName val="Cap Adds Effect"/>
      <sheetName val="Gross Plant + Depr"/>
      <sheetName val="Accum Depr"/>
      <sheetName val="Rate Base"/>
      <sheetName val="Ba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5Vol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olar Model"/>
      <sheetName val="Controls"/>
      <sheetName val="Sheet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Log"/>
      <sheetName val="Charts"/>
      <sheetName val="Chart Data"/>
      <sheetName val="Cash Decomposition"/>
      <sheetName val="Inputs"/>
      <sheetName val="UCC"/>
      <sheetName val="Partnership"/>
      <sheetName val="ENB"/>
      <sheetName val="ENF"/>
      <sheetName val="EPS Equity Organic"/>
      <sheetName val="EPS Debt Financed"/>
      <sheetName val="Debt Summary"/>
      <sheetName val="Tax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Base Year"/>
      <sheetName val="Assumptions"/>
      <sheetName val="Income Statement"/>
      <sheetName val="Balance Sheet"/>
      <sheetName val="Cash Flow"/>
      <sheetName val="Income Statement Chart"/>
      <sheetName val="Balance Sheet Chart"/>
      <sheetName val="Cash Flow Chart"/>
      <sheetName val="Cumulative Free Cash Flow Chart"/>
      <sheetName val="MyDialog"/>
      <sheetName val="VDlg"/>
      <sheetName val="Module1"/>
      <sheetName val="bp01"/>
      <sheetName val="6. Process 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A-COGPE-CDE"/>
      <sheetName val="IDC"/>
      <sheetName val="Cap Exp Inputs"/>
      <sheetName val="Depdetail"/>
      <sheetName val="net plant"/>
      <sheetName val="Rate Base"/>
      <sheetName val="years6-10"/>
      <sheetName val="Adds.to.Pool"/>
      <sheetName val="years1-5"/>
      <sheetName val="2002.UCCbalances.CCAcalc."/>
      <sheetName val="2003.UCCbalances.CCAcalc."/>
      <sheetName val="2004.UCCbalances.CCAcalc."/>
      <sheetName val="2005.UCCbalances.CCAcalc."/>
      <sheetName val="LCT &amp; Cap Ta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LIANCE Conversion"/>
      <sheetName val="PROPANE Conversion"/>
      <sheetName val="OIL Conversion"/>
      <sheetName val="Common Inputs"/>
      <sheetName val="Chart Data"/>
      <sheetName val="South M1 Rates"/>
      <sheetName val="NW 01 Rates"/>
      <sheetName val="NE 01 Rates"/>
      <sheetName val="Electric Rates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v"/>
      <sheetName val="CONVERT2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.E."/>
      <sheetName val="Int. Savings"/>
      <sheetName val="Amort."/>
      <sheetName val="LTD Redemp"/>
      <sheetName val="LCT &amp; Cap Ta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Prepaids"/>
      <sheetName val="Vlookup"/>
      <sheetName val="PREPAY#1 monthly"/>
      <sheetName val="PREPAY#2 annual"/>
      <sheetName val="2004Actuals"/>
      <sheetName val="PREPAY#1 monthly (2)"/>
      <sheetName val="PREPAY#1 monthly (old)"/>
      <sheetName val="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5$$$$"/>
      <sheetName val="Wacog &amp; UFG"/>
      <sheetName val="T6S3"/>
      <sheetName val="Sat Rev"/>
      <sheetName val="Storage &amp; Transmission"/>
      <sheetName val="T6S4"/>
      <sheetName val="M 13"/>
      <sheetName val="M 15"/>
      <sheetName val="C 1"/>
      <sheetName val="M12+C1 Ovrun"/>
      <sheetName val="H3T2S4+S6"/>
      <sheetName val="FuelRatio"/>
      <sheetName val="Schedule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over"/>
      <sheetName val="Report-Table of Contents"/>
      <sheetName val="Sched2"/>
      <sheetName val="Sched3"/>
      <sheetName val="Sched4"/>
      <sheetName val="Sched4-1"/>
      <sheetName val="Sched4-2"/>
      <sheetName val="Sched4-3"/>
      <sheetName val="Sched5"/>
      <sheetName val="Sched5-1"/>
      <sheetName val="Sched5-2"/>
      <sheetName val="Sched5-3"/>
      <sheetName val="Sched5-4"/>
      <sheetName val="Sched5-5"/>
      <sheetName val="Sched5-6"/>
      <sheetName val="Sched5-7"/>
      <sheetName val="Sched6"/>
      <sheetName val="Sched7"/>
      <sheetName val="Sched7-1 "/>
      <sheetName val="Sched7-1-1 "/>
      <sheetName val="Sched7-1-2"/>
      <sheetName val="Sched7-1-3 "/>
      <sheetName val="Sched7-1-4"/>
      <sheetName val="Sched7-1-5"/>
      <sheetName val="Sched7-1-6"/>
      <sheetName val="Sched7-1-retail"/>
      <sheetName val="Sched7-1-7"/>
      <sheetName val="Sched7-1-8"/>
      <sheetName val="Sched7-1-9"/>
      <sheetName val="Sched7-1-10"/>
      <sheetName val="Sched7-3"/>
      <sheetName val="Sched7-4"/>
      <sheetName val="Sched7-5"/>
      <sheetName val="Sched7-6"/>
      <sheetName val="Sched7-municipal"/>
      <sheetName val="Sched8"/>
      <sheetName val="Sched9"/>
      <sheetName val="Sched10"/>
      <sheetName val="Cash Flow WP"/>
      <sheetName val="sch3data"/>
      <sheetName val="sch4data"/>
      <sheetName val="sch4_2data"/>
      <sheetName val="sch5data"/>
      <sheetName val="sch6data"/>
      <sheetName val="sch7data"/>
      <sheetName val="sch7_2data"/>
      <sheetName val="sch8data"/>
      <sheetName val="General_data"/>
      <sheetName val="Curr_Date"/>
      <sheetName val="Manual Input"/>
      <sheetName val="MACROS"/>
      <sheetName val="Sched7-1-3"/>
      <sheetName val="Sched9-1"/>
      <sheetName val="Sched9-2"/>
      <sheetName val="Sched7-1-11"/>
      <sheetName val="Sched7-1-4 "/>
      <sheetName val="Vloo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Sheet2"/>
      <sheetName val="Sheet3"/>
      <sheetName val="Sheet5"/>
      <sheetName val="Sheet6"/>
      <sheetName val="Sheet4"/>
      <sheetName val="SmartMeters"/>
      <sheetName val="Attrition"/>
      <sheetName val="Other Portfolio"/>
      <sheetName val="Rental Mix"/>
      <sheetName val="CGA_Data"/>
      <sheetName val="CapitalCosts"/>
      <sheetName val="Sheet10"/>
      <sheetName val="Housing Sto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Panel"/>
      <sheetName val="Nymex Database"/>
      <sheetName val="FX Database"/>
      <sheetName val="Basis Database"/>
      <sheetName val="Chart2"/>
      <sheetName val="Empress Database"/>
      <sheetName val="AECO Basis Database"/>
      <sheetName val="AECO Database"/>
      <sheetName val="Dawn Database"/>
      <sheetName val="Chicago Database"/>
      <sheetName val="WTI Oil Database"/>
      <sheetName val="Correlation Data"/>
      <sheetName val="Dawn Chicago NYMEX Basis"/>
      <sheetName val="Misc Data"/>
      <sheetName val="CDD"/>
      <sheetName val="Daily DD"/>
      <sheetName val="AGA"/>
      <sheetName val="CALENDAR DD"/>
      <sheetName val="Rigs"/>
      <sheetName val="Final Prices"/>
      <sheetName val="Historical Prices"/>
      <sheetName val="Calendar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&quot;B&quot; Early Termination"/>
      <sheetName val="Schedule &quot;B&quot;"/>
      <sheetName val="Schedule &quot;F&quot;"/>
      <sheetName val="Schedule &quot;G&quot;"/>
      <sheetName val="Sales"/>
      <sheetName val="Service"/>
      <sheetName val="Robyn 2"/>
      <sheetName val="Robyn"/>
      <sheetName val="Extras"/>
      <sheetName val="Depreciation"/>
      <sheetName val="COC"/>
      <sheetName val="Cost of Credit"/>
      <sheetName val="Revision No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orage"/>
      <sheetName val="Report"/>
      <sheetName val="Assumption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Form"/>
      <sheetName val="Input"/>
      <sheetName val="Cover"/>
      <sheetName val="Scope"/>
      <sheetName val="Nozzle Calc"/>
      <sheetName val="Pricing"/>
      <sheetName val="Turbines"/>
      <sheetName val="Performance"/>
      <sheetName val="Pumps"/>
      <sheetName val="Misc Pump"/>
      <sheetName val="Wire +  PLC"/>
      <sheetName val="G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client"/>
      <sheetName val="Output pdf"/>
      <sheetName val="Other results"/>
      <sheetName val="system"/>
      <sheetName val="balances"/>
      <sheetName val="Equipment list"/>
      <sheetName val="Capex estimation"/>
      <sheetName val="Data transmi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nce"/>
      <sheetName val="Parameters"/>
      <sheetName val="DCF"/>
      <sheetName val="LTC"/>
      <sheetName val="Step 2 Cost and Forecast Old"/>
      <sheetName val="CCA"/>
      <sheetName val="Cap Ex"/>
      <sheetName val="Cashflow"/>
      <sheetName val="cap spend LTC format"/>
      <sheetName val="DCF_old"/>
      <sheetName val="Inputs"/>
      <sheetName val="Step 2 Cost and Forecast_update"/>
      <sheetName val="Capital "/>
      <sheetName val="A_IDC"/>
      <sheetName val="7.IDC"/>
      <sheetName val="IS"/>
      <sheetName val="Q's_Comments_Assumptions_GA"/>
      <sheetName val="Grant Report - OEB"/>
      <sheetName val="Annual Calculation"/>
      <sheetName val="Ratebase&amp;RevReq"/>
      <sheetName val="Taxes"/>
      <sheetName val="Res Single Family Conversion T1"/>
      <sheetName val="Res Single Family Conversion T2"/>
      <sheetName val="Res Single Family Conversion T3"/>
      <sheetName val="Res Semi-detached Conversion T1"/>
      <sheetName val="Res Semi-detached Conversion T2"/>
      <sheetName val="Res atached Conversion T1"/>
      <sheetName val="Res Multy Family Duplex x2"/>
      <sheetName val="Res Multy Family Triplex x3"/>
      <sheetName val="Res Multy Family Fourplex x4"/>
      <sheetName val="Res Multy Family Fiveplex x5"/>
      <sheetName val="Res Multy Family Sixplex x6"/>
      <sheetName val="Apt Bldg"/>
      <sheetName val="Comm Schools"/>
      <sheetName val="Comm Hospitals"/>
      <sheetName val="Temp Garden Green house"/>
      <sheetName val="Fire station"/>
      <sheetName val="Grace Lutheran Church"/>
      <sheetName val="Rio Tap and Grill"/>
      <sheetName val="Cultural facilities"/>
      <sheetName val="Country style coffee shop"/>
      <sheetName val="Pine Tree Motel"/>
      <sheetName val="Foodland"/>
      <sheetName val="Freshmart"/>
      <sheetName val="Canadian Woodworks"/>
      <sheetName val="Comm Other"/>
      <sheetName val="Comm Cash Crop Farm"/>
      <sheetName val="Comm rev rate (Small) NEW "/>
      <sheetName val="Comm rev rate (Medium) NEW "/>
      <sheetName val="Comm rev rate (Large) NEW"/>
      <sheetName val="Comm Water Treatment"/>
      <sheetName val="Industrial"/>
      <sheetName val=" Dairy Farm "/>
      <sheetName val="Poultry Swine Farm "/>
      <sheetName val="Other Agri Business "/>
      <sheetName val=" Seasonal load grain dryer R6"/>
      <sheetName val="Financing"/>
      <sheetName val="B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4">
          <cell r="G24">
            <v>0</v>
          </cell>
          <cell r="H24">
            <v>0</v>
          </cell>
          <cell r="I24">
            <v>0</v>
          </cell>
          <cell r="J24">
            <v>1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G25">
            <v>0</v>
          </cell>
          <cell r="H25">
            <v>1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G26">
            <v>0</v>
          </cell>
          <cell r="H26">
            <v>0</v>
          </cell>
          <cell r="I26">
            <v>1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G27">
            <v>0</v>
          </cell>
          <cell r="H27">
            <v>1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1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I29">
            <v>1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1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1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1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F46">
            <v>10000</v>
          </cell>
          <cell r="G46">
            <v>0</v>
          </cell>
          <cell r="H46">
            <v>1</v>
          </cell>
          <cell r="I46">
            <v>1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</sheetData>
      <sheetData sheetId="11">
        <row r="8">
          <cell r="G8">
            <v>41</v>
          </cell>
          <cell r="H8">
            <v>103</v>
          </cell>
          <cell r="I8">
            <v>82</v>
          </cell>
          <cell r="J8">
            <v>41</v>
          </cell>
          <cell r="K8">
            <v>41</v>
          </cell>
          <cell r="L8">
            <v>21</v>
          </cell>
          <cell r="M8">
            <v>21</v>
          </cell>
          <cell r="N8">
            <v>21</v>
          </cell>
          <cell r="O8">
            <v>21</v>
          </cell>
          <cell r="P8">
            <v>21</v>
          </cell>
        </row>
        <row r="9">
          <cell r="G9">
            <v>10</v>
          </cell>
          <cell r="H9">
            <v>25</v>
          </cell>
          <cell r="I9">
            <v>20</v>
          </cell>
          <cell r="J9">
            <v>10</v>
          </cell>
          <cell r="K9">
            <v>10</v>
          </cell>
          <cell r="L9">
            <v>5</v>
          </cell>
          <cell r="M9">
            <v>5</v>
          </cell>
          <cell r="N9">
            <v>5</v>
          </cell>
          <cell r="O9">
            <v>5</v>
          </cell>
          <cell r="P9">
            <v>5</v>
          </cell>
        </row>
        <row r="10">
          <cell r="G10">
            <v>5</v>
          </cell>
          <cell r="H10">
            <v>12</v>
          </cell>
          <cell r="I10">
            <v>9</v>
          </cell>
          <cell r="J10">
            <v>5</v>
          </cell>
          <cell r="K10">
            <v>5</v>
          </cell>
          <cell r="L10">
            <v>2</v>
          </cell>
          <cell r="M10">
            <v>2</v>
          </cell>
          <cell r="N10">
            <v>2</v>
          </cell>
          <cell r="O10">
            <v>2</v>
          </cell>
          <cell r="P10">
            <v>2</v>
          </cell>
        </row>
        <row r="11">
          <cell r="G11">
            <v>0</v>
          </cell>
          <cell r="H11">
            <v>1</v>
          </cell>
          <cell r="I11">
            <v>1</v>
          </cell>
          <cell r="J11">
            <v>1</v>
          </cell>
          <cell r="K11">
            <v>1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G12">
            <v>0</v>
          </cell>
          <cell r="H12">
            <v>1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H13">
            <v>2</v>
          </cell>
          <cell r="I13">
            <v>2</v>
          </cell>
          <cell r="J13">
            <v>1</v>
          </cell>
          <cell r="K13">
            <v>1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H14">
            <v>3</v>
          </cell>
          <cell r="I14">
            <v>3</v>
          </cell>
          <cell r="J14">
            <v>1</v>
          </cell>
          <cell r="K14">
            <v>1</v>
          </cell>
          <cell r="L14">
            <v>1</v>
          </cell>
          <cell r="M14">
            <v>1</v>
          </cell>
          <cell r="N14">
            <v>1</v>
          </cell>
          <cell r="O14">
            <v>1</v>
          </cell>
          <cell r="P14">
            <v>1</v>
          </cell>
        </row>
        <row r="15">
          <cell r="H15">
            <v>2</v>
          </cell>
          <cell r="I15">
            <v>2</v>
          </cell>
          <cell r="J15">
            <v>1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H16">
            <v>3</v>
          </cell>
          <cell r="I16">
            <v>2</v>
          </cell>
          <cell r="J16">
            <v>2</v>
          </cell>
          <cell r="K16">
            <v>2</v>
          </cell>
          <cell r="L16">
            <v>1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G17">
            <v>0</v>
          </cell>
          <cell r="H17">
            <v>3</v>
          </cell>
          <cell r="I17">
            <v>2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1</v>
          </cell>
          <cell r="O17">
            <v>1</v>
          </cell>
          <cell r="P17">
            <v>1</v>
          </cell>
        </row>
        <row r="18">
          <cell r="H18">
            <v>7</v>
          </cell>
          <cell r="I18">
            <v>7</v>
          </cell>
          <cell r="J18">
            <v>5</v>
          </cell>
          <cell r="K18">
            <v>5</v>
          </cell>
          <cell r="L18">
            <v>2</v>
          </cell>
          <cell r="M18">
            <v>1</v>
          </cell>
          <cell r="N18">
            <v>1</v>
          </cell>
          <cell r="O18">
            <v>1</v>
          </cell>
          <cell r="P18">
            <v>1</v>
          </cell>
        </row>
        <row r="19">
          <cell r="J19">
            <v>8</v>
          </cell>
          <cell r="K19">
            <v>8</v>
          </cell>
        </row>
      </sheetData>
      <sheetData sheetId="12"/>
      <sheetData sheetId="13"/>
      <sheetData sheetId="14"/>
      <sheetData sheetId="15"/>
      <sheetData sheetId="16"/>
      <sheetData sheetId="17"/>
      <sheetData sheetId="18">
        <row r="439">
          <cell r="R439">
            <v>18296.300000000003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47">
          <cell r="O47">
            <v>1655.6388176477419</v>
          </cell>
        </row>
      </sheetData>
      <sheetData sheetId="55"/>
      <sheetData sheetId="56"/>
      <sheetData sheetId="5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Proof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(other)"/>
      <sheetName val="Other costs"/>
      <sheetName val="cust(m)"/>
      <sheetName val="cust(y)"/>
      <sheetName val="P&amp;L-mthly"/>
      <sheetName val="summary"/>
      <sheetName val="P&amp;L"/>
      <sheetName val="Retail-Capex"/>
      <sheetName val="Retail-BS"/>
      <sheetName val="Retail-Tax"/>
      <sheetName val="Retail-CF"/>
      <sheetName val="Retail - Fin 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Updated structure"/>
      <sheetName val="Assumption List"/>
      <sheetName val="Timeline"/>
      <sheetName val="Total Capital"/>
      <sheetName val="SPV Capital"/>
      <sheetName val=" Expenses"/>
      <sheetName val="Volume"/>
      <sheetName val="2019 P&amp;L"/>
      <sheetName val="REV"/>
      <sheetName val="CAPEX&amp;IDC"/>
      <sheetName val="Capital breakdown"/>
      <sheetName val="Walkers P&amp;L"/>
      <sheetName val="Structure"/>
      <sheetName val="Memo Table"/>
      <sheetName val="Updates"/>
      <sheetName val="Valuation"/>
      <sheetName val="Assumptions"/>
      <sheetName val="Scenario"/>
      <sheetName val="Waterfall &amp; FS"/>
      <sheetName val="Accounting, Finance &amp; Tax"/>
      <sheetName val="Consolidation"/>
      <sheetName val="Financial Summary"/>
      <sheetName val="Gen Assumpt"/>
      <sheetName val="Capital Input"/>
      <sheetName val=" Rev_Exp Workbook"/>
      <sheetName val="SPV CF"/>
      <sheetName val="BS"/>
      <sheetName val="IS"/>
      <sheetName val="Input Summary"/>
      <sheetName val="IDC"/>
      <sheetName val="CapEx"/>
      <sheetName val="CCA"/>
      <sheetName val="Rev Req"/>
      <sheetName val="Taxes"/>
      <sheetName val="ARO"/>
      <sheetName val="EGD ROE"/>
      <sheetName val="notes on asset sale"/>
      <sheetName val="IGRS ROE"/>
      <sheetName val="Price"/>
      <sheetName val="Fcst"/>
      <sheetName val="Costs Summary"/>
      <sheetName val="Capital details"/>
      <sheetName val="Variable O&amp;M"/>
      <sheetName val="GHG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Scenario"/>
      <sheetName val="Valuation"/>
      <sheetName val="Hold Value Tornado"/>
      <sheetName val="Analytics"/>
      <sheetName val="Waterfall &amp; FS"/>
      <sheetName val="Accounting, Finance &amp; Tax"/>
      <sheetName val="Consolidation"/>
      <sheetName val="Facility 1"/>
      <sheetName val="Facility 2"/>
      <sheetName val="Facility 3"/>
      <sheetName val="Facility 4"/>
      <sheetName val="Facility 5"/>
      <sheetName val="Facility 6"/>
      <sheetName val="Facility 7"/>
      <sheetName val="Facility 8"/>
      <sheetName val="Construction"/>
      <sheetName val="Volumes"/>
      <sheetName val="Divesture Tax &amp; Accoun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nks"/>
      <sheetName val="Capital Structure"/>
      <sheetName val="LTD Outst CapStruct"/>
      <sheetName val="LTD Outst BalSh"/>
      <sheetName val="LTD Int Exp @ All-in Effectv"/>
      <sheetName val="LTD Int Exp @ Coupon"/>
      <sheetName val="Debt Discount"/>
      <sheetName val="MTN &amp; LTD detail"/>
      <sheetName val="Input Debt Issue"/>
      <sheetName val="Preference Shares"/>
      <sheetName val="AOA fac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Entry"/>
      <sheetName val="Calculations"/>
      <sheetName val="NPV"/>
      <sheetName val="Stage1"/>
      <sheetName val="PCC"/>
      <sheetName val="Customer Summary"/>
      <sheetName val="CCA TAX SHIELD"/>
      <sheetName val="LOOKUP PCC"/>
      <sheetName val="Effectiveness Factors "/>
      <sheetName val="Stage2"/>
      <sheetName val="Rate Impact"/>
      <sheetName val="490PARITY"/>
      <sheetName val="res&amp;com parity"/>
      <sheetName val="WFeasoParam"/>
      <sheetName val="PCC_TAX_CALCS"/>
      <sheetName val="UCC_Adj_Fac"/>
      <sheetName val="Module1"/>
      <sheetName val="ButtonsCode"/>
      <sheetName val="Comments"/>
      <sheetName val="Accts Rec &amp; EBP"/>
      <sheetName val="Balsheet"/>
      <sheetName val="Cash Stmt"/>
      <sheetName val="Defer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D5017-838A-496D-95BD-13C775225A3F}">
  <sheetPr>
    <tabColor rgb="FFFFFF00"/>
  </sheetPr>
  <dimension ref="A1:AI228"/>
  <sheetViews>
    <sheetView tabSelected="1" view="pageBreakPreview" zoomScale="60" zoomScaleNormal="100" workbookViewId="0">
      <selection activeCell="E224" sqref="E224"/>
    </sheetView>
  </sheetViews>
  <sheetFormatPr defaultColWidth="9.1796875" defaultRowHeight="12.5" x14ac:dyDescent="0.25"/>
  <cols>
    <col min="1" max="1" width="64.54296875" style="2" customWidth="1"/>
    <col min="2" max="2" width="4.1796875" style="2" customWidth="1"/>
    <col min="3" max="15" width="18.26953125" style="2" customWidth="1"/>
    <col min="16" max="16" width="19.81640625" style="2" customWidth="1"/>
    <col min="17" max="17" width="17.1796875" style="2" customWidth="1"/>
    <col min="18" max="18" width="15.26953125" style="2" customWidth="1"/>
    <col min="19" max="19" width="11.26953125" style="2" bestFit="1" customWidth="1"/>
    <col min="20" max="16384" width="9.1796875" style="2"/>
  </cols>
  <sheetData>
    <row r="1" spans="1:19" ht="14.5" x14ac:dyDescent="0.35">
      <c r="A1" s="1"/>
      <c r="B1" s="1"/>
      <c r="C1" s="27" t="s">
        <v>0</v>
      </c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9" ht="14.5" x14ac:dyDescent="0.35">
      <c r="A2" s="1"/>
      <c r="B2" s="1"/>
      <c r="C2" s="27" t="s">
        <v>1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9" ht="13" x14ac:dyDescent="0.3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9" ht="14.5" x14ac:dyDescent="0.35">
      <c r="C4" s="27" t="s">
        <v>2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9" ht="13" x14ac:dyDescent="0.3">
      <c r="C5" s="5">
        <v>1</v>
      </c>
      <c r="D5" s="5">
        <f>C5+1</f>
        <v>2</v>
      </c>
      <c r="E5" s="5">
        <f t="shared" ref="E5:L5" si="0">D5+1</f>
        <v>3</v>
      </c>
      <c r="F5" s="5">
        <f t="shared" si="0"/>
        <v>4</v>
      </c>
      <c r="G5" s="5">
        <f t="shared" si="0"/>
        <v>5</v>
      </c>
      <c r="H5" s="5">
        <f t="shared" si="0"/>
        <v>6</v>
      </c>
      <c r="I5" s="5">
        <f t="shared" si="0"/>
        <v>7</v>
      </c>
      <c r="J5" s="5">
        <f t="shared" si="0"/>
        <v>8</v>
      </c>
      <c r="K5" s="5">
        <f t="shared" si="0"/>
        <v>9</v>
      </c>
      <c r="L5" s="5">
        <f t="shared" si="0"/>
        <v>10</v>
      </c>
      <c r="M5" s="6" t="s">
        <v>3</v>
      </c>
      <c r="N5" s="5">
        <v>21</v>
      </c>
      <c r="O5" s="5">
        <f t="shared" ref="O5:P5" si="1">N5+1</f>
        <v>22</v>
      </c>
      <c r="P5" s="5">
        <f t="shared" si="1"/>
        <v>23</v>
      </c>
      <c r="Q5" s="5" t="s">
        <v>4</v>
      </c>
      <c r="R5" s="1"/>
      <c r="S5" s="1"/>
    </row>
    <row r="7" spans="1:19" ht="13" x14ac:dyDescent="0.3">
      <c r="A7" s="7" t="s">
        <v>5</v>
      </c>
    </row>
    <row r="8" spans="1:19" x14ac:dyDescent="0.25">
      <c r="A8" s="2" t="s">
        <v>6</v>
      </c>
      <c r="C8" s="8">
        <f>SUM('[32]Step 2 Cost and Forecast_update'!G8:G19)</f>
        <v>56</v>
      </c>
      <c r="D8" s="8">
        <f>SUM('[32]Step 2 Cost and Forecast_update'!H8:H19)</f>
        <v>162</v>
      </c>
      <c r="E8" s="8">
        <f>SUM('[32]Step 2 Cost and Forecast_update'!I8:I19)</f>
        <v>130</v>
      </c>
      <c r="F8" s="8">
        <f>SUM('[32]Step 2 Cost and Forecast_update'!J8:J19)</f>
        <v>76</v>
      </c>
      <c r="G8" s="8">
        <f>SUM('[32]Step 2 Cost and Forecast_update'!K8:K19)</f>
        <v>75</v>
      </c>
      <c r="H8" s="8">
        <f>SUM('[32]Step 2 Cost and Forecast_update'!L8:L19)</f>
        <v>33</v>
      </c>
      <c r="I8" s="8">
        <f>SUM('[32]Step 2 Cost and Forecast_update'!M8:M19)</f>
        <v>31</v>
      </c>
      <c r="J8" s="8">
        <f>SUM('[32]Step 2 Cost and Forecast_update'!N8:N19)</f>
        <v>31</v>
      </c>
      <c r="K8" s="8">
        <f>SUM('[32]Step 2 Cost and Forecast_update'!O8:O19)</f>
        <v>31</v>
      </c>
      <c r="L8" s="8">
        <f>SUM('[32]Step 2 Cost and Forecast_update'!P8:P19)</f>
        <v>31</v>
      </c>
      <c r="M8" s="8"/>
    </row>
    <row r="9" spans="1:19" x14ac:dyDescent="0.25">
      <c r="A9" s="2" t="s">
        <v>7</v>
      </c>
      <c r="C9" s="10">
        <f>B9+C8</f>
        <v>56</v>
      </c>
      <c r="D9" s="10">
        <f t="shared" ref="D9:M9" si="2">C9+D8</f>
        <v>218</v>
      </c>
      <c r="E9" s="10">
        <f t="shared" si="2"/>
        <v>348</v>
      </c>
      <c r="F9" s="10">
        <f t="shared" si="2"/>
        <v>424</v>
      </c>
      <c r="G9" s="10">
        <f t="shared" si="2"/>
        <v>499</v>
      </c>
      <c r="H9" s="10">
        <f t="shared" si="2"/>
        <v>532</v>
      </c>
      <c r="I9" s="10">
        <f t="shared" si="2"/>
        <v>563</v>
      </c>
      <c r="J9" s="10">
        <f t="shared" si="2"/>
        <v>594</v>
      </c>
      <c r="K9" s="10">
        <f t="shared" si="2"/>
        <v>625</v>
      </c>
      <c r="L9" s="10">
        <f t="shared" si="2"/>
        <v>656</v>
      </c>
      <c r="M9" s="10">
        <f t="shared" si="2"/>
        <v>656</v>
      </c>
      <c r="N9" s="10">
        <f>M9</f>
        <v>656</v>
      </c>
      <c r="O9" s="10">
        <f t="shared" ref="O9:Q9" si="3">N9</f>
        <v>656</v>
      </c>
      <c r="P9" s="10">
        <f t="shared" si="3"/>
        <v>656</v>
      </c>
      <c r="Q9" s="10">
        <f t="shared" si="3"/>
        <v>656</v>
      </c>
    </row>
    <row r="11" spans="1:19" x14ac:dyDescent="0.25">
      <c r="A11" s="2" t="s">
        <v>8</v>
      </c>
      <c r="C11" s="8">
        <v>2432.2560975609758</v>
      </c>
      <c r="D11" s="8">
        <v>2432.2560975609758</v>
      </c>
      <c r="E11" s="8">
        <v>2432.2560975609758</v>
      </c>
      <c r="F11" s="8">
        <v>2432.2560975609758</v>
      </c>
      <c r="G11" s="8">
        <v>2432.2560975609758</v>
      </c>
      <c r="H11" s="8">
        <v>2432.2560975609758</v>
      </c>
      <c r="I11" s="8">
        <v>2432.2560975609758</v>
      </c>
      <c r="J11" s="8">
        <v>2432.2560975609758</v>
      </c>
      <c r="K11" s="8">
        <v>2432.2560975609758</v>
      </c>
      <c r="L11" s="8">
        <v>2432.2560975609758</v>
      </c>
      <c r="M11" s="8">
        <v>2432.2560975609758</v>
      </c>
      <c r="N11" s="8">
        <v>2432.2560975609758</v>
      </c>
      <c r="O11" s="8">
        <v>2432.2560975609758</v>
      </c>
      <c r="P11" s="8">
        <v>2432.2560975609758</v>
      </c>
      <c r="Q11" s="8">
        <v>2432.2560975609758</v>
      </c>
      <c r="R11" s="11"/>
    </row>
    <row r="12" spans="1:19" x14ac:dyDescent="0.25">
      <c r="A12" s="2" t="s">
        <v>9</v>
      </c>
      <c r="C12" s="8">
        <v>40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9"/>
    </row>
    <row r="13" spans="1:19" x14ac:dyDescent="0.25">
      <c r="C13" s="8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9"/>
    </row>
    <row r="14" spans="1:19" x14ac:dyDescent="0.25">
      <c r="A14" s="2" t="s">
        <v>10</v>
      </c>
      <c r="R14" s="10"/>
      <c r="S14" s="9"/>
    </row>
    <row r="15" spans="1:19" x14ac:dyDescent="0.25">
      <c r="A15" s="2" t="s">
        <v>11</v>
      </c>
      <c r="C15" s="23">
        <v>262.56</v>
      </c>
      <c r="D15" s="23">
        <v>262.56</v>
      </c>
      <c r="E15" s="23">
        <v>262.56</v>
      </c>
      <c r="F15" s="23">
        <v>262.56</v>
      </c>
      <c r="G15" s="23">
        <v>262.56</v>
      </c>
      <c r="H15" s="23">
        <v>262.56</v>
      </c>
      <c r="I15" s="23">
        <v>262.56</v>
      </c>
      <c r="J15" s="23">
        <v>262.56</v>
      </c>
      <c r="K15" s="23">
        <v>262.56</v>
      </c>
      <c r="L15" s="23">
        <v>262.56</v>
      </c>
      <c r="M15" s="23">
        <v>262.56</v>
      </c>
      <c r="N15" s="23">
        <v>262.56</v>
      </c>
      <c r="O15" s="23">
        <v>262.56</v>
      </c>
      <c r="P15" s="23">
        <v>262.56</v>
      </c>
      <c r="Q15" s="23">
        <v>262.56</v>
      </c>
    </row>
    <row r="16" spans="1:19" ht="14" x14ac:dyDescent="0.4">
      <c r="A16" s="2" t="s">
        <v>12</v>
      </c>
      <c r="C16" s="24">
        <f>C17-C15</f>
        <v>216.53863129931449</v>
      </c>
      <c r="D16" s="24">
        <f t="shared" ref="D16:E16" si="4">D17-D15</f>
        <v>204.79407495183312</v>
      </c>
      <c r="E16" s="24">
        <f t="shared" si="4"/>
        <v>200.01188558881279</v>
      </c>
      <c r="F16" s="24">
        <f>F17-F15</f>
        <v>196.84316079442482</v>
      </c>
      <c r="G16" s="24">
        <f t="shared" ref="G16" si="5">G17-G15</f>
        <v>193.87128023349715</v>
      </c>
      <c r="H16" s="24">
        <f t="shared" ref="H16" si="6">H17-H15</f>
        <v>192.74652666547337</v>
      </c>
      <c r="I16" s="24">
        <f>I17-I15</f>
        <v>192.90414578592828</v>
      </c>
      <c r="J16" s="24">
        <f t="shared" ref="J16" si="7">J17-J15</f>
        <v>193.25996997766595</v>
      </c>
      <c r="K16" s="24">
        <f t="shared" ref="K16" si="8">K17-K15</f>
        <v>193.5795987635172</v>
      </c>
      <c r="L16" s="24">
        <f>L17-L15</f>
        <v>193.86828768251007</v>
      </c>
      <c r="M16" s="24">
        <f>M17-M15</f>
        <v>194.00240040821615</v>
      </c>
      <c r="N16" s="24">
        <f t="shared" ref="N16" si="9">N17-N15</f>
        <v>194.00240040821615</v>
      </c>
      <c r="O16" s="24">
        <f t="shared" ref="O16" si="10">O17-O15</f>
        <v>194.00240040821615</v>
      </c>
      <c r="P16" s="24">
        <f>P17-P15</f>
        <v>194.00240040821615</v>
      </c>
      <c r="Q16" s="24">
        <f t="shared" ref="Q16" si="11">Q17-Q15</f>
        <v>194.00240040821615</v>
      </c>
      <c r="R16" s="10"/>
      <c r="S16" s="10"/>
    </row>
    <row r="17" spans="1:17" x14ac:dyDescent="0.25">
      <c r="A17" s="2" t="s">
        <v>13</v>
      </c>
      <c r="C17" s="12">
        <v>479.09863129931449</v>
      </c>
      <c r="D17" s="12">
        <v>467.35407495183313</v>
      </c>
      <c r="E17" s="12">
        <v>462.57188558881279</v>
      </c>
      <c r="F17" s="12">
        <v>459.40316079442482</v>
      </c>
      <c r="G17" s="12">
        <v>456.43128023349715</v>
      </c>
      <c r="H17" s="12">
        <v>455.30652666547337</v>
      </c>
      <c r="I17" s="12">
        <v>455.46414578592828</v>
      </c>
      <c r="J17" s="12">
        <v>455.81996997766595</v>
      </c>
      <c r="K17" s="12">
        <v>456.1395987635172</v>
      </c>
      <c r="L17" s="12">
        <v>456.42828768251007</v>
      </c>
      <c r="M17" s="12">
        <v>456.56240040821615</v>
      </c>
      <c r="N17" s="12">
        <v>456.56240040821615</v>
      </c>
      <c r="O17" s="12">
        <v>456.56240040821615</v>
      </c>
      <c r="P17" s="12">
        <v>456.56240040821615</v>
      </c>
      <c r="Q17" s="12">
        <v>456.56240040821615</v>
      </c>
    </row>
    <row r="19" spans="1:17" x14ac:dyDescent="0.25">
      <c r="A19" s="2" t="s">
        <v>14</v>
      </c>
      <c r="C19" s="10">
        <f t="shared" ref="C19:M19" si="12">C8 * C17 * 0.5</f>
        <v>13414.761676380806</v>
      </c>
      <c r="D19" s="10">
        <f t="shared" si="12"/>
        <v>37855.680071098483</v>
      </c>
      <c r="E19" s="10">
        <f t="shared" si="12"/>
        <v>30067.17256327283</v>
      </c>
      <c r="F19" s="10">
        <f t="shared" si="12"/>
        <v>17457.320110188142</v>
      </c>
      <c r="G19" s="10">
        <f t="shared" si="12"/>
        <v>17116.173008756145</v>
      </c>
      <c r="H19" s="10">
        <f t="shared" si="12"/>
        <v>7512.5576899803109</v>
      </c>
      <c r="I19" s="10">
        <f t="shared" si="12"/>
        <v>7059.6942596818881</v>
      </c>
      <c r="J19" s="10">
        <f t="shared" si="12"/>
        <v>7065.2095346538226</v>
      </c>
      <c r="K19" s="10">
        <f t="shared" si="12"/>
        <v>7070.1637808345167</v>
      </c>
      <c r="L19" s="10">
        <f t="shared" si="12"/>
        <v>7074.6384590789057</v>
      </c>
      <c r="M19" s="10">
        <f t="shared" si="12"/>
        <v>0</v>
      </c>
      <c r="N19" s="10">
        <f t="shared" ref="N19:Q19" si="13">N8 * N17 * 0.5</f>
        <v>0</v>
      </c>
      <c r="O19" s="10">
        <f t="shared" si="13"/>
        <v>0</v>
      </c>
      <c r="P19" s="10">
        <f t="shared" si="13"/>
        <v>0</v>
      </c>
      <c r="Q19" s="10">
        <f t="shared" si="13"/>
        <v>0</v>
      </c>
    </row>
    <row r="20" spans="1:17" ht="14" x14ac:dyDescent="0.4">
      <c r="A20" s="2" t="s">
        <v>15</v>
      </c>
      <c r="C20" s="13">
        <f t="shared" ref="C20:M20" si="14">(C9-C8) * C17</f>
        <v>0</v>
      </c>
      <c r="D20" s="14">
        <f t="shared" si="14"/>
        <v>26171.828197302653</v>
      </c>
      <c r="E20" s="14">
        <f t="shared" si="14"/>
        <v>100840.67105836119</v>
      </c>
      <c r="F20" s="14">
        <f t="shared" si="14"/>
        <v>159872.29995645984</v>
      </c>
      <c r="G20" s="14">
        <f t="shared" si="14"/>
        <v>193526.8628190028</v>
      </c>
      <c r="H20" s="14">
        <f t="shared" si="14"/>
        <v>227197.95680607122</v>
      </c>
      <c r="I20" s="14">
        <f t="shared" si="14"/>
        <v>242306.92555811384</v>
      </c>
      <c r="J20" s="14">
        <f t="shared" si="14"/>
        <v>256626.64309742593</v>
      </c>
      <c r="K20" s="14">
        <f t="shared" si="14"/>
        <v>270946.9216655292</v>
      </c>
      <c r="L20" s="14">
        <f t="shared" si="14"/>
        <v>285267.6798015688</v>
      </c>
      <c r="M20" s="14">
        <f t="shared" si="14"/>
        <v>299504.93466778978</v>
      </c>
      <c r="N20" s="14">
        <f t="shared" ref="N20:Q20" si="15">(N9-N8) * N17</f>
        <v>299504.93466778978</v>
      </c>
      <c r="O20" s="14">
        <f t="shared" si="15"/>
        <v>299504.93466778978</v>
      </c>
      <c r="P20" s="14">
        <f t="shared" si="15"/>
        <v>299504.93466778978</v>
      </c>
      <c r="Q20" s="14">
        <f t="shared" si="15"/>
        <v>299504.93466778978</v>
      </c>
    </row>
    <row r="21" spans="1:17" ht="14" x14ac:dyDescent="0.4">
      <c r="A21" s="2" t="s">
        <v>16</v>
      </c>
      <c r="C21" s="15">
        <f>SUM(C19:C20)</f>
        <v>13414.761676380806</v>
      </c>
      <c r="D21" s="15">
        <f t="shared" ref="D21:M21" si="16">SUM(D19:D20)</f>
        <v>64027.508268401136</v>
      </c>
      <c r="E21" s="15">
        <f t="shared" si="16"/>
        <v>130907.84362163402</v>
      </c>
      <c r="F21" s="15">
        <f t="shared" si="16"/>
        <v>177329.620066648</v>
      </c>
      <c r="G21" s="15">
        <f t="shared" si="16"/>
        <v>210643.03582775895</v>
      </c>
      <c r="H21" s="15">
        <f t="shared" si="16"/>
        <v>234710.51449605153</v>
      </c>
      <c r="I21" s="15">
        <f t="shared" si="16"/>
        <v>249366.61981779573</v>
      </c>
      <c r="J21" s="15">
        <f t="shared" si="16"/>
        <v>263691.85263207974</v>
      </c>
      <c r="K21" s="15">
        <f t="shared" si="16"/>
        <v>278017.08544636372</v>
      </c>
      <c r="L21" s="15">
        <f t="shared" si="16"/>
        <v>292342.31826064771</v>
      </c>
      <c r="M21" s="15">
        <f t="shared" si="16"/>
        <v>299504.93466778978</v>
      </c>
      <c r="N21" s="15">
        <f t="shared" ref="N21:Q21" si="17">SUM(N19:N20)</f>
        <v>299504.93466778978</v>
      </c>
      <c r="O21" s="15">
        <f t="shared" si="17"/>
        <v>299504.93466778978</v>
      </c>
      <c r="P21" s="15">
        <f t="shared" si="17"/>
        <v>299504.93466778978</v>
      </c>
      <c r="Q21" s="15">
        <f t="shared" si="17"/>
        <v>299504.93466778978</v>
      </c>
    </row>
    <row r="22" spans="1:17" ht="14" x14ac:dyDescent="0.4"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1:17" x14ac:dyDescent="0.25">
      <c r="A23" s="2" t="s">
        <v>17</v>
      </c>
      <c r="C23" s="16">
        <v>0.23</v>
      </c>
      <c r="D23" s="16">
        <f>C23</f>
        <v>0.23</v>
      </c>
      <c r="E23" s="16">
        <f t="shared" ref="E23:N23" si="18">D23</f>
        <v>0.23</v>
      </c>
      <c r="F23" s="16">
        <f t="shared" si="18"/>
        <v>0.23</v>
      </c>
      <c r="G23" s="16">
        <f t="shared" si="18"/>
        <v>0.23</v>
      </c>
      <c r="H23" s="16">
        <f t="shared" si="18"/>
        <v>0.23</v>
      </c>
      <c r="I23" s="16">
        <f t="shared" si="18"/>
        <v>0.23</v>
      </c>
      <c r="J23" s="16">
        <f t="shared" si="18"/>
        <v>0.23</v>
      </c>
      <c r="K23" s="16">
        <f t="shared" si="18"/>
        <v>0.23</v>
      </c>
      <c r="L23" s="16">
        <f t="shared" si="18"/>
        <v>0.23</v>
      </c>
      <c r="M23" s="16">
        <f t="shared" si="18"/>
        <v>0.23</v>
      </c>
      <c r="N23" s="16">
        <f t="shared" si="18"/>
        <v>0.23</v>
      </c>
      <c r="O23" s="16">
        <f t="shared" ref="O23" si="19">N23</f>
        <v>0.23</v>
      </c>
      <c r="P23" s="16">
        <f t="shared" ref="P23" si="20">O23</f>
        <v>0.23</v>
      </c>
      <c r="Q23" s="16">
        <f t="shared" ref="Q23" si="21">P23</f>
        <v>0.23</v>
      </c>
    </row>
    <row r="24" spans="1:17" x14ac:dyDescent="0.25"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7"/>
      <c r="N24" s="17"/>
      <c r="O24" s="17"/>
      <c r="P24" s="17"/>
      <c r="Q24" s="17"/>
    </row>
    <row r="25" spans="1:17" x14ac:dyDescent="0.25">
      <c r="A25" s="2" t="s">
        <v>18</v>
      </c>
      <c r="C25" s="10">
        <f>C8*C11*C23*0.5</f>
        <v>15663.729268292687</v>
      </c>
      <c r="D25" s="10">
        <f t="shared" ref="D25:M25" si="22">D8*D11*D23*0.5</f>
        <v>45312.931097560984</v>
      </c>
      <c r="E25" s="10">
        <f t="shared" si="22"/>
        <v>36362.228658536595</v>
      </c>
      <c r="F25" s="10">
        <f t="shared" si="22"/>
        <v>21257.918292682931</v>
      </c>
      <c r="G25" s="10">
        <f t="shared" si="22"/>
        <v>20978.208841463416</v>
      </c>
      <c r="H25" s="10">
        <f t="shared" si="22"/>
        <v>9230.4118902439041</v>
      </c>
      <c r="I25" s="10">
        <f t="shared" si="22"/>
        <v>8670.9929878048788</v>
      </c>
      <c r="J25" s="10">
        <f t="shared" si="22"/>
        <v>8670.9929878048788</v>
      </c>
      <c r="K25" s="10">
        <f t="shared" si="22"/>
        <v>8670.9929878048788</v>
      </c>
      <c r="L25" s="10">
        <f t="shared" si="22"/>
        <v>8670.9929878048788</v>
      </c>
      <c r="M25" s="10">
        <f t="shared" si="22"/>
        <v>0</v>
      </c>
      <c r="N25" s="10">
        <f t="shared" ref="N25:Q25" si="23">N8*N11*N23*0.5</f>
        <v>0</v>
      </c>
      <c r="O25" s="10">
        <f t="shared" si="23"/>
        <v>0</v>
      </c>
      <c r="P25" s="10">
        <f t="shared" si="23"/>
        <v>0</v>
      </c>
      <c r="Q25" s="10">
        <f t="shared" si="23"/>
        <v>0</v>
      </c>
    </row>
    <row r="26" spans="1:17" ht="14" x14ac:dyDescent="0.4">
      <c r="A26" s="2" t="s">
        <v>19</v>
      </c>
      <c r="C26" s="14">
        <f>(C9-C8)*C11*C23</f>
        <v>0</v>
      </c>
      <c r="D26" s="14">
        <f t="shared" ref="D26:M26" si="24">(D9-D8)*D11*D23</f>
        <v>31327.458536585375</v>
      </c>
      <c r="E26" s="14">
        <f t="shared" si="24"/>
        <v>121953.32073170734</v>
      </c>
      <c r="F26" s="14">
        <f t="shared" si="24"/>
        <v>194677.77804878051</v>
      </c>
      <c r="G26" s="14">
        <f t="shared" si="24"/>
        <v>237193.61463414636</v>
      </c>
      <c r="H26" s="14">
        <f t="shared" si="24"/>
        <v>279150.0323170732</v>
      </c>
      <c r="I26" s="14">
        <f t="shared" si="24"/>
        <v>297610.85609756102</v>
      </c>
      <c r="J26" s="14">
        <f t="shared" si="24"/>
        <v>314952.84207317076</v>
      </c>
      <c r="K26" s="14">
        <f t="shared" si="24"/>
        <v>332294.8280487805</v>
      </c>
      <c r="L26" s="14">
        <f t="shared" si="24"/>
        <v>349636.81402439025</v>
      </c>
      <c r="M26" s="14">
        <f t="shared" si="24"/>
        <v>366978.80000000005</v>
      </c>
      <c r="N26" s="14">
        <f t="shared" ref="N26:Q26" si="25">(N9-N8)*N11*N23</f>
        <v>366978.80000000005</v>
      </c>
      <c r="O26" s="14">
        <f t="shared" si="25"/>
        <v>366978.80000000005</v>
      </c>
      <c r="P26" s="14">
        <f t="shared" si="25"/>
        <v>366978.80000000005</v>
      </c>
      <c r="Q26" s="14">
        <f t="shared" si="25"/>
        <v>366978.80000000005</v>
      </c>
    </row>
    <row r="27" spans="1:17" ht="14" x14ac:dyDescent="0.4">
      <c r="A27" s="2" t="s">
        <v>20</v>
      </c>
      <c r="C27" s="15">
        <f>SUM(C25:C26)</f>
        <v>15663.729268292687</v>
      </c>
      <c r="D27" s="15">
        <f t="shared" ref="D27:M27" si="26">SUM(D25:D26)</f>
        <v>76640.389634146355</v>
      </c>
      <c r="E27" s="15">
        <f t="shared" si="26"/>
        <v>158315.54939024395</v>
      </c>
      <c r="F27" s="15">
        <f t="shared" si="26"/>
        <v>215935.69634146345</v>
      </c>
      <c r="G27" s="15">
        <f t="shared" si="26"/>
        <v>258171.82347560977</v>
      </c>
      <c r="H27" s="15">
        <f t="shared" si="26"/>
        <v>288380.44420731708</v>
      </c>
      <c r="I27" s="15">
        <f t="shared" si="26"/>
        <v>306281.84908536589</v>
      </c>
      <c r="J27" s="15">
        <f t="shared" si="26"/>
        <v>323623.83506097563</v>
      </c>
      <c r="K27" s="15">
        <f t="shared" si="26"/>
        <v>340965.82103658537</v>
      </c>
      <c r="L27" s="15">
        <f t="shared" si="26"/>
        <v>358307.80701219512</v>
      </c>
      <c r="M27" s="15">
        <f t="shared" si="26"/>
        <v>366978.80000000005</v>
      </c>
      <c r="N27" s="15">
        <f t="shared" ref="N27:Q27" si="27">SUM(N25:N26)</f>
        <v>366978.80000000005</v>
      </c>
      <c r="O27" s="15">
        <f t="shared" si="27"/>
        <v>366978.80000000005</v>
      </c>
      <c r="P27" s="15">
        <f t="shared" si="27"/>
        <v>366978.80000000005</v>
      </c>
      <c r="Q27" s="15">
        <f t="shared" si="27"/>
        <v>366978.80000000005</v>
      </c>
    </row>
    <row r="29" spans="1:17" ht="14" x14ac:dyDescent="0.4">
      <c r="A29" s="2" t="s">
        <v>21</v>
      </c>
      <c r="C29" s="15">
        <f>C21+C27</f>
        <v>29078.490944673493</v>
      </c>
      <c r="D29" s="15">
        <f t="shared" ref="D29:M29" si="28">D21+D27</f>
        <v>140667.8979025475</v>
      </c>
      <c r="E29" s="15">
        <f t="shared" si="28"/>
        <v>289223.39301187795</v>
      </c>
      <c r="F29" s="15">
        <f t="shared" si="28"/>
        <v>393265.31640811148</v>
      </c>
      <c r="G29" s="15">
        <f t="shared" si="28"/>
        <v>468814.85930336872</v>
      </c>
      <c r="H29" s="15">
        <f t="shared" si="28"/>
        <v>523090.95870336861</v>
      </c>
      <c r="I29" s="15">
        <f t="shared" si="28"/>
        <v>555648.46890316159</v>
      </c>
      <c r="J29" s="15">
        <f t="shared" si="28"/>
        <v>587315.68769305537</v>
      </c>
      <c r="K29" s="15">
        <f t="shared" si="28"/>
        <v>618982.90648294915</v>
      </c>
      <c r="L29" s="15">
        <f t="shared" si="28"/>
        <v>650650.12527284282</v>
      </c>
      <c r="M29" s="15">
        <f t="shared" si="28"/>
        <v>666483.73466778989</v>
      </c>
      <c r="N29" s="15">
        <f t="shared" ref="N29:Q29" si="29">N21+N27</f>
        <v>666483.73466778989</v>
      </c>
      <c r="O29" s="15">
        <f t="shared" si="29"/>
        <v>666483.73466778989</v>
      </c>
      <c r="P29" s="15">
        <f t="shared" si="29"/>
        <v>666483.73466778989</v>
      </c>
      <c r="Q29" s="15">
        <f t="shared" si="29"/>
        <v>666483.73466778989</v>
      </c>
    </row>
    <row r="30" spans="1:17" ht="14" x14ac:dyDescent="0.4">
      <c r="C30" s="15"/>
      <c r="D30" s="15"/>
      <c r="E30" s="15"/>
      <c r="F30" s="15"/>
      <c r="G30" s="15"/>
      <c r="H30" s="15"/>
      <c r="I30" s="15"/>
      <c r="J30" s="15"/>
      <c r="K30" s="15"/>
      <c r="L30" s="15"/>
    </row>
    <row r="31" spans="1:17" x14ac:dyDescent="0.25">
      <c r="A31" s="2" t="s">
        <v>22</v>
      </c>
    </row>
    <row r="33" spans="1:17" x14ac:dyDescent="0.25"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</row>
    <row r="35" spans="1:17" ht="13" x14ac:dyDescent="0.3">
      <c r="A35" s="7" t="s">
        <v>23</v>
      </c>
    </row>
    <row r="36" spans="1:17" x14ac:dyDescent="0.25">
      <c r="A36" s="2" t="s">
        <v>6</v>
      </c>
      <c r="C36" s="8">
        <v>3</v>
      </c>
      <c r="D36" s="8">
        <v>5</v>
      </c>
      <c r="E36" s="8">
        <v>3</v>
      </c>
      <c r="F36" s="8">
        <v>4</v>
      </c>
      <c r="G36" s="8">
        <v>2</v>
      </c>
      <c r="H36" s="8">
        <v>1</v>
      </c>
      <c r="I36" s="8">
        <v>1</v>
      </c>
      <c r="J36" s="8">
        <v>1</v>
      </c>
      <c r="K36" s="8">
        <v>1</v>
      </c>
      <c r="L36" s="8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</row>
    <row r="37" spans="1:17" x14ac:dyDescent="0.25">
      <c r="A37" s="2" t="s">
        <v>7</v>
      </c>
      <c r="C37" s="10">
        <f>B37+C36</f>
        <v>3</v>
      </c>
      <c r="D37" s="10">
        <f t="shared" ref="D37:N37" si="30">C37+D36</f>
        <v>8</v>
      </c>
      <c r="E37" s="10">
        <f t="shared" si="30"/>
        <v>11</v>
      </c>
      <c r="F37" s="10">
        <f t="shared" si="30"/>
        <v>15</v>
      </c>
      <c r="G37" s="10">
        <f t="shared" si="30"/>
        <v>17</v>
      </c>
      <c r="H37" s="10">
        <f t="shared" si="30"/>
        <v>18</v>
      </c>
      <c r="I37" s="10">
        <f t="shared" si="30"/>
        <v>19</v>
      </c>
      <c r="J37" s="10">
        <f t="shared" si="30"/>
        <v>20</v>
      </c>
      <c r="K37" s="10">
        <f t="shared" si="30"/>
        <v>21</v>
      </c>
      <c r="L37" s="10">
        <f t="shared" si="30"/>
        <v>21</v>
      </c>
      <c r="M37" s="10">
        <f t="shared" si="30"/>
        <v>21</v>
      </c>
      <c r="N37" s="10">
        <f t="shared" si="30"/>
        <v>21</v>
      </c>
      <c r="O37" s="10">
        <f t="shared" ref="O37" si="31">N37+O36</f>
        <v>21</v>
      </c>
      <c r="P37" s="10">
        <f t="shared" ref="P37:Q37" si="32">O37+P36</f>
        <v>21</v>
      </c>
      <c r="Q37" s="10">
        <f t="shared" si="32"/>
        <v>21</v>
      </c>
    </row>
    <row r="39" spans="1:17" x14ac:dyDescent="0.25">
      <c r="A39" s="2" t="s">
        <v>24</v>
      </c>
      <c r="C39" s="8">
        <v>2320</v>
      </c>
      <c r="D39" s="10">
        <f>C39</f>
        <v>2320</v>
      </c>
      <c r="E39" s="10">
        <f t="shared" ref="E39:L39" si="33">D39</f>
        <v>2320</v>
      </c>
      <c r="F39" s="10">
        <f t="shared" si="33"/>
        <v>2320</v>
      </c>
      <c r="G39" s="10">
        <f t="shared" si="33"/>
        <v>2320</v>
      </c>
      <c r="H39" s="10">
        <f t="shared" si="33"/>
        <v>2320</v>
      </c>
      <c r="I39" s="10">
        <f t="shared" si="33"/>
        <v>2320</v>
      </c>
      <c r="J39" s="10">
        <f t="shared" si="33"/>
        <v>2320</v>
      </c>
      <c r="K39" s="10">
        <f t="shared" si="33"/>
        <v>2320</v>
      </c>
      <c r="L39" s="10">
        <f t="shared" si="33"/>
        <v>2320</v>
      </c>
      <c r="M39" s="10">
        <v>2320</v>
      </c>
      <c r="N39" s="10">
        <v>2320</v>
      </c>
      <c r="O39" s="10">
        <v>2320</v>
      </c>
      <c r="P39" s="10">
        <v>2320</v>
      </c>
      <c r="Q39" s="10">
        <v>2320</v>
      </c>
    </row>
    <row r="40" spans="1:17" x14ac:dyDescent="0.25">
      <c r="A40" s="2" t="s">
        <v>9</v>
      </c>
      <c r="C40" s="8">
        <v>40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</row>
    <row r="41" spans="1:17" x14ac:dyDescent="0.25">
      <c r="C41" s="8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</row>
    <row r="42" spans="1:17" x14ac:dyDescent="0.25">
      <c r="A42" s="2" t="s">
        <v>10</v>
      </c>
    </row>
    <row r="43" spans="1:17" x14ac:dyDescent="0.25">
      <c r="A43" s="2" t="s">
        <v>11</v>
      </c>
      <c r="C43" s="16">
        <v>918.96000000000015</v>
      </c>
      <c r="D43" s="16">
        <v>918.96000000000015</v>
      </c>
      <c r="E43" s="16">
        <v>918.96000000000015</v>
      </c>
      <c r="F43" s="16">
        <v>918.96000000000015</v>
      </c>
      <c r="G43" s="16">
        <v>918.96000000000015</v>
      </c>
      <c r="H43" s="16">
        <v>918.96000000000015</v>
      </c>
      <c r="I43" s="16">
        <v>918.96000000000015</v>
      </c>
      <c r="J43" s="16">
        <v>918.96000000000015</v>
      </c>
      <c r="K43" s="16">
        <v>918.96000000000015</v>
      </c>
      <c r="L43" s="16">
        <v>918.96000000000015</v>
      </c>
      <c r="M43" s="16">
        <v>918.96000000000015</v>
      </c>
      <c r="N43" s="16">
        <v>918.96000000000015</v>
      </c>
      <c r="O43" s="16">
        <v>918.96000000000015</v>
      </c>
      <c r="P43" s="16">
        <v>918.96000000000015</v>
      </c>
      <c r="Q43" s="16">
        <v>918.96000000000015</v>
      </c>
    </row>
    <row r="44" spans="1:17" ht="14" x14ac:dyDescent="0.4">
      <c r="A44" s="2" t="s">
        <v>25</v>
      </c>
      <c r="C44" s="13">
        <v>201.98234013598005</v>
      </c>
      <c r="D44" s="13">
        <v>201.98234013598005</v>
      </c>
      <c r="E44" s="13">
        <v>201.98234013598005</v>
      </c>
      <c r="F44" s="13">
        <v>201.98234013598005</v>
      </c>
      <c r="G44" s="13">
        <v>201.98234013598005</v>
      </c>
      <c r="H44" s="13">
        <v>201.98234013598005</v>
      </c>
      <c r="I44" s="13">
        <v>201.98234013598005</v>
      </c>
      <c r="J44" s="13">
        <v>201.98234013598005</v>
      </c>
      <c r="K44" s="13">
        <v>201.98234013598005</v>
      </c>
      <c r="L44" s="13">
        <v>201.98234013598005</v>
      </c>
      <c r="M44" s="13">
        <v>201.98234013598005</v>
      </c>
      <c r="N44" s="13">
        <v>201.98234013598005</v>
      </c>
      <c r="O44" s="13">
        <v>201.98234013598005</v>
      </c>
      <c r="P44" s="13">
        <v>201.98234013598005</v>
      </c>
      <c r="Q44" s="13">
        <v>201.98234013598005</v>
      </c>
    </row>
    <row r="45" spans="1:17" x14ac:dyDescent="0.25">
      <c r="A45" s="2" t="s">
        <v>13</v>
      </c>
      <c r="C45" s="19">
        <f>SUM(C43:C44)</f>
        <v>1120.9423401359802</v>
      </c>
      <c r="D45" s="19">
        <f t="shared" ref="D45:M45" si="34">SUM(D43:D44)</f>
        <v>1120.9423401359802</v>
      </c>
      <c r="E45" s="19">
        <f t="shared" si="34"/>
        <v>1120.9423401359802</v>
      </c>
      <c r="F45" s="19">
        <f t="shared" si="34"/>
        <v>1120.9423401359802</v>
      </c>
      <c r="G45" s="19">
        <f t="shared" si="34"/>
        <v>1120.9423401359802</v>
      </c>
      <c r="H45" s="19">
        <f t="shared" si="34"/>
        <v>1120.9423401359802</v>
      </c>
      <c r="I45" s="19">
        <f t="shared" si="34"/>
        <v>1120.9423401359802</v>
      </c>
      <c r="J45" s="19">
        <f t="shared" si="34"/>
        <v>1120.9423401359802</v>
      </c>
      <c r="K45" s="19">
        <f t="shared" si="34"/>
        <v>1120.9423401359802</v>
      </c>
      <c r="L45" s="19">
        <f t="shared" si="34"/>
        <v>1120.9423401359802</v>
      </c>
      <c r="M45" s="19">
        <f t="shared" si="34"/>
        <v>1120.9423401359802</v>
      </c>
      <c r="N45" s="19">
        <f t="shared" ref="N45:Q45" si="35">SUM(N43:N44)</f>
        <v>1120.9423401359802</v>
      </c>
      <c r="O45" s="19">
        <f t="shared" si="35"/>
        <v>1120.9423401359802</v>
      </c>
      <c r="P45" s="19">
        <f t="shared" si="35"/>
        <v>1120.9423401359802</v>
      </c>
      <c r="Q45" s="19">
        <f t="shared" si="35"/>
        <v>1120.9423401359802</v>
      </c>
    </row>
    <row r="47" spans="1:17" x14ac:dyDescent="0.25">
      <c r="A47" s="2" t="s">
        <v>14</v>
      </c>
      <c r="C47" s="10">
        <f>C36 * C45 * 0.5</f>
        <v>1681.4135102039704</v>
      </c>
      <c r="D47" s="10">
        <f t="shared" ref="D47:M47" si="36">D36 * D45 * 0.5</f>
        <v>2802.3558503399504</v>
      </c>
      <c r="E47" s="10">
        <f t="shared" si="36"/>
        <v>1681.4135102039704</v>
      </c>
      <c r="F47" s="10">
        <f t="shared" si="36"/>
        <v>2241.8846802719604</v>
      </c>
      <c r="G47" s="10">
        <f t="shared" si="36"/>
        <v>1120.9423401359802</v>
      </c>
      <c r="H47" s="10">
        <f t="shared" si="36"/>
        <v>560.4711700679901</v>
      </c>
      <c r="I47" s="10">
        <f t="shared" si="36"/>
        <v>560.4711700679901</v>
      </c>
      <c r="J47" s="10">
        <f t="shared" si="36"/>
        <v>560.4711700679901</v>
      </c>
      <c r="K47" s="10">
        <f t="shared" si="36"/>
        <v>560.4711700679901</v>
      </c>
      <c r="L47" s="10">
        <f t="shared" si="36"/>
        <v>0</v>
      </c>
      <c r="M47" s="10">
        <f t="shared" si="36"/>
        <v>0</v>
      </c>
      <c r="N47" s="10">
        <f t="shared" ref="N47:Q47" si="37">N36 * N45 * 0.5</f>
        <v>0</v>
      </c>
      <c r="O47" s="10">
        <f t="shared" si="37"/>
        <v>0</v>
      </c>
      <c r="P47" s="10">
        <f t="shared" si="37"/>
        <v>0</v>
      </c>
      <c r="Q47" s="10">
        <f t="shared" si="37"/>
        <v>0</v>
      </c>
    </row>
    <row r="48" spans="1:17" ht="14" x14ac:dyDescent="0.4">
      <c r="A48" s="2" t="s">
        <v>15</v>
      </c>
      <c r="C48" s="14">
        <f>(C37-C36) * C45</f>
        <v>0</v>
      </c>
      <c r="D48" s="14">
        <f t="shared" ref="D48:M48" si="38">(D37-D36) * D45</f>
        <v>3362.8270204079408</v>
      </c>
      <c r="E48" s="14">
        <f t="shared" si="38"/>
        <v>8967.5387210878416</v>
      </c>
      <c r="F48" s="14">
        <f t="shared" si="38"/>
        <v>12330.365741495782</v>
      </c>
      <c r="G48" s="14">
        <f t="shared" si="38"/>
        <v>16814.135102039701</v>
      </c>
      <c r="H48" s="14">
        <f t="shared" si="38"/>
        <v>19056.019782311665</v>
      </c>
      <c r="I48" s="14">
        <f t="shared" si="38"/>
        <v>20176.962122447643</v>
      </c>
      <c r="J48" s="14">
        <f t="shared" si="38"/>
        <v>21297.904462583625</v>
      </c>
      <c r="K48" s="14">
        <f t="shared" si="38"/>
        <v>22418.846802719603</v>
      </c>
      <c r="L48" s="14">
        <f t="shared" si="38"/>
        <v>23539.789142855585</v>
      </c>
      <c r="M48" s="14">
        <f t="shared" si="38"/>
        <v>23539.789142855585</v>
      </c>
      <c r="N48" s="14">
        <f t="shared" ref="N48:Q48" si="39">(N37-N36) * N45</f>
        <v>23539.789142855585</v>
      </c>
      <c r="O48" s="14">
        <f t="shared" si="39"/>
        <v>23539.789142855585</v>
      </c>
      <c r="P48" s="14">
        <f t="shared" si="39"/>
        <v>23539.789142855585</v>
      </c>
      <c r="Q48" s="14">
        <f t="shared" si="39"/>
        <v>23539.789142855585</v>
      </c>
    </row>
    <row r="49" spans="1:17" ht="14" x14ac:dyDescent="0.4">
      <c r="A49" s="2" t="s">
        <v>26</v>
      </c>
      <c r="C49" s="15">
        <f>SUM(C47:C48)</f>
        <v>1681.4135102039704</v>
      </c>
      <c r="D49" s="15">
        <f t="shared" ref="D49:M49" si="40">SUM(D47:D48)</f>
        <v>6165.1828707478908</v>
      </c>
      <c r="E49" s="15">
        <f t="shared" si="40"/>
        <v>10648.952231291812</v>
      </c>
      <c r="F49" s="15">
        <f t="shared" si="40"/>
        <v>14572.250421767741</v>
      </c>
      <c r="G49" s="15">
        <f t="shared" si="40"/>
        <v>17935.077442175683</v>
      </c>
      <c r="H49" s="15">
        <f t="shared" si="40"/>
        <v>19616.490952379656</v>
      </c>
      <c r="I49" s="15">
        <f t="shared" si="40"/>
        <v>20737.433292515634</v>
      </c>
      <c r="J49" s="15">
        <f t="shared" si="40"/>
        <v>21858.375632651616</v>
      </c>
      <c r="K49" s="15">
        <f t="shared" si="40"/>
        <v>22979.317972787594</v>
      </c>
      <c r="L49" s="15">
        <f t="shared" si="40"/>
        <v>23539.789142855585</v>
      </c>
      <c r="M49" s="15">
        <f t="shared" si="40"/>
        <v>23539.789142855585</v>
      </c>
      <c r="N49" s="15">
        <f t="shared" ref="N49:Q49" si="41">SUM(N47:N48)</f>
        <v>23539.789142855585</v>
      </c>
      <c r="O49" s="15">
        <f t="shared" si="41"/>
        <v>23539.789142855585</v>
      </c>
      <c r="P49" s="15">
        <f t="shared" si="41"/>
        <v>23539.789142855585</v>
      </c>
      <c r="Q49" s="15">
        <f t="shared" si="41"/>
        <v>23539.789142855585</v>
      </c>
    </row>
    <row r="51" spans="1:17" x14ac:dyDescent="0.25">
      <c r="A51" s="2" t="s">
        <v>17</v>
      </c>
      <c r="C51" s="16">
        <v>0.23</v>
      </c>
      <c r="D51" s="16">
        <f>C51</f>
        <v>0.23</v>
      </c>
      <c r="E51" s="16">
        <f t="shared" ref="E51:N51" si="42">D51</f>
        <v>0.23</v>
      </c>
      <c r="F51" s="16">
        <f t="shared" si="42"/>
        <v>0.23</v>
      </c>
      <c r="G51" s="16">
        <f t="shared" si="42"/>
        <v>0.23</v>
      </c>
      <c r="H51" s="16">
        <f t="shared" si="42"/>
        <v>0.23</v>
      </c>
      <c r="I51" s="16">
        <f t="shared" si="42"/>
        <v>0.23</v>
      </c>
      <c r="J51" s="16">
        <f t="shared" si="42"/>
        <v>0.23</v>
      </c>
      <c r="K51" s="16">
        <f t="shared" si="42"/>
        <v>0.23</v>
      </c>
      <c r="L51" s="16">
        <f t="shared" si="42"/>
        <v>0.23</v>
      </c>
      <c r="M51" s="16">
        <f t="shared" si="42"/>
        <v>0.23</v>
      </c>
      <c r="N51" s="16">
        <f t="shared" si="42"/>
        <v>0.23</v>
      </c>
      <c r="O51" s="16">
        <f t="shared" ref="O51" si="43">N51</f>
        <v>0.23</v>
      </c>
      <c r="P51" s="16">
        <f t="shared" ref="P51" si="44">O51</f>
        <v>0.23</v>
      </c>
      <c r="Q51" s="16">
        <f t="shared" ref="Q51" si="45">P51</f>
        <v>0.23</v>
      </c>
    </row>
    <row r="52" spans="1:17" x14ac:dyDescent="0.25"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</row>
    <row r="53" spans="1:17" x14ac:dyDescent="0.25">
      <c r="A53" s="2" t="s">
        <v>18</v>
      </c>
      <c r="C53" s="10">
        <f>C36*C39*C51*0.5</f>
        <v>800.40000000000009</v>
      </c>
      <c r="D53" s="10">
        <f t="shared" ref="D53:M53" si="46">D36*D39*D51*0.5</f>
        <v>1334</v>
      </c>
      <c r="E53" s="10">
        <f t="shared" si="46"/>
        <v>800.40000000000009</v>
      </c>
      <c r="F53" s="10">
        <f t="shared" si="46"/>
        <v>1067.2</v>
      </c>
      <c r="G53" s="10">
        <f t="shared" si="46"/>
        <v>533.6</v>
      </c>
      <c r="H53" s="10">
        <f t="shared" si="46"/>
        <v>266.8</v>
      </c>
      <c r="I53" s="10">
        <f t="shared" si="46"/>
        <v>266.8</v>
      </c>
      <c r="J53" s="10">
        <f t="shared" si="46"/>
        <v>266.8</v>
      </c>
      <c r="K53" s="10">
        <f t="shared" si="46"/>
        <v>266.8</v>
      </c>
      <c r="L53" s="10">
        <f t="shared" si="46"/>
        <v>0</v>
      </c>
      <c r="M53" s="10">
        <f t="shared" si="46"/>
        <v>0</v>
      </c>
      <c r="N53" s="10">
        <f t="shared" ref="N53:Q53" si="47">N36*N39*N51*0.5</f>
        <v>0</v>
      </c>
      <c r="O53" s="10">
        <f t="shared" si="47"/>
        <v>0</v>
      </c>
      <c r="P53" s="10">
        <f t="shared" si="47"/>
        <v>0</v>
      </c>
      <c r="Q53" s="10">
        <f t="shared" si="47"/>
        <v>0</v>
      </c>
    </row>
    <row r="54" spans="1:17" ht="14" x14ac:dyDescent="0.4">
      <c r="A54" s="2" t="s">
        <v>19</v>
      </c>
      <c r="C54" s="14">
        <f>(C37-C36)*C39*C51</f>
        <v>0</v>
      </c>
      <c r="D54" s="14">
        <f t="shared" ref="D54:M54" si="48">(D37-D36)*D39*D51</f>
        <v>1600.8000000000002</v>
      </c>
      <c r="E54" s="14">
        <f t="shared" si="48"/>
        <v>4268.8</v>
      </c>
      <c r="F54" s="14">
        <f t="shared" si="48"/>
        <v>5869.6</v>
      </c>
      <c r="G54" s="14">
        <f t="shared" si="48"/>
        <v>8004</v>
      </c>
      <c r="H54" s="14">
        <f t="shared" si="48"/>
        <v>9071.2000000000007</v>
      </c>
      <c r="I54" s="14">
        <f t="shared" si="48"/>
        <v>9604.8000000000011</v>
      </c>
      <c r="J54" s="14">
        <f t="shared" si="48"/>
        <v>10138.4</v>
      </c>
      <c r="K54" s="14">
        <f t="shared" si="48"/>
        <v>10672</v>
      </c>
      <c r="L54" s="14">
        <f t="shared" si="48"/>
        <v>11205.6</v>
      </c>
      <c r="M54" s="14">
        <f t="shared" si="48"/>
        <v>11205.6</v>
      </c>
      <c r="N54" s="14">
        <f t="shared" ref="N54:Q54" si="49">(N37-N36)*N39*N51</f>
        <v>11205.6</v>
      </c>
      <c r="O54" s="14">
        <f t="shared" si="49"/>
        <v>11205.6</v>
      </c>
      <c r="P54" s="14">
        <f t="shared" si="49"/>
        <v>11205.6</v>
      </c>
      <c r="Q54" s="14">
        <f t="shared" si="49"/>
        <v>11205.6</v>
      </c>
    </row>
    <row r="55" spans="1:17" ht="14" x14ac:dyDescent="0.4">
      <c r="A55" s="2" t="s">
        <v>27</v>
      </c>
      <c r="C55" s="15">
        <f>SUM(C53:C54)</f>
        <v>800.40000000000009</v>
      </c>
      <c r="D55" s="15">
        <f t="shared" ref="D55:M55" si="50">SUM(D53:D54)</f>
        <v>2934.8</v>
      </c>
      <c r="E55" s="15">
        <f t="shared" si="50"/>
        <v>5069.2000000000007</v>
      </c>
      <c r="F55" s="15">
        <f t="shared" si="50"/>
        <v>6936.8</v>
      </c>
      <c r="G55" s="15">
        <f t="shared" si="50"/>
        <v>8537.6</v>
      </c>
      <c r="H55" s="15">
        <f t="shared" si="50"/>
        <v>9338</v>
      </c>
      <c r="I55" s="15">
        <f t="shared" si="50"/>
        <v>9871.6</v>
      </c>
      <c r="J55" s="15">
        <f t="shared" si="50"/>
        <v>10405.199999999999</v>
      </c>
      <c r="K55" s="15">
        <f t="shared" si="50"/>
        <v>10938.8</v>
      </c>
      <c r="L55" s="15">
        <f t="shared" si="50"/>
        <v>11205.6</v>
      </c>
      <c r="M55" s="15">
        <f t="shared" si="50"/>
        <v>11205.6</v>
      </c>
      <c r="N55" s="15">
        <f t="shared" ref="N55:Q55" si="51">SUM(N53:N54)</f>
        <v>11205.6</v>
      </c>
      <c r="O55" s="15">
        <f t="shared" si="51"/>
        <v>11205.6</v>
      </c>
      <c r="P55" s="15">
        <f t="shared" si="51"/>
        <v>11205.6</v>
      </c>
      <c r="Q55" s="15">
        <f t="shared" si="51"/>
        <v>11205.6</v>
      </c>
    </row>
    <row r="57" spans="1:17" ht="14" x14ac:dyDescent="0.4">
      <c r="A57" s="2" t="s">
        <v>28</v>
      </c>
      <c r="C57" s="15">
        <f>C49+C55</f>
        <v>2481.8135102039705</v>
      </c>
      <c r="D57" s="15">
        <f t="shared" ref="D57:M57" si="52">D49+D55</f>
        <v>9099.9828707478919</v>
      </c>
      <c r="E57" s="15">
        <f t="shared" si="52"/>
        <v>15718.152231291813</v>
      </c>
      <c r="F57" s="15">
        <f t="shared" si="52"/>
        <v>21509.050421767741</v>
      </c>
      <c r="G57" s="15">
        <f t="shared" si="52"/>
        <v>26472.677442175685</v>
      </c>
      <c r="H57" s="15">
        <f t="shared" si="52"/>
        <v>28954.490952379656</v>
      </c>
      <c r="I57" s="15">
        <f t="shared" si="52"/>
        <v>30609.033292515633</v>
      </c>
      <c r="J57" s="15">
        <f t="shared" si="52"/>
        <v>32263.575632651613</v>
      </c>
      <c r="K57" s="15">
        <f t="shared" si="52"/>
        <v>33918.117972787593</v>
      </c>
      <c r="L57" s="15">
        <f t="shared" si="52"/>
        <v>34745.389142855587</v>
      </c>
      <c r="M57" s="15">
        <f t="shared" si="52"/>
        <v>34745.389142855587</v>
      </c>
      <c r="N57" s="15">
        <f t="shared" ref="N57:Q57" si="53">N49+N55</f>
        <v>34745.389142855587</v>
      </c>
      <c r="O57" s="15">
        <f t="shared" si="53"/>
        <v>34745.389142855587</v>
      </c>
      <c r="P57" s="15">
        <f t="shared" si="53"/>
        <v>34745.389142855587</v>
      </c>
      <c r="Q57" s="15">
        <f t="shared" si="53"/>
        <v>34745.389142855587</v>
      </c>
    </row>
    <row r="60" spans="1:17" ht="13" x14ac:dyDescent="0.3">
      <c r="A60" s="7" t="s">
        <v>29</v>
      </c>
    </row>
    <row r="61" spans="1:17" x14ac:dyDescent="0.25">
      <c r="A61" s="2" t="s">
        <v>6</v>
      </c>
      <c r="C61" s="8">
        <v>3</v>
      </c>
      <c r="D61" s="8">
        <v>4</v>
      </c>
      <c r="E61" s="8">
        <v>4</v>
      </c>
      <c r="F61" s="8">
        <v>3</v>
      </c>
      <c r="G61" s="8">
        <v>1</v>
      </c>
      <c r="H61" s="8">
        <v>1</v>
      </c>
      <c r="I61" s="8">
        <v>1</v>
      </c>
      <c r="J61" s="8">
        <v>1</v>
      </c>
      <c r="K61" s="8">
        <v>1</v>
      </c>
      <c r="L61" s="8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</row>
    <row r="62" spans="1:17" x14ac:dyDescent="0.25">
      <c r="A62" s="2" t="s">
        <v>7</v>
      </c>
      <c r="C62" s="10">
        <f>B62+C61</f>
        <v>3</v>
      </c>
      <c r="D62" s="10">
        <f t="shared" ref="D62:N62" si="54">C62+D61</f>
        <v>7</v>
      </c>
      <c r="E62" s="10">
        <f t="shared" si="54"/>
        <v>11</v>
      </c>
      <c r="F62" s="10">
        <f t="shared" si="54"/>
        <v>14</v>
      </c>
      <c r="G62" s="10">
        <f t="shared" si="54"/>
        <v>15</v>
      </c>
      <c r="H62" s="10">
        <f t="shared" si="54"/>
        <v>16</v>
      </c>
      <c r="I62" s="10">
        <f t="shared" si="54"/>
        <v>17</v>
      </c>
      <c r="J62" s="10">
        <f t="shared" si="54"/>
        <v>18</v>
      </c>
      <c r="K62" s="10">
        <f t="shared" si="54"/>
        <v>19</v>
      </c>
      <c r="L62" s="10">
        <f t="shared" si="54"/>
        <v>19</v>
      </c>
      <c r="M62" s="10">
        <f t="shared" si="54"/>
        <v>19</v>
      </c>
      <c r="N62" s="10">
        <f t="shared" si="54"/>
        <v>19</v>
      </c>
      <c r="O62" s="10">
        <f t="shared" ref="O62" si="55">N62+O61</f>
        <v>19</v>
      </c>
      <c r="P62" s="10">
        <f t="shared" ref="P62:Q62" si="56">O62+P61</f>
        <v>19</v>
      </c>
      <c r="Q62" s="10">
        <f t="shared" si="56"/>
        <v>19</v>
      </c>
    </row>
    <row r="64" spans="1:17" x14ac:dyDescent="0.25">
      <c r="A64" s="2" t="s">
        <v>24</v>
      </c>
      <c r="C64" s="8">
        <v>5000</v>
      </c>
      <c r="D64" s="10">
        <f>C64</f>
        <v>5000</v>
      </c>
      <c r="E64" s="10">
        <f t="shared" ref="E64:N64" si="57">D64</f>
        <v>5000</v>
      </c>
      <c r="F64" s="10">
        <f t="shared" si="57"/>
        <v>5000</v>
      </c>
      <c r="G64" s="10">
        <f t="shared" si="57"/>
        <v>5000</v>
      </c>
      <c r="H64" s="10">
        <f t="shared" si="57"/>
        <v>5000</v>
      </c>
      <c r="I64" s="10">
        <f t="shared" si="57"/>
        <v>5000</v>
      </c>
      <c r="J64" s="10">
        <f t="shared" si="57"/>
        <v>5000</v>
      </c>
      <c r="K64" s="10">
        <f t="shared" si="57"/>
        <v>5000</v>
      </c>
      <c r="L64" s="10">
        <f t="shared" si="57"/>
        <v>5000</v>
      </c>
      <c r="M64" s="10">
        <f t="shared" si="57"/>
        <v>5000</v>
      </c>
      <c r="N64" s="10">
        <f t="shared" si="57"/>
        <v>5000</v>
      </c>
      <c r="O64" s="10">
        <f t="shared" ref="O64" si="58">N64</f>
        <v>5000</v>
      </c>
      <c r="P64" s="10">
        <f t="shared" ref="P64" si="59">O64</f>
        <v>5000</v>
      </c>
      <c r="Q64" s="10">
        <f t="shared" ref="Q64" si="60">P64</f>
        <v>5000</v>
      </c>
    </row>
    <row r="65" spans="1:17" x14ac:dyDescent="0.25">
      <c r="A65" s="2" t="s">
        <v>9</v>
      </c>
      <c r="C65" s="8">
        <v>40</v>
      </c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 x14ac:dyDescent="0.25">
      <c r="C66" s="8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 x14ac:dyDescent="0.25">
      <c r="A67" s="2" t="s">
        <v>10</v>
      </c>
    </row>
    <row r="68" spans="1:17" x14ac:dyDescent="0.25">
      <c r="A68" s="2" t="s">
        <v>11</v>
      </c>
      <c r="C68" s="16">
        <v>918.96000000000015</v>
      </c>
      <c r="D68" s="16">
        <v>918.96000000000015</v>
      </c>
      <c r="E68" s="16">
        <v>918.96000000000015</v>
      </c>
      <c r="F68" s="16">
        <v>918.96000000000015</v>
      </c>
      <c r="G68" s="16">
        <v>918.96000000000015</v>
      </c>
      <c r="H68" s="16">
        <v>918.96000000000015</v>
      </c>
      <c r="I68" s="16">
        <v>918.96000000000015</v>
      </c>
      <c r="J68" s="16">
        <v>918.96000000000015</v>
      </c>
      <c r="K68" s="16">
        <v>918.96000000000015</v>
      </c>
      <c r="L68" s="16">
        <v>918.96000000000015</v>
      </c>
      <c r="M68" s="16">
        <v>918.96000000000015</v>
      </c>
      <c r="N68" s="16">
        <v>918.96000000000015</v>
      </c>
      <c r="O68" s="16">
        <v>918.96000000000015</v>
      </c>
      <c r="P68" s="16">
        <v>918.96000000000015</v>
      </c>
      <c r="Q68" s="16">
        <v>918.96000000000015</v>
      </c>
    </row>
    <row r="69" spans="1:17" ht="14" x14ac:dyDescent="0.4">
      <c r="A69" s="2" t="s">
        <v>25</v>
      </c>
      <c r="C69" s="13">
        <v>406.70611468778145</v>
      </c>
      <c r="D69" s="13">
        <v>406.70611468778145</v>
      </c>
      <c r="E69" s="13">
        <v>406.70611468778145</v>
      </c>
      <c r="F69" s="13">
        <v>406.70611468778145</v>
      </c>
      <c r="G69" s="13">
        <v>406.70611468778145</v>
      </c>
      <c r="H69" s="13">
        <v>406.70611468778145</v>
      </c>
      <c r="I69" s="13">
        <v>406.70611468778145</v>
      </c>
      <c r="J69" s="13">
        <v>406.70611468778145</v>
      </c>
      <c r="K69" s="13">
        <v>406.70611468778145</v>
      </c>
      <c r="L69" s="13">
        <v>406.70611468778145</v>
      </c>
      <c r="M69" s="13">
        <v>406.70611468778145</v>
      </c>
      <c r="N69" s="13">
        <v>406.70611468778145</v>
      </c>
      <c r="O69" s="13">
        <v>406.70611468778145</v>
      </c>
      <c r="P69" s="13">
        <v>406.70611468778145</v>
      </c>
      <c r="Q69" s="13">
        <v>406.70611468778145</v>
      </c>
    </row>
    <row r="70" spans="1:17" x14ac:dyDescent="0.25">
      <c r="A70" s="2" t="s">
        <v>13</v>
      </c>
      <c r="C70" s="19">
        <f>SUM(C68:C69)</f>
        <v>1325.6661146877816</v>
      </c>
      <c r="D70" s="19">
        <f t="shared" ref="D70:M70" si="61">SUM(D68:D69)</f>
        <v>1325.6661146877816</v>
      </c>
      <c r="E70" s="19">
        <f t="shared" si="61"/>
        <v>1325.6661146877816</v>
      </c>
      <c r="F70" s="19">
        <f t="shared" si="61"/>
        <v>1325.6661146877816</v>
      </c>
      <c r="G70" s="19">
        <f t="shared" si="61"/>
        <v>1325.6661146877816</v>
      </c>
      <c r="H70" s="19">
        <f t="shared" si="61"/>
        <v>1325.6661146877816</v>
      </c>
      <c r="I70" s="19">
        <f t="shared" si="61"/>
        <v>1325.6661146877816</v>
      </c>
      <c r="J70" s="19">
        <f t="shared" si="61"/>
        <v>1325.6661146877816</v>
      </c>
      <c r="K70" s="19">
        <f t="shared" si="61"/>
        <v>1325.6661146877816</v>
      </c>
      <c r="L70" s="19">
        <f t="shared" si="61"/>
        <v>1325.6661146877816</v>
      </c>
      <c r="M70" s="19">
        <f t="shared" si="61"/>
        <v>1325.6661146877816</v>
      </c>
      <c r="N70" s="19">
        <f t="shared" ref="N70:Q70" si="62">SUM(N68:N69)</f>
        <v>1325.6661146877816</v>
      </c>
      <c r="O70" s="19">
        <f t="shared" si="62"/>
        <v>1325.6661146877816</v>
      </c>
      <c r="P70" s="19">
        <f t="shared" si="62"/>
        <v>1325.6661146877816</v>
      </c>
      <c r="Q70" s="19">
        <f t="shared" si="62"/>
        <v>1325.6661146877816</v>
      </c>
    </row>
    <row r="72" spans="1:17" x14ac:dyDescent="0.25">
      <c r="A72" s="2" t="s">
        <v>14</v>
      </c>
      <c r="C72" s="10">
        <f>C61 * C70 * 0.5</f>
        <v>1988.4991720316725</v>
      </c>
      <c r="D72" s="10">
        <f t="shared" ref="D72:M72" si="63">D61 * D70 * 0.5</f>
        <v>2651.3322293755632</v>
      </c>
      <c r="E72" s="10">
        <f t="shared" si="63"/>
        <v>2651.3322293755632</v>
      </c>
      <c r="F72" s="10">
        <f t="shared" si="63"/>
        <v>1988.4991720316725</v>
      </c>
      <c r="G72" s="10">
        <f t="shared" si="63"/>
        <v>662.8330573438908</v>
      </c>
      <c r="H72" s="10">
        <f t="shared" si="63"/>
        <v>662.8330573438908</v>
      </c>
      <c r="I72" s="10">
        <f t="shared" si="63"/>
        <v>662.8330573438908</v>
      </c>
      <c r="J72" s="10">
        <f t="shared" si="63"/>
        <v>662.8330573438908</v>
      </c>
      <c r="K72" s="10">
        <f t="shared" si="63"/>
        <v>662.8330573438908</v>
      </c>
      <c r="L72" s="10">
        <f t="shared" si="63"/>
        <v>0</v>
      </c>
      <c r="M72" s="10">
        <f t="shared" si="63"/>
        <v>0</v>
      </c>
      <c r="N72" s="10">
        <f t="shared" ref="N72:Q72" si="64">N61 * N70 * 0.5</f>
        <v>0</v>
      </c>
      <c r="O72" s="10">
        <f t="shared" si="64"/>
        <v>0</v>
      </c>
      <c r="P72" s="10">
        <f t="shared" si="64"/>
        <v>0</v>
      </c>
      <c r="Q72" s="10">
        <f t="shared" si="64"/>
        <v>0</v>
      </c>
    </row>
    <row r="73" spans="1:17" ht="14" x14ac:dyDescent="0.4">
      <c r="A73" s="2" t="s">
        <v>15</v>
      </c>
      <c r="C73" s="14">
        <f>(C62-C61) * C70</f>
        <v>0</v>
      </c>
      <c r="D73" s="14">
        <f t="shared" ref="D73:M73" si="65">(D62-D61) * D70</f>
        <v>3976.998344063345</v>
      </c>
      <c r="E73" s="14">
        <f t="shared" si="65"/>
        <v>9279.6628028144714</v>
      </c>
      <c r="F73" s="14">
        <f t="shared" si="65"/>
        <v>14582.327261565597</v>
      </c>
      <c r="G73" s="14">
        <f t="shared" si="65"/>
        <v>18559.325605628943</v>
      </c>
      <c r="H73" s="14">
        <f t="shared" si="65"/>
        <v>19884.991720316724</v>
      </c>
      <c r="I73" s="14">
        <f t="shared" si="65"/>
        <v>21210.657835004506</v>
      </c>
      <c r="J73" s="14">
        <f t="shared" si="65"/>
        <v>22536.323949692287</v>
      </c>
      <c r="K73" s="14">
        <f t="shared" si="65"/>
        <v>23861.990064380068</v>
      </c>
      <c r="L73" s="14">
        <f t="shared" si="65"/>
        <v>25187.65617906785</v>
      </c>
      <c r="M73" s="14">
        <f t="shared" si="65"/>
        <v>25187.65617906785</v>
      </c>
      <c r="N73" s="14">
        <f t="shared" ref="N73:Q73" si="66">(N62-N61) * N70</f>
        <v>25187.65617906785</v>
      </c>
      <c r="O73" s="14">
        <f t="shared" si="66"/>
        <v>25187.65617906785</v>
      </c>
      <c r="P73" s="14">
        <f t="shared" si="66"/>
        <v>25187.65617906785</v>
      </c>
      <c r="Q73" s="14">
        <f t="shared" si="66"/>
        <v>25187.65617906785</v>
      </c>
    </row>
    <row r="74" spans="1:17" ht="14" x14ac:dyDescent="0.4">
      <c r="A74" s="2" t="s">
        <v>30</v>
      </c>
      <c r="C74" s="15">
        <f>SUM(C72:C73)</f>
        <v>1988.4991720316725</v>
      </c>
      <c r="D74" s="15">
        <f t="shared" ref="D74:M74" si="67">SUM(D72:D73)</f>
        <v>6628.3305734389087</v>
      </c>
      <c r="E74" s="15">
        <f t="shared" si="67"/>
        <v>11930.995032190034</v>
      </c>
      <c r="F74" s="15">
        <f t="shared" si="67"/>
        <v>16570.826433597271</v>
      </c>
      <c r="G74" s="15">
        <f t="shared" si="67"/>
        <v>19222.158662972834</v>
      </c>
      <c r="H74" s="15">
        <f t="shared" si="67"/>
        <v>20547.824777660615</v>
      </c>
      <c r="I74" s="15">
        <f t="shared" si="67"/>
        <v>21873.490892348396</v>
      </c>
      <c r="J74" s="15">
        <f t="shared" si="67"/>
        <v>23199.157007036178</v>
      </c>
      <c r="K74" s="15">
        <f t="shared" si="67"/>
        <v>24524.823121723959</v>
      </c>
      <c r="L74" s="15">
        <f t="shared" si="67"/>
        <v>25187.65617906785</v>
      </c>
      <c r="M74" s="15">
        <f t="shared" si="67"/>
        <v>25187.65617906785</v>
      </c>
      <c r="N74" s="15">
        <f t="shared" ref="N74:Q74" si="68">SUM(N72:N73)</f>
        <v>25187.65617906785</v>
      </c>
      <c r="O74" s="15">
        <f t="shared" si="68"/>
        <v>25187.65617906785</v>
      </c>
      <c r="P74" s="15">
        <f t="shared" si="68"/>
        <v>25187.65617906785</v>
      </c>
      <c r="Q74" s="15">
        <f t="shared" si="68"/>
        <v>25187.65617906785</v>
      </c>
    </row>
    <row r="76" spans="1:17" x14ac:dyDescent="0.25">
      <c r="A76" s="2" t="s">
        <v>17</v>
      </c>
      <c r="C76" s="16">
        <v>0.23</v>
      </c>
      <c r="D76" s="16">
        <f>C76</f>
        <v>0.23</v>
      </c>
      <c r="E76" s="16">
        <f t="shared" ref="E76:N76" si="69">D76</f>
        <v>0.23</v>
      </c>
      <c r="F76" s="16">
        <f t="shared" si="69"/>
        <v>0.23</v>
      </c>
      <c r="G76" s="16">
        <f t="shared" si="69"/>
        <v>0.23</v>
      </c>
      <c r="H76" s="16">
        <f t="shared" si="69"/>
        <v>0.23</v>
      </c>
      <c r="I76" s="16">
        <f t="shared" si="69"/>
        <v>0.23</v>
      </c>
      <c r="J76" s="16">
        <f t="shared" si="69"/>
        <v>0.23</v>
      </c>
      <c r="K76" s="16">
        <f t="shared" si="69"/>
        <v>0.23</v>
      </c>
      <c r="L76" s="16">
        <f t="shared" si="69"/>
        <v>0.23</v>
      </c>
      <c r="M76" s="16">
        <f t="shared" si="69"/>
        <v>0.23</v>
      </c>
      <c r="N76" s="16">
        <f t="shared" si="69"/>
        <v>0.23</v>
      </c>
      <c r="O76" s="16">
        <f t="shared" ref="O76" si="70">N76</f>
        <v>0.23</v>
      </c>
      <c r="P76" s="16">
        <f t="shared" ref="P76" si="71">O76</f>
        <v>0.23</v>
      </c>
      <c r="Q76" s="16">
        <f t="shared" ref="Q76" si="72">P76</f>
        <v>0.23</v>
      </c>
    </row>
    <row r="77" spans="1:17" x14ac:dyDescent="0.25"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</row>
    <row r="78" spans="1:17" x14ac:dyDescent="0.25">
      <c r="A78" s="2" t="s">
        <v>18</v>
      </c>
      <c r="C78" s="10">
        <f>C61*C64*C76*0.5</f>
        <v>1725</v>
      </c>
      <c r="D78" s="10">
        <f t="shared" ref="D78:M78" si="73">D61*D64*D76*0.5</f>
        <v>2300</v>
      </c>
      <c r="E78" s="10">
        <f t="shared" si="73"/>
        <v>2300</v>
      </c>
      <c r="F78" s="10">
        <f t="shared" si="73"/>
        <v>1725</v>
      </c>
      <c r="G78" s="10">
        <f t="shared" si="73"/>
        <v>575</v>
      </c>
      <c r="H78" s="10">
        <f t="shared" si="73"/>
        <v>575</v>
      </c>
      <c r="I78" s="10">
        <f t="shared" si="73"/>
        <v>575</v>
      </c>
      <c r="J78" s="10">
        <f t="shared" si="73"/>
        <v>575</v>
      </c>
      <c r="K78" s="10">
        <f t="shared" si="73"/>
        <v>575</v>
      </c>
      <c r="L78" s="10">
        <f t="shared" si="73"/>
        <v>0</v>
      </c>
      <c r="M78" s="10">
        <f t="shared" si="73"/>
        <v>0</v>
      </c>
      <c r="N78" s="10">
        <f t="shared" ref="N78:Q78" si="74">N61*N64*N76*0.5</f>
        <v>0</v>
      </c>
      <c r="O78" s="10">
        <f t="shared" si="74"/>
        <v>0</v>
      </c>
      <c r="P78" s="10">
        <f t="shared" si="74"/>
        <v>0</v>
      </c>
      <c r="Q78" s="10">
        <f t="shared" si="74"/>
        <v>0</v>
      </c>
    </row>
    <row r="79" spans="1:17" ht="14" x14ac:dyDescent="0.4">
      <c r="A79" s="2" t="s">
        <v>19</v>
      </c>
      <c r="C79" s="14">
        <f>(C62-C61)*C64*C76</f>
        <v>0</v>
      </c>
      <c r="D79" s="14">
        <f t="shared" ref="D79:M79" si="75">(D62-D61)*D64*D76</f>
        <v>3450</v>
      </c>
      <c r="E79" s="14">
        <f t="shared" si="75"/>
        <v>8050</v>
      </c>
      <c r="F79" s="14">
        <f t="shared" si="75"/>
        <v>12650</v>
      </c>
      <c r="G79" s="14">
        <f t="shared" si="75"/>
        <v>16100</v>
      </c>
      <c r="H79" s="14">
        <f t="shared" si="75"/>
        <v>17250</v>
      </c>
      <c r="I79" s="14">
        <f t="shared" si="75"/>
        <v>18400</v>
      </c>
      <c r="J79" s="14">
        <f t="shared" si="75"/>
        <v>19550</v>
      </c>
      <c r="K79" s="14">
        <f t="shared" si="75"/>
        <v>20700</v>
      </c>
      <c r="L79" s="14">
        <f t="shared" si="75"/>
        <v>21850</v>
      </c>
      <c r="M79" s="14">
        <f t="shared" si="75"/>
        <v>21850</v>
      </c>
      <c r="N79" s="14">
        <f t="shared" ref="N79:Q79" si="76">(N62-N61)*N64*N76</f>
        <v>21850</v>
      </c>
      <c r="O79" s="14">
        <f t="shared" si="76"/>
        <v>21850</v>
      </c>
      <c r="P79" s="14">
        <f t="shared" si="76"/>
        <v>21850</v>
      </c>
      <c r="Q79" s="14">
        <f t="shared" si="76"/>
        <v>21850</v>
      </c>
    </row>
    <row r="80" spans="1:17" ht="14" x14ac:dyDescent="0.4">
      <c r="A80" s="2" t="s">
        <v>31</v>
      </c>
      <c r="C80" s="15">
        <f>SUM(C78:C79)</f>
        <v>1725</v>
      </c>
      <c r="D80" s="15">
        <f t="shared" ref="D80:M80" si="77">SUM(D78:D79)</f>
        <v>5750</v>
      </c>
      <c r="E80" s="15">
        <f t="shared" si="77"/>
        <v>10350</v>
      </c>
      <c r="F80" s="15">
        <f t="shared" si="77"/>
        <v>14375</v>
      </c>
      <c r="G80" s="15">
        <f t="shared" si="77"/>
        <v>16675</v>
      </c>
      <c r="H80" s="15">
        <f t="shared" si="77"/>
        <v>17825</v>
      </c>
      <c r="I80" s="15">
        <f t="shared" si="77"/>
        <v>18975</v>
      </c>
      <c r="J80" s="15">
        <f t="shared" si="77"/>
        <v>20125</v>
      </c>
      <c r="K80" s="15">
        <f t="shared" si="77"/>
        <v>21275</v>
      </c>
      <c r="L80" s="15">
        <f t="shared" si="77"/>
        <v>21850</v>
      </c>
      <c r="M80" s="15">
        <f t="shared" si="77"/>
        <v>21850</v>
      </c>
      <c r="N80" s="15">
        <f t="shared" ref="N80:Q80" si="78">SUM(N78:N79)</f>
        <v>21850</v>
      </c>
      <c r="O80" s="15">
        <f t="shared" si="78"/>
        <v>21850</v>
      </c>
      <c r="P80" s="15">
        <f t="shared" si="78"/>
        <v>21850</v>
      </c>
      <c r="Q80" s="15">
        <f t="shared" si="78"/>
        <v>21850</v>
      </c>
    </row>
    <row r="82" spans="1:17" ht="14" x14ac:dyDescent="0.4">
      <c r="A82" s="2" t="s">
        <v>32</v>
      </c>
      <c r="C82" s="15">
        <f>C74+C80</f>
        <v>3713.4991720316725</v>
      </c>
      <c r="D82" s="15">
        <f t="shared" ref="D82:M82" si="79">D74+D80</f>
        <v>12378.330573438909</v>
      </c>
      <c r="E82" s="15">
        <f t="shared" si="79"/>
        <v>22280.995032190032</v>
      </c>
      <c r="F82" s="15">
        <f t="shared" si="79"/>
        <v>30945.826433597271</v>
      </c>
      <c r="G82" s="15">
        <f t="shared" si="79"/>
        <v>35897.158662972834</v>
      </c>
      <c r="H82" s="15">
        <f t="shared" si="79"/>
        <v>38372.824777660615</v>
      </c>
      <c r="I82" s="15">
        <f t="shared" si="79"/>
        <v>40848.490892348396</v>
      </c>
      <c r="J82" s="15">
        <f t="shared" si="79"/>
        <v>43324.157007036178</v>
      </c>
      <c r="K82" s="15">
        <f t="shared" si="79"/>
        <v>45799.823121723959</v>
      </c>
      <c r="L82" s="15">
        <f t="shared" si="79"/>
        <v>47037.656179067853</v>
      </c>
      <c r="M82" s="15">
        <f t="shared" si="79"/>
        <v>47037.656179067853</v>
      </c>
      <c r="N82" s="15">
        <f t="shared" ref="N82:Q82" si="80">N74+N80</f>
        <v>47037.656179067853</v>
      </c>
      <c r="O82" s="15">
        <f t="shared" si="80"/>
        <v>47037.656179067853</v>
      </c>
      <c r="P82" s="15">
        <f t="shared" si="80"/>
        <v>47037.656179067853</v>
      </c>
      <c r="Q82" s="15">
        <f t="shared" si="80"/>
        <v>47037.656179067853</v>
      </c>
    </row>
    <row r="85" spans="1:17" ht="13" x14ac:dyDescent="0.3">
      <c r="A85" s="7" t="s">
        <v>33</v>
      </c>
    </row>
    <row r="86" spans="1:17" x14ac:dyDescent="0.25">
      <c r="A86" s="2" t="s">
        <v>6</v>
      </c>
      <c r="C86" s="8">
        <v>1</v>
      </c>
      <c r="D86" s="8">
        <v>3</v>
      </c>
      <c r="E86" s="8">
        <v>3</v>
      </c>
      <c r="F86" s="8">
        <v>3</v>
      </c>
      <c r="G86" s="8">
        <v>2</v>
      </c>
      <c r="H86" s="8">
        <v>1</v>
      </c>
      <c r="I86" s="8">
        <v>0</v>
      </c>
      <c r="J86" s="8">
        <v>0</v>
      </c>
      <c r="K86" s="8">
        <v>0</v>
      </c>
      <c r="L86" s="8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</row>
    <row r="87" spans="1:17" x14ac:dyDescent="0.25">
      <c r="A87" s="2" t="s">
        <v>7</v>
      </c>
      <c r="C87" s="10">
        <f>B87+C86</f>
        <v>1</v>
      </c>
      <c r="D87" s="10">
        <f t="shared" ref="D87:N87" si="81">C87+D86</f>
        <v>4</v>
      </c>
      <c r="E87" s="10">
        <f t="shared" si="81"/>
        <v>7</v>
      </c>
      <c r="F87" s="10">
        <f t="shared" si="81"/>
        <v>10</v>
      </c>
      <c r="G87" s="10">
        <f t="shared" si="81"/>
        <v>12</v>
      </c>
      <c r="H87" s="10">
        <f t="shared" si="81"/>
        <v>13</v>
      </c>
      <c r="I87" s="10">
        <f t="shared" si="81"/>
        <v>13</v>
      </c>
      <c r="J87" s="10">
        <f t="shared" si="81"/>
        <v>13</v>
      </c>
      <c r="K87" s="10">
        <f t="shared" si="81"/>
        <v>13</v>
      </c>
      <c r="L87" s="10">
        <f t="shared" si="81"/>
        <v>13</v>
      </c>
      <c r="M87" s="10">
        <f t="shared" si="81"/>
        <v>13</v>
      </c>
      <c r="N87" s="10">
        <f t="shared" si="81"/>
        <v>13</v>
      </c>
      <c r="O87" s="10">
        <f t="shared" ref="O87" si="82">N87+O86</f>
        <v>13</v>
      </c>
      <c r="P87" s="10">
        <f t="shared" ref="P87:Q87" si="83">O87+P86</f>
        <v>13</v>
      </c>
      <c r="Q87" s="10">
        <f t="shared" si="83"/>
        <v>13</v>
      </c>
    </row>
    <row r="89" spans="1:17" x14ac:dyDescent="0.25">
      <c r="A89" s="2" t="s">
        <v>24</v>
      </c>
      <c r="C89" s="8">
        <v>10000</v>
      </c>
      <c r="D89" s="10">
        <f>C89</f>
        <v>10000</v>
      </c>
      <c r="E89" s="10">
        <f t="shared" ref="E89:N89" si="84">D89</f>
        <v>10000</v>
      </c>
      <c r="F89" s="10">
        <f t="shared" si="84"/>
        <v>10000</v>
      </c>
      <c r="G89" s="10">
        <f t="shared" si="84"/>
        <v>10000</v>
      </c>
      <c r="H89" s="10">
        <f t="shared" si="84"/>
        <v>10000</v>
      </c>
      <c r="I89" s="10">
        <f t="shared" si="84"/>
        <v>10000</v>
      </c>
      <c r="J89" s="10">
        <f t="shared" si="84"/>
        <v>10000</v>
      </c>
      <c r="K89" s="10">
        <f t="shared" si="84"/>
        <v>10000</v>
      </c>
      <c r="L89" s="10">
        <f t="shared" si="84"/>
        <v>10000</v>
      </c>
      <c r="M89" s="10">
        <f t="shared" si="84"/>
        <v>10000</v>
      </c>
      <c r="N89" s="10">
        <f t="shared" si="84"/>
        <v>10000</v>
      </c>
      <c r="O89" s="10">
        <f t="shared" ref="O89" si="85">N89</f>
        <v>10000</v>
      </c>
      <c r="P89" s="10">
        <f t="shared" ref="P89" si="86">O89</f>
        <v>10000</v>
      </c>
      <c r="Q89" s="10">
        <f t="shared" ref="Q89" si="87">P89</f>
        <v>10000</v>
      </c>
    </row>
    <row r="90" spans="1:17" x14ac:dyDescent="0.25">
      <c r="A90" s="2" t="s">
        <v>9</v>
      </c>
      <c r="C90" s="8">
        <v>40</v>
      </c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</row>
    <row r="91" spans="1:17" x14ac:dyDescent="0.25">
      <c r="C91" s="8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</row>
    <row r="92" spans="1:17" x14ac:dyDescent="0.25">
      <c r="A92" s="2" t="s">
        <v>10</v>
      </c>
    </row>
    <row r="93" spans="1:17" x14ac:dyDescent="0.25">
      <c r="A93" s="2" t="s">
        <v>11</v>
      </c>
      <c r="C93" s="16">
        <v>918.96000000000015</v>
      </c>
      <c r="D93" s="16">
        <v>918.96000000000015</v>
      </c>
      <c r="E93" s="16">
        <v>918.96000000000015</v>
      </c>
      <c r="F93" s="16">
        <v>918.96000000000015</v>
      </c>
      <c r="G93" s="16">
        <v>918.96000000000015</v>
      </c>
      <c r="H93" s="16">
        <v>918.96000000000015</v>
      </c>
      <c r="I93" s="16">
        <v>918.96000000000015</v>
      </c>
      <c r="J93" s="16">
        <v>918.96000000000015</v>
      </c>
      <c r="K93" s="16">
        <v>918.96000000000015</v>
      </c>
      <c r="L93" s="16">
        <v>918.96000000000015</v>
      </c>
      <c r="M93" s="16">
        <v>918.96000000000015</v>
      </c>
      <c r="N93" s="16">
        <v>918.96000000000015</v>
      </c>
      <c r="O93" s="16">
        <v>918.96000000000015</v>
      </c>
      <c r="P93" s="16">
        <v>918.96000000000015</v>
      </c>
      <c r="Q93" s="16">
        <v>918.96000000000015</v>
      </c>
    </row>
    <row r="94" spans="1:17" ht="14" x14ac:dyDescent="0.4">
      <c r="A94" s="2" t="s">
        <v>25</v>
      </c>
      <c r="C94" s="13">
        <v>736.67881764774199</v>
      </c>
      <c r="D94" s="13">
        <v>736.67881764774199</v>
      </c>
      <c r="E94" s="13">
        <v>736.67881764774199</v>
      </c>
      <c r="F94" s="13">
        <v>736.67881764774199</v>
      </c>
      <c r="G94" s="13">
        <v>736.67881764774199</v>
      </c>
      <c r="H94" s="13">
        <v>736.67881764774199</v>
      </c>
      <c r="I94" s="13">
        <v>736.67881764774199</v>
      </c>
      <c r="J94" s="13">
        <v>736.67881764774199</v>
      </c>
      <c r="K94" s="13">
        <v>736.67881764774199</v>
      </c>
      <c r="L94" s="13">
        <v>736.67881764774199</v>
      </c>
      <c r="M94" s="13">
        <v>736.67881764774199</v>
      </c>
      <c r="N94" s="13">
        <v>736.67881764774199</v>
      </c>
      <c r="O94" s="13">
        <v>736.67881764774199</v>
      </c>
      <c r="P94" s="13">
        <v>736.67881764774199</v>
      </c>
      <c r="Q94" s="13">
        <v>736.67881764774199</v>
      </c>
    </row>
    <row r="95" spans="1:17" x14ac:dyDescent="0.25">
      <c r="A95" s="2" t="s">
        <v>13</v>
      </c>
      <c r="C95" s="19">
        <f>SUM(C93:C94)</f>
        <v>1655.6388176477421</v>
      </c>
      <c r="D95" s="19">
        <f t="shared" ref="D95:M95" si="88">SUM(D93:D94)</f>
        <v>1655.6388176477421</v>
      </c>
      <c r="E95" s="19">
        <f t="shared" si="88"/>
        <v>1655.6388176477421</v>
      </c>
      <c r="F95" s="19">
        <f t="shared" si="88"/>
        <v>1655.6388176477421</v>
      </c>
      <c r="G95" s="19">
        <f t="shared" si="88"/>
        <v>1655.6388176477421</v>
      </c>
      <c r="H95" s="19">
        <f t="shared" si="88"/>
        <v>1655.6388176477421</v>
      </c>
      <c r="I95" s="19">
        <f t="shared" si="88"/>
        <v>1655.6388176477421</v>
      </c>
      <c r="J95" s="19">
        <f t="shared" si="88"/>
        <v>1655.6388176477421</v>
      </c>
      <c r="K95" s="19">
        <f t="shared" si="88"/>
        <v>1655.6388176477421</v>
      </c>
      <c r="L95" s="19">
        <f t="shared" si="88"/>
        <v>1655.6388176477421</v>
      </c>
      <c r="M95" s="19">
        <f t="shared" si="88"/>
        <v>1655.6388176477421</v>
      </c>
      <c r="N95" s="19">
        <f t="shared" ref="N95:Q95" si="89">SUM(N93:N94)</f>
        <v>1655.6388176477421</v>
      </c>
      <c r="O95" s="19">
        <f t="shared" si="89"/>
        <v>1655.6388176477421</v>
      </c>
      <c r="P95" s="19">
        <f t="shared" si="89"/>
        <v>1655.6388176477421</v>
      </c>
      <c r="Q95" s="19">
        <f t="shared" si="89"/>
        <v>1655.6388176477421</v>
      </c>
    </row>
    <row r="97" spans="1:17" x14ac:dyDescent="0.25">
      <c r="A97" s="2" t="s">
        <v>14</v>
      </c>
      <c r="C97" s="10">
        <f>C86 * C95 * 0.5</f>
        <v>827.81940882387107</v>
      </c>
      <c r="D97" s="10">
        <f t="shared" ref="D97:M97" si="90">D86 * D95 * 0.5</f>
        <v>2483.4582264716132</v>
      </c>
      <c r="E97" s="10">
        <f t="shared" si="90"/>
        <v>2483.4582264716132</v>
      </c>
      <c r="F97" s="10">
        <f t="shared" si="90"/>
        <v>2483.4582264716132</v>
      </c>
      <c r="G97" s="10">
        <f t="shared" si="90"/>
        <v>1655.6388176477421</v>
      </c>
      <c r="H97" s="10">
        <f t="shared" si="90"/>
        <v>827.81940882387107</v>
      </c>
      <c r="I97" s="10">
        <f t="shared" si="90"/>
        <v>0</v>
      </c>
      <c r="J97" s="10">
        <f t="shared" si="90"/>
        <v>0</v>
      </c>
      <c r="K97" s="10">
        <f t="shared" si="90"/>
        <v>0</v>
      </c>
      <c r="L97" s="10">
        <f t="shared" si="90"/>
        <v>0</v>
      </c>
      <c r="M97" s="10">
        <f t="shared" si="90"/>
        <v>0</v>
      </c>
      <c r="N97" s="10">
        <f t="shared" ref="N97:Q97" si="91">N86 * N95 * 0.5</f>
        <v>0</v>
      </c>
      <c r="O97" s="10">
        <f t="shared" si="91"/>
        <v>0</v>
      </c>
      <c r="P97" s="10">
        <f t="shared" si="91"/>
        <v>0</v>
      </c>
      <c r="Q97" s="10">
        <f t="shared" si="91"/>
        <v>0</v>
      </c>
    </row>
    <row r="98" spans="1:17" ht="14" x14ac:dyDescent="0.4">
      <c r="A98" s="2" t="s">
        <v>15</v>
      </c>
      <c r="C98" s="14">
        <f>(C87-C86) * C95</f>
        <v>0</v>
      </c>
      <c r="D98" s="14">
        <f t="shared" ref="D98:M98" si="92">(D87-D86) * D95</f>
        <v>1655.6388176477421</v>
      </c>
      <c r="E98" s="14">
        <f t="shared" si="92"/>
        <v>6622.5552705909686</v>
      </c>
      <c r="F98" s="14">
        <f t="shared" si="92"/>
        <v>11589.471723534196</v>
      </c>
      <c r="G98" s="14">
        <f t="shared" si="92"/>
        <v>16556.38817647742</v>
      </c>
      <c r="H98" s="14">
        <f t="shared" si="92"/>
        <v>19867.665811772906</v>
      </c>
      <c r="I98" s="14">
        <f t="shared" si="92"/>
        <v>21523.304629420647</v>
      </c>
      <c r="J98" s="14">
        <f t="shared" si="92"/>
        <v>21523.304629420647</v>
      </c>
      <c r="K98" s="14">
        <f t="shared" si="92"/>
        <v>21523.304629420647</v>
      </c>
      <c r="L98" s="14">
        <f t="shared" si="92"/>
        <v>21523.304629420647</v>
      </c>
      <c r="M98" s="14">
        <f t="shared" si="92"/>
        <v>21523.304629420647</v>
      </c>
      <c r="N98" s="14">
        <f t="shared" ref="N98:Q98" si="93">(N87-N86) * N95</f>
        <v>21523.304629420647</v>
      </c>
      <c r="O98" s="14">
        <f t="shared" si="93"/>
        <v>21523.304629420647</v>
      </c>
      <c r="P98" s="14">
        <f t="shared" si="93"/>
        <v>21523.304629420647</v>
      </c>
      <c r="Q98" s="14">
        <f t="shared" si="93"/>
        <v>21523.304629420647</v>
      </c>
    </row>
    <row r="99" spans="1:17" ht="14" x14ac:dyDescent="0.4">
      <c r="A99" s="2" t="s">
        <v>34</v>
      </c>
      <c r="C99" s="15">
        <f>SUM(C97:C98)</f>
        <v>827.81940882387107</v>
      </c>
      <c r="D99" s="15">
        <f t="shared" ref="D99:M99" si="94">SUM(D97:D98)</f>
        <v>4139.0970441193549</v>
      </c>
      <c r="E99" s="15">
        <f t="shared" si="94"/>
        <v>9106.0134970625822</v>
      </c>
      <c r="F99" s="15">
        <f t="shared" si="94"/>
        <v>14072.92995000581</v>
      </c>
      <c r="G99" s="15">
        <f t="shared" si="94"/>
        <v>18212.026994125161</v>
      </c>
      <c r="H99" s="15">
        <f t="shared" si="94"/>
        <v>20695.485220596776</v>
      </c>
      <c r="I99" s="15">
        <f t="shared" si="94"/>
        <v>21523.304629420647</v>
      </c>
      <c r="J99" s="15">
        <f t="shared" si="94"/>
        <v>21523.304629420647</v>
      </c>
      <c r="K99" s="15">
        <f t="shared" si="94"/>
        <v>21523.304629420647</v>
      </c>
      <c r="L99" s="15">
        <f t="shared" si="94"/>
        <v>21523.304629420647</v>
      </c>
      <c r="M99" s="15">
        <f t="shared" si="94"/>
        <v>21523.304629420647</v>
      </c>
      <c r="N99" s="15">
        <f t="shared" ref="N99:Q99" si="95">SUM(N97:N98)</f>
        <v>21523.304629420647</v>
      </c>
      <c r="O99" s="15">
        <f t="shared" si="95"/>
        <v>21523.304629420647</v>
      </c>
      <c r="P99" s="15">
        <f t="shared" si="95"/>
        <v>21523.304629420647</v>
      </c>
      <c r="Q99" s="15">
        <f t="shared" si="95"/>
        <v>21523.304629420647</v>
      </c>
    </row>
    <row r="101" spans="1:17" x14ac:dyDescent="0.25">
      <c r="A101" s="2" t="s">
        <v>17</v>
      </c>
      <c r="C101" s="16">
        <v>0.23</v>
      </c>
      <c r="D101" s="16">
        <f>C101</f>
        <v>0.23</v>
      </c>
      <c r="E101" s="16">
        <f t="shared" ref="E101:N101" si="96">D101</f>
        <v>0.23</v>
      </c>
      <c r="F101" s="16">
        <f t="shared" si="96"/>
        <v>0.23</v>
      </c>
      <c r="G101" s="16">
        <f t="shared" si="96"/>
        <v>0.23</v>
      </c>
      <c r="H101" s="16">
        <f t="shared" si="96"/>
        <v>0.23</v>
      </c>
      <c r="I101" s="16">
        <f t="shared" si="96"/>
        <v>0.23</v>
      </c>
      <c r="J101" s="16">
        <f t="shared" si="96"/>
        <v>0.23</v>
      </c>
      <c r="K101" s="16">
        <f t="shared" si="96"/>
        <v>0.23</v>
      </c>
      <c r="L101" s="16">
        <f t="shared" si="96"/>
        <v>0.23</v>
      </c>
      <c r="M101" s="16">
        <f t="shared" si="96"/>
        <v>0.23</v>
      </c>
      <c r="N101" s="16">
        <f t="shared" si="96"/>
        <v>0.23</v>
      </c>
      <c r="O101" s="16">
        <f t="shared" ref="O101" si="97">N101</f>
        <v>0.23</v>
      </c>
      <c r="P101" s="16">
        <f t="shared" ref="P101" si="98">O101</f>
        <v>0.23</v>
      </c>
      <c r="Q101" s="16">
        <f t="shared" ref="Q101" si="99">P101</f>
        <v>0.23</v>
      </c>
    </row>
    <row r="102" spans="1:17" x14ac:dyDescent="0.25"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</row>
    <row r="103" spans="1:17" x14ac:dyDescent="0.25">
      <c r="A103" s="2" t="s">
        <v>18</v>
      </c>
      <c r="C103" s="10">
        <f>C86*C89*C101*0.5</f>
        <v>1150</v>
      </c>
      <c r="D103" s="10">
        <f t="shared" ref="D103:M103" si="100">D86*D89*D101*0.5</f>
        <v>3450</v>
      </c>
      <c r="E103" s="10">
        <f t="shared" si="100"/>
        <v>3450</v>
      </c>
      <c r="F103" s="10">
        <f t="shared" si="100"/>
        <v>3450</v>
      </c>
      <c r="G103" s="10">
        <f t="shared" si="100"/>
        <v>2300</v>
      </c>
      <c r="H103" s="10">
        <f t="shared" si="100"/>
        <v>1150</v>
      </c>
      <c r="I103" s="10">
        <f t="shared" si="100"/>
        <v>0</v>
      </c>
      <c r="J103" s="10">
        <f t="shared" si="100"/>
        <v>0</v>
      </c>
      <c r="K103" s="10">
        <f t="shared" si="100"/>
        <v>0</v>
      </c>
      <c r="L103" s="10">
        <f t="shared" si="100"/>
        <v>0</v>
      </c>
      <c r="M103" s="10">
        <f t="shared" si="100"/>
        <v>0</v>
      </c>
      <c r="N103" s="10">
        <f t="shared" ref="N103:Q103" si="101">N86*N89*N101*0.5</f>
        <v>0</v>
      </c>
      <c r="O103" s="10">
        <f t="shared" si="101"/>
        <v>0</v>
      </c>
      <c r="P103" s="10">
        <f t="shared" si="101"/>
        <v>0</v>
      </c>
      <c r="Q103" s="10">
        <f t="shared" si="101"/>
        <v>0</v>
      </c>
    </row>
    <row r="104" spans="1:17" ht="14" x14ac:dyDescent="0.4">
      <c r="A104" s="2" t="s">
        <v>19</v>
      </c>
      <c r="C104" s="14">
        <f>(C87-C86)*C89*C101</f>
        <v>0</v>
      </c>
      <c r="D104" s="14">
        <f t="shared" ref="D104:M104" si="102">(D87-D86)*D89*D101</f>
        <v>2300</v>
      </c>
      <c r="E104" s="14">
        <f t="shared" si="102"/>
        <v>9200</v>
      </c>
      <c r="F104" s="14">
        <f t="shared" si="102"/>
        <v>16100</v>
      </c>
      <c r="G104" s="14">
        <f t="shared" si="102"/>
        <v>23000</v>
      </c>
      <c r="H104" s="14">
        <f t="shared" si="102"/>
        <v>27600</v>
      </c>
      <c r="I104" s="14">
        <f t="shared" si="102"/>
        <v>29900</v>
      </c>
      <c r="J104" s="14">
        <f t="shared" si="102"/>
        <v>29900</v>
      </c>
      <c r="K104" s="14">
        <f t="shared" si="102"/>
        <v>29900</v>
      </c>
      <c r="L104" s="14">
        <f t="shared" si="102"/>
        <v>29900</v>
      </c>
      <c r="M104" s="14">
        <f t="shared" si="102"/>
        <v>29900</v>
      </c>
      <c r="N104" s="14">
        <f t="shared" ref="N104:Q104" si="103">(N87-N86)*N89*N101</f>
        <v>29900</v>
      </c>
      <c r="O104" s="14">
        <f t="shared" si="103"/>
        <v>29900</v>
      </c>
      <c r="P104" s="14">
        <f t="shared" si="103"/>
        <v>29900</v>
      </c>
      <c r="Q104" s="14">
        <f t="shared" si="103"/>
        <v>29900</v>
      </c>
    </row>
    <row r="105" spans="1:17" ht="14" x14ac:dyDescent="0.4">
      <c r="A105" s="2" t="s">
        <v>35</v>
      </c>
      <c r="C105" s="15">
        <f>SUM(C103:C104)</f>
        <v>1150</v>
      </c>
      <c r="D105" s="15">
        <f t="shared" ref="D105:M105" si="104">SUM(D103:D104)</f>
        <v>5750</v>
      </c>
      <c r="E105" s="15">
        <f t="shared" si="104"/>
        <v>12650</v>
      </c>
      <c r="F105" s="15">
        <f t="shared" si="104"/>
        <v>19550</v>
      </c>
      <c r="G105" s="15">
        <f t="shared" si="104"/>
        <v>25300</v>
      </c>
      <c r="H105" s="15">
        <f t="shared" si="104"/>
        <v>28750</v>
      </c>
      <c r="I105" s="15">
        <f t="shared" si="104"/>
        <v>29900</v>
      </c>
      <c r="J105" s="15">
        <f t="shared" si="104"/>
        <v>29900</v>
      </c>
      <c r="K105" s="15">
        <f t="shared" si="104"/>
        <v>29900</v>
      </c>
      <c r="L105" s="15">
        <f t="shared" si="104"/>
        <v>29900</v>
      </c>
      <c r="M105" s="15">
        <f t="shared" si="104"/>
        <v>29900</v>
      </c>
      <c r="N105" s="15">
        <f t="shared" ref="N105:Q105" si="105">SUM(N103:N104)</f>
        <v>29900</v>
      </c>
      <c r="O105" s="15">
        <f t="shared" si="105"/>
        <v>29900</v>
      </c>
      <c r="P105" s="15">
        <f t="shared" si="105"/>
        <v>29900</v>
      </c>
      <c r="Q105" s="15">
        <f t="shared" si="105"/>
        <v>29900</v>
      </c>
    </row>
    <row r="107" spans="1:17" ht="14" x14ac:dyDescent="0.4">
      <c r="A107" s="2" t="s">
        <v>36</v>
      </c>
      <c r="C107" s="15">
        <f>C99+C105</f>
        <v>1977.8194088238711</v>
      </c>
      <c r="D107" s="15">
        <f t="shared" ref="D107:M107" si="106">D99+D105</f>
        <v>9889.0970441193549</v>
      </c>
      <c r="E107" s="15">
        <f t="shared" si="106"/>
        <v>21756.01349706258</v>
      </c>
      <c r="F107" s="15">
        <f t="shared" si="106"/>
        <v>33622.929950005811</v>
      </c>
      <c r="G107" s="15">
        <f t="shared" si="106"/>
        <v>43512.026994125161</v>
      </c>
      <c r="H107" s="15">
        <f t="shared" si="106"/>
        <v>49445.485220596776</v>
      </c>
      <c r="I107" s="15">
        <f t="shared" si="106"/>
        <v>51423.304629420643</v>
      </c>
      <c r="J107" s="15">
        <f t="shared" si="106"/>
        <v>51423.304629420643</v>
      </c>
      <c r="K107" s="15">
        <f t="shared" si="106"/>
        <v>51423.304629420643</v>
      </c>
      <c r="L107" s="15">
        <f t="shared" si="106"/>
        <v>51423.304629420643</v>
      </c>
      <c r="M107" s="15">
        <f t="shared" si="106"/>
        <v>51423.304629420643</v>
      </c>
      <c r="N107" s="15">
        <f t="shared" ref="N107:Q107" si="107">N99+N105</f>
        <v>51423.304629420643</v>
      </c>
      <c r="O107" s="15">
        <f t="shared" si="107"/>
        <v>51423.304629420643</v>
      </c>
      <c r="P107" s="15">
        <f t="shared" si="107"/>
        <v>51423.304629420643</v>
      </c>
      <c r="Q107" s="15">
        <f t="shared" si="107"/>
        <v>51423.304629420643</v>
      </c>
    </row>
    <row r="110" spans="1:17" ht="13" x14ac:dyDescent="0.3">
      <c r="A110" s="7" t="s">
        <v>37</v>
      </c>
    </row>
    <row r="111" spans="1:17" x14ac:dyDescent="0.25">
      <c r="A111" s="2" t="s">
        <v>6</v>
      </c>
      <c r="C111" s="8">
        <f>SUM([32]Inputs!G24:G33)</f>
        <v>0</v>
      </c>
      <c r="D111" s="8">
        <f>SUM([32]Inputs!H24:H33)</f>
        <v>2</v>
      </c>
      <c r="E111" s="8">
        <f>SUM([32]Inputs!I24:I33)</f>
        <v>2</v>
      </c>
      <c r="F111" s="8">
        <f>SUM([32]Inputs!J24:J33)</f>
        <v>4</v>
      </c>
      <c r="G111" s="8">
        <f>SUM([32]Inputs!K24:K33)</f>
        <v>2</v>
      </c>
      <c r="H111" s="8">
        <f>SUM([32]Inputs!L24:L33)</f>
        <v>0</v>
      </c>
      <c r="I111" s="8">
        <f>SUM([32]Inputs!M24:M33)</f>
        <v>0</v>
      </c>
      <c r="J111" s="8">
        <f>SUM([32]Inputs!N24:N33)</f>
        <v>0</v>
      </c>
      <c r="K111" s="8">
        <f>SUM([32]Inputs!O24:O33)</f>
        <v>0</v>
      </c>
      <c r="L111" s="8">
        <f>SUM([32]Inputs!P24:P33)</f>
        <v>0</v>
      </c>
      <c r="M111" s="9">
        <f>SUM([32]Inputs!Q24:Q33)</f>
        <v>0</v>
      </c>
      <c r="N111" s="9">
        <f>SUM([32]Inputs!R24:R33)</f>
        <v>0</v>
      </c>
      <c r="O111" s="9">
        <f>SUM([32]Inputs!S24:S33)</f>
        <v>0</v>
      </c>
      <c r="P111" s="9">
        <f>SUM([32]Inputs!T24:T33)</f>
        <v>0</v>
      </c>
      <c r="Q111" s="9">
        <f>SUM([32]Inputs!U24:U33)</f>
        <v>0</v>
      </c>
    </row>
    <row r="112" spans="1:17" x14ac:dyDescent="0.25">
      <c r="A112" s="2" t="s">
        <v>7</v>
      </c>
      <c r="C112" s="10">
        <f>B112+C111</f>
        <v>0</v>
      </c>
      <c r="D112" s="10">
        <f t="shared" ref="D112" si="108">C112+D111</f>
        <v>2</v>
      </c>
      <c r="E112" s="10">
        <f t="shared" ref="E112" si="109">D112+E111</f>
        <v>4</v>
      </c>
      <c r="F112" s="10">
        <f t="shared" ref="F112" si="110">E112+F111</f>
        <v>8</v>
      </c>
      <c r="G112" s="10">
        <f t="shared" ref="G112" si="111">F112+G111</f>
        <v>10</v>
      </c>
      <c r="H112" s="10">
        <f t="shared" ref="H112" si="112">G112+H111</f>
        <v>10</v>
      </c>
      <c r="I112" s="10">
        <f t="shared" ref="I112" si="113">H112+I111</f>
        <v>10</v>
      </c>
      <c r="J112" s="10">
        <f t="shared" ref="J112" si="114">I112+J111</f>
        <v>10</v>
      </c>
      <c r="K112" s="10">
        <f t="shared" ref="K112" si="115">J112+K111</f>
        <v>10</v>
      </c>
      <c r="L112" s="10">
        <f t="shared" ref="L112" si="116">K112+L111</f>
        <v>10</v>
      </c>
      <c r="M112" s="10">
        <f t="shared" ref="M112:N112" si="117">L112+M111</f>
        <v>10</v>
      </c>
      <c r="N112" s="10">
        <f t="shared" si="117"/>
        <v>10</v>
      </c>
      <c r="O112" s="10">
        <f t="shared" ref="O112" si="118">N112+O111</f>
        <v>10</v>
      </c>
      <c r="P112" s="10">
        <f t="shared" ref="P112:Q112" si="119">O112+P111</f>
        <v>10</v>
      </c>
      <c r="Q112" s="10">
        <f t="shared" si="119"/>
        <v>10</v>
      </c>
    </row>
    <row r="114" spans="1:17" x14ac:dyDescent="0.25">
      <c r="A114" s="2" t="s">
        <v>8</v>
      </c>
      <c r="C114" s="8">
        <f>'[32]Annual Calculation'!$R$439</f>
        <v>18296.300000000003</v>
      </c>
      <c r="D114" s="10">
        <f>C114</f>
        <v>18296.300000000003</v>
      </c>
      <c r="E114" s="10">
        <f t="shared" ref="E114" si="120">D114</f>
        <v>18296.300000000003</v>
      </c>
      <c r="F114" s="10">
        <f t="shared" ref="F114" si="121">E114</f>
        <v>18296.300000000003</v>
      </c>
      <c r="G114" s="10">
        <f t="shared" ref="G114" si="122">F114</f>
        <v>18296.300000000003</v>
      </c>
      <c r="H114" s="10">
        <f t="shared" ref="H114" si="123">G114</f>
        <v>18296.300000000003</v>
      </c>
      <c r="I114" s="10">
        <f t="shared" ref="I114" si="124">H114</f>
        <v>18296.300000000003</v>
      </c>
      <c r="J114" s="10">
        <f t="shared" ref="J114" si="125">I114</f>
        <v>18296.300000000003</v>
      </c>
      <c r="K114" s="10">
        <f t="shared" ref="K114" si="126">J114</f>
        <v>18296.300000000003</v>
      </c>
      <c r="L114" s="10">
        <f t="shared" ref="L114" si="127">K114</f>
        <v>18296.300000000003</v>
      </c>
      <c r="M114" s="10">
        <f t="shared" ref="M114:N114" si="128">L114</f>
        <v>18296.300000000003</v>
      </c>
      <c r="N114" s="10">
        <f t="shared" si="128"/>
        <v>18296.300000000003</v>
      </c>
      <c r="O114" s="10">
        <f t="shared" ref="O114" si="129">N114</f>
        <v>18296.300000000003</v>
      </c>
      <c r="P114" s="10">
        <f t="shared" ref="P114" si="130">O114</f>
        <v>18296.300000000003</v>
      </c>
      <c r="Q114" s="10">
        <f t="shared" ref="Q114" si="131">P114</f>
        <v>18296.300000000003</v>
      </c>
    </row>
    <row r="115" spans="1:17" x14ac:dyDescent="0.25">
      <c r="A115" s="2" t="s">
        <v>9</v>
      </c>
      <c r="C115" s="8">
        <v>40</v>
      </c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</row>
    <row r="116" spans="1:17" x14ac:dyDescent="0.25">
      <c r="C116" s="8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</row>
    <row r="117" spans="1:17" x14ac:dyDescent="0.25">
      <c r="A117" s="2" t="s">
        <v>10</v>
      </c>
    </row>
    <row r="118" spans="1:17" x14ac:dyDescent="0.25">
      <c r="A118" s="2" t="s">
        <v>11</v>
      </c>
      <c r="C118" s="16">
        <v>918.96000000000015</v>
      </c>
      <c r="D118" s="16">
        <v>918.96000000000015</v>
      </c>
      <c r="E118" s="16">
        <v>918.96000000000015</v>
      </c>
      <c r="F118" s="16">
        <v>918.96000000000015</v>
      </c>
      <c r="G118" s="16">
        <v>918.96000000000015</v>
      </c>
      <c r="H118" s="16">
        <v>918.96000000000015</v>
      </c>
      <c r="I118" s="16">
        <v>918.96000000000015</v>
      </c>
      <c r="J118" s="16">
        <v>918.96000000000015</v>
      </c>
      <c r="K118" s="16">
        <v>918.96000000000015</v>
      </c>
      <c r="L118" s="16">
        <v>918.96000000000015</v>
      </c>
      <c r="M118" s="16">
        <v>918.96000000000015</v>
      </c>
      <c r="N118" s="16">
        <v>919.96</v>
      </c>
      <c r="O118" s="16">
        <v>920.96</v>
      </c>
      <c r="P118" s="16">
        <v>921.96</v>
      </c>
      <c r="Q118" s="16">
        <v>921.96</v>
      </c>
    </row>
    <row r="119" spans="1:17" ht="14" x14ac:dyDescent="0.4">
      <c r="A119" s="2" t="s">
        <v>12</v>
      </c>
      <c r="C119" s="13">
        <f>C120-C118</f>
        <v>1098.9768624055014</v>
      </c>
      <c r="D119" s="13">
        <f>D120-D118</f>
        <v>1098.9768624055014</v>
      </c>
      <c r="E119" s="13">
        <f t="shared" ref="E119:K119" si="132">E120-E118</f>
        <v>1037.7607079717077</v>
      </c>
      <c r="F119" s="13">
        <f t="shared" si="132"/>
        <v>1131.5493880641602</v>
      </c>
      <c r="G119" s="13">
        <f t="shared" si="132"/>
        <v>1180.0208677648125</v>
      </c>
      <c r="H119" s="13">
        <f t="shared" si="132"/>
        <v>1169.0393486015946</v>
      </c>
      <c r="I119" s="13">
        <f t="shared" si="132"/>
        <v>1169.0393486015946</v>
      </c>
      <c r="J119" s="13">
        <f t="shared" si="132"/>
        <v>1169.0393486015946</v>
      </c>
      <c r="K119" s="13">
        <f t="shared" si="132"/>
        <v>1169.0393486015946</v>
      </c>
      <c r="L119" s="13">
        <f>L120-L118</f>
        <v>1169.0393486015946</v>
      </c>
      <c r="M119" s="13">
        <f>M120-M118</f>
        <v>1169.0393486015946</v>
      </c>
      <c r="N119" s="13">
        <f t="shared" ref="N119" si="133">N120-N118</f>
        <v>1168.0393486015946</v>
      </c>
      <c r="O119" s="13">
        <f t="shared" ref="O119" si="134">O120-O118</f>
        <v>1167.0393486015946</v>
      </c>
      <c r="P119" s="13">
        <f t="shared" ref="P119" si="135">P120-P118</f>
        <v>1166.0393486015946</v>
      </c>
      <c r="Q119" s="13">
        <f>Q120-Q118</f>
        <v>1166.0393486015946</v>
      </c>
    </row>
    <row r="120" spans="1:17" x14ac:dyDescent="0.25">
      <c r="A120" s="2" t="s">
        <v>13</v>
      </c>
      <c r="C120" s="19">
        <v>2017.9368624055014</v>
      </c>
      <c r="D120" s="19">
        <v>2017.9368624055014</v>
      </c>
      <c r="E120" s="19">
        <v>1956.7207079717077</v>
      </c>
      <c r="F120" s="19">
        <v>2050.5093880641602</v>
      </c>
      <c r="G120" s="19">
        <v>2098.9808677648125</v>
      </c>
      <c r="H120" s="19">
        <v>2087.9993486015946</v>
      </c>
      <c r="I120" s="19">
        <v>2087.9993486015946</v>
      </c>
      <c r="J120" s="19">
        <v>2087.9993486015946</v>
      </c>
      <c r="K120" s="19">
        <v>2087.9993486015946</v>
      </c>
      <c r="L120" s="19">
        <v>2087.9993486015946</v>
      </c>
      <c r="M120" s="19">
        <v>2087.9993486015946</v>
      </c>
      <c r="N120" s="19">
        <v>2087.9993486015946</v>
      </c>
      <c r="O120" s="19">
        <v>2087.9993486015946</v>
      </c>
      <c r="P120" s="19">
        <v>2087.9993486015946</v>
      </c>
      <c r="Q120" s="19">
        <v>2087.9993486015946</v>
      </c>
    </row>
    <row r="122" spans="1:17" x14ac:dyDescent="0.25">
      <c r="A122" s="2" t="s">
        <v>14</v>
      </c>
      <c r="C122" s="10">
        <f>C111 * C120 * 0.5</f>
        <v>0</v>
      </c>
      <c r="D122" s="10">
        <f t="shared" ref="D122:M122" si="136">D111 * D120 * 0.5</f>
        <v>2017.9368624055014</v>
      </c>
      <c r="E122" s="10">
        <f t="shared" si="136"/>
        <v>1956.7207079717077</v>
      </c>
      <c r="F122" s="10">
        <f t="shared" si="136"/>
        <v>4101.0187761283205</v>
      </c>
      <c r="G122" s="10">
        <f t="shared" si="136"/>
        <v>2098.9808677648125</v>
      </c>
      <c r="H122" s="10">
        <f t="shared" si="136"/>
        <v>0</v>
      </c>
      <c r="I122" s="10">
        <f t="shared" si="136"/>
        <v>0</v>
      </c>
      <c r="J122" s="10">
        <f t="shared" si="136"/>
        <v>0</v>
      </c>
      <c r="K122" s="10">
        <f t="shared" si="136"/>
        <v>0</v>
      </c>
      <c r="L122" s="10">
        <f t="shared" si="136"/>
        <v>0</v>
      </c>
      <c r="M122" s="10">
        <f t="shared" si="136"/>
        <v>0</v>
      </c>
      <c r="N122" s="10">
        <f t="shared" ref="N122:Q122" si="137">N111 * N120 * 0.5</f>
        <v>0</v>
      </c>
      <c r="O122" s="10">
        <f t="shared" si="137"/>
        <v>0</v>
      </c>
      <c r="P122" s="10">
        <f t="shared" si="137"/>
        <v>0</v>
      </c>
      <c r="Q122" s="10">
        <f t="shared" si="137"/>
        <v>0</v>
      </c>
    </row>
    <row r="123" spans="1:17" ht="14" x14ac:dyDescent="0.4">
      <c r="A123" s="2" t="s">
        <v>15</v>
      </c>
      <c r="C123" s="14">
        <f>(C112-C111) * C120</f>
        <v>0</v>
      </c>
      <c r="D123" s="14">
        <f t="shared" ref="D123:M123" si="138">(D112-D111) * D120</f>
        <v>0</v>
      </c>
      <c r="E123" s="14">
        <f t="shared" si="138"/>
        <v>3913.4414159434154</v>
      </c>
      <c r="F123" s="14">
        <f t="shared" si="138"/>
        <v>8202.037552256641</v>
      </c>
      <c r="G123" s="14">
        <f t="shared" si="138"/>
        <v>16791.8469421185</v>
      </c>
      <c r="H123" s="14">
        <f t="shared" si="138"/>
        <v>20879.993486015948</v>
      </c>
      <c r="I123" s="14">
        <f t="shared" si="138"/>
        <v>20879.993486015948</v>
      </c>
      <c r="J123" s="14">
        <f t="shared" si="138"/>
        <v>20879.993486015948</v>
      </c>
      <c r="K123" s="14">
        <f t="shared" si="138"/>
        <v>20879.993486015948</v>
      </c>
      <c r="L123" s="14">
        <f t="shared" si="138"/>
        <v>20879.993486015948</v>
      </c>
      <c r="M123" s="14">
        <f t="shared" si="138"/>
        <v>20879.993486015948</v>
      </c>
      <c r="N123" s="14">
        <f t="shared" ref="N123:Q123" si="139">(N112-N111) * N120</f>
        <v>20879.993486015948</v>
      </c>
      <c r="O123" s="14">
        <f t="shared" si="139"/>
        <v>20879.993486015948</v>
      </c>
      <c r="P123" s="14">
        <f t="shared" si="139"/>
        <v>20879.993486015948</v>
      </c>
      <c r="Q123" s="14">
        <f t="shared" si="139"/>
        <v>20879.993486015948</v>
      </c>
    </row>
    <row r="124" spans="1:17" ht="14" x14ac:dyDescent="0.4">
      <c r="A124" s="2" t="s">
        <v>38</v>
      </c>
      <c r="C124" s="15">
        <f>SUM(C122:C123)</f>
        <v>0</v>
      </c>
      <c r="D124" s="15">
        <f t="shared" ref="D124:M124" si="140">SUM(D122:D123)</f>
        <v>2017.9368624055014</v>
      </c>
      <c r="E124" s="15">
        <f t="shared" si="140"/>
        <v>5870.1621239151227</v>
      </c>
      <c r="F124" s="15">
        <f t="shared" si="140"/>
        <v>12303.056328384962</v>
      </c>
      <c r="G124" s="15">
        <f t="shared" si="140"/>
        <v>18890.827809883311</v>
      </c>
      <c r="H124" s="15">
        <f t="shared" si="140"/>
        <v>20879.993486015948</v>
      </c>
      <c r="I124" s="15">
        <f t="shared" si="140"/>
        <v>20879.993486015948</v>
      </c>
      <c r="J124" s="15">
        <f t="shared" si="140"/>
        <v>20879.993486015948</v>
      </c>
      <c r="K124" s="15">
        <f t="shared" si="140"/>
        <v>20879.993486015948</v>
      </c>
      <c r="L124" s="15">
        <f t="shared" si="140"/>
        <v>20879.993486015948</v>
      </c>
      <c r="M124" s="15">
        <f t="shared" si="140"/>
        <v>20879.993486015948</v>
      </c>
      <c r="N124" s="15">
        <f t="shared" ref="N124:Q124" si="141">SUM(N122:N123)</f>
        <v>20879.993486015948</v>
      </c>
      <c r="O124" s="15">
        <f t="shared" si="141"/>
        <v>20879.993486015948</v>
      </c>
      <c r="P124" s="15">
        <f t="shared" si="141"/>
        <v>20879.993486015948</v>
      </c>
      <c r="Q124" s="15">
        <f t="shared" si="141"/>
        <v>20879.993486015948</v>
      </c>
    </row>
    <row r="126" spans="1:17" x14ac:dyDescent="0.25">
      <c r="A126" s="2" t="s">
        <v>17</v>
      </c>
      <c r="C126" s="16">
        <v>0.23</v>
      </c>
      <c r="D126" s="16">
        <f>C126</f>
        <v>0.23</v>
      </c>
      <c r="E126" s="16">
        <f t="shared" ref="E126" si="142">D126</f>
        <v>0.23</v>
      </c>
      <c r="F126" s="16">
        <f t="shared" ref="F126" si="143">E126</f>
        <v>0.23</v>
      </c>
      <c r="G126" s="16">
        <f t="shared" ref="G126" si="144">F126</f>
        <v>0.23</v>
      </c>
      <c r="H126" s="16">
        <f t="shared" ref="H126" si="145">G126</f>
        <v>0.23</v>
      </c>
      <c r="I126" s="16">
        <f t="shared" ref="I126" si="146">H126</f>
        <v>0.23</v>
      </c>
      <c r="J126" s="16">
        <f t="shared" ref="J126" si="147">I126</f>
        <v>0.23</v>
      </c>
      <c r="K126" s="16">
        <f t="shared" ref="K126" si="148">J126</f>
        <v>0.23</v>
      </c>
      <c r="L126" s="16">
        <f t="shared" ref="L126" si="149">K126</f>
        <v>0.23</v>
      </c>
      <c r="M126" s="16">
        <f t="shared" ref="M126:N126" si="150">L126</f>
        <v>0.23</v>
      </c>
      <c r="N126" s="16">
        <f t="shared" si="150"/>
        <v>0.23</v>
      </c>
      <c r="O126" s="16">
        <f t="shared" ref="O126" si="151">N126</f>
        <v>0.23</v>
      </c>
      <c r="P126" s="16">
        <f t="shared" ref="P126" si="152">O126</f>
        <v>0.23</v>
      </c>
      <c r="Q126" s="16">
        <f t="shared" ref="Q126" si="153">P126</f>
        <v>0.23</v>
      </c>
    </row>
    <row r="127" spans="1:17" x14ac:dyDescent="0.25"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</row>
    <row r="128" spans="1:17" x14ac:dyDescent="0.25">
      <c r="A128" s="2" t="s">
        <v>18</v>
      </c>
      <c r="C128" s="10">
        <f>C111*C114*C126*0.5</f>
        <v>0</v>
      </c>
      <c r="D128" s="10">
        <f t="shared" ref="D128:M128" si="154">D111*D114*D126*0.5</f>
        <v>4208.1490000000013</v>
      </c>
      <c r="E128" s="10">
        <f t="shared" si="154"/>
        <v>4208.1490000000013</v>
      </c>
      <c r="F128" s="10">
        <f t="shared" si="154"/>
        <v>8416.2980000000025</v>
      </c>
      <c r="G128" s="10">
        <f t="shared" si="154"/>
        <v>4208.1490000000013</v>
      </c>
      <c r="H128" s="10">
        <f t="shared" si="154"/>
        <v>0</v>
      </c>
      <c r="I128" s="10">
        <f t="shared" si="154"/>
        <v>0</v>
      </c>
      <c r="J128" s="10">
        <f t="shared" si="154"/>
        <v>0</v>
      </c>
      <c r="K128" s="10">
        <f t="shared" si="154"/>
        <v>0</v>
      </c>
      <c r="L128" s="10">
        <f t="shared" si="154"/>
        <v>0</v>
      </c>
      <c r="M128" s="10">
        <f t="shared" si="154"/>
        <v>0</v>
      </c>
      <c r="N128" s="10">
        <f t="shared" ref="N128:Q128" si="155">N111*N114*N126*0.5</f>
        <v>0</v>
      </c>
      <c r="O128" s="10">
        <f t="shared" si="155"/>
        <v>0</v>
      </c>
      <c r="P128" s="10">
        <f t="shared" si="155"/>
        <v>0</v>
      </c>
      <c r="Q128" s="10">
        <f t="shared" si="155"/>
        <v>0</v>
      </c>
    </row>
    <row r="129" spans="1:17" ht="14" x14ac:dyDescent="0.4">
      <c r="A129" s="2" t="s">
        <v>19</v>
      </c>
      <c r="C129" s="14">
        <f>(C112-C111)*C114*C126</f>
        <v>0</v>
      </c>
      <c r="D129" s="14">
        <f t="shared" ref="D129:M129" si="156">(D112-D111)*D114*D126</f>
        <v>0</v>
      </c>
      <c r="E129" s="14">
        <f t="shared" si="156"/>
        <v>8416.2980000000025</v>
      </c>
      <c r="F129" s="14">
        <f t="shared" si="156"/>
        <v>16832.596000000005</v>
      </c>
      <c r="G129" s="14">
        <f t="shared" si="156"/>
        <v>33665.19200000001</v>
      </c>
      <c r="H129" s="14">
        <f t="shared" si="156"/>
        <v>42081.490000000005</v>
      </c>
      <c r="I129" s="14">
        <f t="shared" si="156"/>
        <v>42081.490000000005</v>
      </c>
      <c r="J129" s="14">
        <f t="shared" si="156"/>
        <v>42081.490000000005</v>
      </c>
      <c r="K129" s="14">
        <f t="shared" si="156"/>
        <v>42081.490000000005</v>
      </c>
      <c r="L129" s="14">
        <f t="shared" si="156"/>
        <v>42081.490000000005</v>
      </c>
      <c r="M129" s="14">
        <f t="shared" si="156"/>
        <v>42081.490000000005</v>
      </c>
      <c r="N129" s="14">
        <f t="shared" ref="N129:Q129" si="157">(N112-N111)*N114*N126</f>
        <v>42081.490000000005</v>
      </c>
      <c r="O129" s="14">
        <f t="shared" si="157"/>
        <v>42081.490000000005</v>
      </c>
      <c r="P129" s="14">
        <f t="shared" si="157"/>
        <v>42081.490000000005</v>
      </c>
      <c r="Q129" s="14">
        <f t="shared" si="157"/>
        <v>42081.490000000005</v>
      </c>
    </row>
    <row r="130" spans="1:17" ht="14" x14ac:dyDescent="0.4">
      <c r="A130" s="2" t="s">
        <v>39</v>
      </c>
      <c r="C130" s="15">
        <f>SUM(C128:C129)</f>
        <v>0</v>
      </c>
      <c r="D130" s="15">
        <f t="shared" ref="D130:M130" si="158">SUM(D128:D129)</f>
        <v>4208.1490000000013</v>
      </c>
      <c r="E130" s="15">
        <f t="shared" si="158"/>
        <v>12624.447000000004</v>
      </c>
      <c r="F130" s="15">
        <f t="shared" si="158"/>
        <v>25248.894000000008</v>
      </c>
      <c r="G130" s="15">
        <f t="shared" si="158"/>
        <v>37873.341000000015</v>
      </c>
      <c r="H130" s="15">
        <f t="shared" si="158"/>
        <v>42081.490000000005</v>
      </c>
      <c r="I130" s="15">
        <f t="shared" si="158"/>
        <v>42081.490000000005</v>
      </c>
      <c r="J130" s="15">
        <f t="shared" si="158"/>
        <v>42081.490000000005</v>
      </c>
      <c r="K130" s="15">
        <f t="shared" si="158"/>
        <v>42081.490000000005</v>
      </c>
      <c r="L130" s="15">
        <f t="shared" si="158"/>
        <v>42081.490000000005</v>
      </c>
      <c r="M130" s="15">
        <f t="shared" si="158"/>
        <v>42081.490000000005</v>
      </c>
      <c r="N130" s="15">
        <f t="shared" ref="N130:Q130" si="159">SUM(N128:N129)</f>
        <v>42081.490000000005</v>
      </c>
      <c r="O130" s="15">
        <f t="shared" si="159"/>
        <v>42081.490000000005</v>
      </c>
      <c r="P130" s="15">
        <f t="shared" si="159"/>
        <v>42081.490000000005</v>
      </c>
      <c r="Q130" s="15">
        <f t="shared" si="159"/>
        <v>42081.490000000005</v>
      </c>
    </row>
    <row r="132" spans="1:17" ht="14" x14ac:dyDescent="0.4">
      <c r="A132" s="2" t="s">
        <v>40</v>
      </c>
      <c r="C132" s="15">
        <f>C124+C130</f>
        <v>0</v>
      </c>
      <c r="D132" s="15">
        <f t="shared" ref="D132:M132" si="160">D124+D130</f>
        <v>6226.0858624055027</v>
      </c>
      <c r="E132" s="15">
        <f t="shared" si="160"/>
        <v>18494.609123915128</v>
      </c>
      <c r="F132" s="15">
        <f t="shared" si="160"/>
        <v>37551.95032838497</v>
      </c>
      <c r="G132" s="15">
        <f t="shared" si="160"/>
        <v>56764.168809883326</v>
      </c>
      <c r="H132" s="15">
        <f t="shared" si="160"/>
        <v>62961.483486015954</v>
      </c>
      <c r="I132" s="15">
        <f t="shared" si="160"/>
        <v>62961.483486015954</v>
      </c>
      <c r="J132" s="15">
        <f t="shared" si="160"/>
        <v>62961.483486015954</v>
      </c>
      <c r="K132" s="15">
        <f t="shared" si="160"/>
        <v>62961.483486015954</v>
      </c>
      <c r="L132" s="15">
        <f t="shared" si="160"/>
        <v>62961.483486015954</v>
      </c>
      <c r="M132" s="15">
        <f t="shared" si="160"/>
        <v>62961.483486015954</v>
      </c>
      <c r="N132" s="15">
        <f t="shared" ref="N132:Q132" si="161">N124+N130</f>
        <v>62961.483486015954</v>
      </c>
      <c r="O132" s="15">
        <f t="shared" si="161"/>
        <v>62961.483486015954</v>
      </c>
      <c r="P132" s="15">
        <f t="shared" si="161"/>
        <v>62961.483486015954</v>
      </c>
      <c r="Q132" s="15">
        <f t="shared" si="161"/>
        <v>62961.483486015954</v>
      </c>
    </row>
    <row r="134" spans="1:17" x14ac:dyDescent="0.25">
      <c r="A134" s="2" t="s">
        <v>22</v>
      </c>
    </row>
    <row r="137" spans="1:17" ht="13" x14ac:dyDescent="0.3">
      <c r="A137" s="7" t="s">
        <v>41</v>
      </c>
    </row>
    <row r="138" spans="1:17" x14ac:dyDescent="0.25">
      <c r="A138" s="2" t="s">
        <v>6</v>
      </c>
      <c r="C138" s="8">
        <v>0</v>
      </c>
      <c r="D138" s="8">
        <v>0</v>
      </c>
      <c r="E138" s="8">
        <v>1</v>
      </c>
      <c r="F138" s="8">
        <v>0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  <c r="L138" s="8">
        <v>0</v>
      </c>
      <c r="M138" s="9">
        <v>0</v>
      </c>
      <c r="N138" s="9">
        <v>0</v>
      </c>
      <c r="O138" s="9">
        <v>0</v>
      </c>
      <c r="P138" s="9">
        <v>0</v>
      </c>
      <c r="Q138" s="9">
        <v>0</v>
      </c>
    </row>
    <row r="139" spans="1:17" x14ac:dyDescent="0.25">
      <c r="A139" s="2" t="s">
        <v>7</v>
      </c>
      <c r="C139" s="10">
        <f>B139+C138</f>
        <v>0</v>
      </c>
      <c r="D139" s="10">
        <f t="shared" ref="D139:N139" si="162">C139+D138</f>
        <v>0</v>
      </c>
      <c r="E139" s="10">
        <f t="shared" si="162"/>
        <v>1</v>
      </c>
      <c r="F139" s="10">
        <f t="shared" si="162"/>
        <v>1</v>
      </c>
      <c r="G139" s="10">
        <f t="shared" si="162"/>
        <v>1</v>
      </c>
      <c r="H139" s="10">
        <f t="shared" si="162"/>
        <v>1</v>
      </c>
      <c r="I139" s="10">
        <f t="shared" si="162"/>
        <v>1</v>
      </c>
      <c r="J139" s="10">
        <f t="shared" si="162"/>
        <v>1</v>
      </c>
      <c r="K139" s="10">
        <f t="shared" si="162"/>
        <v>1</v>
      </c>
      <c r="L139" s="10">
        <f t="shared" si="162"/>
        <v>1</v>
      </c>
      <c r="M139" s="10">
        <f t="shared" si="162"/>
        <v>1</v>
      </c>
      <c r="N139" s="10">
        <f t="shared" si="162"/>
        <v>1</v>
      </c>
      <c r="O139" s="10">
        <f t="shared" ref="O139" si="163">N139+O138</f>
        <v>1</v>
      </c>
      <c r="P139" s="10">
        <f t="shared" ref="P139:Q139" si="164">O139+P138</f>
        <v>1</v>
      </c>
      <c r="Q139" s="10">
        <f t="shared" si="164"/>
        <v>1</v>
      </c>
    </row>
    <row r="141" spans="1:17" x14ac:dyDescent="0.25">
      <c r="A141" s="2" t="s">
        <v>24</v>
      </c>
      <c r="C141" s="8">
        <v>50000</v>
      </c>
      <c r="D141" s="10">
        <f>C141</f>
        <v>50000</v>
      </c>
      <c r="E141" s="10">
        <f t="shared" ref="E141:N141" si="165">D141</f>
        <v>50000</v>
      </c>
      <c r="F141" s="10">
        <f t="shared" si="165"/>
        <v>50000</v>
      </c>
      <c r="G141" s="10">
        <f t="shared" si="165"/>
        <v>50000</v>
      </c>
      <c r="H141" s="10">
        <f t="shared" si="165"/>
        <v>50000</v>
      </c>
      <c r="I141" s="10">
        <f t="shared" si="165"/>
        <v>50000</v>
      </c>
      <c r="J141" s="10">
        <f t="shared" si="165"/>
        <v>50000</v>
      </c>
      <c r="K141" s="10">
        <f t="shared" si="165"/>
        <v>50000</v>
      </c>
      <c r="L141" s="10">
        <f t="shared" si="165"/>
        <v>50000</v>
      </c>
      <c r="M141" s="10">
        <f t="shared" si="165"/>
        <v>50000</v>
      </c>
      <c r="N141" s="10">
        <f t="shared" si="165"/>
        <v>50000</v>
      </c>
      <c r="O141" s="10">
        <f t="shared" ref="O141" si="166">N141</f>
        <v>50000</v>
      </c>
      <c r="P141" s="10">
        <f t="shared" ref="P141" si="167">O141</f>
        <v>50000</v>
      </c>
      <c r="Q141" s="10">
        <f t="shared" ref="Q141" si="168">P141</f>
        <v>50000</v>
      </c>
    </row>
    <row r="142" spans="1:17" x14ac:dyDescent="0.25">
      <c r="A142" s="2" t="s">
        <v>9</v>
      </c>
      <c r="C142" s="8">
        <v>40</v>
      </c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</row>
    <row r="143" spans="1:17" x14ac:dyDescent="0.25">
      <c r="C143" s="8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</row>
    <row r="144" spans="1:17" x14ac:dyDescent="0.25">
      <c r="A144" s="2" t="s">
        <v>10</v>
      </c>
    </row>
    <row r="145" spans="1:17" x14ac:dyDescent="0.25">
      <c r="A145" s="2" t="s">
        <v>11</v>
      </c>
      <c r="C145" s="16">
        <v>918.96000000000015</v>
      </c>
      <c r="D145" s="16">
        <v>918.96000000000015</v>
      </c>
      <c r="E145" s="16">
        <v>918.96000000000015</v>
      </c>
      <c r="F145" s="16">
        <v>918.96000000000015</v>
      </c>
      <c r="G145" s="16">
        <v>918.96000000000015</v>
      </c>
      <c r="H145" s="16">
        <v>918.96000000000015</v>
      </c>
      <c r="I145" s="16">
        <v>918.96000000000015</v>
      </c>
      <c r="J145" s="16">
        <v>918.96000000000015</v>
      </c>
      <c r="K145" s="16">
        <v>918.96000000000015</v>
      </c>
      <c r="L145" s="16">
        <v>918.96000000000015</v>
      </c>
      <c r="M145" s="16">
        <v>918.96000000000015</v>
      </c>
      <c r="N145" s="16">
        <v>918.96000000000015</v>
      </c>
      <c r="O145" s="16">
        <v>918.96000000000015</v>
      </c>
      <c r="P145" s="16">
        <v>918.96000000000015</v>
      </c>
      <c r="Q145" s="16">
        <v>918.96000000000015</v>
      </c>
    </row>
    <row r="146" spans="1:17" ht="14" x14ac:dyDescent="0.4">
      <c r="A146" s="2" t="s">
        <v>25</v>
      </c>
      <c r="C146" s="13">
        <v>2691.746509306789</v>
      </c>
      <c r="D146" s="13">
        <v>2691.746509306789</v>
      </c>
      <c r="E146" s="13">
        <v>2691.746509306789</v>
      </c>
      <c r="F146" s="13">
        <v>2691.746509306789</v>
      </c>
      <c r="G146" s="13">
        <v>2691.746509306789</v>
      </c>
      <c r="H146" s="13">
        <v>2691.746509306789</v>
      </c>
      <c r="I146" s="13">
        <v>2691.746509306789</v>
      </c>
      <c r="J146" s="13">
        <v>2691.746509306789</v>
      </c>
      <c r="K146" s="13">
        <v>2691.746509306789</v>
      </c>
      <c r="L146" s="13">
        <v>2691.746509306789</v>
      </c>
      <c r="M146" s="13">
        <v>2691.746509306789</v>
      </c>
      <c r="N146" s="13">
        <v>2691.746509306789</v>
      </c>
      <c r="O146" s="13">
        <v>2691.746509306789</v>
      </c>
      <c r="P146" s="13">
        <v>2691.746509306789</v>
      </c>
      <c r="Q146" s="13">
        <v>2691.746509306789</v>
      </c>
    </row>
    <row r="147" spans="1:17" x14ac:dyDescent="0.25">
      <c r="A147" s="2" t="s">
        <v>13</v>
      </c>
      <c r="C147" s="19">
        <f>SUM(C145:C146)</f>
        <v>3610.706509306789</v>
      </c>
      <c r="D147" s="19">
        <f t="shared" ref="D147:M147" si="169">SUM(D145:D146)</f>
        <v>3610.706509306789</v>
      </c>
      <c r="E147" s="19">
        <f t="shared" si="169"/>
        <v>3610.706509306789</v>
      </c>
      <c r="F147" s="19">
        <f t="shared" si="169"/>
        <v>3610.706509306789</v>
      </c>
      <c r="G147" s="19">
        <f t="shared" si="169"/>
        <v>3610.706509306789</v>
      </c>
      <c r="H147" s="19">
        <f t="shared" si="169"/>
        <v>3610.706509306789</v>
      </c>
      <c r="I147" s="19">
        <f t="shared" si="169"/>
        <v>3610.706509306789</v>
      </c>
      <c r="J147" s="19">
        <f t="shared" si="169"/>
        <v>3610.706509306789</v>
      </c>
      <c r="K147" s="19">
        <f t="shared" si="169"/>
        <v>3610.706509306789</v>
      </c>
      <c r="L147" s="19">
        <f t="shared" si="169"/>
        <v>3610.706509306789</v>
      </c>
      <c r="M147" s="19">
        <f t="shared" si="169"/>
        <v>3610.706509306789</v>
      </c>
      <c r="N147" s="19">
        <f t="shared" ref="N147:Q147" si="170">SUM(N145:N146)</f>
        <v>3610.706509306789</v>
      </c>
      <c r="O147" s="19">
        <f t="shared" si="170"/>
        <v>3610.706509306789</v>
      </c>
      <c r="P147" s="19">
        <f t="shared" si="170"/>
        <v>3610.706509306789</v>
      </c>
      <c r="Q147" s="19">
        <f t="shared" si="170"/>
        <v>3610.706509306789</v>
      </c>
    </row>
    <row r="149" spans="1:17" x14ac:dyDescent="0.25">
      <c r="A149" s="2" t="s">
        <v>14</v>
      </c>
      <c r="C149" s="10">
        <f>C138 * C147 * 0.5</f>
        <v>0</v>
      </c>
      <c r="D149" s="10">
        <f t="shared" ref="D149:M149" si="171">D138 * D147 * 0.5</f>
        <v>0</v>
      </c>
      <c r="E149" s="10">
        <f t="shared" si="171"/>
        <v>1805.3532546533945</v>
      </c>
      <c r="F149" s="10">
        <f t="shared" si="171"/>
        <v>0</v>
      </c>
      <c r="G149" s="10">
        <f t="shared" si="171"/>
        <v>0</v>
      </c>
      <c r="H149" s="10">
        <f t="shared" si="171"/>
        <v>0</v>
      </c>
      <c r="I149" s="10">
        <f t="shared" si="171"/>
        <v>0</v>
      </c>
      <c r="J149" s="10">
        <f t="shared" si="171"/>
        <v>0</v>
      </c>
      <c r="K149" s="10">
        <f t="shared" si="171"/>
        <v>0</v>
      </c>
      <c r="L149" s="10">
        <f t="shared" si="171"/>
        <v>0</v>
      </c>
      <c r="M149" s="10">
        <f t="shared" si="171"/>
        <v>0</v>
      </c>
      <c r="N149" s="10">
        <f t="shared" ref="N149:Q149" si="172">N138 * N147 * 0.5</f>
        <v>0</v>
      </c>
      <c r="O149" s="10">
        <f t="shared" si="172"/>
        <v>0</v>
      </c>
      <c r="P149" s="10">
        <f t="shared" si="172"/>
        <v>0</v>
      </c>
      <c r="Q149" s="10">
        <f t="shared" si="172"/>
        <v>0</v>
      </c>
    </row>
    <row r="150" spans="1:17" ht="14" x14ac:dyDescent="0.4">
      <c r="A150" s="2" t="s">
        <v>15</v>
      </c>
      <c r="C150" s="14">
        <f>(C139-C138) * C147</f>
        <v>0</v>
      </c>
      <c r="D150" s="14">
        <f t="shared" ref="D150:M150" si="173">(D139-D138) * D147</f>
        <v>0</v>
      </c>
      <c r="E150" s="14">
        <f t="shared" si="173"/>
        <v>0</v>
      </c>
      <c r="F150" s="14">
        <f t="shared" si="173"/>
        <v>3610.706509306789</v>
      </c>
      <c r="G150" s="14">
        <f t="shared" si="173"/>
        <v>3610.706509306789</v>
      </c>
      <c r="H150" s="14">
        <f t="shared" si="173"/>
        <v>3610.706509306789</v>
      </c>
      <c r="I150" s="14">
        <f t="shared" si="173"/>
        <v>3610.706509306789</v>
      </c>
      <c r="J150" s="14">
        <f t="shared" si="173"/>
        <v>3610.706509306789</v>
      </c>
      <c r="K150" s="14">
        <f t="shared" si="173"/>
        <v>3610.706509306789</v>
      </c>
      <c r="L150" s="14">
        <f t="shared" si="173"/>
        <v>3610.706509306789</v>
      </c>
      <c r="M150" s="14">
        <f t="shared" si="173"/>
        <v>3610.706509306789</v>
      </c>
      <c r="N150" s="14">
        <f t="shared" ref="N150:Q150" si="174">(N139-N138) * N147</f>
        <v>3610.706509306789</v>
      </c>
      <c r="O150" s="14">
        <f t="shared" si="174"/>
        <v>3610.706509306789</v>
      </c>
      <c r="P150" s="14">
        <f t="shared" si="174"/>
        <v>3610.706509306789</v>
      </c>
      <c r="Q150" s="14">
        <f t="shared" si="174"/>
        <v>3610.706509306789</v>
      </c>
    </row>
    <row r="151" spans="1:17" ht="14" x14ac:dyDescent="0.4">
      <c r="A151" s="2" t="s">
        <v>42</v>
      </c>
      <c r="C151" s="15">
        <f>SUM(C149:C150)</f>
        <v>0</v>
      </c>
      <c r="D151" s="15">
        <f t="shared" ref="D151:M151" si="175">SUM(D149:D150)</f>
        <v>0</v>
      </c>
      <c r="E151" s="15">
        <f t="shared" si="175"/>
        <v>1805.3532546533945</v>
      </c>
      <c r="F151" s="15">
        <f t="shared" si="175"/>
        <v>3610.706509306789</v>
      </c>
      <c r="G151" s="15">
        <f t="shared" si="175"/>
        <v>3610.706509306789</v>
      </c>
      <c r="H151" s="15">
        <f t="shared" si="175"/>
        <v>3610.706509306789</v>
      </c>
      <c r="I151" s="15">
        <f t="shared" si="175"/>
        <v>3610.706509306789</v>
      </c>
      <c r="J151" s="15">
        <f t="shared" si="175"/>
        <v>3610.706509306789</v>
      </c>
      <c r="K151" s="15">
        <f t="shared" si="175"/>
        <v>3610.706509306789</v>
      </c>
      <c r="L151" s="15">
        <f t="shared" si="175"/>
        <v>3610.706509306789</v>
      </c>
      <c r="M151" s="15">
        <f t="shared" si="175"/>
        <v>3610.706509306789</v>
      </c>
      <c r="N151" s="15">
        <f t="shared" ref="N151:Q151" si="176">SUM(N149:N150)</f>
        <v>3610.706509306789</v>
      </c>
      <c r="O151" s="15">
        <f t="shared" si="176"/>
        <v>3610.706509306789</v>
      </c>
      <c r="P151" s="15">
        <f t="shared" si="176"/>
        <v>3610.706509306789</v>
      </c>
      <c r="Q151" s="15">
        <f t="shared" si="176"/>
        <v>3610.706509306789</v>
      </c>
    </row>
    <row r="153" spans="1:17" x14ac:dyDescent="0.25">
      <c r="A153" s="2" t="s">
        <v>17</v>
      </c>
      <c r="C153" s="16">
        <v>0.23</v>
      </c>
      <c r="D153" s="16">
        <f>C153</f>
        <v>0.23</v>
      </c>
      <c r="E153" s="16">
        <f t="shared" ref="E153:N153" si="177">D153</f>
        <v>0.23</v>
      </c>
      <c r="F153" s="16">
        <f t="shared" si="177"/>
        <v>0.23</v>
      </c>
      <c r="G153" s="16">
        <f t="shared" si="177"/>
        <v>0.23</v>
      </c>
      <c r="H153" s="16">
        <f t="shared" si="177"/>
        <v>0.23</v>
      </c>
      <c r="I153" s="16">
        <f t="shared" si="177"/>
        <v>0.23</v>
      </c>
      <c r="J153" s="16">
        <f t="shared" si="177"/>
        <v>0.23</v>
      </c>
      <c r="K153" s="16">
        <f t="shared" si="177"/>
        <v>0.23</v>
      </c>
      <c r="L153" s="16">
        <f t="shared" si="177"/>
        <v>0.23</v>
      </c>
      <c r="M153" s="16">
        <f t="shared" si="177"/>
        <v>0.23</v>
      </c>
      <c r="N153" s="16">
        <f t="shared" si="177"/>
        <v>0.23</v>
      </c>
      <c r="O153" s="16">
        <f t="shared" ref="O153" si="178">N153</f>
        <v>0.23</v>
      </c>
      <c r="P153" s="16">
        <f t="shared" ref="P153" si="179">O153</f>
        <v>0.23</v>
      </c>
      <c r="Q153" s="16">
        <f t="shared" ref="Q153" si="180">P153</f>
        <v>0.23</v>
      </c>
    </row>
    <row r="154" spans="1:17" x14ac:dyDescent="0.25"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</row>
    <row r="155" spans="1:17" x14ac:dyDescent="0.25">
      <c r="A155" s="2" t="s">
        <v>18</v>
      </c>
      <c r="C155" s="10">
        <f>C138*C141*C153*0.5</f>
        <v>0</v>
      </c>
      <c r="D155" s="10">
        <f t="shared" ref="D155:M155" si="181">D138*D141*D153*0.5</f>
        <v>0</v>
      </c>
      <c r="E155" s="10">
        <f t="shared" si="181"/>
        <v>5750</v>
      </c>
      <c r="F155" s="10">
        <f t="shared" si="181"/>
        <v>0</v>
      </c>
      <c r="G155" s="10">
        <f t="shared" si="181"/>
        <v>0</v>
      </c>
      <c r="H155" s="10">
        <f t="shared" si="181"/>
        <v>0</v>
      </c>
      <c r="I155" s="10">
        <f t="shared" si="181"/>
        <v>0</v>
      </c>
      <c r="J155" s="10">
        <f t="shared" si="181"/>
        <v>0</v>
      </c>
      <c r="K155" s="10">
        <f t="shared" si="181"/>
        <v>0</v>
      </c>
      <c r="L155" s="10">
        <f t="shared" si="181"/>
        <v>0</v>
      </c>
      <c r="M155" s="10">
        <f t="shared" si="181"/>
        <v>0</v>
      </c>
      <c r="N155" s="10">
        <f t="shared" ref="N155:Q155" si="182">N138*N141*N153*0.5</f>
        <v>0</v>
      </c>
      <c r="O155" s="10">
        <f t="shared" si="182"/>
        <v>0</v>
      </c>
      <c r="P155" s="10">
        <f t="shared" si="182"/>
        <v>0</v>
      </c>
      <c r="Q155" s="10">
        <f t="shared" si="182"/>
        <v>0</v>
      </c>
    </row>
    <row r="156" spans="1:17" ht="14" x14ac:dyDescent="0.4">
      <c r="A156" s="2" t="s">
        <v>19</v>
      </c>
      <c r="C156" s="14">
        <f>(C139-C138)*C141*C153</f>
        <v>0</v>
      </c>
      <c r="D156" s="14">
        <f t="shared" ref="D156:M156" si="183">(D139-D138)*D141*D153</f>
        <v>0</v>
      </c>
      <c r="E156" s="14">
        <f t="shared" si="183"/>
        <v>0</v>
      </c>
      <c r="F156" s="14">
        <f t="shared" si="183"/>
        <v>11500</v>
      </c>
      <c r="G156" s="14">
        <f t="shared" si="183"/>
        <v>11500</v>
      </c>
      <c r="H156" s="14">
        <f t="shared" si="183"/>
        <v>11500</v>
      </c>
      <c r="I156" s="14">
        <f t="shared" si="183"/>
        <v>11500</v>
      </c>
      <c r="J156" s="14">
        <f t="shared" si="183"/>
        <v>11500</v>
      </c>
      <c r="K156" s="14">
        <f t="shared" si="183"/>
        <v>11500</v>
      </c>
      <c r="L156" s="14">
        <f t="shared" si="183"/>
        <v>11500</v>
      </c>
      <c r="M156" s="14">
        <f t="shared" si="183"/>
        <v>11500</v>
      </c>
      <c r="N156" s="14">
        <f t="shared" ref="N156:Q156" si="184">(N139-N138)*N141*N153</f>
        <v>11500</v>
      </c>
      <c r="O156" s="14">
        <f t="shared" si="184"/>
        <v>11500</v>
      </c>
      <c r="P156" s="14">
        <f t="shared" si="184"/>
        <v>11500</v>
      </c>
      <c r="Q156" s="14">
        <f t="shared" si="184"/>
        <v>11500</v>
      </c>
    </row>
    <row r="157" spans="1:17" ht="14" x14ac:dyDescent="0.4">
      <c r="A157" s="2" t="s">
        <v>43</v>
      </c>
      <c r="C157" s="15">
        <f>SUM(C155:C156)</f>
        <v>0</v>
      </c>
      <c r="D157" s="15">
        <f t="shared" ref="D157:M157" si="185">SUM(D155:D156)</f>
        <v>0</v>
      </c>
      <c r="E157" s="15">
        <f t="shared" si="185"/>
        <v>5750</v>
      </c>
      <c r="F157" s="15">
        <f t="shared" si="185"/>
        <v>11500</v>
      </c>
      <c r="G157" s="15">
        <f t="shared" si="185"/>
        <v>11500</v>
      </c>
      <c r="H157" s="15">
        <f t="shared" si="185"/>
        <v>11500</v>
      </c>
      <c r="I157" s="15">
        <f t="shared" si="185"/>
        <v>11500</v>
      </c>
      <c r="J157" s="15">
        <f t="shared" si="185"/>
        <v>11500</v>
      </c>
      <c r="K157" s="15">
        <f t="shared" si="185"/>
        <v>11500</v>
      </c>
      <c r="L157" s="15">
        <f t="shared" si="185"/>
        <v>11500</v>
      </c>
      <c r="M157" s="15">
        <f t="shared" si="185"/>
        <v>11500</v>
      </c>
      <c r="N157" s="15">
        <f t="shared" ref="N157:Q157" si="186">SUM(N155:N156)</f>
        <v>11500</v>
      </c>
      <c r="O157" s="15">
        <f t="shared" si="186"/>
        <v>11500</v>
      </c>
      <c r="P157" s="15">
        <f t="shared" si="186"/>
        <v>11500</v>
      </c>
      <c r="Q157" s="15">
        <f t="shared" si="186"/>
        <v>11500</v>
      </c>
    </row>
    <row r="159" spans="1:17" ht="14" x14ac:dyDescent="0.4">
      <c r="A159" s="2" t="s">
        <v>44</v>
      </c>
      <c r="C159" s="15">
        <f>C151+C157</f>
        <v>0</v>
      </c>
      <c r="D159" s="15">
        <f t="shared" ref="D159:M159" si="187">D151+D157</f>
        <v>0</v>
      </c>
      <c r="E159" s="15">
        <f t="shared" si="187"/>
        <v>7555.3532546533943</v>
      </c>
      <c r="F159" s="15">
        <f t="shared" si="187"/>
        <v>15110.706509306789</v>
      </c>
      <c r="G159" s="15">
        <f t="shared" si="187"/>
        <v>15110.706509306789</v>
      </c>
      <c r="H159" s="15">
        <f t="shared" si="187"/>
        <v>15110.706509306789</v>
      </c>
      <c r="I159" s="15">
        <f t="shared" si="187"/>
        <v>15110.706509306789</v>
      </c>
      <c r="J159" s="15">
        <f t="shared" si="187"/>
        <v>15110.706509306789</v>
      </c>
      <c r="K159" s="15">
        <f t="shared" si="187"/>
        <v>15110.706509306789</v>
      </c>
      <c r="L159" s="15">
        <f t="shared" si="187"/>
        <v>15110.706509306789</v>
      </c>
      <c r="M159" s="15">
        <f t="shared" si="187"/>
        <v>15110.706509306789</v>
      </c>
      <c r="N159" s="15">
        <f t="shared" ref="N159:Q159" si="188">N151+N157</f>
        <v>15110.706509306789</v>
      </c>
      <c r="O159" s="15">
        <f t="shared" si="188"/>
        <v>15110.706509306789</v>
      </c>
      <c r="P159" s="15">
        <f t="shared" si="188"/>
        <v>15110.706509306789</v>
      </c>
      <c r="Q159" s="15">
        <f t="shared" si="188"/>
        <v>15110.706509306789</v>
      </c>
    </row>
    <row r="162" spans="1:17" ht="13" x14ac:dyDescent="0.3">
      <c r="A162" s="7" t="s">
        <v>45</v>
      </c>
    </row>
    <row r="163" spans="1:17" x14ac:dyDescent="0.25">
      <c r="A163" s="2" t="s">
        <v>6</v>
      </c>
      <c r="C163" s="8">
        <v>0</v>
      </c>
      <c r="D163" s="8">
        <v>1</v>
      </c>
      <c r="E163" s="8">
        <v>0</v>
      </c>
      <c r="F163" s="8">
        <v>0</v>
      </c>
      <c r="G163" s="8">
        <v>0</v>
      </c>
      <c r="H163" s="8">
        <v>0</v>
      </c>
      <c r="I163" s="8">
        <v>0</v>
      </c>
      <c r="J163" s="8">
        <v>0</v>
      </c>
      <c r="K163" s="8">
        <v>0</v>
      </c>
      <c r="L163" s="8">
        <v>0</v>
      </c>
      <c r="M163" s="9">
        <v>0</v>
      </c>
      <c r="N163" s="9">
        <v>0</v>
      </c>
      <c r="O163" s="9">
        <v>0</v>
      </c>
      <c r="P163" s="9">
        <v>0</v>
      </c>
      <c r="Q163" s="9">
        <v>0</v>
      </c>
    </row>
    <row r="164" spans="1:17" x14ac:dyDescent="0.25">
      <c r="A164" s="2" t="s">
        <v>7</v>
      </c>
      <c r="C164" s="10">
        <f>B164+C163</f>
        <v>0</v>
      </c>
      <c r="D164" s="10">
        <f t="shared" ref="D164:N164" si="189">C164+D163</f>
        <v>1</v>
      </c>
      <c r="E164" s="10">
        <f t="shared" si="189"/>
        <v>1</v>
      </c>
      <c r="F164" s="10">
        <f t="shared" si="189"/>
        <v>1</v>
      </c>
      <c r="G164" s="10">
        <f t="shared" si="189"/>
        <v>1</v>
      </c>
      <c r="H164" s="10">
        <f t="shared" si="189"/>
        <v>1</v>
      </c>
      <c r="I164" s="10">
        <f t="shared" si="189"/>
        <v>1</v>
      </c>
      <c r="J164" s="10">
        <f t="shared" si="189"/>
        <v>1</v>
      </c>
      <c r="K164" s="10">
        <f t="shared" si="189"/>
        <v>1</v>
      </c>
      <c r="L164" s="10">
        <f t="shared" si="189"/>
        <v>1</v>
      </c>
      <c r="M164" s="10">
        <f t="shared" si="189"/>
        <v>1</v>
      </c>
      <c r="N164" s="10">
        <f t="shared" si="189"/>
        <v>1</v>
      </c>
      <c r="O164" s="10">
        <f t="shared" ref="O164" si="190">N164+O163</f>
        <v>1</v>
      </c>
      <c r="P164" s="10">
        <f t="shared" ref="P164:Q164" si="191">O164+P163</f>
        <v>1</v>
      </c>
      <c r="Q164" s="10">
        <f t="shared" si="191"/>
        <v>1</v>
      </c>
    </row>
    <row r="166" spans="1:17" x14ac:dyDescent="0.25">
      <c r="A166" s="2" t="s">
        <v>24</v>
      </c>
      <c r="C166" s="8">
        <v>58352</v>
      </c>
      <c r="D166" s="10">
        <f>C166</f>
        <v>58352</v>
      </c>
      <c r="E166" s="10">
        <f t="shared" ref="E166:N166" si="192">D166</f>
        <v>58352</v>
      </c>
      <c r="F166" s="10">
        <f t="shared" si="192"/>
        <v>58352</v>
      </c>
      <c r="G166" s="10">
        <f t="shared" si="192"/>
        <v>58352</v>
      </c>
      <c r="H166" s="10">
        <f t="shared" si="192"/>
        <v>58352</v>
      </c>
      <c r="I166" s="10">
        <f t="shared" si="192"/>
        <v>58352</v>
      </c>
      <c r="J166" s="10">
        <f t="shared" si="192"/>
        <v>58352</v>
      </c>
      <c r="K166" s="10">
        <f t="shared" si="192"/>
        <v>58352</v>
      </c>
      <c r="L166" s="10">
        <f t="shared" si="192"/>
        <v>58352</v>
      </c>
      <c r="M166" s="10">
        <f t="shared" si="192"/>
        <v>58352</v>
      </c>
      <c r="N166" s="10">
        <f t="shared" si="192"/>
        <v>58352</v>
      </c>
      <c r="O166" s="10">
        <f t="shared" ref="O166" si="193">N166</f>
        <v>58352</v>
      </c>
      <c r="P166" s="10">
        <f t="shared" ref="P166" si="194">O166</f>
        <v>58352</v>
      </c>
      <c r="Q166" s="10">
        <f t="shared" ref="Q166" si="195">P166</f>
        <v>58352</v>
      </c>
    </row>
    <row r="167" spans="1:17" x14ac:dyDescent="0.25">
      <c r="A167" s="2" t="s">
        <v>9</v>
      </c>
      <c r="C167" s="8">
        <v>40</v>
      </c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</row>
    <row r="168" spans="1:17" x14ac:dyDescent="0.25">
      <c r="C168" s="8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</row>
    <row r="169" spans="1:17" x14ac:dyDescent="0.25">
      <c r="A169" s="2" t="s">
        <v>10</v>
      </c>
    </row>
    <row r="170" spans="1:17" x14ac:dyDescent="0.25">
      <c r="A170" s="2" t="s">
        <v>11</v>
      </c>
      <c r="C170" s="16">
        <v>918.96000000000015</v>
      </c>
      <c r="D170" s="16">
        <v>918.96000000000015</v>
      </c>
      <c r="E170" s="16">
        <v>918.96000000000015</v>
      </c>
      <c r="F170" s="16">
        <v>918.96000000000015</v>
      </c>
      <c r="G170" s="16">
        <v>918.96000000000015</v>
      </c>
      <c r="H170" s="16">
        <v>918.96000000000015</v>
      </c>
      <c r="I170" s="16">
        <v>918.96000000000015</v>
      </c>
      <c r="J170" s="16">
        <v>918.96000000000015</v>
      </c>
      <c r="K170" s="16">
        <v>918.96000000000015</v>
      </c>
      <c r="L170" s="16">
        <v>918.96000000000015</v>
      </c>
      <c r="M170" s="16">
        <v>918.96000000000015</v>
      </c>
      <c r="N170" s="16">
        <v>918.96000000000015</v>
      </c>
      <c r="O170" s="16">
        <v>918.96000000000015</v>
      </c>
      <c r="P170" s="16">
        <v>918.96000000000015</v>
      </c>
      <c r="Q170" s="16">
        <v>918.96000000000015</v>
      </c>
    </row>
    <row r="171" spans="1:17" ht="14" x14ac:dyDescent="0.4">
      <c r="A171" s="2" t="s">
        <v>25</v>
      </c>
      <c r="C171" s="13">
        <v>3041.5841769708727</v>
      </c>
      <c r="D171" s="13">
        <v>3041.5841769708727</v>
      </c>
      <c r="E171" s="13">
        <v>3041.5841769708727</v>
      </c>
      <c r="F171" s="13">
        <v>3041.5841769708727</v>
      </c>
      <c r="G171" s="13">
        <v>3041.5841769708727</v>
      </c>
      <c r="H171" s="13">
        <v>3041.5841769708727</v>
      </c>
      <c r="I171" s="13">
        <v>3041.5841769708727</v>
      </c>
      <c r="J171" s="13">
        <v>3041.5841769708727</v>
      </c>
      <c r="K171" s="13">
        <v>3041.5841769708727</v>
      </c>
      <c r="L171" s="13">
        <v>3041.5841769708727</v>
      </c>
      <c r="M171" s="13">
        <v>3041.5841769708727</v>
      </c>
      <c r="N171" s="13">
        <v>3041.5841769708727</v>
      </c>
      <c r="O171" s="13">
        <v>3041.5841769708727</v>
      </c>
      <c r="P171" s="13">
        <v>3041.5841769708727</v>
      </c>
      <c r="Q171" s="13">
        <v>3041.5841769708727</v>
      </c>
    </row>
    <row r="172" spans="1:17" x14ac:dyDescent="0.25">
      <c r="A172" s="2" t="s">
        <v>13</v>
      </c>
      <c r="C172" s="19">
        <f>SUM(C170:C171)</f>
        <v>3960.5441769708727</v>
      </c>
      <c r="D172" s="19">
        <f t="shared" ref="D172:N172" si="196">SUM(D170:D171)</f>
        <v>3960.5441769708727</v>
      </c>
      <c r="E172" s="19">
        <f t="shared" si="196"/>
        <v>3960.5441769708727</v>
      </c>
      <c r="F172" s="19">
        <f t="shared" si="196"/>
        <v>3960.5441769708727</v>
      </c>
      <c r="G172" s="19">
        <f t="shared" si="196"/>
        <v>3960.5441769708727</v>
      </c>
      <c r="H172" s="19">
        <f t="shared" si="196"/>
        <v>3960.5441769708727</v>
      </c>
      <c r="I172" s="19">
        <f t="shared" si="196"/>
        <v>3960.5441769708727</v>
      </c>
      <c r="J172" s="19">
        <f t="shared" si="196"/>
        <v>3960.5441769708727</v>
      </c>
      <c r="K172" s="19">
        <f t="shared" si="196"/>
        <v>3960.5441769708727</v>
      </c>
      <c r="L172" s="19">
        <f t="shared" si="196"/>
        <v>3960.5441769708727</v>
      </c>
      <c r="M172" s="19">
        <f t="shared" si="196"/>
        <v>3960.5441769708727</v>
      </c>
      <c r="N172" s="19">
        <f t="shared" si="196"/>
        <v>3960.5441769708727</v>
      </c>
      <c r="O172" s="19">
        <f t="shared" ref="O172" si="197">SUM(O170:O171)</f>
        <v>3960.5441769708727</v>
      </c>
      <c r="P172" s="19">
        <f t="shared" ref="P172" si="198">SUM(P170:P171)</f>
        <v>3960.5441769708727</v>
      </c>
      <c r="Q172" s="19">
        <f t="shared" ref="Q172" si="199">SUM(Q170:Q171)</f>
        <v>3960.5441769708727</v>
      </c>
    </row>
    <row r="174" spans="1:17" x14ac:dyDescent="0.25">
      <c r="A174" s="2" t="s">
        <v>14</v>
      </c>
      <c r="C174" s="10">
        <f>C163 * C172 * 0.5</f>
        <v>0</v>
      </c>
      <c r="D174" s="10">
        <f t="shared" ref="D174:M174" si="200">D163 * D172 * 0.5</f>
        <v>1980.2720884854364</v>
      </c>
      <c r="E174" s="10">
        <f t="shared" si="200"/>
        <v>0</v>
      </c>
      <c r="F174" s="10">
        <f t="shared" si="200"/>
        <v>0</v>
      </c>
      <c r="G174" s="10">
        <f t="shared" si="200"/>
        <v>0</v>
      </c>
      <c r="H174" s="10">
        <f t="shared" si="200"/>
        <v>0</v>
      </c>
      <c r="I174" s="10">
        <f t="shared" si="200"/>
        <v>0</v>
      </c>
      <c r="J174" s="10">
        <f t="shared" si="200"/>
        <v>0</v>
      </c>
      <c r="K174" s="10">
        <f t="shared" si="200"/>
        <v>0</v>
      </c>
      <c r="L174" s="10">
        <f t="shared" si="200"/>
        <v>0</v>
      </c>
      <c r="M174" s="10">
        <f t="shared" si="200"/>
        <v>0</v>
      </c>
      <c r="N174" s="10">
        <f t="shared" ref="N174:Q174" si="201">N163 * N172 * 0.5</f>
        <v>0</v>
      </c>
      <c r="O174" s="10">
        <f t="shared" si="201"/>
        <v>0</v>
      </c>
      <c r="P174" s="10">
        <f t="shared" si="201"/>
        <v>0</v>
      </c>
      <c r="Q174" s="10">
        <f t="shared" si="201"/>
        <v>0</v>
      </c>
    </row>
    <row r="175" spans="1:17" ht="14" x14ac:dyDescent="0.4">
      <c r="A175" s="2" t="s">
        <v>15</v>
      </c>
      <c r="C175" s="14">
        <f>(C164-C163) * C172</f>
        <v>0</v>
      </c>
      <c r="D175" s="14">
        <f t="shared" ref="D175:M175" si="202">(D164-D163) * D172</f>
        <v>0</v>
      </c>
      <c r="E175" s="14">
        <f t="shared" si="202"/>
        <v>3960.5441769708727</v>
      </c>
      <c r="F175" s="14">
        <f t="shared" si="202"/>
        <v>3960.5441769708727</v>
      </c>
      <c r="G175" s="14">
        <f t="shared" si="202"/>
        <v>3960.5441769708727</v>
      </c>
      <c r="H175" s="14">
        <f t="shared" si="202"/>
        <v>3960.5441769708727</v>
      </c>
      <c r="I175" s="14">
        <f t="shared" si="202"/>
        <v>3960.5441769708727</v>
      </c>
      <c r="J175" s="14">
        <f t="shared" si="202"/>
        <v>3960.5441769708727</v>
      </c>
      <c r="K175" s="14">
        <f t="shared" si="202"/>
        <v>3960.5441769708727</v>
      </c>
      <c r="L175" s="14">
        <f t="shared" si="202"/>
        <v>3960.5441769708727</v>
      </c>
      <c r="M175" s="14">
        <f t="shared" si="202"/>
        <v>3960.5441769708727</v>
      </c>
      <c r="N175" s="14">
        <f t="shared" ref="N175:Q175" si="203">(N164-N163) * N172</f>
        <v>3960.5441769708727</v>
      </c>
      <c r="O175" s="14">
        <f t="shared" si="203"/>
        <v>3960.5441769708727</v>
      </c>
      <c r="P175" s="14">
        <f t="shared" si="203"/>
        <v>3960.5441769708727</v>
      </c>
      <c r="Q175" s="14">
        <f t="shared" si="203"/>
        <v>3960.5441769708727</v>
      </c>
    </row>
    <row r="176" spans="1:17" ht="14" x14ac:dyDescent="0.4">
      <c r="A176" s="2" t="s">
        <v>46</v>
      </c>
      <c r="C176" s="15">
        <f>SUM(C174:C175)</f>
        <v>0</v>
      </c>
      <c r="D176" s="15">
        <f t="shared" ref="D176:M176" si="204">SUM(D174:D175)</f>
        <v>1980.2720884854364</v>
      </c>
      <c r="E176" s="15">
        <f t="shared" si="204"/>
        <v>3960.5441769708727</v>
      </c>
      <c r="F176" s="15">
        <f t="shared" si="204"/>
        <v>3960.5441769708727</v>
      </c>
      <c r="G176" s="15">
        <f t="shared" si="204"/>
        <v>3960.5441769708727</v>
      </c>
      <c r="H176" s="15">
        <f t="shared" si="204"/>
        <v>3960.5441769708727</v>
      </c>
      <c r="I176" s="15">
        <f t="shared" si="204"/>
        <v>3960.5441769708727</v>
      </c>
      <c r="J176" s="15">
        <f t="shared" si="204"/>
        <v>3960.5441769708727</v>
      </c>
      <c r="K176" s="15">
        <f t="shared" si="204"/>
        <v>3960.5441769708727</v>
      </c>
      <c r="L176" s="15">
        <f t="shared" si="204"/>
        <v>3960.5441769708727</v>
      </c>
      <c r="M176" s="15">
        <f t="shared" si="204"/>
        <v>3960.5441769708727</v>
      </c>
      <c r="N176" s="15">
        <f t="shared" ref="N176:Q176" si="205">SUM(N174:N175)</f>
        <v>3960.5441769708727</v>
      </c>
      <c r="O176" s="15">
        <f t="shared" si="205"/>
        <v>3960.5441769708727</v>
      </c>
      <c r="P176" s="15">
        <f t="shared" si="205"/>
        <v>3960.5441769708727</v>
      </c>
      <c r="Q176" s="15">
        <f t="shared" si="205"/>
        <v>3960.5441769708727</v>
      </c>
    </row>
    <row r="178" spans="1:17" x14ac:dyDescent="0.25">
      <c r="A178" s="2" t="s">
        <v>17</v>
      </c>
      <c r="C178" s="16">
        <v>0.23</v>
      </c>
      <c r="D178" s="16">
        <f>C178</f>
        <v>0.23</v>
      </c>
      <c r="E178" s="16">
        <f t="shared" ref="E178:N178" si="206">D178</f>
        <v>0.23</v>
      </c>
      <c r="F178" s="16">
        <f t="shared" si="206"/>
        <v>0.23</v>
      </c>
      <c r="G178" s="16">
        <f t="shared" si="206"/>
        <v>0.23</v>
      </c>
      <c r="H178" s="16">
        <f t="shared" si="206"/>
        <v>0.23</v>
      </c>
      <c r="I178" s="16">
        <f t="shared" si="206"/>
        <v>0.23</v>
      </c>
      <c r="J178" s="16">
        <f t="shared" si="206"/>
        <v>0.23</v>
      </c>
      <c r="K178" s="16">
        <f t="shared" si="206"/>
        <v>0.23</v>
      </c>
      <c r="L178" s="16">
        <f t="shared" si="206"/>
        <v>0.23</v>
      </c>
      <c r="M178" s="16">
        <f t="shared" si="206"/>
        <v>0.23</v>
      </c>
      <c r="N178" s="16">
        <f t="shared" si="206"/>
        <v>0.23</v>
      </c>
      <c r="O178" s="16">
        <f t="shared" ref="O178" si="207">N178</f>
        <v>0.23</v>
      </c>
      <c r="P178" s="16">
        <f t="shared" ref="P178" si="208">O178</f>
        <v>0.23</v>
      </c>
      <c r="Q178" s="16">
        <f t="shared" ref="Q178" si="209">P178</f>
        <v>0.23</v>
      </c>
    </row>
    <row r="179" spans="1:17" x14ac:dyDescent="0.25"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</row>
    <row r="180" spans="1:17" x14ac:dyDescent="0.25">
      <c r="A180" s="2" t="s">
        <v>18</v>
      </c>
      <c r="C180" s="10">
        <f>C163*C166*C178*0.5</f>
        <v>0</v>
      </c>
      <c r="D180" s="10">
        <f t="shared" ref="D180:M180" si="210">D163*D166*D178*0.5</f>
        <v>6710.4800000000005</v>
      </c>
      <c r="E180" s="10">
        <f t="shared" si="210"/>
        <v>0</v>
      </c>
      <c r="F180" s="10">
        <f t="shared" si="210"/>
        <v>0</v>
      </c>
      <c r="G180" s="10">
        <f t="shared" si="210"/>
        <v>0</v>
      </c>
      <c r="H180" s="10">
        <f t="shared" si="210"/>
        <v>0</v>
      </c>
      <c r="I180" s="10">
        <f t="shared" si="210"/>
        <v>0</v>
      </c>
      <c r="J180" s="10">
        <f t="shared" si="210"/>
        <v>0</v>
      </c>
      <c r="K180" s="10">
        <f t="shared" si="210"/>
        <v>0</v>
      </c>
      <c r="L180" s="10">
        <f t="shared" si="210"/>
        <v>0</v>
      </c>
      <c r="M180" s="10">
        <f t="shared" si="210"/>
        <v>0</v>
      </c>
      <c r="N180" s="10">
        <f t="shared" ref="N180:Q180" si="211">N163*N166*N178*0.5</f>
        <v>0</v>
      </c>
      <c r="O180" s="10">
        <f t="shared" si="211"/>
        <v>0</v>
      </c>
      <c r="P180" s="10">
        <f t="shared" si="211"/>
        <v>0</v>
      </c>
      <c r="Q180" s="10">
        <f t="shared" si="211"/>
        <v>0</v>
      </c>
    </row>
    <row r="181" spans="1:17" ht="14" x14ac:dyDescent="0.4">
      <c r="A181" s="2" t="s">
        <v>19</v>
      </c>
      <c r="C181" s="14">
        <f>(C164-C163)*C166*C178</f>
        <v>0</v>
      </c>
      <c r="D181" s="14">
        <f t="shared" ref="D181:M181" si="212">(D164-D163)*D166*D178</f>
        <v>0</v>
      </c>
      <c r="E181" s="14">
        <f t="shared" si="212"/>
        <v>13420.960000000001</v>
      </c>
      <c r="F181" s="14">
        <f t="shared" si="212"/>
        <v>13420.960000000001</v>
      </c>
      <c r="G181" s="14">
        <f t="shared" si="212"/>
        <v>13420.960000000001</v>
      </c>
      <c r="H181" s="14">
        <f t="shared" si="212"/>
        <v>13420.960000000001</v>
      </c>
      <c r="I181" s="14">
        <f t="shared" si="212"/>
        <v>13420.960000000001</v>
      </c>
      <c r="J181" s="14">
        <f t="shared" si="212"/>
        <v>13420.960000000001</v>
      </c>
      <c r="K181" s="14">
        <f t="shared" si="212"/>
        <v>13420.960000000001</v>
      </c>
      <c r="L181" s="14">
        <f t="shared" si="212"/>
        <v>13420.960000000001</v>
      </c>
      <c r="M181" s="14">
        <f t="shared" si="212"/>
        <v>13420.960000000001</v>
      </c>
      <c r="N181" s="14">
        <f t="shared" ref="N181:Q181" si="213">(N164-N163)*N166*N178</f>
        <v>13420.960000000001</v>
      </c>
      <c r="O181" s="14">
        <f t="shared" si="213"/>
        <v>13420.960000000001</v>
      </c>
      <c r="P181" s="14">
        <f t="shared" si="213"/>
        <v>13420.960000000001</v>
      </c>
      <c r="Q181" s="14">
        <f t="shared" si="213"/>
        <v>13420.960000000001</v>
      </c>
    </row>
    <row r="182" spans="1:17" ht="14" x14ac:dyDescent="0.4">
      <c r="A182" s="2" t="s">
        <v>47</v>
      </c>
      <c r="C182" s="15">
        <f>SUM(C180:C181)</f>
        <v>0</v>
      </c>
      <c r="D182" s="15">
        <f t="shared" ref="D182:M182" si="214">SUM(D180:D181)</f>
        <v>6710.4800000000005</v>
      </c>
      <c r="E182" s="15">
        <f t="shared" si="214"/>
        <v>13420.960000000001</v>
      </c>
      <c r="F182" s="15">
        <f t="shared" si="214"/>
        <v>13420.960000000001</v>
      </c>
      <c r="G182" s="15">
        <f t="shared" si="214"/>
        <v>13420.960000000001</v>
      </c>
      <c r="H182" s="15">
        <f t="shared" si="214"/>
        <v>13420.960000000001</v>
      </c>
      <c r="I182" s="15">
        <f t="shared" si="214"/>
        <v>13420.960000000001</v>
      </c>
      <c r="J182" s="15">
        <f t="shared" si="214"/>
        <v>13420.960000000001</v>
      </c>
      <c r="K182" s="15">
        <f t="shared" si="214"/>
        <v>13420.960000000001</v>
      </c>
      <c r="L182" s="15">
        <f t="shared" si="214"/>
        <v>13420.960000000001</v>
      </c>
      <c r="M182" s="15">
        <f t="shared" si="214"/>
        <v>13420.960000000001</v>
      </c>
      <c r="N182" s="15">
        <f t="shared" ref="N182:Q182" si="215">SUM(N180:N181)</f>
        <v>13420.960000000001</v>
      </c>
      <c r="O182" s="15">
        <f t="shared" si="215"/>
        <v>13420.960000000001</v>
      </c>
      <c r="P182" s="15">
        <f t="shared" si="215"/>
        <v>13420.960000000001</v>
      </c>
      <c r="Q182" s="15">
        <f t="shared" si="215"/>
        <v>13420.960000000001</v>
      </c>
    </row>
    <row r="184" spans="1:17" ht="14" x14ac:dyDescent="0.4">
      <c r="A184" s="2" t="s">
        <v>48</v>
      </c>
      <c r="C184" s="15">
        <f>C176+C182</f>
        <v>0</v>
      </c>
      <c r="D184" s="15">
        <f t="shared" ref="D184:M184" si="216">D176+D182</f>
        <v>8690.7520884854366</v>
      </c>
      <c r="E184" s="15">
        <f t="shared" si="216"/>
        <v>17381.504176970873</v>
      </c>
      <c r="F184" s="15">
        <f t="shared" si="216"/>
        <v>17381.504176970873</v>
      </c>
      <c r="G184" s="15">
        <f t="shared" si="216"/>
        <v>17381.504176970873</v>
      </c>
      <c r="H184" s="15">
        <f t="shared" si="216"/>
        <v>17381.504176970873</v>
      </c>
      <c r="I184" s="15">
        <f t="shared" si="216"/>
        <v>17381.504176970873</v>
      </c>
      <c r="J184" s="15">
        <f t="shared" si="216"/>
        <v>17381.504176970873</v>
      </c>
      <c r="K184" s="15">
        <f t="shared" si="216"/>
        <v>17381.504176970873</v>
      </c>
      <c r="L184" s="15">
        <f t="shared" si="216"/>
        <v>17381.504176970873</v>
      </c>
      <c r="M184" s="15">
        <f t="shared" si="216"/>
        <v>17381.504176970873</v>
      </c>
      <c r="N184" s="15">
        <f t="shared" ref="N184:Q184" si="217">N176+N182</f>
        <v>17381.504176970873</v>
      </c>
      <c r="O184" s="15">
        <f t="shared" si="217"/>
        <v>17381.504176970873</v>
      </c>
      <c r="P184" s="15">
        <f t="shared" si="217"/>
        <v>17381.504176970873</v>
      </c>
      <c r="Q184" s="15">
        <f t="shared" si="217"/>
        <v>17381.504176970873</v>
      </c>
    </row>
    <row r="187" spans="1:17" ht="13" x14ac:dyDescent="0.3">
      <c r="A187" s="7" t="s">
        <v>49</v>
      </c>
    </row>
    <row r="188" spans="1:17" x14ac:dyDescent="0.25">
      <c r="A188" s="2" t="s">
        <v>6</v>
      </c>
      <c r="C188" s="8">
        <f>SUM([32]Inputs!G42:G47)</f>
        <v>0</v>
      </c>
      <c r="D188" s="8">
        <f>SUM([32]Inputs!H42:H47)</f>
        <v>1</v>
      </c>
      <c r="E188" s="8">
        <f>SUM([32]Inputs!I42:I47)</f>
        <v>1</v>
      </c>
      <c r="F188" s="8">
        <f>SUM([32]Inputs!J42:J47)</f>
        <v>0</v>
      </c>
      <c r="G188" s="8">
        <f>SUM([32]Inputs!K42:K47)</f>
        <v>0</v>
      </c>
      <c r="H188" s="8">
        <f>SUM([32]Inputs!L42:L47)</f>
        <v>0</v>
      </c>
      <c r="I188" s="8">
        <f>SUM([32]Inputs!M42:M47)</f>
        <v>0</v>
      </c>
      <c r="J188" s="8">
        <f>SUM([32]Inputs!N42:N47)</f>
        <v>0</v>
      </c>
      <c r="K188" s="8">
        <f>SUM([32]Inputs!O42:O47)</f>
        <v>0</v>
      </c>
      <c r="L188" s="8">
        <f>SUM([32]Inputs!P42:P47)</f>
        <v>0</v>
      </c>
      <c r="M188" s="8">
        <f>SUM([32]Inputs!Q42:Q47)</f>
        <v>0</v>
      </c>
      <c r="N188" s="8">
        <f>SUM([32]Inputs!R42:R47)</f>
        <v>0</v>
      </c>
      <c r="O188" s="8">
        <f>SUM([32]Inputs!S42:S47)</f>
        <v>0</v>
      </c>
      <c r="P188" s="8">
        <f>SUM([32]Inputs!T42:T47)</f>
        <v>0</v>
      </c>
      <c r="Q188" s="8"/>
    </row>
    <row r="189" spans="1:17" x14ac:dyDescent="0.25">
      <c r="A189" s="2" t="s">
        <v>7</v>
      </c>
      <c r="C189" s="10">
        <f>B189+C188</f>
        <v>0</v>
      </c>
      <c r="D189" s="10">
        <f t="shared" ref="D189" si="218">C189+D188</f>
        <v>1</v>
      </c>
      <c r="E189" s="10">
        <f t="shared" ref="E189" si="219">D189+E188</f>
        <v>2</v>
      </c>
      <c r="F189" s="10">
        <f t="shared" ref="F189" si="220">E189+F188</f>
        <v>2</v>
      </c>
      <c r="G189" s="10">
        <f t="shared" ref="G189" si="221">F189+G188</f>
        <v>2</v>
      </c>
      <c r="H189" s="10">
        <f t="shared" ref="H189" si="222">G189+H188</f>
        <v>2</v>
      </c>
      <c r="I189" s="10">
        <f t="shared" ref="I189" si="223">H189+I188</f>
        <v>2</v>
      </c>
      <c r="J189" s="10">
        <f t="shared" ref="J189" si="224">I189+J188</f>
        <v>2</v>
      </c>
      <c r="K189" s="10">
        <f t="shared" ref="K189" si="225">J189+K188</f>
        <v>2</v>
      </c>
      <c r="L189" s="10">
        <f t="shared" ref="L189" si="226">K189+L188</f>
        <v>2</v>
      </c>
      <c r="M189" s="10">
        <f t="shared" ref="M189" si="227">L189+M188</f>
        <v>2</v>
      </c>
      <c r="N189" s="10">
        <f t="shared" ref="N189:O189" si="228">M189+N188</f>
        <v>2</v>
      </c>
      <c r="O189" s="10">
        <f t="shared" si="228"/>
        <v>2</v>
      </c>
      <c r="P189" s="10">
        <f>O189+P188-D188</f>
        <v>1</v>
      </c>
      <c r="Q189" s="10"/>
    </row>
    <row r="191" spans="1:17" x14ac:dyDescent="0.25">
      <c r="A191" s="2" t="s">
        <v>24</v>
      </c>
      <c r="C191" s="8">
        <f>[32]Inputs!$F$46</f>
        <v>10000</v>
      </c>
      <c r="D191" s="10">
        <f>C191</f>
        <v>10000</v>
      </c>
      <c r="E191" s="10">
        <f t="shared" ref="E191" si="229">D191</f>
        <v>10000</v>
      </c>
      <c r="F191" s="10">
        <f t="shared" ref="F191" si="230">E191</f>
        <v>10000</v>
      </c>
      <c r="G191" s="10">
        <f t="shared" ref="G191" si="231">F191</f>
        <v>10000</v>
      </c>
      <c r="H191" s="10">
        <f t="shared" ref="H191" si="232">G191</f>
        <v>10000</v>
      </c>
      <c r="I191" s="10">
        <f t="shared" ref="I191" si="233">H191</f>
        <v>10000</v>
      </c>
      <c r="J191" s="10">
        <f t="shared" ref="J191" si="234">I191</f>
        <v>10000</v>
      </c>
      <c r="K191" s="10">
        <f t="shared" ref="K191" si="235">J191</f>
        <v>10000</v>
      </c>
      <c r="L191" s="10">
        <f t="shared" ref="L191" si="236">K191</f>
        <v>10000</v>
      </c>
      <c r="M191" s="10">
        <f>L191</f>
        <v>10000</v>
      </c>
      <c r="N191" s="10">
        <f t="shared" ref="N191:O191" si="237">M191</f>
        <v>10000</v>
      </c>
      <c r="O191" s="10">
        <f t="shared" si="237"/>
        <v>10000</v>
      </c>
      <c r="P191" s="10">
        <f t="shared" ref="P191" si="238">O191</f>
        <v>10000</v>
      </c>
      <c r="Q191" s="10"/>
    </row>
    <row r="192" spans="1:17" x14ac:dyDescent="0.25">
      <c r="A192" s="2" t="s">
        <v>9</v>
      </c>
      <c r="C192" s="8">
        <v>40</v>
      </c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</row>
    <row r="193" spans="1:18" x14ac:dyDescent="0.25">
      <c r="C193" s="8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</row>
    <row r="194" spans="1:18" x14ac:dyDescent="0.25">
      <c r="A194" s="2" t="s">
        <v>10</v>
      </c>
    </row>
    <row r="195" spans="1:18" x14ac:dyDescent="0.25">
      <c r="A195" s="2" t="s">
        <v>11</v>
      </c>
      <c r="C195" s="16">
        <v>918.96000000000015</v>
      </c>
      <c r="D195" s="16">
        <v>918.96000000000015</v>
      </c>
      <c r="E195" s="16">
        <v>918.96000000000015</v>
      </c>
      <c r="F195" s="16">
        <v>918.96000000000015</v>
      </c>
      <c r="G195" s="16">
        <v>918.96000000000015</v>
      </c>
      <c r="H195" s="16">
        <v>918.96000000000015</v>
      </c>
      <c r="I195" s="16">
        <v>918.96000000000015</v>
      </c>
      <c r="J195" s="16">
        <v>918.96000000000015</v>
      </c>
      <c r="K195" s="16">
        <v>918.96000000000015</v>
      </c>
      <c r="L195" s="16">
        <v>918.96000000000015</v>
      </c>
      <c r="M195" s="16">
        <v>918.96000000000015</v>
      </c>
      <c r="N195" s="16">
        <v>918.96000000000015</v>
      </c>
      <c r="O195" s="16">
        <v>918.96000000000015</v>
      </c>
      <c r="P195" s="16">
        <v>919.96</v>
      </c>
      <c r="Q195" s="16"/>
    </row>
    <row r="196" spans="1:18" ht="14" x14ac:dyDescent="0.4">
      <c r="A196" s="2" t="s">
        <v>25</v>
      </c>
      <c r="C196" s="13">
        <f>C197-C195</f>
        <v>736.67881764774177</v>
      </c>
      <c r="D196" s="13">
        <f t="shared" ref="D196:M196" si="239">D197-D195</f>
        <v>736.67881764774177</v>
      </c>
      <c r="E196" s="13">
        <f t="shared" si="239"/>
        <v>736.67881764774177</v>
      </c>
      <c r="F196" s="13">
        <f t="shared" si="239"/>
        <v>736.67881764774177</v>
      </c>
      <c r="G196" s="13">
        <f t="shared" si="239"/>
        <v>736.67881764774177</v>
      </c>
      <c r="H196" s="13">
        <f t="shared" si="239"/>
        <v>736.67881764774177</v>
      </c>
      <c r="I196" s="13">
        <f t="shared" si="239"/>
        <v>736.67881764774177</v>
      </c>
      <c r="J196" s="13">
        <f t="shared" si="239"/>
        <v>736.67881764774177</v>
      </c>
      <c r="K196" s="13">
        <f t="shared" si="239"/>
        <v>736.67881764774177</v>
      </c>
      <c r="L196" s="13">
        <f t="shared" si="239"/>
        <v>736.67881764774177</v>
      </c>
      <c r="M196" s="13">
        <f t="shared" si="239"/>
        <v>736.67881764774177</v>
      </c>
      <c r="N196" s="13">
        <f t="shared" ref="N196" si="240">N197-N195</f>
        <v>736.67881764774177</v>
      </c>
      <c r="O196" s="13">
        <f t="shared" ref="O196" si="241">O197-O195</f>
        <v>736.67881764774177</v>
      </c>
      <c r="P196" s="13">
        <f t="shared" ref="P196" si="242">P197-P195</f>
        <v>735.67881764774188</v>
      </c>
      <c r="Q196" s="13"/>
    </row>
    <row r="197" spans="1:18" x14ac:dyDescent="0.25">
      <c r="A197" s="2" t="s">
        <v>13</v>
      </c>
      <c r="C197" s="19">
        <f>'[32]Other Agri Business '!$O$47</f>
        <v>1655.6388176477419</v>
      </c>
      <c r="D197" s="19">
        <f>C197</f>
        <v>1655.6388176477419</v>
      </c>
      <c r="E197" s="19">
        <f t="shared" ref="E197:M197" si="243">D197</f>
        <v>1655.6388176477419</v>
      </c>
      <c r="F197" s="19">
        <f t="shared" si="243"/>
        <v>1655.6388176477419</v>
      </c>
      <c r="G197" s="19">
        <f t="shared" si="243"/>
        <v>1655.6388176477419</v>
      </c>
      <c r="H197" s="19">
        <f t="shared" si="243"/>
        <v>1655.6388176477419</v>
      </c>
      <c r="I197" s="19">
        <f t="shared" si="243"/>
        <v>1655.6388176477419</v>
      </c>
      <c r="J197" s="19">
        <f t="shared" si="243"/>
        <v>1655.6388176477419</v>
      </c>
      <c r="K197" s="19">
        <f t="shared" si="243"/>
        <v>1655.6388176477419</v>
      </c>
      <c r="L197" s="19">
        <f t="shared" si="243"/>
        <v>1655.6388176477419</v>
      </c>
      <c r="M197" s="19">
        <f t="shared" si="243"/>
        <v>1655.6388176477419</v>
      </c>
      <c r="N197" s="19">
        <f t="shared" ref="N197:O197" si="244">M197</f>
        <v>1655.6388176477419</v>
      </c>
      <c r="O197" s="19">
        <f t="shared" si="244"/>
        <v>1655.6388176477419</v>
      </c>
      <c r="P197" s="19">
        <f t="shared" ref="P197" si="245">O197</f>
        <v>1655.6388176477419</v>
      </c>
      <c r="Q197" s="19"/>
    </row>
    <row r="199" spans="1:18" x14ac:dyDescent="0.25">
      <c r="A199" s="2" t="s">
        <v>14</v>
      </c>
      <c r="C199" s="10">
        <f>C188 * C197 * 0.5</f>
        <v>0</v>
      </c>
      <c r="D199" s="10">
        <f t="shared" ref="D199:M199" si="246">D188 * D197 * 0.5</f>
        <v>827.81940882387096</v>
      </c>
      <c r="E199" s="10">
        <f t="shared" si="246"/>
        <v>827.81940882387096</v>
      </c>
      <c r="F199" s="10">
        <f t="shared" si="246"/>
        <v>0</v>
      </c>
      <c r="G199" s="10">
        <f t="shared" si="246"/>
        <v>0</v>
      </c>
      <c r="H199" s="10">
        <f t="shared" si="246"/>
        <v>0</v>
      </c>
      <c r="I199" s="10">
        <f t="shared" si="246"/>
        <v>0</v>
      </c>
      <c r="J199" s="10">
        <f t="shared" si="246"/>
        <v>0</v>
      </c>
      <c r="K199" s="10">
        <f t="shared" si="246"/>
        <v>0</v>
      </c>
      <c r="L199" s="10">
        <f t="shared" si="246"/>
        <v>0</v>
      </c>
      <c r="M199" s="10">
        <f t="shared" si="246"/>
        <v>0</v>
      </c>
      <c r="N199" s="10">
        <f t="shared" ref="N199" si="247">N188 * N197 * 0.5</f>
        <v>0</v>
      </c>
      <c r="O199" s="10">
        <f>D199</f>
        <v>827.81940882387096</v>
      </c>
      <c r="P199" s="10">
        <f>E199</f>
        <v>827.81940882387096</v>
      </c>
      <c r="Q199" s="10"/>
    </row>
    <row r="200" spans="1:18" ht="14" x14ac:dyDescent="0.4">
      <c r="A200" s="2" t="s">
        <v>15</v>
      </c>
      <c r="C200" s="14">
        <f>(C189-C188) * C197</f>
        <v>0</v>
      </c>
      <c r="D200" s="14">
        <f t="shared" ref="D200:M200" si="248">(D189-D188) * D197</f>
        <v>0</v>
      </c>
      <c r="E200" s="14">
        <f t="shared" si="248"/>
        <v>1655.6388176477419</v>
      </c>
      <c r="F200" s="14">
        <f t="shared" si="248"/>
        <v>3311.2776352954838</v>
      </c>
      <c r="G200" s="14">
        <f t="shared" si="248"/>
        <v>3311.2776352954838</v>
      </c>
      <c r="H200" s="14">
        <f t="shared" si="248"/>
        <v>3311.2776352954838</v>
      </c>
      <c r="I200" s="14">
        <f t="shared" si="248"/>
        <v>3311.2776352954838</v>
      </c>
      <c r="J200" s="14">
        <f t="shared" si="248"/>
        <v>3311.2776352954838</v>
      </c>
      <c r="K200" s="14">
        <f t="shared" si="248"/>
        <v>3311.2776352954838</v>
      </c>
      <c r="L200" s="14">
        <f t="shared" si="248"/>
        <v>3311.2776352954838</v>
      </c>
      <c r="M200" s="14">
        <f t="shared" si="248"/>
        <v>3311.2776352954838</v>
      </c>
      <c r="N200" s="14">
        <f t="shared" ref="N200" si="249">(N189-N188) * N197</f>
        <v>3311.2776352954838</v>
      </c>
      <c r="O200" s="14">
        <f>(O189-O188-D188) * O197</f>
        <v>1655.6388176477419</v>
      </c>
      <c r="P200" s="14">
        <v>0</v>
      </c>
      <c r="Q200" s="14"/>
      <c r="R200" s="14"/>
    </row>
    <row r="201" spans="1:18" ht="14" x14ac:dyDescent="0.4">
      <c r="A201" s="2" t="s">
        <v>50</v>
      </c>
      <c r="C201" s="15">
        <f>SUM(C199:C200)</f>
        <v>0</v>
      </c>
      <c r="D201" s="15">
        <f t="shared" ref="D201:M201" si="250">SUM(D199:D200)</f>
        <v>827.81940882387096</v>
      </c>
      <c r="E201" s="15">
        <f t="shared" si="250"/>
        <v>2483.4582264716128</v>
      </c>
      <c r="F201" s="15">
        <f t="shared" si="250"/>
        <v>3311.2776352954838</v>
      </c>
      <c r="G201" s="15">
        <f t="shared" si="250"/>
        <v>3311.2776352954838</v>
      </c>
      <c r="H201" s="15">
        <f t="shared" si="250"/>
        <v>3311.2776352954838</v>
      </c>
      <c r="I201" s="15">
        <f t="shared" si="250"/>
        <v>3311.2776352954838</v>
      </c>
      <c r="J201" s="15">
        <f t="shared" si="250"/>
        <v>3311.2776352954838</v>
      </c>
      <c r="K201" s="15">
        <f t="shared" si="250"/>
        <v>3311.2776352954838</v>
      </c>
      <c r="L201" s="15">
        <f t="shared" si="250"/>
        <v>3311.2776352954838</v>
      </c>
      <c r="M201" s="15">
        <f t="shared" si="250"/>
        <v>3311.2776352954838</v>
      </c>
      <c r="N201" s="15">
        <f t="shared" ref="N201" si="251">SUM(N199:N200)</f>
        <v>3311.2776352954838</v>
      </c>
      <c r="O201" s="15">
        <f t="shared" ref="O201" si="252">SUM(O199:O200)</f>
        <v>2483.4582264716128</v>
      </c>
      <c r="P201" s="15">
        <f t="shared" ref="P201" si="253">SUM(P199:P200)</f>
        <v>827.81940882387096</v>
      </c>
      <c r="Q201" s="15"/>
    </row>
    <row r="203" spans="1:18" x14ac:dyDescent="0.25">
      <c r="A203" s="2" t="s">
        <v>17</v>
      </c>
      <c r="C203" s="16">
        <v>0.23</v>
      </c>
      <c r="D203" s="16">
        <f>C203</f>
        <v>0.23</v>
      </c>
      <c r="E203" s="16">
        <f t="shared" ref="E203" si="254">D203</f>
        <v>0.23</v>
      </c>
      <c r="F203" s="16">
        <f t="shared" ref="F203" si="255">E203</f>
        <v>0.23</v>
      </c>
      <c r="G203" s="16">
        <f t="shared" ref="G203" si="256">F203</f>
        <v>0.23</v>
      </c>
      <c r="H203" s="16">
        <f t="shared" ref="H203" si="257">G203</f>
        <v>0.23</v>
      </c>
      <c r="I203" s="16">
        <f t="shared" ref="I203" si="258">H203</f>
        <v>0.23</v>
      </c>
      <c r="J203" s="16">
        <f t="shared" ref="J203" si="259">I203</f>
        <v>0.23</v>
      </c>
      <c r="K203" s="16">
        <f t="shared" ref="K203" si="260">J203</f>
        <v>0.23</v>
      </c>
      <c r="L203" s="16">
        <f t="shared" ref="L203" si="261">K203</f>
        <v>0.23</v>
      </c>
      <c r="M203" s="16">
        <f t="shared" ref="M203" si="262">L203</f>
        <v>0.23</v>
      </c>
      <c r="N203" s="16">
        <f t="shared" ref="N203:O203" si="263">M203</f>
        <v>0.23</v>
      </c>
      <c r="O203" s="17">
        <f t="shared" si="263"/>
        <v>0.23</v>
      </c>
      <c r="P203" s="17">
        <f t="shared" ref="P203" si="264">O203</f>
        <v>0.23</v>
      </c>
      <c r="Q203" s="17"/>
    </row>
    <row r="204" spans="1:18" x14ac:dyDescent="0.25"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7"/>
      <c r="P204" s="17"/>
      <c r="Q204" s="17"/>
    </row>
    <row r="205" spans="1:18" x14ac:dyDescent="0.25">
      <c r="A205" s="2" t="s">
        <v>18</v>
      </c>
      <c r="C205" s="10">
        <f>C188*C191*C203*0.5</f>
        <v>0</v>
      </c>
      <c r="D205" s="10">
        <f t="shared" ref="D205:M205" si="265">D188*D191*D203*0.5</f>
        <v>1150</v>
      </c>
      <c r="E205" s="10">
        <f t="shared" si="265"/>
        <v>1150</v>
      </c>
      <c r="F205" s="10">
        <f t="shared" si="265"/>
        <v>0</v>
      </c>
      <c r="G205" s="10">
        <f t="shared" si="265"/>
        <v>0</v>
      </c>
      <c r="H205" s="10">
        <f t="shared" si="265"/>
        <v>0</v>
      </c>
      <c r="I205" s="10">
        <f t="shared" si="265"/>
        <v>0</v>
      </c>
      <c r="J205" s="10">
        <f t="shared" si="265"/>
        <v>0</v>
      </c>
      <c r="K205" s="10">
        <f t="shared" si="265"/>
        <v>0</v>
      </c>
      <c r="L205" s="10">
        <f t="shared" si="265"/>
        <v>0</v>
      </c>
      <c r="M205" s="10">
        <f t="shared" si="265"/>
        <v>0</v>
      </c>
      <c r="N205" s="10">
        <f t="shared" ref="N205" si="266">N188*N191*N203*0.5</f>
        <v>0</v>
      </c>
      <c r="O205" s="10">
        <f>D205</f>
        <v>1150</v>
      </c>
      <c r="P205" s="10">
        <f>E205</f>
        <v>1150</v>
      </c>
      <c r="Q205" s="10"/>
    </row>
    <row r="206" spans="1:18" ht="14" x14ac:dyDescent="0.4">
      <c r="A206" s="2" t="s">
        <v>19</v>
      </c>
      <c r="C206" s="14">
        <f>(C189-C188)*C191*C203</f>
        <v>0</v>
      </c>
      <c r="D206" s="14">
        <f t="shared" ref="D206:M206" si="267">(D189-D188)*D191*D203</f>
        <v>0</v>
      </c>
      <c r="E206" s="14">
        <f t="shared" si="267"/>
        <v>2300</v>
      </c>
      <c r="F206" s="14">
        <f t="shared" si="267"/>
        <v>4600</v>
      </c>
      <c r="G206" s="14">
        <f t="shared" si="267"/>
        <v>4600</v>
      </c>
      <c r="H206" s="14">
        <f t="shared" si="267"/>
        <v>4600</v>
      </c>
      <c r="I206" s="14">
        <f t="shared" si="267"/>
        <v>4600</v>
      </c>
      <c r="J206" s="14">
        <f t="shared" si="267"/>
        <v>4600</v>
      </c>
      <c r="K206" s="14">
        <f t="shared" si="267"/>
        <v>4600</v>
      </c>
      <c r="L206" s="14">
        <f t="shared" si="267"/>
        <v>4600</v>
      </c>
      <c r="M206" s="14">
        <f t="shared" si="267"/>
        <v>4600</v>
      </c>
      <c r="N206" s="14">
        <f t="shared" ref="N206" si="268">(N189-N188)*N191*N203</f>
        <v>4600</v>
      </c>
      <c r="O206" s="14">
        <f>(O189-O188-D188)*O191*O203</f>
        <v>2300</v>
      </c>
      <c r="P206" s="14">
        <v>0</v>
      </c>
      <c r="Q206" s="14"/>
    </row>
    <row r="207" spans="1:18" ht="14" x14ac:dyDescent="0.4">
      <c r="A207" s="2" t="s">
        <v>51</v>
      </c>
      <c r="C207" s="15">
        <f>SUM(C205:C206)</f>
        <v>0</v>
      </c>
      <c r="D207" s="15">
        <f t="shared" ref="D207:M207" si="269">SUM(D205:D206)</f>
        <v>1150</v>
      </c>
      <c r="E207" s="15">
        <f t="shared" si="269"/>
        <v>3450</v>
      </c>
      <c r="F207" s="15">
        <f t="shared" si="269"/>
        <v>4600</v>
      </c>
      <c r="G207" s="15">
        <f t="shared" si="269"/>
        <v>4600</v>
      </c>
      <c r="H207" s="15">
        <f t="shared" si="269"/>
        <v>4600</v>
      </c>
      <c r="I207" s="15">
        <f t="shared" si="269"/>
        <v>4600</v>
      </c>
      <c r="J207" s="15">
        <f t="shared" si="269"/>
        <v>4600</v>
      </c>
      <c r="K207" s="15">
        <f t="shared" si="269"/>
        <v>4600</v>
      </c>
      <c r="L207" s="15">
        <f t="shared" si="269"/>
        <v>4600</v>
      </c>
      <c r="M207" s="15">
        <f t="shared" si="269"/>
        <v>4600</v>
      </c>
      <c r="N207" s="15">
        <f t="shared" ref="N207" si="270">SUM(N205:N206)</f>
        <v>4600</v>
      </c>
      <c r="O207" s="15">
        <f t="shared" ref="O207:P207" si="271">SUM(O205:O206)</f>
        <v>3450</v>
      </c>
      <c r="P207" s="15">
        <f t="shared" si="271"/>
        <v>1150</v>
      </c>
      <c r="Q207" s="15"/>
    </row>
    <row r="209" spans="1:35" ht="14" x14ac:dyDescent="0.4">
      <c r="A209" s="2" t="s">
        <v>52</v>
      </c>
      <c r="C209" s="15">
        <f>C201+C207</f>
        <v>0</v>
      </c>
      <c r="D209" s="15">
        <f t="shared" ref="D209:M209" si="272">D201+D207</f>
        <v>1977.8194088238711</v>
      </c>
      <c r="E209" s="15">
        <f t="shared" si="272"/>
        <v>5933.4582264716128</v>
      </c>
      <c r="F209" s="15">
        <f t="shared" si="272"/>
        <v>7911.2776352954843</v>
      </c>
      <c r="G209" s="15">
        <f t="shared" si="272"/>
        <v>7911.2776352954843</v>
      </c>
      <c r="H209" s="15">
        <f t="shared" si="272"/>
        <v>7911.2776352954843</v>
      </c>
      <c r="I209" s="15">
        <f t="shared" si="272"/>
        <v>7911.2776352954843</v>
      </c>
      <c r="J209" s="15">
        <f t="shared" si="272"/>
        <v>7911.2776352954843</v>
      </c>
      <c r="K209" s="15">
        <f t="shared" si="272"/>
        <v>7911.2776352954843</v>
      </c>
      <c r="L209" s="15">
        <f t="shared" si="272"/>
        <v>7911.2776352954843</v>
      </c>
      <c r="M209" s="15">
        <f t="shared" si="272"/>
        <v>7911.2776352954843</v>
      </c>
      <c r="N209" s="15">
        <f t="shared" ref="N209:P209" si="273">N201+N207</f>
        <v>7911.2776352954843</v>
      </c>
      <c r="O209" s="15">
        <f t="shared" si="273"/>
        <v>5933.4582264716128</v>
      </c>
      <c r="P209" s="15">
        <f t="shared" si="273"/>
        <v>1977.8194088238711</v>
      </c>
      <c r="Q209" s="15"/>
    </row>
    <row r="212" spans="1:35" s="20" customFormat="1" ht="14.5" x14ac:dyDescent="0.45">
      <c r="A212" s="20" t="s">
        <v>53</v>
      </c>
      <c r="C212" s="21">
        <f>C29+C57+C82+C107+C159+C184+C132+C209</f>
        <v>37251.623035733013</v>
      </c>
      <c r="D212" s="21">
        <f t="shared" ref="D212:Q212" si="274">D29+D57+D82+D107+D159+D184+D132+D209</f>
        <v>188929.96575056846</v>
      </c>
      <c r="E212" s="21">
        <f t="shared" si="274"/>
        <v>398343.47855443339</v>
      </c>
      <c r="F212" s="21">
        <f t="shared" si="274"/>
        <v>557298.56186344044</v>
      </c>
      <c r="G212" s="21">
        <f t="shared" si="274"/>
        <v>671864.37953409902</v>
      </c>
      <c r="H212" s="21">
        <f t="shared" si="274"/>
        <v>743228.73146159493</v>
      </c>
      <c r="I212" s="21">
        <f t="shared" si="274"/>
        <v>781894.2695250354</v>
      </c>
      <c r="J212" s="21">
        <f t="shared" si="274"/>
        <v>817691.69676975289</v>
      </c>
      <c r="K212" s="21">
        <f t="shared" si="274"/>
        <v>853489.12401447049</v>
      </c>
      <c r="L212" s="21">
        <f t="shared" si="274"/>
        <v>887221.44703177607</v>
      </c>
      <c r="M212" s="21">
        <f t="shared" si="274"/>
        <v>903055.05642672314</v>
      </c>
      <c r="N212" s="21">
        <f t="shared" si="274"/>
        <v>903055.05642672314</v>
      </c>
      <c r="O212" s="21">
        <f t="shared" si="274"/>
        <v>901077.23701789917</v>
      </c>
      <c r="P212" s="21">
        <f t="shared" si="274"/>
        <v>897121.59820025146</v>
      </c>
      <c r="Q212" s="21">
        <f t="shared" si="274"/>
        <v>895143.77879142761</v>
      </c>
    </row>
    <row r="215" spans="1:35" x14ac:dyDescent="0.25"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6"/>
      <c r="O215" s="26"/>
      <c r="P215" s="26"/>
      <c r="Q215" s="25"/>
    </row>
    <row r="216" spans="1:35" ht="14.5" x14ac:dyDescent="0.35"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</row>
    <row r="217" spans="1:35" x14ac:dyDescent="0.25"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</row>
    <row r="218" spans="1:35" x14ac:dyDescent="0.25"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</row>
    <row r="220" spans="1:35" x14ac:dyDescent="0.25"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</row>
    <row r="222" spans="1:35" x14ac:dyDescent="0.25"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</row>
    <row r="223" spans="1:35" x14ac:dyDescent="0.25"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</row>
    <row r="225" spans="3:13" x14ac:dyDescent="0.25"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</row>
    <row r="227" spans="3:13" x14ac:dyDescent="0.25"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</row>
    <row r="228" spans="3:13" x14ac:dyDescent="0.25">
      <c r="C228" s="10"/>
    </row>
  </sheetData>
  <mergeCells count="3">
    <mergeCell ref="C1:N1"/>
    <mergeCell ref="C2:N2"/>
    <mergeCell ref="C4:N4"/>
  </mergeCells>
  <printOptions horizontalCentered="1"/>
  <pageMargins left="0.45" right="0.25" top="1.25" bottom="0.5" header="0.3" footer="0.3"/>
  <pageSetup scale="35" fitToWidth="5" fitToHeight="5" orientation="landscape" r:id="rId1"/>
  <rowBreaks count="3" manualBreakCount="3">
    <brk id="58" max="16" man="1"/>
    <brk id="108" max="16" man="1"/>
    <brk id="160" max="1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97743091D2444D825ACC042164AA3B" ma:contentTypeVersion="7" ma:contentTypeDescription="Create a new document." ma:contentTypeScope="" ma:versionID="94b6fc9b1259a07fe53bcab90f64795c">
  <xsd:schema xmlns:xsd="http://www.w3.org/2001/XMLSchema" xmlns:xs="http://www.w3.org/2001/XMLSchema" xmlns:p="http://schemas.microsoft.com/office/2006/metadata/properties" xmlns:ns1="http://schemas.microsoft.com/sharepoint/v3" xmlns:ns2="a5538768-3d78-43e9-a45f-a2180521e8cf" xmlns:ns3="8ec7e0bc-03fc-49a5-930a-49f91df505fb" xmlns:ns4="4ad7de38-7437-4262-bf39-05826fc6f2ea" targetNamespace="http://schemas.microsoft.com/office/2006/metadata/properties" ma:root="true" ma:fieldsID="7948606994a222181c227fa3067a0b8f" ns1:_="" ns2:_="" ns3:_="" ns4:_="">
    <xsd:import namespace="http://schemas.microsoft.com/sharepoint/v3"/>
    <xsd:import namespace="a5538768-3d78-43e9-a45f-a2180521e8cf"/>
    <xsd:import namespace="8ec7e0bc-03fc-49a5-930a-49f91df505fb"/>
    <xsd:import namespace="4ad7de38-7437-4262-bf39-05826fc6f2e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38768-3d78-43e9-a45f-a2180521e8c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c7e0bc-03fc-49a5-930a-49f91df505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de38-7437-4262-bf39-05826fc6f2e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4.xml><?xml version="1.0" encoding="utf-8"?>
<?mso-contentType ?>
<SharedContentType xmlns="Microsoft.SharePoint.Taxonomy.ContentTypeSync" SourceId="6f1b9f00-8d2c-4c36-af1d-c0006bf6acbf" ContentTypeId="0x0101" PreviousValue="false" LastSyncTimeStamp="2023-05-18T09:52:25.73Z"/>
</file>

<file path=customXml/item5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702BE844-F6CA-42E2-8D3D-39AFB21554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ED0DB4-2E03-4F9C-9332-D5B696633E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5538768-3d78-43e9-a45f-a2180521e8cf"/>
    <ds:schemaRef ds:uri="8ec7e0bc-03fc-49a5-930a-49f91df505fb"/>
    <ds:schemaRef ds:uri="4ad7de38-7437-4262-bf39-05826fc6f2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916E80-8E1E-4D46-BB76-4C24517370B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E8067508-E90E-4FA6-9E79-4BD740D85FF9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7B6B0BCD-E299-4C02-AC93-25CE9CB6016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ED25a Version Residential comb</vt:lpstr>
      <vt:lpstr>'ED25a Version Residential comb'!Print_Area</vt:lpstr>
      <vt:lpstr>'ED25a Version Residential comb'!Print_Titles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Gordana Arsic</dc:creator>
  <cp:keywords/>
  <dc:description/>
  <cp:lastModifiedBy>Bonnie Adams</cp:lastModifiedBy>
  <cp:revision/>
  <cp:lastPrinted>2024-01-12T18:32:38Z</cp:lastPrinted>
  <dcterms:created xsi:type="dcterms:W3CDTF">2023-11-14T18:14:11Z</dcterms:created>
  <dcterms:modified xsi:type="dcterms:W3CDTF">2024-01-12T18:33:05Z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2023-11-14T18:18:14Z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999111c9-3473-4339-b376-d6808c79c577</vt:lpwstr>
  </property>
  <property fmtid="{D5CDD505-2E9C-101B-9397-08002B2CF9AE}" pid="8" name="MSIP_Label_b1a6f161-e42b-4c47-8f69-f6a81e023e2d_ContentBits">
    <vt:lpwstr>0</vt:lpwstr>
  </property>
  <property fmtid="{D5CDD505-2E9C-101B-9397-08002B2CF9AE}" pid="9" name="_AdHocReviewCycleID">
    <vt:i4>-1784130449</vt:i4>
  </property>
  <property fmtid="{D5CDD505-2E9C-101B-9397-08002B2CF9AE}" pid="10" name="_NewReviewCycle">
    <vt:lpwstr/>
  </property>
  <property fmtid="{D5CDD505-2E9C-101B-9397-08002B2CF9AE}" pid="11" name="_EmailSubject">
    <vt:lpwstr>ED-25 a and b</vt:lpwstr>
  </property>
  <property fmtid="{D5CDD505-2E9C-101B-9397-08002B2CF9AE}" pid="12" name="_AuthorEmail">
    <vt:lpwstr>Gordana.Arsic@enbridge.com</vt:lpwstr>
  </property>
  <property fmtid="{D5CDD505-2E9C-101B-9397-08002B2CF9AE}" pid="13" name="_AuthorEmailDisplayName">
    <vt:lpwstr>Gordana Arsic</vt:lpwstr>
  </property>
  <property fmtid="{D5CDD505-2E9C-101B-9397-08002B2CF9AE}" pid="14" name="ContentTypeId">
    <vt:lpwstr>0x0101008197743091D2444D825ACC042164AA3B</vt:lpwstr>
  </property>
  <property fmtid="{D5CDD505-2E9C-101B-9397-08002B2CF9AE}" pid="15" name="_ReviewingToolsShownOnce">
    <vt:lpwstr/>
  </property>
</Properties>
</file>