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L:\FINANCE\Rate Submission\2024 Cost of Service\3. Interrogatories\"/>
    </mc:Choice>
  </mc:AlternateContent>
  <xr:revisionPtr revIDLastSave="0" documentId="13_ncr:1_{C90C6815-A4F9-4E78-A25F-C6EDFD77E96F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222" i="1"/>
  <c r="H221" i="1"/>
  <c r="H213" i="1"/>
  <c r="H209" i="1"/>
  <c r="H208" i="1"/>
  <c r="H207" i="1"/>
  <c r="H211" i="1" s="1"/>
  <c r="H219" i="1" l="1"/>
  <c r="H212" i="1"/>
  <c r="H217" i="1"/>
  <c r="H218" i="1"/>
  <c r="H17" i="4" l="1"/>
  <c r="I17" i="4"/>
  <c r="J17" i="4"/>
  <c r="H145" i="1"/>
  <c r="I145" i="1"/>
  <c r="J145" i="1"/>
  <c r="G145" i="1"/>
  <c r="I15" i="4" l="1"/>
  <c r="J15" i="4" s="1"/>
  <c r="J22" i="4" l="1"/>
  <c r="G37" i="4"/>
  <c r="G36" i="4"/>
  <c r="G134" i="1" l="1"/>
  <c r="G135" i="1"/>
  <c r="G248" i="1" l="1"/>
  <c r="G111" i="1"/>
  <c r="G144" i="1"/>
  <c r="G143" i="1" l="1"/>
  <c r="F136" i="1"/>
  <c r="G137" i="1"/>
  <c r="G247" i="1" s="1"/>
  <c r="G131" i="1"/>
  <c r="G118" i="1"/>
  <c r="G117" i="1"/>
  <c r="G113" i="1"/>
  <c r="G139" i="1" s="1"/>
  <c r="G245" i="1"/>
  <c r="G246" i="1" s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26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05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62" i="1"/>
  <c r="G152" i="1"/>
  <c r="G153" i="1"/>
  <c r="G154" i="1"/>
  <c r="G155" i="1"/>
  <c r="G156" i="1"/>
  <c r="G157" i="1"/>
  <c r="G158" i="1"/>
  <c r="G151" i="1"/>
  <c r="G142" i="1"/>
  <c r="G136" i="1"/>
  <c r="G130" i="1"/>
  <c r="G129" i="1"/>
  <c r="G128" i="1"/>
  <c r="G116" i="1"/>
  <c r="G114" i="1"/>
  <c r="G110" i="1"/>
  <c r="G119" i="1" l="1"/>
  <c r="H88" i="1"/>
  <c r="I88" i="1"/>
  <c r="J88" i="1"/>
  <c r="G88" i="1"/>
  <c r="H14" i="4" l="1"/>
  <c r="P32" i="4" l="1"/>
  <c r="O32" i="4"/>
  <c r="H80" i="1" l="1"/>
  <c r="I80" i="1"/>
  <c r="J80" i="1"/>
  <c r="J12" i="1"/>
  <c r="J13" i="1"/>
  <c r="J14" i="1"/>
  <c r="J27" i="1"/>
  <c r="J28" i="1"/>
  <c r="J32" i="1"/>
  <c r="J33" i="1"/>
  <c r="J43" i="1"/>
  <c r="J50" i="1"/>
  <c r="J53" i="1"/>
  <c r="J55" i="1"/>
  <c r="J56" i="1"/>
  <c r="J66" i="1"/>
  <c r="J67" i="1"/>
  <c r="J68" i="1"/>
  <c r="J71" i="1"/>
  <c r="J72" i="1"/>
  <c r="I12" i="1"/>
  <c r="I13" i="1"/>
  <c r="I14" i="1"/>
  <c r="I27" i="1"/>
  <c r="I28" i="1"/>
  <c r="I32" i="1"/>
  <c r="I33" i="1"/>
  <c r="I43" i="1"/>
  <c r="I50" i="1"/>
  <c r="I53" i="1"/>
  <c r="I55" i="1"/>
  <c r="I56" i="1"/>
  <c r="I66" i="1"/>
  <c r="I67" i="1"/>
  <c r="I68" i="1"/>
  <c r="I71" i="1"/>
  <c r="I72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6" i="1"/>
  <c r="H78" i="1" s="1"/>
  <c r="H1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9" i="1"/>
  <c r="G80" i="1" s="1"/>
  <c r="H52" i="1" l="1"/>
  <c r="G57" i="1"/>
  <c r="G30" i="1"/>
  <c r="H30" i="1"/>
  <c r="H44" i="1"/>
  <c r="G52" i="1"/>
  <c r="G78" i="1"/>
  <c r="H75" i="1"/>
  <c r="G75" i="1"/>
  <c r="G44" i="1"/>
  <c r="H57" i="1"/>
  <c r="G97" i="1"/>
  <c r="G98" i="1"/>
  <c r="G99" i="1"/>
  <c r="G92" i="1"/>
  <c r="E3" i="1"/>
  <c r="G81" i="1" l="1"/>
  <c r="J100" i="4"/>
  <c r="I100" i="4"/>
  <c r="H105" i="4"/>
  <c r="H100" i="4"/>
  <c r="H99" i="4"/>
  <c r="H108" i="4"/>
  <c r="H107" i="4"/>
  <c r="H104" i="4"/>
  <c r="H103" i="4"/>
  <c r="H102" i="4"/>
  <c r="H101" i="4"/>
  <c r="H97" i="4"/>
  <c r="H96" i="4"/>
  <c r="H95" i="4"/>
  <c r="H94" i="4"/>
  <c r="H93" i="4"/>
  <c r="H89" i="4"/>
  <c r="H87" i="4"/>
  <c r="I67" i="4"/>
  <c r="H85" i="4"/>
  <c r="H84" i="4"/>
  <c r="H83" i="4"/>
  <c r="H82" i="4"/>
  <c r="H81" i="4"/>
  <c r="H80" i="4"/>
  <c r="H77" i="4"/>
  <c r="H76" i="4"/>
  <c r="H75" i="4"/>
  <c r="H74" i="4"/>
  <c r="H73" i="4"/>
  <c r="H72" i="4"/>
  <c r="H71" i="4"/>
  <c r="H70" i="4"/>
  <c r="H69" i="4"/>
  <c r="H68" i="4"/>
  <c r="H67" i="4"/>
  <c r="H66" i="4"/>
  <c r="H57" i="4"/>
  <c r="H63" i="4"/>
  <c r="H62" i="4"/>
  <c r="H61" i="4"/>
  <c r="H60" i="4"/>
  <c r="H59" i="4"/>
  <c r="H58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O44" i="4"/>
  <c r="M87" i="1"/>
  <c r="L87" i="1"/>
  <c r="L121" i="4" s="1"/>
  <c r="K87" i="1"/>
  <c r="J87" i="1"/>
  <c r="J121" i="4" s="1"/>
  <c r="I87" i="1"/>
  <c r="I121" i="4" s="1"/>
  <c r="H87" i="1"/>
  <c r="H121" i="4" s="1"/>
  <c r="M80" i="1"/>
  <c r="L80" i="1"/>
  <c r="K80" i="1"/>
  <c r="M113" i="4"/>
  <c r="M114" i="4" s="1"/>
  <c r="L113" i="4"/>
  <c r="L114" i="4" s="1"/>
  <c r="K113" i="4"/>
  <c r="K114" i="4" s="1"/>
  <c r="J113" i="4"/>
  <c r="J114" i="4" s="1"/>
  <c r="I113" i="4"/>
  <c r="I114" i="4" s="1"/>
  <c r="H113" i="4"/>
  <c r="H114" i="4" s="1"/>
  <c r="M111" i="4"/>
  <c r="L111" i="4"/>
  <c r="K111" i="4"/>
  <c r="J111" i="4"/>
  <c r="I111" i="4"/>
  <c r="H111" i="4"/>
  <c r="J101" i="4"/>
  <c r="I101" i="4"/>
  <c r="H106" i="4"/>
  <c r="M107" i="4"/>
  <c r="L102" i="4"/>
  <c r="M99" i="4"/>
  <c r="K107" i="4"/>
  <c r="K102" i="4"/>
  <c r="K99" i="4"/>
  <c r="H98" i="4"/>
  <c r="M87" i="4"/>
  <c r="L87" i="4"/>
  <c r="K87" i="4"/>
  <c r="K90" i="4"/>
  <c r="H90" i="4"/>
  <c r="K88" i="4"/>
  <c r="K85" i="4"/>
  <c r="K73" i="4"/>
  <c r="K67" i="4"/>
  <c r="K58" i="4"/>
  <c r="K50" i="4"/>
  <c r="K74" i="4"/>
  <c r="J67" i="4"/>
  <c r="K66" i="4"/>
  <c r="K65" i="4"/>
  <c r="M122" i="4"/>
  <c r="L122" i="4"/>
  <c r="K122" i="4"/>
  <c r="M121" i="4"/>
  <c r="M120" i="4"/>
  <c r="L120" i="4"/>
  <c r="K120" i="4"/>
  <c r="J120" i="4"/>
  <c r="I120" i="4"/>
  <c r="M119" i="4"/>
  <c r="L119" i="4"/>
  <c r="K119" i="4"/>
  <c r="J119" i="4"/>
  <c r="I119" i="4"/>
  <c r="M118" i="4"/>
  <c r="L118" i="4"/>
  <c r="K118" i="4"/>
  <c r="J118" i="4"/>
  <c r="I118" i="4"/>
  <c r="H120" i="4"/>
  <c r="H119" i="4"/>
  <c r="H118" i="4"/>
  <c r="H92" i="4" l="1"/>
  <c r="H109" i="4" s="1"/>
  <c r="K48" i="4"/>
  <c r="K56" i="4"/>
  <c r="K52" i="4"/>
  <c r="K63" i="4"/>
  <c r="M63" i="4"/>
  <c r="K105" i="4"/>
  <c r="K47" i="4"/>
  <c r="M47" i="4"/>
  <c r="K55" i="4"/>
  <c r="M55" i="4"/>
  <c r="M97" i="4"/>
  <c r="K97" i="4"/>
  <c r="K44" i="4"/>
  <c r="L53" i="4"/>
  <c r="M61" i="4"/>
  <c r="M58" i="4"/>
  <c r="L67" i="4"/>
  <c r="K89" i="4"/>
  <c r="K91" i="4" s="1"/>
  <c r="K93" i="4"/>
  <c r="H110" i="4"/>
  <c r="H112" i="4" s="1"/>
  <c r="K71" i="4"/>
  <c r="K80" i="4"/>
  <c r="K84" i="4"/>
  <c r="K72" i="4"/>
  <c r="H79" i="4"/>
  <c r="H86" i="4" s="1"/>
  <c r="K95" i="4"/>
  <c r="K103" i="4"/>
  <c r="M50" i="4"/>
  <c r="H65" i="4"/>
  <c r="H78" i="4" s="1"/>
  <c r="H88" i="4"/>
  <c r="H91" i="4" s="1"/>
  <c r="K83" i="4"/>
  <c r="L77" i="4"/>
  <c r="M77" i="4"/>
  <c r="M100" i="4"/>
  <c r="L100" i="4"/>
  <c r="L45" i="4"/>
  <c r="M53" i="4"/>
  <c r="L101" i="4"/>
  <c r="M101" i="4"/>
  <c r="L68" i="4"/>
  <c r="M68" i="4"/>
  <c r="L69" i="4"/>
  <c r="M69" i="4"/>
  <c r="M92" i="4"/>
  <c r="L92" i="4"/>
  <c r="M108" i="4"/>
  <c r="L108" i="4"/>
  <c r="M46" i="4"/>
  <c r="L46" i="4"/>
  <c r="M54" i="4"/>
  <c r="L54" i="4"/>
  <c r="M62" i="4"/>
  <c r="L62" i="4"/>
  <c r="L59" i="4"/>
  <c r="M59" i="4"/>
  <c r="M48" i="4"/>
  <c r="L48" i="4"/>
  <c r="M56" i="4"/>
  <c r="L56" i="4"/>
  <c r="M49" i="4"/>
  <c r="L49" i="4"/>
  <c r="M57" i="4"/>
  <c r="L57" i="4"/>
  <c r="M105" i="4"/>
  <c r="L105" i="4"/>
  <c r="L84" i="4"/>
  <c r="M84" i="4"/>
  <c r="M98" i="4"/>
  <c r="L98" i="4"/>
  <c r="M106" i="4"/>
  <c r="L106" i="4"/>
  <c r="L51" i="4"/>
  <c r="M51" i="4"/>
  <c r="L76" i="4"/>
  <c r="M76" i="4"/>
  <c r="K68" i="4"/>
  <c r="K69" i="4"/>
  <c r="K77" i="4"/>
  <c r="K49" i="4"/>
  <c r="K57" i="4"/>
  <c r="M102" i="4"/>
  <c r="K98" i="4"/>
  <c r="K106" i="4"/>
  <c r="M67" i="4"/>
  <c r="K51" i="4"/>
  <c r="K59" i="4"/>
  <c r="L47" i="4"/>
  <c r="L55" i="4"/>
  <c r="K92" i="4"/>
  <c r="K100" i="4"/>
  <c r="K108" i="4"/>
  <c r="L99" i="4"/>
  <c r="L107" i="4"/>
  <c r="K76" i="4"/>
  <c r="K101" i="4"/>
  <c r="K53" i="4"/>
  <c r="K46" i="4"/>
  <c r="K54" i="4"/>
  <c r="K62" i="4"/>
  <c r="L50" i="4"/>
  <c r="L58" i="4"/>
  <c r="K57" i="1"/>
  <c r="K121" i="4"/>
  <c r="H64" i="4"/>
  <c r="H81" i="1" l="1"/>
  <c r="M85" i="4"/>
  <c r="L85" i="4"/>
  <c r="K78" i="1"/>
  <c r="K110" i="4"/>
  <c r="K112" i="4" s="1"/>
  <c r="K75" i="1"/>
  <c r="K61" i="4"/>
  <c r="L63" i="4"/>
  <c r="K104" i="4"/>
  <c r="M52" i="4"/>
  <c r="L52" i="4"/>
  <c r="L97" i="4"/>
  <c r="K96" i="4"/>
  <c r="K79" i="4"/>
  <c r="K52" i="1"/>
  <c r="K45" i="4"/>
  <c r="L61" i="4"/>
  <c r="K75" i="4"/>
  <c r="K60" i="4"/>
  <c r="M44" i="4"/>
  <c r="L44" i="4"/>
  <c r="K81" i="4"/>
  <c r="K30" i="1"/>
  <c r="K70" i="4"/>
  <c r="K82" i="4"/>
  <c r="K94" i="4"/>
  <c r="L95" i="4"/>
  <c r="M95" i="4"/>
  <c r="L73" i="4"/>
  <c r="M73" i="4"/>
  <c r="L65" i="4"/>
  <c r="L93" i="4"/>
  <c r="M71" i="4"/>
  <c r="L71" i="4"/>
  <c r="L80" i="4"/>
  <c r="M89" i="4"/>
  <c r="L89" i="4"/>
  <c r="M45" i="4"/>
  <c r="M72" i="4"/>
  <c r="L72" i="4"/>
  <c r="M90" i="4"/>
  <c r="L90" i="4"/>
  <c r="L103" i="4"/>
  <c r="M103" i="4"/>
  <c r="L75" i="1"/>
  <c r="L83" i="4"/>
  <c r="M83" i="4"/>
  <c r="L74" i="4"/>
  <c r="M74" i="4"/>
  <c r="L57" i="1"/>
  <c r="L88" i="4"/>
  <c r="L66" i="4"/>
  <c r="M66" i="4"/>
  <c r="K78" i="4" l="1"/>
  <c r="K81" i="1"/>
  <c r="K64" i="4"/>
  <c r="K109" i="4"/>
  <c r="M79" i="4"/>
  <c r="L79" i="4"/>
  <c r="L70" i="4"/>
  <c r="M70" i="4"/>
  <c r="M60" i="4"/>
  <c r="M64" i="4" s="1"/>
  <c r="L60" i="4"/>
  <c r="L64" i="4" s="1"/>
  <c r="L30" i="1"/>
  <c r="M104" i="4"/>
  <c r="L104" i="4"/>
  <c r="L81" i="4"/>
  <c r="M81" i="4"/>
  <c r="L52" i="1"/>
  <c r="M82" i="4"/>
  <c r="L82" i="4"/>
  <c r="L78" i="1"/>
  <c r="L110" i="4"/>
  <c r="L112" i="4" s="1"/>
  <c r="K86" i="4"/>
  <c r="L75" i="4"/>
  <c r="M75" i="4"/>
  <c r="M96" i="4"/>
  <c r="L96" i="4"/>
  <c r="L91" i="4"/>
  <c r="L94" i="4"/>
  <c r="M94" i="4"/>
  <c r="M65" i="4"/>
  <c r="M93" i="4"/>
  <c r="M80" i="4"/>
  <c r="M57" i="1"/>
  <c r="M88" i="4"/>
  <c r="M91" i="4" s="1"/>
  <c r="L78" i="4" l="1"/>
  <c r="L86" i="4"/>
  <c r="L109" i="4"/>
  <c r="L115" i="4" s="1"/>
  <c r="K115" i="4"/>
  <c r="M78" i="4"/>
  <c r="M52" i="1"/>
  <c r="M30" i="1"/>
  <c r="M86" i="4"/>
  <c r="M109" i="4"/>
  <c r="M110" i="4"/>
  <c r="M112" i="4" s="1"/>
  <c r="M78" i="1"/>
  <c r="M75" i="1"/>
  <c r="L81" i="1"/>
  <c r="M81" i="1" l="1"/>
  <c r="M115" i="4"/>
  <c r="H115" i="4" l="1"/>
  <c r="F139" i="1"/>
  <c r="J6" i="4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H29" i="4" l="1"/>
  <c r="H31" i="4" s="1"/>
  <c r="M5" i="1"/>
  <c r="M158" i="1" s="1"/>
  <c r="L158" i="1"/>
  <c r="H27" i="4" l="1"/>
  <c r="K27" i="4"/>
  <c r="L27" i="4"/>
  <c r="M27" i="4"/>
  <c r="C3" i="4" l="1"/>
  <c r="G115" i="4" l="1"/>
  <c r="G35" i="4" s="1"/>
  <c r="G84" i="1"/>
  <c r="G93" i="1"/>
  <c r="G87" i="1"/>
  <c r="G85" i="1"/>
  <c r="G115" i="1"/>
  <c r="G86" i="1"/>
  <c r="C3" i="5" l="1"/>
  <c r="M222" i="1"/>
  <c r="M111" i="1"/>
  <c r="M93" i="1"/>
  <c r="M115" i="1" s="1"/>
  <c r="G49" i="4" l="1"/>
  <c r="M145" i="1" l="1"/>
  <c r="M157" i="1" s="1"/>
  <c r="M110" i="1"/>
  <c r="G121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M97" i="1"/>
  <c r="M98" i="1"/>
  <c r="M130" i="1" s="1"/>
  <c r="G10" i="4"/>
  <c r="M92" i="1"/>
  <c r="M114" i="1" s="1"/>
  <c r="L222" i="1"/>
  <c r="M129" i="1" l="1"/>
  <c r="M155" i="1"/>
  <c r="G29" i="4"/>
  <c r="G31" i="4" s="1"/>
  <c r="G89" i="1" s="1"/>
  <c r="G107" i="1" s="1"/>
  <c r="G121" i="1" s="1"/>
  <c r="M99" i="1"/>
  <c r="M142" i="1"/>
  <c r="H98" i="1"/>
  <c r="H93" i="1"/>
  <c r="H115" i="1" s="1"/>
  <c r="H97" i="1"/>
  <c r="H155" i="1" s="1"/>
  <c r="H96" i="1"/>
  <c r="H110" i="1"/>
  <c r="H142" i="1"/>
  <c r="H99" i="1"/>
  <c r="H92" i="1"/>
  <c r="H114" i="1" s="1"/>
  <c r="I199" i="1"/>
  <c r="J199" i="1" s="1"/>
  <c r="K199" i="1" s="1"/>
  <c r="L199" i="1" s="1"/>
  <c r="M199" i="1" s="1"/>
  <c r="I198" i="1"/>
  <c r="J198" i="1" s="1"/>
  <c r="K198" i="1" s="1"/>
  <c r="L198" i="1" s="1"/>
  <c r="M198" i="1" s="1"/>
  <c r="I197" i="1"/>
  <c r="J197" i="1" s="1"/>
  <c r="K197" i="1" s="1"/>
  <c r="L197" i="1" s="1"/>
  <c r="M197" i="1" s="1"/>
  <c r="I196" i="1"/>
  <c r="J196" i="1" s="1"/>
  <c r="K196" i="1" s="1"/>
  <c r="L196" i="1" s="1"/>
  <c r="M196" i="1" s="1"/>
  <c r="I195" i="1"/>
  <c r="J195" i="1" s="1"/>
  <c r="K195" i="1" s="1"/>
  <c r="L195" i="1" s="1"/>
  <c r="M195" i="1" s="1"/>
  <c r="I194" i="1"/>
  <c r="J194" i="1" s="1"/>
  <c r="K194" i="1" s="1"/>
  <c r="L194" i="1" s="1"/>
  <c r="M194" i="1" s="1"/>
  <c r="I193" i="1"/>
  <c r="J193" i="1" s="1"/>
  <c r="K193" i="1" s="1"/>
  <c r="L193" i="1" s="1"/>
  <c r="M193" i="1" s="1"/>
  <c r="I192" i="1"/>
  <c r="J192" i="1" s="1"/>
  <c r="K192" i="1" s="1"/>
  <c r="L192" i="1" s="1"/>
  <c r="M192" i="1" s="1"/>
  <c r="I191" i="1"/>
  <c r="J191" i="1" s="1"/>
  <c r="K191" i="1" s="1"/>
  <c r="L191" i="1" s="1"/>
  <c r="M191" i="1" s="1"/>
  <c r="I190" i="1"/>
  <c r="J190" i="1" s="1"/>
  <c r="K190" i="1" s="1"/>
  <c r="L190" i="1" s="1"/>
  <c r="M190" i="1" s="1"/>
  <c r="I189" i="1"/>
  <c r="J189" i="1" s="1"/>
  <c r="K189" i="1" s="1"/>
  <c r="L189" i="1" s="1"/>
  <c r="M189" i="1" s="1"/>
  <c r="I188" i="1"/>
  <c r="J188" i="1" s="1"/>
  <c r="K188" i="1" s="1"/>
  <c r="L188" i="1" s="1"/>
  <c r="M188" i="1" s="1"/>
  <c r="I187" i="1"/>
  <c r="J187" i="1" s="1"/>
  <c r="K187" i="1" s="1"/>
  <c r="L187" i="1" s="1"/>
  <c r="M187" i="1" s="1"/>
  <c r="I186" i="1"/>
  <c r="J186" i="1" s="1"/>
  <c r="K186" i="1" s="1"/>
  <c r="L186" i="1" s="1"/>
  <c r="M186" i="1" s="1"/>
  <c r="I185" i="1"/>
  <c r="J185" i="1" s="1"/>
  <c r="K185" i="1" s="1"/>
  <c r="L185" i="1" s="1"/>
  <c r="M185" i="1" s="1"/>
  <c r="I184" i="1"/>
  <c r="J184" i="1" s="1"/>
  <c r="K184" i="1" s="1"/>
  <c r="L184" i="1" s="1"/>
  <c r="M184" i="1" s="1"/>
  <c r="I183" i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151" i="1"/>
  <c r="I151" i="1" s="1"/>
  <c r="J151" i="1" s="1"/>
  <c r="K151" i="1" s="1"/>
  <c r="L151" i="1" s="1"/>
  <c r="M151" i="1" s="1"/>
  <c r="G256" i="1" l="1"/>
  <c r="F10" i="5"/>
  <c r="H135" i="1"/>
  <c r="I135" i="1" s="1"/>
  <c r="J135" i="1" s="1"/>
  <c r="K135" i="1" s="1"/>
  <c r="L135" i="1" s="1"/>
  <c r="M135" i="1" s="1"/>
  <c r="G27" i="4"/>
  <c r="M209" i="1"/>
  <c r="M213" i="1" s="1"/>
  <c r="M221" i="1"/>
  <c r="I110" i="1"/>
  <c r="I93" i="1"/>
  <c r="I115" i="1" s="1"/>
  <c r="I98" i="1"/>
  <c r="I99" i="1"/>
  <c r="I142" i="1"/>
  <c r="I96" i="1"/>
  <c r="I92" i="1"/>
  <c r="I114" i="1" s="1"/>
  <c r="I97" i="1"/>
  <c r="H130" i="1"/>
  <c r="H129" i="1"/>
  <c r="K145" i="1" l="1"/>
  <c r="J96" i="1"/>
  <c r="J98" i="1"/>
  <c r="J110" i="1"/>
  <c r="J92" i="1"/>
  <c r="J114" i="1" s="1"/>
  <c r="J97" i="1"/>
  <c r="J99" i="1"/>
  <c r="J142" i="1"/>
  <c r="J93" i="1"/>
  <c r="J115" i="1" s="1"/>
  <c r="H117" i="1"/>
  <c r="I155" i="1"/>
  <c r="I209" i="1" s="1"/>
  <c r="I213" i="1" s="1"/>
  <c r="I129" i="1"/>
  <c r="H131" i="1"/>
  <c r="H153" i="1"/>
  <c r="H128" i="1"/>
  <c r="I130" i="1"/>
  <c r="K29" i="4" l="1"/>
  <c r="K31" i="4" s="1"/>
  <c r="H89" i="1"/>
  <c r="L145" i="1"/>
  <c r="K97" i="1"/>
  <c r="K96" i="1"/>
  <c r="K99" i="1"/>
  <c r="K142" i="1"/>
  <c r="K92" i="1"/>
  <c r="K114" i="1" s="1"/>
  <c r="K98" i="1"/>
  <c r="K93" i="1"/>
  <c r="K115" i="1" s="1"/>
  <c r="K110" i="1"/>
  <c r="J155" i="1"/>
  <c r="J209" i="1" s="1"/>
  <c r="J213" i="1" s="1"/>
  <c r="J129" i="1"/>
  <c r="J130" i="1"/>
  <c r="I153" i="1"/>
  <c r="I207" i="1" s="1"/>
  <c r="I128" i="1"/>
  <c r="H156" i="1"/>
  <c r="H220" i="1" s="1"/>
  <c r="I143" i="1"/>
  <c r="I131" i="1"/>
  <c r="H154" i="1"/>
  <c r="M29" i="4" l="1"/>
  <c r="L29" i="4"/>
  <c r="L31" i="4" s="1"/>
  <c r="H107" i="1"/>
  <c r="L110" i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I156" i="1"/>
  <c r="I220" i="1" s="1"/>
  <c r="J143" i="1"/>
  <c r="J153" i="1"/>
  <c r="J207" i="1" s="1"/>
  <c r="J128" i="1"/>
  <c r="I154" i="1"/>
  <c r="I208" i="1" s="1"/>
  <c r="J131" i="1"/>
  <c r="K129" i="1"/>
  <c r="K155" i="1"/>
  <c r="K209" i="1" s="1"/>
  <c r="K213" i="1" s="1"/>
  <c r="I211" i="1"/>
  <c r="I218" i="1"/>
  <c r="M31" i="4" l="1"/>
  <c r="M89" i="1" s="1"/>
  <c r="L129" i="1"/>
  <c r="L128" i="1"/>
  <c r="L157" i="1" s="1"/>
  <c r="L221" i="1" s="1"/>
  <c r="L153" i="1"/>
  <c r="L207" i="1" s="1"/>
  <c r="J211" i="1"/>
  <c r="J218" i="1"/>
  <c r="I212" i="1"/>
  <c r="I219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154" i="1" l="1"/>
  <c r="K208" i="1" s="1"/>
  <c r="L131" i="1"/>
  <c r="K156" i="1"/>
  <c r="K220" i="1" s="1"/>
  <c r="L143" i="1"/>
  <c r="L211" i="1"/>
  <c r="L218" i="1"/>
  <c r="K211" i="1"/>
  <c r="K218" i="1"/>
  <c r="J212" i="1"/>
  <c r="J219" i="1"/>
  <c r="J217" i="1"/>
  <c r="L89" i="1" l="1"/>
  <c r="L107" i="1" s="1"/>
  <c r="K89" i="1"/>
  <c r="K107" i="1" s="1"/>
  <c r="L156" i="1"/>
  <c r="L220" i="1" s="1"/>
  <c r="M143" i="1"/>
  <c r="M156" i="1" s="1"/>
  <c r="M220" i="1" s="1"/>
  <c r="L154" i="1"/>
  <c r="L208" i="1" s="1"/>
  <c r="L217" i="1" s="1"/>
  <c r="M131" i="1"/>
  <c r="M154" i="1" s="1"/>
  <c r="M208" i="1" s="1"/>
  <c r="K219" i="1"/>
  <c r="K217" i="1"/>
  <c r="K212" i="1"/>
  <c r="L219" i="1" l="1"/>
  <c r="L212" i="1"/>
  <c r="M219" i="1"/>
  <c r="M212" i="1"/>
  <c r="G257" i="1"/>
  <c r="G261" i="1" s="1"/>
  <c r="I178" i="1"/>
  <c r="I170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I167" i="1"/>
  <c r="J167" i="1" s="1"/>
  <c r="K167" i="1" s="1"/>
  <c r="I171" i="1"/>
  <c r="I179" i="1"/>
  <c r="I162" i="1"/>
  <c r="I166" i="1"/>
  <c r="I163" i="1"/>
  <c r="I174" i="1"/>
  <c r="J178" i="1"/>
  <c r="I172" i="1"/>
  <c r="I175" i="1"/>
  <c r="I234" i="1"/>
  <c r="J170" i="1"/>
  <c r="I177" i="1"/>
  <c r="I176" i="1"/>
  <c r="I168" i="1"/>
  <c r="I169" i="1"/>
  <c r="I165" i="1"/>
  <c r="I164" i="1"/>
  <c r="F14" i="5" l="1"/>
  <c r="F22" i="5"/>
  <c r="J173" i="1"/>
  <c r="K173" i="1" s="1"/>
  <c r="J165" i="1"/>
  <c r="I229" i="1"/>
  <c r="L167" i="1"/>
  <c r="K178" i="1"/>
  <c r="I226" i="1"/>
  <c r="J162" i="1"/>
  <c r="I233" i="1"/>
  <c r="J169" i="1"/>
  <c r="J168" i="1"/>
  <c r="I232" i="1"/>
  <c r="I240" i="1"/>
  <c r="J176" i="1"/>
  <c r="J234" i="1"/>
  <c r="K170" i="1"/>
  <c r="J172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J171" i="1"/>
  <c r="M167" i="1" l="1"/>
  <c r="J238" i="1"/>
  <c r="K174" i="1"/>
  <c r="K164" i="1"/>
  <c r="J228" i="1"/>
  <c r="L170" i="1"/>
  <c r="K234" i="1"/>
  <c r="K169" i="1"/>
  <c r="J233" i="1"/>
  <c r="K171" i="1"/>
  <c r="K163" i="1"/>
  <c r="K175" i="1"/>
  <c r="J239" i="1"/>
  <c r="K176" i="1"/>
  <c r="J240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J229" i="1"/>
  <c r="K165" i="1"/>
  <c r="M173" i="1" l="1"/>
  <c r="L234" i="1"/>
  <c r="M170" i="1"/>
  <c r="L242" i="1"/>
  <c r="M178" i="1"/>
  <c r="L172" i="1"/>
  <c r="K230" i="1"/>
  <c r="L166" i="1"/>
  <c r="L162" i="1"/>
  <c r="K226" i="1"/>
  <c r="L176" i="1"/>
  <c r="K240" i="1"/>
  <c r="L163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L171" i="1"/>
  <c r="M242" i="1" l="1"/>
  <c r="M234" i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M240" i="1" l="1"/>
  <c r="M233" i="1"/>
  <c r="M243" i="1"/>
  <c r="M226" i="1"/>
  <c r="M230" i="1"/>
  <c r="M241" i="1"/>
  <c r="M229" i="1"/>
  <c r="H134" i="1" l="1"/>
  <c r="I134" i="1" l="1"/>
  <c r="J134" i="1" s="1"/>
  <c r="H118" i="1"/>
  <c r="I112" i="1"/>
  <c r="H137" i="1"/>
  <c r="I136" i="1" l="1"/>
  <c r="I137" i="1" s="1"/>
  <c r="I116" i="1"/>
  <c r="J112" i="1"/>
  <c r="H247" i="1"/>
  <c r="I113" i="1"/>
  <c r="H119" i="1"/>
  <c r="H121" i="1" s="1"/>
  <c r="H139" i="1"/>
  <c r="H152" i="1"/>
  <c r="H206" i="1" s="1"/>
  <c r="I117" i="1"/>
  <c r="J136" i="1"/>
  <c r="K134" i="1"/>
  <c r="H210" i="1" l="1"/>
  <c r="H216" i="1"/>
  <c r="H215" i="1"/>
  <c r="H214" i="1"/>
  <c r="J113" i="1"/>
  <c r="J139" i="1" s="1"/>
  <c r="J116" i="1"/>
  <c r="I118" i="1"/>
  <c r="J117" i="1" s="1"/>
  <c r="K136" i="1"/>
  <c r="L134" i="1"/>
  <c r="G10" i="5"/>
  <c r="H256" i="1"/>
  <c r="I139" i="1"/>
  <c r="I152" i="1"/>
  <c r="I206" i="1" s="1"/>
  <c r="K112" i="1"/>
  <c r="J137" i="1"/>
  <c r="I247" i="1"/>
  <c r="I119" i="1" l="1"/>
  <c r="J118" i="1"/>
  <c r="K117" i="1" s="1"/>
  <c r="K116" i="1"/>
  <c r="L112" i="1"/>
  <c r="L113" i="1" s="1"/>
  <c r="K137" i="1"/>
  <c r="J247" i="1"/>
  <c r="K113" i="1"/>
  <c r="I227" i="1"/>
  <c r="I210" i="1"/>
  <c r="I231" i="1" s="1"/>
  <c r="I215" i="1"/>
  <c r="I236" i="1" s="1"/>
  <c r="I214" i="1"/>
  <c r="I235" i="1" s="1"/>
  <c r="I216" i="1"/>
  <c r="I237" i="1" s="1"/>
  <c r="J152" i="1"/>
  <c r="J206" i="1" s="1"/>
  <c r="L136" i="1"/>
  <c r="M134" i="1"/>
  <c r="M136" i="1" s="1"/>
  <c r="J119" i="1" l="1"/>
  <c r="K118" i="1"/>
  <c r="L117" i="1" s="1"/>
  <c r="L137" i="1"/>
  <c r="K247" i="1"/>
  <c r="J210" i="1"/>
  <c r="J231" i="1" s="1"/>
  <c r="J216" i="1"/>
  <c r="J237" i="1" s="1"/>
  <c r="J215" i="1"/>
  <c r="J236" i="1" s="1"/>
  <c r="J214" i="1"/>
  <c r="J235" i="1" s="1"/>
  <c r="J227" i="1"/>
  <c r="L139" i="1"/>
  <c r="L116" i="1"/>
  <c r="M112" i="1"/>
  <c r="M116" i="1" s="1"/>
  <c r="K152" i="1"/>
  <c r="K206" i="1" s="1"/>
  <c r="K139" i="1"/>
  <c r="K119" i="1" l="1"/>
  <c r="K121" i="1" s="1"/>
  <c r="K256" i="1" s="1"/>
  <c r="L118" i="1"/>
  <c r="M117" i="1" s="1"/>
  <c r="M118" i="1" s="1"/>
  <c r="L247" i="1"/>
  <c r="M137" i="1"/>
  <c r="M247" i="1" s="1"/>
  <c r="M113" i="1"/>
  <c r="K210" i="1"/>
  <c r="K231" i="1" s="1"/>
  <c r="K215" i="1"/>
  <c r="K236" i="1" s="1"/>
  <c r="K227" i="1"/>
  <c r="K216" i="1"/>
  <c r="K237" i="1" s="1"/>
  <c r="K214" i="1"/>
  <c r="K235" i="1" s="1"/>
  <c r="L152" i="1"/>
  <c r="L206" i="1" s="1"/>
  <c r="L119" i="1" l="1"/>
  <c r="L121" i="1" s="1"/>
  <c r="L256" i="1" s="1"/>
  <c r="K245" i="1"/>
  <c r="K246" i="1" s="1"/>
  <c r="K248" i="1" s="1"/>
  <c r="K257" i="1" s="1"/>
  <c r="M139" i="1"/>
  <c r="M152" i="1"/>
  <c r="M206" i="1" s="1"/>
  <c r="M119" i="1"/>
  <c r="M121" i="1" s="1"/>
  <c r="M256" i="1" s="1"/>
  <c r="L210" i="1"/>
  <c r="L231" i="1" s="1"/>
  <c r="L216" i="1"/>
  <c r="L237" i="1" s="1"/>
  <c r="L215" i="1"/>
  <c r="L236" i="1" s="1"/>
  <c r="L227" i="1"/>
  <c r="L214" i="1"/>
  <c r="L235" i="1" s="1"/>
  <c r="L245" i="1" l="1"/>
  <c r="L246" i="1" s="1"/>
  <c r="L248" i="1" s="1"/>
  <c r="L257" i="1" s="1"/>
  <c r="K12" i="5" s="1"/>
  <c r="K10" i="5" s="1"/>
  <c r="K14" i="5" s="1"/>
  <c r="K16" i="5" s="1"/>
  <c r="M227" i="1"/>
  <c r="M216" i="1"/>
  <c r="M237" i="1" s="1"/>
  <c r="M210" i="1"/>
  <c r="M231" i="1" s="1"/>
  <c r="M215" i="1"/>
  <c r="M236" i="1" s="1"/>
  <c r="J12" i="5"/>
  <c r="K258" i="1"/>
  <c r="K259" i="1" s="1"/>
  <c r="K261" i="1"/>
  <c r="L261" i="1" l="1"/>
  <c r="L258" i="1"/>
  <c r="L259" i="1" s="1"/>
  <c r="K22" i="5"/>
  <c r="J10" i="5"/>
  <c r="J14" i="5" s="1"/>
  <c r="J16" i="5" s="1"/>
  <c r="J22" i="5" l="1"/>
  <c r="J18" i="5"/>
  <c r="J24" i="5" s="1"/>
  <c r="K18" i="5"/>
  <c r="K24" i="5" s="1"/>
  <c r="M96" i="1" l="1"/>
  <c r="G96" i="1"/>
  <c r="M153" i="1" l="1"/>
  <c r="M207" i="1" s="1"/>
  <c r="M128" i="1"/>
  <c r="I106" i="4"/>
  <c r="I105" i="4"/>
  <c r="I102" i="4"/>
  <c r="I90" i="4"/>
  <c r="I89" i="4"/>
  <c r="I87" i="4"/>
  <c r="I84" i="4"/>
  <c r="I77" i="4"/>
  <c r="I66" i="4"/>
  <c r="I62" i="4"/>
  <c r="I61" i="4"/>
  <c r="I48" i="4"/>
  <c r="I47" i="4"/>
  <c r="I46" i="4"/>
  <c r="J106" i="4"/>
  <c r="J105" i="4"/>
  <c r="J102" i="4"/>
  <c r="J90" i="4"/>
  <c r="J89" i="4"/>
  <c r="J87" i="4"/>
  <c r="J84" i="4"/>
  <c r="J77" i="4"/>
  <c r="J66" i="4"/>
  <c r="J62" i="4"/>
  <c r="J61" i="4"/>
  <c r="J48" i="4"/>
  <c r="J47" i="4"/>
  <c r="J46" i="4"/>
  <c r="M211" i="1" l="1"/>
  <c r="M232" i="1" s="1"/>
  <c r="M218" i="1"/>
  <c r="M239" i="1" s="1"/>
  <c r="M217" i="1"/>
  <c r="M238" i="1" s="1"/>
  <c r="M228" i="1"/>
  <c r="M245" i="1" s="1"/>
  <c r="M246" i="1" s="1"/>
  <c r="M248" i="1" s="1"/>
  <c r="M257" i="1" s="1"/>
  <c r="M214" i="1"/>
  <c r="M235" i="1" s="1"/>
  <c r="M261" i="1" l="1"/>
  <c r="M258" i="1"/>
  <c r="M259" i="1" s="1"/>
  <c r="J27" i="4" l="1"/>
  <c r="I27" i="4"/>
  <c r="G17" i="4" l="1"/>
  <c r="H157" i="1" l="1"/>
  <c r="H245" i="1" s="1"/>
  <c r="H246" i="1" s="1"/>
  <c r="H248" i="1" s="1"/>
  <c r="H257" i="1" s="1"/>
  <c r="J157" i="1" l="1"/>
  <c r="J221" i="1" s="1"/>
  <c r="J242" i="1" s="1"/>
  <c r="J245" i="1" s="1"/>
  <c r="J246" i="1" s="1"/>
  <c r="J248" i="1" s="1"/>
  <c r="J257" i="1" s="1"/>
  <c r="I157" i="1"/>
  <c r="I221" i="1" s="1"/>
  <c r="I242" i="1" s="1"/>
  <c r="I245" i="1" s="1"/>
  <c r="I246" i="1" s="1"/>
  <c r="I248" i="1" s="1"/>
  <c r="I257" i="1" s="1"/>
  <c r="H258" i="1"/>
  <c r="H259" i="1" s="1"/>
  <c r="H261" i="1"/>
  <c r="G12" i="5"/>
  <c r="H12" i="5" l="1"/>
  <c r="I12" i="5"/>
  <c r="G14" i="5"/>
  <c r="G16" i="5"/>
  <c r="G22" i="5" l="1"/>
  <c r="J10" i="1" l="1"/>
  <c r="J44" i="4" l="1"/>
  <c r="I10" i="1" l="1"/>
  <c r="J11" i="1"/>
  <c r="I11" i="1"/>
  <c r="I45" i="4" s="1"/>
  <c r="J15" i="1"/>
  <c r="J49" i="4" s="1"/>
  <c r="I15" i="1"/>
  <c r="I49" i="4" s="1"/>
  <c r="J16" i="1"/>
  <c r="J50" i="4" s="1"/>
  <c r="I16" i="1"/>
  <c r="I50" i="4" s="1"/>
  <c r="J17" i="1"/>
  <c r="J51" i="4" s="1"/>
  <c r="I17" i="1"/>
  <c r="I51" i="4" s="1"/>
  <c r="J18" i="1"/>
  <c r="J52" i="4" s="1"/>
  <c r="I18" i="1"/>
  <c r="I52" i="4" s="1"/>
  <c r="J19" i="1"/>
  <c r="J53" i="4" s="1"/>
  <c r="I19" i="1"/>
  <c r="I53" i="4" s="1"/>
  <c r="J20" i="1"/>
  <c r="J54" i="4" s="1"/>
  <c r="I20" i="1"/>
  <c r="I54" i="4" s="1"/>
  <c r="J21" i="1"/>
  <c r="J55" i="4" s="1"/>
  <c r="I21" i="1"/>
  <c r="I55" i="4" s="1"/>
  <c r="J22" i="1"/>
  <c r="J56" i="4" s="1"/>
  <c r="I22" i="1"/>
  <c r="I56" i="4" s="1"/>
  <c r="J23" i="1"/>
  <c r="J57" i="4" s="1"/>
  <c r="I23" i="1"/>
  <c r="I57" i="4" s="1"/>
  <c r="J24" i="1"/>
  <c r="J58" i="4" s="1"/>
  <c r="I24" i="1"/>
  <c r="I58" i="4" s="1"/>
  <c r="J25" i="1"/>
  <c r="J59" i="4" s="1"/>
  <c r="I25" i="1"/>
  <c r="I59" i="4" s="1"/>
  <c r="J26" i="1"/>
  <c r="J60" i="4" s="1"/>
  <c r="I26" i="1"/>
  <c r="I60" i="4" s="1"/>
  <c r="J29" i="1"/>
  <c r="J63" i="4" s="1"/>
  <c r="I29" i="1"/>
  <c r="I63" i="4" s="1"/>
  <c r="J31" i="1"/>
  <c r="I31" i="1"/>
  <c r="J34" i="1"/>
  <c r="J68" i="4" s="1"/>
  <c r="I34" i="1"/>
  <c r="I68" i="4" s="1"/>
  <c r="J35" i="1"/>
  <c r="J69" i="4" s="1"/>
  <c r="I35" i="1"/>
  <c r="I69" i="4" s="1"/>
  <c r="J36" i="1"/>
  <c r="J70" i="4" s="1"/>
  <c r="I36" i="1"/>
  <c r="I70" i="4" s="1"/>
  <c r="J37" i="1"/>
  <c r="J71" i="4" s="1"/>
  <c r="I37" i="1"/>
  <c r="I71" i="4" s="1"/>
  <c r="J38" i="1"/>
  <c r="J72" i="4" s="1"/>
  <c r="I38" i="1"/>
  <c r="I72" i="4" s="1"/>
  <c r="J39" i="1"/>
  <c r="J73" i="4" s="1"/>
  <c r="I39" i="1"/>
  <c r="I73" i="4" s="1"/>
  <c r="J40" i="1"/>
  <c r="J74" i="4" s="1"/>
  <c r="I40" i="1"/>
  <c r="I74" i="4" s="1"/>
  <c r="J41" i="1"/>
  <c r="J75" i="4" s="1"/>
  <c r="I41" i="1"/>
  <c r="I75" i="4" s="1"/>
  <c r="J42" i="1"/>
  <c r="J76" i="4" s="1"/>
  <c r="I42" i="1"/>
  <c r="I76" i="4" s="1"/>
  <c r="J45" i="1"/>
  <c r="I45" i="1"/>
  <c r="J46" i="1"/>
  <c r="J80" i="4" s="1"/>
  <c r="I46" i="1"/>
  <c r="I80" i="4" s="1"/>
  <c r="J47" i="1"/>
  <c r="J81" i="4" s="1"/>
  <c r="I47" i="1"/>
  <c r="I81" i="4" s="1"/>
  <c r="J48" i="1"/>
  <c r="J82" i="4" s="1"/>
  <c r="I48" i="1"/>
  <c r="I82" i="4" s="1"/>
  <c r="J49" i="1"/>
  <c r="J83" i="4" s="1"/>
  <c r="I49" i="1"/>
  <c r="I83" i="4" s="1"/>
  <c r="J51" i="1"/>
  <c r="J85" i="4" s="1"/>
  <c r="I51" i="1"/>
  <c r="I85" i="4" s="1"/>
  <c r="J54" i="1"/>
  <c r="I54" i="1"/>
  <c r="J58" i="1"/>
  <c r="I58" i="1"/>
  <c r="J59" i="1"/>
  <c r="J93" i="4" s="1"/>
  <c r="I59" i="1"/>
  <c r="I93" i="4" s="1"/>
  <c r="J60" i="1"/>
  <c r="J94" i="4" s="1"/>
  <c r="I60" i="1"/>
  <c r="I94" i="4" s="1"/>
  <c r="J61" i="1"/>
  <c r="J95" i="4" s="1"/>
  <c r="I61" i="1"/>
  <c r="I95" i="4" s="1"/>
  <c r="J62" i="1"/>
  <c r="J96" i="4" s="1"/>
  <c r="I62" i="1"/>
  <c r="I96" i="4" s="1"/>
  <c r="J63" i="1"/>
  <c r="J97" i="4" s="1"/>
  <c r="I63" i="1"/>
  <c r="I97" i="4" s="1"/>
  <c r="J76" i="1"/>
  <c r="I76" i="1"/>
  <c r="J64" i="1"/>
  <c r="J98" i="4" s="1"/>
  <c r="I64" i="1"/>
  <c r="I98" i="4" s="1"/>
  <c r="J65" i="1"/>
  <c r="J99" i="4" s="1"/>
  <c r="I65" i="1"/>
  <c r="I99" i="4" s="1"/>
  <c r="J69" i="1"/>
  <c r="J103" i="4" s="1"/>
  <c r="I69" i="1"/>
  <c r="I103" i="4" s="1"/>
  <c r="J70" i="1"/>
  <c r="J104" i="4" s="1"/>
  <c r="I70" i="1"/>
  <c r="I104" i="4" s="1"/>
  <c r="J73" i="1"/>
  <c r="J107" i="4" s="1"/>
  <c r="I73" i="1"/>
  <c r="I107" i="4" s="1"/>
  <c r="J74" i="1"/>
  <c r="J108" i="4" s="1"/>
  <c r="I74" i="1"/>
  <c r="I108" i="4" s="1"/>
  <c r="I75" i="1" l="1"/>
  <c r="I92" i="4"/>
  <c r="I109" i="4" s="1"/>
  <c r="I52" i="1"/>
  <c r="I79" i="4"/>
  <c r="I86" i="4"/>
  <c r="J75" i="1"/>
  <c r="J92" i="4"/>
  <c r="J109" i="4" s="1"/>
  <c r="J52" i="1"/>
  <c r="J79" i="4"/>
  <c r="J86" i="4"/>
  <c r="J45" i="4"/>
  <c r="J64" i="4" s="1"/>
  <c r="J30" i="1"/>
  <c r="I30" i="1"/>
  <c r="I44" i="4"/>
  <c r="I64" i="4" s="1"/>
  <c r="J57" i="1"/>
  <c r="J88" i="4"/>
  <c r="J91" i="4" s="1"/>
  <c r="I57" i="1"/>
  <c r="I88" i="4"/>
  <c r="I91" i="4" s="1"/>
  <c r="I78" i="1"/>
  <c r="I110" i="4"/>
  <c r="I112" i="4" s="1"/>
  <c r="I44" i="1"/>
  <c r="I65" i="4"/>
  <c r="I78" i="4" s="1"/>
  <c r="J78" i="1"/>
  <c r="J110" i="4"/>
  <c r="J112" i="4" s="1"/>
  <c r="J44" i="1"/>
  <c r="J65" i="4"/>
  <c r="J78" i="4" s="1"/>
  <c r="I115" i="4" l="1"/>
  <c r="I29" i="4" s="1"/>
  <c r="I31" i="4" s="1"/>
  <c r="I89" i="1" s="1"/>
  <c r="I107" i="1" s="1"/>
  <c r="I121" i="1" s="1"/>
  <c r="I81" i="1"/>
  <c r="J81" i="1"/>
  <c r="J115" i="4"/>
  <c r="J29" i="4" s="1"/>
  <c r="J31" i="4" s="1"/>
  <c r="J89" i="1" s="1"/>
  <c r="J107" i="1" s="1"/>
  <c r="J121" i="1" s="1"/>
  <c r="J256" i="1" l="1"/>
  <c r="I10" i="5"/>
  <c r="I14" i="5" s="1"/>
  <c r="I16" i="5" s="1"/>
  <c r="H10" i="5"/>
  <c r="I256" i="1"/>
  <c r="I258" i="1" l="1"/>
  <c r="I259" i="1" s="1"/>
  <c r="I261" i="1"/>
  <c r="H14" i="5"/>
  <c r="H16" i="5"/>
  <c r="I22" i="5"/>
  <c r="I18" i="5"/>
  <c r="I24" i="5" s="1"/>
  <c r="J258" i="1"/>
  <c r="J259" i="1" s="1"/>
  <c r="J261" i="1"/>
  <c r="H22" i="5" l="1"/>
  <c r="H18" i="5"/>
  <c r="H2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tc={CFF5653E-3D8E-45A7-A057-F314FE15677A}</author>
    <author>Amy Long</author>
  </authors>
  <commentList>
    <comment ref="AT110" authorId="0" shapeId="0" xr:uid="{CFF5653E-3D8E-45A7-A057-F314FE15677A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6.02 - updated to OEB WACC for Jan 1, 2021</t>
      </text>
    </comment>
    <comment ref="G112" authorId="1" shapeId="0" xr:uid="{F4AE7DB1-1F5E-483D-8750-1940D1AEB3B2}">
      <text>
        <r>
          <rPr>
            <b/>
            <sz val="9"/>
            <color indexed="81"/>
            <rFont val="Tahoma"/>
            <family val="2"/>
          </rPr>
          <t>Amy Long:</t>
        </r>
        <r>
          <rPr>
            <sz val="9"/>
            <color indexed="81"/>
            <rFont val="Tahoma"/>
            <family val="2"/>
          </rPr>
          <t xml:space="preserve">
From Bluewater's </t>
        </r>
      </text>
    </comment>
  </commentList>
</comments>
</file>

<file path=xl/sharedStrings.xml><?xml version="1.0" encoding="utf-8"?>
<sst xmlns="http://schemas.openxmlformats.org/spreadsheetml/2006/main" count="533" uniqueCount="286">
  <si>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</si>
  <si>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</si>
  <si>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</si>
  <si>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</si>
  <si>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</si>
  <si>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</si>
  <si>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</si>
  <si>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</si>
  <si>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</si>
  <si>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</si>
  <si>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</si>
  <si>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</si>
  <si>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</si>
  <si>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</si>
  <si>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</si>
  <si>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</si>
  <si>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</si>
  <si>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</si>
  <si>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</si>
  <si>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</si>
  <si>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</si>
  <si>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</si>
  <si>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</si>
  <si>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</si>
  <si>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</si>
  <si>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</si>
  <si>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</si>
  <si>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</si>
  <si>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</si>
  <si>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</si>
  <si>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</si>
  <si>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</si>
  <si>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</si>
  <si>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</si>
  <si>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</si>
  <si>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</si>
  <si>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</si>
  <si>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</si>
  <si>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</si>
  <si>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</si>
  <si>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</si>
  <si>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</si>
  <si>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</si>
  <si>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</si>
  <si>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</si>
  <si>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</si>
  <si>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</si>
  <si>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</si>
  <si>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</si>
  <si>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</si>
  <si>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</si>
  <si>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</si>
  <si>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</si>
  <si>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</si>
  <si>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</si>
  <si>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</si>
  <si>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</si>
  <si>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</si>
  <si>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</si>
  <si>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</si>
  <si>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</si>
  <si>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</si>
  <si>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</si>
  <si>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</si>
  <si>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</si>
  <si>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</si>
  <si>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</si>
  <si>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</si>
  <si>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</si>
  <si>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</si>
  <si>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</si>
  <si>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</si>
  <si>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</si>
  <si>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</si>
  <si>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</si>
  <si>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</si>
  <si>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</si>
  <si>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</si>
  <si>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</si>
  <si>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</si>
  <si>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</si>
  <si>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</si>
  <si>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</si>
  <si>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</si>
  <si>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</si>
  <si>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</si>
  <si>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</si>
  <si>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</si>
  <si>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</si>
  <si>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</si>
  <si>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</si>
  <si>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</si>
  <si>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</si>
  <si>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</si>
  <si>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</si>
  <si>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</si>
  <si>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</si>
  <si>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</si>
  <si>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</si>
  <si>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</si>
  <si>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</si>
  <si>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</si>
  <si>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</si>
  <si>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</si>
  <si>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</si>
  <si>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</si>
  <si>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</si>
  <si>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</si>
  <si>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</si>
  <si>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</si>
  <si>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</si>
  <si>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</si>
  <si>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</si>
  <si>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</si>
  <si>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</si>
  <si>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</si>
  <si>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</si>
  <si>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</si>
  <si>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</si>
  <si>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</si>
  <si>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</si>
  <si>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</si>
  <si>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</si>
  <si>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</si>
  <si>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</si>
  <si>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</si>
  <si>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</si>
  <si>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</si>
  <si>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</si>
  <si>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</si>
  <si>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</si>
  <si>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</si>
  <si>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</si>
  <si>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</si>
  <si>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</si>
  <si>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</si>
  <si>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</si>
  <si>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</si>
  <si>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</si>
  <si>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</si>
  <si>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</si>
  <si>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</si>
  <si>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</si>
  <si>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</si>
  <si>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</si>
  <si>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</si>
  <si>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</si>
  <si>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</si>
  <si>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</si>
  <si>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</si>
  <si>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</si>
  <si>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</si>
  <si>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</si>
  <si>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</si>
  <si>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</si>
  <si>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</si>
  <si>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</si>
  <si>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</si>
  <si>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</si>
  <si>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</si>
  <si>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</si>
  <si>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</si>
  <si>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</si>
  <si>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</si>
  <si>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</si>
  <si>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</si>
  <si>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</si>
  <si>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</si>
  <si>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</si>
  <si>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</si>
  <si>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</si>
  <si>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</si>
  <si>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</si>
  <si>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</si>
  <si>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</si>
  <si>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</si>
  <si>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</si>
  <si>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</si>
  <si>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</si>
  <si>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</si>
  <si>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</si>
  <si>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</si>
  <si>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</si>
  <si>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</si>
  <si>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</si>
  <si>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</si>
  <si>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</si>
  <si>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</si>
  <si>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</si>
  <si>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</si>
  <si>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</si>
  <si>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</si>
  <si>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</si>
  <si>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</si>
  <si>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</si>
  <si>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</si>
  <si>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</si>
  <si>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</si>
  <si>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</si>
  <si>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</si>
  <si>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</si>
  <si>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</si>
  <si>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</si>
  <si>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</si>
  <si>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</si>
  <si>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</si>
  <si>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</si>
  <si>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</si>
  <si>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</si>
  <si>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</si>
  <si>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</si>
  <si>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</si>
  <si>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</si>
  <si>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</si>
  <si>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</si>
  <si>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</si>
  <si>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</si>
  <si>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</si>
  <si>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</si>
  <si>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</si>
  <si>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</si>
  <si>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</si>
  <si>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</si>
  <si>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</si>
  <si>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</si>
  <si>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</si>
  <si>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</si>
  <si>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</si>
  <si>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</si>
  <si>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</si>
  <si>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</si>
  <si>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</si>
  <si>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</si>
  <si>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</si>
  <si>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</si>
  <si>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</si>
  <si>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</si>
  <si>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</si>
  <si>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</si>
  <si>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</si>
  <si>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</si>
  <si>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</si>
  <si>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</si>
  <si>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</si>
  <si>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</si>
  <si>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</si>
  <si>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</si>
  <si>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</si>
  <si>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</si>
  <si>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</si>
  <si>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</si>
  <si>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</si>
  <si>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</si>
  <si>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</si>
  <si>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</si>
  <si>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</si>
  <si>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</si>
  <si>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</si>
  <si>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</si>
  <si>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</si>
  <si>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</si>
  <si>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</si>
  <si>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</si>
  <si>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</si>
  <si>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</si>
  <si>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</si>
  <si>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</si>
  <si>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</si>
  <si>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</si>
  <si>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Bridge</t>
  </si>
  <si>
    <t>Test</t>
  </si>
  <si>
    <t>Predict</t>
  </si>
  <si>
    <t>Advertising</t>
  </si>
  <si>
    <t>OEB approved - inflation</t>
  </si>
  <si>
    <t>From OEB model: The applicability of the wage index used in the benchmarking analysis is under review by the OEB.  Please refer to developments in EB-2021-0212 for current thinking about inflation measures. https://www.oeb.ca/node/3216</t>
  </si>
  <si>
    <t>Auto+Hide+Values</t>
  </si>
  <si>
    <t>Not net of CC</t>
  </si>
  <si>
    <t>L:\FINANCE\RRR Reporting\2022\Annual Filing - YE 2021</t>
  </si>
  <si>
    <t>2.1.5 Gross capital additions</t>
  </si>
  <si>
    <t>2.1.5 Utility Characteristics Summer peak load%</t>
  </si>
  <si>
    <t>2.1.5 Utility Characteristics total primary circuit kms of line</t>
  </si>
  <si>
    <t>Incr by volumes increase %</t>
  </si>
  <si>
    <t>Check inflation factor from OEB</t>
  </si>
  <si>
    <t>Continuity schedule RR model</t>
  </si>
  <si>
    <t>Demand and Revenue - Res, GS&lt;50, GS&gt;50 only, Load forecast</t>
  </si>
  <si>
    <t>load forecast rate class customer model for 2023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</si>
</sst>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MS Sans Serif"/>
    </font>
    <font>
      <b/>
      <sz val="10"/>
      <color rgb="FF00B05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5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3" fillId="0" borderId="0" xfId="0" applyFont="1" applyAlignment="1">
      <alignment horizontal="center"/>
    </xf>
    <xf numFmtId="0" fontId="12" fillId="0" borderId="0" xfId="0" applyFont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5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172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171" fontId="0" fillId="4" borderId="0" xfId="1" applyNumberFormat="1" applyFont="1" applyFill="1" applyAlignment="1">
      <alignment horizontal="center"/>
    </xf>
    <xf numFmtId="171" fontId="0" fillId="8" borderId="0" xfId="1" applyNumberFormat="1" applyFont="1" applyFill="1" applyAlignment="1">
      <alignment horizontal="center"/>
    </xf>
    <xf numFmtId="10" fontId="0" fillId="6" borderId="6" xfId="2" applyNumberFormat="1" applyFont="1" applyFill="1" applyBorder="1" applyAlignment="1">
      <alignment horizontal="center"/>
    </xf>
    <xf numFmtId="0" fontId="0" fillId="6" borderId="0" xfId="0" applyFill="1" applyAlignment="1">
      <alignment horizontal="left"/>
    </xf>
    <xf numFmtId="10" fontId="0" fillId="6" borderId="0" xfId="2" applyNumberFormat="1" applyFont="1" applyFill="1" applyBorder="1"/>
    <xf numFmtId="165" fontId="0" fillId="9" borderId="0" xfId="1" applyNumberFormat="1" applyFont="1" applyFill="1" applyBorder="1"/>
    <xf numFmtId="165" fontId="0" fillId="9" borderId="6" xfId="1" applyNumberFormat="1" applyFont="1" applyFill="1" applyBorder="1"/>
    <xf numFmtId="165" fontId="0" fillId="9" borderId="0" xfId="1" applyNumberFormat="1" applyFont="1" applyFill="1" applyAlignment="1">
      <alignment horizontal="center"/>
    </xf>
    <xf numFmtId="165" fontId="7" fillId="9" borderId="0" xfId="1" applyNumberFormat="1" applyFont="1" applyFill="1" applyAlignment="1">
      <alignment horizontal="center"/>
    </xf>
    <xf numFmtId="10" fontId="16" fillId="0" borderId="0" xfId="2" applyNumberFormat="1" applyFont="1" applyFill="1" applyBorder="1"/>
    <xf numFmtId="10" fontId="16" fillId="2" borderId="6" xfId="2" applyNumberFormat="1" applyFont="1" applyFill="1" applyBorder="1" applyAlignment="1">
      <alignment horizontal="center"/>
    </xf>
    <xf numFmtId="10" fontId="16" fillId="6" borderId="6" xfId="2" applyNumberFormat="1" applyFont="1" applyFill="1" applyBorder="1" applyAlignment="1">
      <alignment horizontal="center"/>
    </xf>
    <xf numFmtId="165" fontId="16" fillId="9" borderId="6" xfId="1" applyNumberFormat="1" applyFont="1" applyFill="1" applyBorder="1"/>
    <xf numFmtId="165" fontId="7" fillId="9" borderId="0" xfId="1" applyNumberFormat="1" applyFont="1" applyFill="1" applyBorder="1" applyAlignment="1">
      <alignment horizontal="center"/>
    </xf>
    <xf numFmtId="165" fontId="16" fillId="9" borderId="0" xfId="1" applyNumberFormat="1" applyFont="1" applyFill="1" applyBorder="1"/>
    <xf numFmtId="10" fontId="16" fillId="6" borderId="0" xfId="2" applyNumberFormat="1" applyFont="1" applyFill="1" applyBorder="1"/>
    <xf numFmtId="165" fontId="16" fillId="0" borderId="0" xfId="1" applyNumberFormat="1" applyFont="1" applyFill="1" applyAlignment="1">
      <alignment horizontal="center"/>
    </xf>
    <xf numFmtId="165" fontId="16" fillId="0" borderId="0" xfId="1" applyNumberFormat="1" applyFont="1" applyFill="1"/>
    <xf numFmtId="10" fontId="16" fillId="0" borderId="0" xfId="2" applyNumberFormat="1" applyFont="1" applyFill="1"/>
    <xf numFmtId="43" fontId="16" fillId="0" borderId="0" xfId="1" applyFont="1" applyFill="1"/>
    <xf numFmtId="43" fontId="10" fillId="2" borderId="7" xfId="1" applyFont="1" applyFill="1" applyBorder="1"/>
    <xf numFmtId="170" fontId="0" fillId="6" borderId="0" xfId="1" applyNumberFormat="1" applyFont="1" applyFill="1"/>
    <xf numFmtId="171" fontId="0" fillId="6" borderId="0" xfId="1" applyNumberFormat="1" applyFont="1" applyFill="1"/>
    <xf numFmtId="10" fontId="0" fillId="6" borderId="0" xfId="0" applyNumberFormat="1" applyFill="1"/>
    <xf numFmtId="0" fontId="0" fillId="6" borderId="0" xfId="0" applyFill="1"/>
    <xf numFmtId="165" fontId="0" fillId="6" borderId="0" xfId="1" applyNumberFormat="1" applyFont="1" applyFill="1"/>
    <xf numFmtId="172" fontId="0" fillId="6" borderId="0" xfId="2" applyNumberFormat="1" applyFont="1" applyFill="1"/>
    <xf numFmtId="165" fontId="19" fillId="9" borderId="0" xfId="1" applyNumberFormat="1" applyFont="1" applyFill="1" applyAlignment="1">
      <alignment horizontal="center"/>
    </xf>
    <xf numFmtId="165" fontId="20" fillId="9" borderId="0" xfId="1" applyNumberFormat="1" applyFont="1" applyFill="1" applyAlignment="1">
      <alignment horizontal="center"/>
    </xf>
    <xf numFmtId="165" fontId="19" fillId="0" borderId="0" xfId="1" applyNumberFormat="1" applyFont="1" applyFill="1" applyAlignment="1">
      <alignment horizontal="center"/>
    </xf>
    <xf numFmtId="165" fontId="19" fillId="2" borderId="7" xfId="1" applyNumberFormat="1" applyFont="1" applyFill="1" applyBorder="1"/>
    <xf numFmtId="43" fontId="19" fillId="0" borderId="0" xfId="0" applyNumberFormat="1" applyFont="1"/>
    <xf numFmtId="10" fontId="19" fillId="2" borderId="7" xfId="2" applyNumberFormat="1" applyFont="1" applyFill="1" applyBorder="1"/>
    <xf numFmtId="10" fontId="19" fillId="0" borderId="0" xfId="2" applyNumberFormat="1" applyFont="1" applyFill="1"/>
    <xf numFmtId="165" fontId="19" fillId="2" borderId="10" xfId="1" applyNumberFormat="1" applyFont="1" applyFill="1" applyBorder="1"/>
    <xf numFmtId="165" fontId="19" fillId="0" borderId="0" xfId="1" applyNumberFormat="1" applyFont="1" applyFill="1"/>
    <xf numFmtId="165" fontId="19" fillId="0" borderId="0" xfId="0" applyNumberFormat="1" applyFont="1"/>
    <xf numFmtId="3" fontId="19" fillId="0" borderId="0" xfId="0" applyNumberFormat="1" applyFont="1"/>
    <xf numFmtId="167" fontId="10" fillId="2" borderId="7" xfId="0" applyNumberFormat="1" applyFont="1" applyFill="1" applyBorder="1"/>
    <xf numFmtId="43" fontId="10" fillId="6" borderId="0" xfId="1" applyFont="1" applyFill="1"/>
    <xf numFmtId="168" fontId="19" fillId="0" borderId="0" xfId="2" applyNumberFormat="1" applyFont="1" applyFill="1"/>
    <xf numFmtId="2" fontId="19" fillId="0" borderId="0" xfId="0" applyNumberFormat="1" applyFont="1"/>
    <xf numFmtId="169" fontId="19" fillId="0" borderId="0" xfId="0" applyNumberFormat="1" applyFont="1"/>
    <xf numFmtId="166" fontId="19" fillId="0" borderId="0" xfId="0" applyNumberFormat="1" applyFont="1"/>
    <xf numFmtId="10" fontId="19" fillId="0" borderId="0" xfId="0" applyNumberFormat="1" applyFont="1"/>
    <xf numFmtId="0" fontId="19" fillId="0" borderId="0" xfId="0" applyFont="1"/>
    <xf numFmtId="0" fontId="13" fillId="0" borderId="0" xfId="0" applyFont="1"/>
    <xf numFmtId="0" fontId="0" fillId="6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Budget\24%20Budget\OHL_2024%20Budget%20Forecast%20Model%20COS.xlsx" TargetMode="External"/><Relationship Id="rId1" Type="http://schemas.openxmlformats.org/officeDocument/2006/relationships/externalLinkPath" Target="/FINANCE/Budget/24%20Budget/OHL_2024%20Budget%20Forecast%20Model%20C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PEG%20Reports\2021%20Reports\Benchmarking-Spreadsheet-Model-20220718%20(1).xlsx" TargetMode="External"/><Relationship Id="rId1" Type="http://schemas.openxmlformats.org/officeDocument/2006/relationships/externalLinkPath" Target="/FINANCE/PEG%20Reports/2021%20Reports/Benchmarking-Spreadsheet-Model-202207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 Forecast TB"/>
      <sheetName val="2024 Budget detail TB"/>
      <sheetName val="Instructions"/>
      <sheetName val="check"/>
      <sheetName val="For written"/>
      <sheetName val="Graphs"/>
      <sheetName val="FA Cont 2023"/>
      <sheetName val="FA Cont 2024"/>
      <sheetName val="FA Cont 2025"/>
      <sheetName val="FA Cont 2026"/>
      <sheetName val="FA Cont 2027"/>
      <sheetName val="FA Cont 2028"/>
      <sheetName val="Trial Balance"/>
      <sheetName val="Reg. Assets"/>
      <sheetName val="Cash Flow"/>
      <sheetName val="BS Pro-Forma"/>
      <sheetName val="IS Pro-Forma"/>
      <sheetName val="Capital Additions by Year"/>
      <sheetName val="Debt"/>
      <sheetName val="Income Tax"/>
      <sheetName val="CCA Schedule"/>
      <sheetName val="1576 Impacts"/>
      <sheetName val="ROE Calculation"/>
      <sheetName val="Reg.Return on Capital"/>
      <sheetName val="Data"/>
      <sheetName val="Additional 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B6" t="str">
            <v>OEB</v>
          </cell>
        </row>
      </sheetData>
      <sheetData sheetId="7">
        <row r="6">
          <cell r="B6" t="str">
            <v>OEB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>
        <row r="266">
          <cell r="A266">
            <v>5005</v>
          </cell>
          <cell r="B266" t="str">
            <v>Lines Supervision and Engineering</v>
          </cell>
          <cell r="D266">
            <v>511285.91</v>
          </cell>
          <cell r="E266">
            <v>425875.15</v>
          </cell>
          <cell r="F266">
            <v>535515.63</v>
          </cell>
          <cell r="G266">
            <v>631109.38</v>
          </cell>
        </row>
        <row r="267">
          <cell r="A267">
            <v>5010</v>
          </cell>
          <cell r="B267" t="str">
            <v>Load Dispatching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A268">
            <v>5016</v>
          </cell>
          <cell r="B268" t="str">
            <v>Distribution Station Equipment - Operation Labour</v>
          </cell>
          <cell r="D268">
            <v>12934.81</v>
          </cell>
          <cell r="E268">
            <v>8847.6299999999992</v>
          </cell>
          <cell r="F268">
            <v>8287.8799999999992</v>
          </cell>
          <cell r="G268">
            <v>8027.65</v>
          </cell>
        </row>
        <row r="269">
          <cell r="A269">
            <v>5017</v>
          </cell>
          <cell r="B269" t="str">
            <v>Distribution Station Equipment - Operation Supplies and Expenses</v>
          </cell>
          <cell r="D269">
            <v>45150.32</v>
          </cell>
          <cell r="E269">
            <v>28242.05</v>
          </cell>
          <cell r="F269">
            <v>31283.29</v>
          </cell>
          <cell r="G269">
            <v>34808.51</v>
          </cell>
        </row>
        <row r="270">
          <cell r="A270">
            <v>5020</v>
          </cell>
          <cell r="B270" t="str">
            <v>Overhead Distribution Lines and Feeders - Operation Labour</v>
          </cell>
          <cell r="D270">
            <v>14889.42</v>
          </cell>
          <cell r="E270">
            <v>20469.59</v>
          </cell>
          <cell r="F270">
            <v>19918.080000000002</v>
          </cell>
          <cell r="G270">
            <v>20349.650000000001</v>
          </cell>
        </row>
        <row r="271">
          <cell r="A271">
            <v>5025</v>
          </cell>
          <cell r="B271" t="str">
            <v>Overhead Distribution Lines and Feeders - Operation Supplies and Expenses</v>
          </cell>
          <cell r="D271">
            <v>37661.99</v>
          </cell>
          <cell r="E271">
            <v>10791.28</v>
          </cell>
          <cell r="F271">
            <v>21532.66</v>
          </cell>
          <cell r="G271">
            <v>24454.44</v>
          </cell>
        </row>
        <row r="272">
          <cell r="A272">
            <v>5035</v>
          </cell>
          <cell r="B272" t="str">
            <v>Overhead Distribution Transformers - Operation</v>
          </cell>
          <cell r="D272">
            <v>4014.25</v>
          </cell>
          <cell r="E272">
            <v>0</v>
          </cell>
          <cell r="F272">
            <v>0</v>
          </cell>
          <cell r="G272">
            <v>0</v>
          </cell>
        </row>
        <row r="273">
          <cell r="A273">
            <v>5040</v>
          </cell>
          <cell r="B273" t="str">
            <v>Underground Distribution Lines and Feeders - Operation Labour</v>
          </cell>
          <cell r="D273">
            <v>10855.9</v>
          </cell>
          <cell r="E273">
            <v>8783.26</v>
          </cell>
          <cell r="F273">
            <v>4389.8999999999996</v>
          </cell>
          <cell r="G273">
            <v>3662.84</v>
          </cell>
        </row>
        <row r="274">
          <cell r="A274">
            <v>5045</v>
          </cell>
          <cell r="B274" t="str">
            <v>Underground Distribution Lines and Feeders - Operation Supplies and Expenses</v>
          </cell>
          <cell r="D274">
            <v>1550.35</v>
          </cell>
          <cell r="E274">
            <v>2430.96</v>
          </cell>
          <cell r="F274">
            <v>1367.22</v>
          </cell>
          <cell r="G274">
            <v>807.5</v>
          </cell>
        </row>
        <row r="275">
          <cell r="A275">
            <v>5055</v>
          </cell>
          <cell r="B275" t="str">
            <v>Underground Distribution Transformers - Operation</v>
          </cell>
          <cell r="D275">
            <v>12486.95</v>
          </cell>
          <cell r="E275">
            <v>12644.54</v>
          </cell>
          <cell r="F275">
            <v>8088.72</v>
          </cell>
          <cell r="G275">
            <v>11283.64</v>
          </cell>
        </row>
        <row r="276">
          <cell r="A276">
            <v>5065</v>
          </cell>
          <cell r="B276" t="str">
            <v>Meter Expense</v>
          </cell>
          <cell r="D276">
            <v>50780.79</v>
          </cell>
          <cell r="E276">
            <v>68781.929999999993</v>
          </cell>
          <cell r="F276">
            <v>64469.31</v>
          </cell>
          <cell r="G276">
            <v>61373.83</v>
          </cell>
        </row>
        <row r="277">
          <cell r="A277">
            <v>5070</v>
          </cell>
          <cell r="B277" t="str">
            <v>Customer Premises - Operation Labour</v>
          </cell>
          <cell r="D277">
            <v>58866.18</v>
          </cell>
          <cell r="E277">
            <v>62782.39</v>
          </cell>
          <cell r="F277">
            <v>56587.89</v>
          </cell>
          <cell r="G277">
            <v>69539.759999999995</v>
          </cell>
        </row>
        <row r="278">
          <cell r="A278">
            <v>5075</v>
          </cell>
          <cell r="B278" t="str">
            <v>Customer Premises - Materials and Expenses</v>
          </cell>
          <cell r="D278">
            <v>68077.350000000006</v>
          </cell>
          <cell r="E278">
            <v>119448.77</v>
          </cell>
          <cell r="F278">
            <v>104845</v>
          </cell>
          <cell r="G278">
            <v>122286.99</v>
          </cell>
        </row>
        <row r="279">
          <cell r="A279">
            <v>5085</v>
          </cell>
          <cell r="B279" t="str">
            <v>Miscellaneous Distribution Expense</v>
          </cell>
          <cell r="D279">
            <v>48.45</v>
          </cell>
          <cell r="E279">
            <v>33.22</v>
          </cell>
          <cell r="F279">
            <v>0</v>
          </cell>
          <cell r="G279">
            <v>0</v>
          </cell>
        </row>
        <row r="280">
          <cell r="A280">
            <v>5096</v>
          </cell>
          <cell r="B280" t="str">
            <v>Other Rent</v>
          </cell>
          <cell r="D280">
            <v>29163.8</v>
          </cell>
          <cell r="E280">
            <v>27982.02</v>
          </cell>
          <cell r="F280">
            <v>20484.21</v>
          </cell>
          <cell r="G280">
            <v>21151.5</v>
          </cell>
        </row>
        <row r="281">
          <cell r="A281">
            <v>5105</v>
          </cell>
          <cell r="B281" t="str">
            <v>Maintenance Supervision and Engineering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A282">
            <v>5114</v>
          </cell>
          <cell r="B282" t="str">
            <v>Maintenance of Distribution Station Equipment</v>
          </cell>
          <cell r="D282">
            <v>685.48</v>
          </cell>
          <cell r="E282">
            <v>1459.4</v>
          </cell>
          <cell r="F282">
            <v>0</v>
          </cell>
          <cell r="G282">
            <v>2427.9</v>
          </cell>
        </row>
        <row r="283">
          <cell r="A283">
            <v>5120</v>
          </cell>
          <cell r="B283" t="str">
            <v>Maintenance of Poles, Towers and Fixtures</v>
          </cell>
          <cell r="D283">
            <v>2608.1</v>
          </cell>
          <cell r="E283">
            <v>1520.85</v>
          </cell>
          <cell r="F283">
            <v>2780.85</v>
          </cell>
          <cell r="G283">
            <v>5952.58</v>
          </cell>
        </row>
        <row r="284">
          <cell r="A284">
            <v>5125</v>
          </cell>
          <cell r="B284" t="str">
            <v>Maintenance of Overhead Conductors and Devices</v>
          </cell>
          <cell r="D284">
            <v>24959.72</v>
          </cell>
          <cell r="E284">
            <v>36985.769999999997</v>
          </cell>
          <cell r="F284">
            <v>24582.06</v>
          </cell>
          <cell r="G284">
            <v>42689.91</v>
          </cell>
        </row>
        <row r="285">
          <cell r="A285">
            <v>5130</v>
          </cell>
          <cell r="B285" t="str">
            <v>Maintenance of Overhead Services</v>
          </cell>
          <cell r="D285">
            <v>18452.61</v>
          </cell>
          <cell r="E285">
            <v>22022.34</v>
          </cell>
          <cell r="F285">
            <v>26659.47</v>
          </cell>
          <cell r="G285">
            <v>22261.78</v>
          </cell>
        </row>
        <row r="286">
          <cell r="A286">
            <v>5135</v>
          </cell>
          <cell r="B286" t="str">
            <v>Overhead Distribution Lines and Feeders - Right of Way</v>
          </cell>
          <cell r="D286">
            <v>144704.97</v>
          </cell>
          <cell r="E286">
            <v>217838.17</v>
          </cell>
          <cell r="F286">
            <v>242603.8</v>
          </cell>
          <cell r="G286">
            <v>198389.31</v>
          </cell>
        </row>
        <row r="287">
          <cell r="A287">
            <v>5145</v>
          </cell>
          <cell r="B287" t="str">
            <v>Maintenance of Underground Conduit</v>
          </cell>
          <cell r="D287">
            <v>89.56</v>
          </cell>
          <cell r="E287">
            <v>218.01</v>
          </cell>
          <cell r="F287">
            <v>0</v>
          </cell>
          <cell r="G287">
            <v>965.64</v>
          </cell>
        </row>
        <row r="288">
          <cell r="A288">
            <v>5150</v>
          </cell>
          <cell r="B288" t="str">
            <v>Maintenance of Underground Conductors and Devices</v>
          </cell>
          <cell r="D288">
            <v>3573.31</v>
          </cell>
          <cell r="E288">
            <v>12463.07</v>
          </cell>
          <cell r="F288">
            <v>2598.23</v>
          </cell>
          <cell r="G288">
            <v>5422.75</v>
          </cell>
        </row>
        <row r="289">
          <cell r="A289">
            <v>5155</v>
          </cell>
          <cell r="B289" t="str">
            <v>Maintenance of Underground Services</v>
          </cell>
          <cell r="D289">
            <v>19036.12</v>
          </cell>
          <cell r="E289">
            <v>63369.98</v>
          </cell>
          <cell r="F289">
            <v>60827.15</v>
          </cell>
          <cell r="G289">
            <v>47837.94</v>
          </cell>
        </row>
        <row r="290">
          <cell r="A290">
            <v>5160</v>
          </cell>
          <cell r="B290" t="str">
            <v>Maintenance of Line Transformers</v>
          </cell>
          <cell r="D290">
            <v>6083.31</v>
          </cell>
          <cell r="E290">
            <v>11471.51</v>
          </cell>
          <cell r="F290">
            <v>12637.44</v>
          </cell>
          <cell r="G290">
            <v>24478.67</v>
          </cell>
        </row>
        <row r="291">
          <cell r="A291">
            <v>5170</v>
          </cell>
          <cell r="B291" t="str">
            <v>Sentinel Lights - Labour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A292">
            <v>5172</v>
          </cell>
          <cell r="B292" t="str">
            <v>Sentinel Lights - Materials and Expenses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A293">
            <v>5305</v>
          </cell>
          <cell r="B293" t="str">
            <v>Supervision</v>
          </cell>
          <cell r="D293">
            <v>85088.39</v>
          </cell>
          <cell r="E293">
            <v>91130.18</v>
          </cell>
          <cell r="F293">
            <v>123394.7</v>
          </cell>
          <cell r="G293">
            <v>135978.16</v>
          </cell>
        </row>
        <row r="294">
          <cell r="A294">
            <v>5310</v>
          </cell>
          <cell r="B294" t="str">
            <v>Meter Reading Expense</v>
          </cell>
          <cell r="D294">
            <v>163403.22</v>
          </cell>
          <cell r="E294">
            <v>202710.02</v>
          </cell>
          <cell r="F294">
            <v>215069.23</v>
          </cell>
          <cell r="G294">
            <v>220727.96</v>
          </cell>
        </row>
        <row r="295">
          <cell r="A295">
            <v>5315</v>
          </cell>
          <cell r="B295" t="str">
            <v>Customer Billing</v>
          </cell>
          <cell r="D295">
            <v>487541.87</v>
          </cell>
          <cell r="E295">
            <v>424340.6</v>
          </cell>
          <cell r="F295">
            <v>433136.77</v>
          </cell>
          <cell r="G295">
            <v>510331.69</v>
          </cell>
        </row>
        <row r="296">
          <cell r="A296">
            <v>5320</v>
          </cell>
          <cell r="B296" t="str">
            <v>Collecting</v>
          </cell>
          <cell r="D296">
            <v>138967.88</v>
          </cell>
          <cell r="E296">
            <v>171121.08</v>
          </cell>
          <cell r="F296">
            <v>219329.33</v>
          </cell>
          <cell r="G296">
            <v>235575.41</v>
          </cell>
        </row>
        <row r="297">
          <cell r="A297">
            <v>5325</v>
          </cell>
          <cell r="B297" t="str">
            <v>Collecting - Cash Over and Short</v>
          </cell>
          <cell r="D297">
            <v>-204.71</v>
          </cell>
          <cell r="E297">
            <v>-92.19</v>
          </cell>
          <cell r="F297">
            <v>0</v>
          </cell>
          <cell r="G297">
            <v>0</v>
          </cell>
        </row>
        <row r="298">
          <cell r="A298">
            <v>5335</v>
          </cell>
          <cell r="B298" t="str">
            <v>Bad Debt Expense</v>
          </cell>
          <cell r="D298">
            <v>35839.449999999997</v>
          </cell>
          <cell r="E298">
            <v>15821.17</v>
          </cell>
          <cell r="F298">
            <v>32738.35</v>
          </cell>
          <cell r="G298">
            <v>35000.04</v>
          </cell>
        </row>
        <row r="299">
          <cell r="A299">
            <v>5340</v>
          </cell>
          <cell r="B299" t="str">
            <v>Misc Cust Accounts</v>
          </cell>
          <cell r="D299">
            <v>65807.94</v>
          </cell>
          <cell r="E299">
            <v>78062.84</v>
          </cell>
          <cell r="F299">
            <v>50503.57</v>
          </cell>
          <cell r="G299">
            <v>53942.75</v>
          </cell>
        </row>
        <row r="300">
          <cell r="A300">
            <v>5410</v>
          </cell>
          <cell r="B300" t="str">
            <v>Community Relations - Sundry</v>
          </cell>
          <cell r="D300">
            <v>14204.63</v>
          </cell>
          <cell r="E300">
            <v>32446.37</v>
          </cell>
          <cell r="F300">
            <v>51171.41</v>
          </cell>
          <cell r="G300">
            <v>61354.31</v>
          </cell>
        </row>
        <row r="301">
          <cell r="A301">
            <v>5605</v>
          </cell>
          <cell r="B301" t="str">
            <v>Executive Salaries and Expenses</v>
          </cell>
          <cell r="D301">
            <v>381462.15</v>
          </cell>
          <cell r="E301">
            <v>432315.8</v>
          </cell>
          <cell r="F301">
            <v>428068.95</v>
          </cell>
          <cell r="G301">
            <v>465576.24</v>
          </cell>
        </row>
        <row r="302">
          <cell r="A302">
            <v>5610</v>
          </cell>
          <cell r="B302" t="str">
            <v>Management Salaries and Expenses</v>
          </cell>
          <cell r="D302">
            <v>149.5</v>
          </cell>
          <cell r="E302">
            <v>0</v>
          </cell>
          <cell r="F302">
            <v>0</v>
          </cell>
          <cell r="G302">
            <v>0</v>
          </cell>
        </row>
        <row r="303">
          <cell r="A303">
            <v>5615</v>
          </cell>
          <cell r="B303" t="str">
            <v>General Administrative Salaries and Expenses</v>
          </cell>
          <cell r="D303">
            <v>350141.35</v>
          </cell>
          <cell r="E303">
            <v>395044.44</v>
          </cell>
          <cell r="F303">
            <v>395009.82</v>
          </cell>
          <cell r="G303">
            <v>392390.02</v>
          </cell>
        </row>
        <row r="304">
          <cell r="A304">
            <v>5620</v>
          </cell>
          <cell r="B304" t="str">
            <v>Office Supplies and Expenses</v>
          </cell>
          <cell r="D304">
            <v>40903.54</v>
          </cell>
          <cell r="E304">
            <v>34581.300000000003</v>
          </cell>
          <cell r="F304">
            <v>36916.480000000003</v>
          </cell>
          <cell r="G304">
            <v>35753.64</v>
          </cell>
        </row>
        <row r="305">
          <cell r="A305">
            <v>5625</v>
          </cell>
          <cell r="B305" t="str">
            <v>Administrative credit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A306">
            <v>5630</v>
          </cell>
          <cell r="B306" t="str">
            <v>Outside Services Employed</v>
          </cell>
          <cell r="D306">
            <v>65142.05</v>
          </cell>
          <cell r="E306">
            <v>82631.34</v>
          </cell>
          <cell r="F306">
            <v>53582.87</v>
          </cell>
          <cell r="G306">
            <v>132571.20000000001</v>
          </cell>
        </row>
        <row r="307">
          <cell r="A307">
            <v>5635</v>
          </cell>
          <cell r="B307" t="str">
            <v>Property Insurance</v>
          </cell>
          <cell r="D307">
            <v>11821.04</v>
          </cell>
          <cell r="E307">
            <v>12351.97</v>
          </cell>
          <cell r="F307">
            <v>14241.12</v>
          </cell>
          <cell r="G307">
            <v>14668.44</v>
          </cell>
        </row>
        <row r="308">
          <cell r="A308">
            <v>5640</v>
          </cell>
          <cell r="B308" t="str">
            <v>Injuries and Damages</v>
          </cell>
          <cell r="D308">
            <v>29268.82</v>
          </cell>
          <cell r="E308">
            <v>28719.63</v>
          </cell>
          <cell r="F308">
            <v>37049.040000000001</v>
          </cell>
          <cell r="G308">
            <v>38160.480000000003</v>
          </cell>
        </row>
        <row r="309">
          <cell r="A309">
            <v>5645</v>
          </cell>
          <cell r="B309" t="str">
            <v>Employee Pensions and Benefits</v>
          </cell>
          <cell r="D309">
            <v>10547.91</v>
          </cell>
          <cell r="E309">
            <v>40333.49</v>
          </cell>
          <cell r="F309">
            <v>44704.58</v>
          </cell>
          <cell r="G309">
            <v>46995.24</v>
          </cell>
        </row>
        <row r="310">
          <cell r="A310">
            <v>5655</v>
          </cell>
          <cell r="B310" t="str">
            <v>Regulatory Expenses</v>
          </cell>
          <cell r="D310">
            <v>85518.32</v>
          </cell>
          <cell r="E310">
            <v>84197.92</v>
          </cell>
          <cell r="F310">
            <v>101207.01</v>
          </cell>
          <cell r="G310">
            <v>125213.64</v>
          </cell>
        </row>
        <row r="311">
          <cell r="A311">
            <v>5665</v>
          </cell>
          <cell r="B311" t="str">
            <v>Miscellaneous Expenses</v>
          </cell>
          <cell r="D311">
            <v>171420.61</v>
          </cell>
          <cell r="E311">
            <v>184232.26</v>
          </cell>
          <cell r="F311">
            <v>185767.22</v>
          </cell>
          <cell r="G311">
            <v>210580.66</v>
          </cell>
        </row>
        <row r="312">
          <cell r="A312">
            <v>5675</v>
          </cell>
          <cell r="B312" t="str">
            <v>Maintenance of General Plant</v>
          </cell>
          <cell r="D312">
            <v>151840.67000000001</v>
          </cell>
          <cell r="E312">
            <v>149611.23000000001</v>
          </cell>
          <cell r="F312">
            <v>125943.67</v>
          </cell>
          <cell r="G312">
            <v>143840.94</v>
          </cell>
        </row>
        <row r="313">
          <cell r="A313">
            <v>5680</v>
          </cell>
          <cell r="B313" t="str">
            <v>Electrical Safety Authority Fees</v>
          </cell>
          <cell r="D313">
            <v>7775.14</v>
          </cell>
          <cell r="E313">
            <v>9121.5400000000009</v>
          </cell>
          <cell r="F313">
            <v>9143.7000000000007</v>
          </cell>
          <cell r="G313">
            <v>9277.68</v>
          </cell>
        </row>
        <row r="314">
          <cell r="A314">
            <v>5705</v>
          </cell>
          <cell r="B314" t="str">
            <v>Amortization Expense - Property, Plant and Equipment</v>
          </cell>
          <cell r="D314">
            <v>900231.12</v>
          </cell>
          <cell r="E314">
            <v>952778.39</v>
          </cell>
          <cell r="F314">
            <v>1031847.8312178249</v>
          </cell>
          <cell r="G314">
            <v>1124239.1336262217</v>
          </cell>
        </row>
        <row r="315">
          <cell r="A315">
            <v>5715</v>
          </cell>
          <cell r="B315" t="str">
            <v>Amortization Expense - Intangibles</v>
          </cell>
          <cell r="D315">
            <v>29791.06</v>
          </cell>
          <cell r="E315">
            <v>28794.23</v>
          </cell>
        </row>
        <row r="316">
          <cell r="A316">
            <v>6005</v>
          </cell>
          <cell r="B316" t="str">
            <v>Interest on Long Term Debt</v>
          </cell>
          <cell r="D316">
            <v>464823.06</v>
          </cell>
          <cell r="E316">
            <v>540321.11</v>
          </cell>
          <cell r="F316">
            <v>661698.42803661339</v>
          </cell>
          <cell r="G316">
            <v>730330.8202289918</v>
          </cell>
        </row>
        <row r="317">
          <cell r="A317">
            <v>6035</v>
          </cell>
          <cell r="B317" t="str">
            <v>Other Interest Expense</v>
          </cell>
          <cell r="D317">
            <v>24102.68</v>
          </cell>
          <cell r="E317">
            <v>18852.77</v>
          </cell>
          <cell r="F317">
            <v>15800</v>
          </cell>
          <cell r="G317">
            <v>15878.999999999998</v>
          </cell>
        </row>
        <row r="318">
          <cell r="A318">
            <v>6105</v>
          </cell>
          <cell r="B318" t="str">
            <v>Property Taxes</v>
          </cell>
          <cell r="D318">
            <v>41255.9</v>
          </cell>
          <cell r="E318">
            <v>41686.06</v>
          </cell>
          <cell r="F318">
            <v>43008.12</v>
          </cell>
          <cell r="G318">
            <v>44298.36</v>
          </cell>
        </row>
        <row r="319">
          <cell r="A319">
            <v>6110</v>
          </cell>
          <cell r="B319" t="str">
            <v>Income Taxes</v>
          </cell>
          <cell r="D319">
            <v>346300.33</v>
          </cell>
          <cell r="E319">
            <v>193004</v>
          </cell>
          <cell r="F319">
            <v>73713</v>
          </cell>
          <cell r="G319">
            <v>184067.11214378622</v>
          </cell>
        </row>
        <row r="320">
          <cell r="A320">
            <v>6115</v>
          </cell>
          <cell r="B320" t="str">
            <v>Provision for Deferred Taxes - Income Statement</v>
          </cell>
          <cell r="D320">
            <v>-101702</v>
          </cell>
          <cell r="E320">
            <v>-172463</v>
          </cell>
        </row>
        <row r="321">
          <cell r="A321">
            <v>6205</v>
          </cell>
          <cell r="B321" t="str">
            <v>Donations</v>
          </cell>
          <cell r="D321">
            <v>11033.6</v>
          </cell>
          <cell r="E321">
            <v>11258.58</v>
          </cell>
          <cell r="F321">
            <v>11258.6</v>
          </cell>
          <cell r="G321">
            <v>13174.04</v>
          </cell>
        </row>
        <row r="322">
          <cell r="A322">
            <v>6210</v>
          </cell>
          <cell r="B322" t="str">
            <v>Life Insurance</v>
          </cell>
          <cell r="D322">
            <v>0</v>
          </cell>
          <cell r="E322">
            <v>0</v>
          </cell>
        </row>
        <row r="323">
          <cell r="A323">
            <v>6215</v>
          </cell>
          <cell r="B323" t="str">
            <v>Penalties</v>
          </cell>
          <cell r="D323">
            <v>0</v>
          </cell>
          <cell r="E323">
            <v>0</v>
          </cell>
        </row>
        <row r="324">
          <cell r="A324">
            <v>6225</v>
          </cell>
          <cell r="B324" t="str">
            <v>Other Deductions</v>
          </cell>
        </row>
        <row r="325">
          <cell r="B325" t="str">
            <v>Extraordinary Items</v>
          </cell>
          <cell r="D325">
            <v>0</v>
          </cell>
          <cell r="E325">
            <v>0</v>
          </cell>
        </row>
        <row r="326">
          <cell r="A326">
            <v>6305</v>
          </cell>
          <cell r="B326" t="str">
            <v>Extraordinary Income</v>
          </cell>
          <cell r="D326">
            <v>0</v>
          </cell>
          <cell r="E326">
            <v>0</v>
          </cell>
        </row>
        <row r="327">
          <cell r="A327">
            <v>6310</v>
          </cell>
          <cell r="B327" t="str">
            <v>Extraordinary Deductions</v>
          </cell>
          <cell r="D327">
            <v>0</v>
          </cell>
          <cell r="E327">
            <v>0</v>
          </cell>
        </row>
        <row r="328">
          <cell r="A328">
            <v>6315</v>
          </cell>
          <cell r="B328" t="str">
            <v>Income Taxes, Extraordinary Items</v>
          </cell>
          <cell r="D328">
            <v>0</v>
          </cell>
          <cell r="E328">
            <v>0</v>
          </cell>
        </row>
        <row r="329">
          <cell r="A329">
            <v>9999</v>
          </cell>
          <cell r="D329">
            <v>0</v>
          </cell>
          <cell r="E329">
            <v>0</v>
          </cell>
        </row>
        <row r="330">
          <cell r="B330" t="str">
            <v>Other Comprehensive Income</v>
          </cell>
          <cell r="D330">
            <v>0</v>
          </cell>
          <cell r="E330">
            <v>0</v>
          </cell>
        </row>
        <row r="331">
          <cell r="A331">
            <v>7010</v>
          </cell>
          <cell r="B331" t="str">
            <v>OCI Actuarial Gains &amp; Losses</v>
          </cell>
          <cell r="D331">
            <v>62364</v>
          </cell>
          <cell r="F331">
            <v>0</v>
          </cell>
          <cell r="G331">
            <v>0</v>
          </cell>
        </row>
        <row r="333">
          <cell r="A333" t="str">
            <v>TOTALS</v>
          </cell>
          <cell r="D333">
            <v>-0.63000000330066541</v>
          </cell>
          <cell r="E333">
            <v>-4.7893990995362401E-9</v>
          </cell>
          <cell r="F333">
            <v>1.6534613678231835E-9</v>
          </cell>
          <cell r="G333">
            <v>3.7107383832335472E-10</v>
          </cell>
        </row>
      </sheetData>
      <sheetData sheetId="13" refreshError="1"/>
      <sheetData sheetId="14" refreshError="1"/>
      <sheetData sheetId="15" refreshError="1"/>
      <sheetData sheetId="16">
        <row r="11">
          <cell r="D11">
            <v>6919018.5789068919</v>
          </cell>
        </row>
      </sheetData>
      <sheetData sheetId="17" refreshError="1"/>
      <sheetData sheetId="18">
        <row r="13">
          <cell r="K13">
            <v>661698.42803661339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of Contents 2021"/>
      <sheetName val="2021 Benchmarking Calculations"/>
      <sheetName val="Validation 2021"/>
      <sheetName val="Scorecard Data 2021"/>
      <sheetName val="HON Backcast 2021"/>
      <sheetName val="Table 1 2021"/>
      <sheetName val="Table 2 2021"/>
      <sheetName val="Table 3a 2021"/>
      <sheetName val="Table 3b 2021"/>
      <sheetName val="Table 4 2021"/>
      <sheetName val="Table 5 2021"/>
      <sheetName val="Amalgamations 2021"/>
      <sheetName val="2021 Customers"/>
      <sheetName val="2021 Metered kWh"/>
      <sheetName val="2021 Utility Characteristics"/>
      <sheetName val="2021 Trial Balance"/>
      <sheetName val="2021 Capital Data"/>
      <sheetName val="2021 LV Charges"/>
      <sheetName val="2021 List of LDCs"/>
      <sheetName val="2021 revisions to 2019 data"/>
      <sheetName val="2021 Revisions to 2020 Data"/>
      <sheetName val="end of 2021 worksheets"/>
      <sheetName val="2012 BM Database"/>
      <sheetName val="GDP IPI FDD"/>
      <sheetName val="AWE"/>
      <sheetName val="Electricity Cost of Capital"/>
      <sheetName val="Table of Contents 2020"/>
      <sheetName val="2020 Benchmarking Calculations"/>
      <sheetName val="Validation 2020"/>
      <sheetName val="Scorecard Data 2020"/>
      <sheetName val="HON Backcast"/>
      <sheetName val="Forecasting 2020"/>
      <sheetName val="Table 1 2020"/>
      <sheetName val="Table 2 2020"/>
      <sheetName val="Table 3a 2020"/>
      <sheetName val="Table 3b 2020"/>
      <sheetName val="Table 4 2020"/>
      <sheetName val="Table 5 2020"/>
      <sheetName val="Amalgamations 2020"/>
      <sheetName val="2020 Customers"/>
      <sheetName val="2020 Metered kWh"/>
      <sheetName val="2020 Metered kW"/>
      <sheetName val="2020 Distr Revenue"/>
      <sheetName val="2020 Trial Balance"/>
      <sheetName val="2020 Utility Characteristics"/>
      <sheetName val="2020 Capital Data"/>
      <sheetName val="2020 Alectra Merger"/>
      <sheetName val="2020 Synergy North"/>
      <sheetName val="2020 Elexicon"/>
      <sheetName val="2020 ERTH"/>
      <sheetName val="2020 LV Charges"/>
      <sheetName val="2020 List of LDCs"/>
      <sheetName val="2020 revisions to 2018 data"/>
      <sheetName val="2020 Revisions to 2019 Data"/>
      <sheetName val="2.1.5 Metered kW"/>
      <sheetName val="2.1.5 Distr Rev"/>
      <sheetName val="end of 2020 worksheets"/>
      <sheetName val="2019 Benchmarking Calculations"/>
      <sheetName val="Validation 2019"/>
      <sheetName val="Scorecard Data 2019"/>
      <sheetName val="Forecasting 2019"/>
      <sheetName val="Table 1 2019"/>
      <sheetName val="Table 2 2019"/>
      <sheetName val="Table 3a 2019"/>
      <sheetName val="Table 3b 2019"/>
      <sheetName val="Table 4 2019"/>
      <sheetName val="Table 5 2019"/>
      <sheetName val="Amalgamations 2019"/>
      <sheetName val="Backcast of 2019 Mergers"/>
      <sheetName val="2019 Alectra Merger"/>
      <sheetName val="2019 Synergy North"/>
      <sheetName val="2019 Elexicon"/>
      <sheetName val="2019 Customers"/>
      <sheetName val="2019 Metered kWh"/>
      <sheetName val="2019 Metered kW"/>
      <sheetName val="2019 Distr Rev"/>
      <sheetName val="2019 Utility Characteristics"/>
      <sheetName val="2019 Trial Balance"/>
      <sheetName val="2019 Capital Data"/>
      <sheetName val="2019 LV Charges"/>
      <sheetName val="2019 ERTH"/>
      <sheetName val="2019 Revisions to 2018 Data"/>
      <sheetName val="2019 revisions to 2017 data"/>
      <sheetName val="2019 List of LDCs"/>
      <sheetName val="end of 2019 worksheets"/>
      <sheetName val="Scorecard Data 2018"/>
      <sheetName val="Validation 2018"/>
      <sheetName val="Forecasting 2018"/>
      <sheetName val="Table 1 2018"/>
      <sheetName val="Table 2 2018"/>
      <sheetName val="Table 3a 2018"/>
      <sheetName val="Table 3b 2018"/>
      <sheetName val="Table 4 2018"/>
      <sheetName val="Table 5 2018"/>
      <sheetName val="Amalgamations 2018"/>
      <sheetName val="Backcast of 2018 Mergers"/>
      <sheetName val="2018 Alectra Merger"/>
      <sheetName val="2018 Customers"/>
      <sheetName val="2018 Metered kWh"/>
      <sheetName val="2018 Metered kW"/>
      <sheetName val="2018 Distr Rev"/>
      <sheetName val="2018 Utility Characteristics"/>
      <sheetName val="2018 Capital Data"/>
      <sheetName val="2018 Trial Balance"/>
      <sheetName val="2018 LV Charges"/>
      <sheetName val="2018 List of LDCs"/>
      <sheetName val="2018 revisions to 2016 data"/>
      <sheetName val="2018 Revisions to 2017 Data"/>
      <sheetName val="end of 2018 worksheets"/>
      <sheetName val="Table of Contents 2017"/>
      <sheetName val="2018 Benchmarking Calculations"/>
      <sheetName val="2017 Benchmarking Calculations"/>
      <sheetName val="Validation 2017"/>
      <sheetName val="Validation 2017 (HON)"/>
      <sheetName val="Validation 2017 (Energy+)"/>
      <sheetName val="Validation 2017 (Alectra)"/>
      <sheetName val="Forecasting 2017"/>
      <sheetName val="place hold"/>
      <sheetName val="2017 Alectra Merger"/>
      <sheetName val="Scorecard Data 2017"/>
      <sheetName val="Table 1 2017"/>
      <sheetName val="Table 2 2017"/>
      <sheetName val="Table 3a 2017"/>
      <sheetName val="Table 3b 2017"/>
      <sheetName val="Table 4 2017"/>
      <sheetName val="Table 5 2017"/>
      <sheetName val="2017 LV Charges"/>
      <sheetName val="2017 Customers"/>
      <sheetName val="2017 Metered kWh"/>
      <sheetName val="2017 Metered kW"/>
      <sheetName val="2017 Distr Rev"/>
      <sheetName val="2017 Utility Characteristics"/>
      <sheetName val="2017 Capital Data"/>
      <sheetName val="2017 Trial Balance"/>
      <sheetName val="2017 List of LDCs"/>
      <sheetName val="2017 LDC Revisions"/>
      <sheetName val="end of 2017 worksheets"/>
      <sheetName val="Table of Contents 2016"/>
      <sheetName val="2016 Benchmarking Calculations"/>
      <sheetName val="Validation 2016"/>
      <sheetName val="Validation 2016 (Energy Plus)"/>
      <sheetName val="Validation 2016 (HON)"/>
      <sheetName val="Forecasting 2016"/>
      <sheetName val="Merger Calculations"/>
      <sheetName val="Scorecard Data 2016"/>
      <sheetName val="Table 1 2016"/>
      <sheetName val="Table 2 2016"/>
      <sheetName val="Table 3a 2016"/>
      <sheetName val="Table 3b 2016"/>
      <sheetName val="Table 4 2016"/>
      <sheetName val="Table 5 2016"/>
      <sheetName val="2016 Customers"/>
      <sheetName val="2016 Metered kWh"/>
      <sheetName val="2016 Metered kW"/>
      <sheetName val="2016 Distr Rev"/>
      <sheetName val="2016 Utility Characteristics"/>
      <sheetName val="2016 Capital Data"/>
      <sheetName val="2016 Trial Balance"/>
      <sheetName val="2016 LV Charges"/>
      <sheetName val="2016 LDC Revisions"/>
      <sheetName val="end of 2016 worksheets"/>
      <sheetName val="Table of Contents 2015"/>
      <sheetName val="2015 Benchmarking Calculations"/>
      <sheetName val="Forecasting 2015"/>
      <sheetName val="Validation 2015"/>
      <sheetName val="Scorecard Data 2015"/>
      <sheetName val="Table 1 2015"/>
      <sheetName val="Table 2 2015"/>
      <sheetName val="Table 3a 2015"/>
      <sheetName val="Table 3b 2015"/>
      <sheetName val="Table 4 2015"/>
      <sheetName val="Table 5 2015"/>
      <sheetName val="HON-Norfolk Merger"/>
      <sheetName val="2015 Customers"/>
      <sheetName val="2015 Metered kWh"/>
      <sheetName val="2015 Metered kW"/>
      <sheetName val="2015 Distr Rev"/>
      <sheetName val="2015 Utility Characteristics"/>
      <sheetName val="2015 Capital"/>
      <sheetName val="2015 Trial Balance"/>
      <sheetName val="2015 LV Charges"/>
      <sheetName val="2015 LDC Revisions"/>
      <sheetName val="end of 2015 worksheets"/>
      <sheetName val="Table of Contents 2014"/>
      <sheetName val="2014 Benchmarking Calculations"/>
      <sheetName val="Validation 2014"/>
      <sheetName val="Forecasting 2014"/>
      <sheetName val="Table 1 2014"/>
      <sheetName val="Table 2 2014"/>
      <sheetName val="Table 3a 2014"/>
      <sheetName val="Table 3b 2014"/>
      <sheetName val="Table 4 2014"/>
      <sheetName val="Table 5 2014"/>
      <sheetName val="Scorecard Data 2014"/>
      <sheetName val="2014 Customers"/>
      <sheetName val="2014 kWh"/>
      <sheetName val="2014 217 Trial Balance"/>
      <sheetName val="2014 PBR Data"/>
      <sheetName val="2014 Capital"/>
      <sheetName val="Smart Meter DR 2014"/>
      <sheetName val="Smart Meter DR 2013"/>
      <sheetName val="2014 LV Charges"/>
      <sheetName val="Revisions-Jul 2014 to Jun 2015"/>
      <sheetName val="Lakeland Merger"/>
      <sheetName val="2014 215 Metered kW"/>
      <sheetName val="2014 215 Distr Rev"/>
      <sheetName val="end of 2014 worksheets"/>
      <sheetName val="Table of Contents 2013"/>
      <sheetName val="2013 Benchmarking Calculations"/>
      <sheetName val="Validation"/>
      <sheetName val="Forecasting"/>
      <sheetName val="Assumptions for Forecasting"/>
      <sheetName val="Generic LDC Worksheet"/>
      <sheetName val="2. BM Database"/>
      <sheetName val="2.1.2 Total Customer Numbers"/>
      <sheetName val="2013 PBR data "/>
      <sheetName val="2.1.7 Roll Up "/>
      <sheetName val="HV Charges"/>
      <sheetName val="Acct 5014 5015 and 5112 "/>
      <sheetName val="LV charges"/>
      <sheetName val="LV Pivot"/>
      <sheetName val="HON LV Charges"/>
      <sheetName val="Additional 2013 Data 1"/>
      <sheetName val="Additional 2013 Data 2"/>
      <sheetName val="Additional 2013 Data 3"/>
      <sheetName val="Additional 2013 Data 4"/>
      <sheetName val="Additional 2013 Data 5"/>
      <sheetName val="Table 1"/>
      <sheetName val="Table 2"/>
      <sheetName val="Table 3"/>
      <sheetName val="Table 4"/>
      <sheetName val="Table 5"/>
      <sheetName val="scorecard data"/>
      <sheetName val="end of 2013 worksheets"/>
      <sheetName val="Overview of Worksheets"/>
      <sheetName val="EUCPI"/>
      <sheetName val="end of updated worksheets"/>
      <sheetName val="6. Capital Calculations for BM"/>
      <sheetName val="end of IRM-worksheets"/>
    </sheetNames>
    <sheetDataSet>
      <sheetData sheetId="0" refreshError="1"/>
      <sheetData sheetId="1">
        <row r="41">
          <cell r="BG41">
            <v>4.5900000000000003E-2</v>
          </cell>
        </row>
        <row r="42">
          <cell r="BG42">
            <v>9560.0026697800058</v>
          </cell>
        </row>
        <row r="43">
          <cell r="BG43">
            <v>211056.92073014111</v>
          </cell>
        </row>
        <row r="45">
          <cell r="BG45">
            <v>17.250526212294268</v>
          </cell>
        </row>
        <row r="68">
          <cell r="BG68">
            <v>53650</v>
          </cell>
        </row>
        <row r="73">
          <cell r="BG73">
            <v>3.3377777545102204E-2</v>
          </cell>
        </row>
        <row r="75">
          <cell r="BG75">
            <v>161.16092433580678</v>
          </cell>
        </row>
        <row r="83">
          <cell r="BG83">
            <v>193.41500000000002</v>
          </cell>
        </row>
        <row r="84">
          <cell r="BG84">
            <v>11248</v>
          </cell>
        </row>
        <row r="91">
          <cell r="BG91">
            <v>1</v>
          </cell>
        </row>
        <row r="92">
          <cell r="BG92">
            <v>0.10703913671002407</v>
          </cell>
        </row>
        <row r="93">
          <cell r="BG93">
            <v>12775</v>
          </cell>
        </row>
        <row r="94">
          <cell r="BG94">
            <v>53650</v>
          </cell>
        </row>
        <row r="95">
          <cell r="BG95">
            <v>257746983.96000001</v>
          </cell>
        </row>
        <row r="96">
          <cell r="BG96">
            <v>193.41500000000002</v>
          </cell>
        </row>
        <row r="97">
          <cell r="BG97">
            <v>0.1357574679943101</v>
          </cell>
        </row>
        <row r="98">
          <cell r="BG98">
            <v>15</v>
          </cell>
        </row>
        <row r="102">
          <cell r="BG102">
            <v>12.814734709841771</v>
          </cell>
        </row>
        <row r="103">
          <cell r="BG103">
            <v>0.62743525406525413</v>
          </cell>
        </row>
        <row r="104">
          <cell r="BG104">
            <v>0.44337554057814377</v>
          </cell>
        </row>
        <row r="105">
          <cell r="BG105">
            <v>0.16051635196057754</v>
          </cell>
        </row>
        <row r="106">
          <cell r="BG106">
            <v>0.10657520088673479</v>
          </cell>
        </row>
        <row r="107">
          <cell r="BG107">
            <v>0.12693574858162182</v>
          </cell>
        </row>
        <row r="108">
          <cell r="BG108">
            <v>-0.37469032273540276</v>
          </cell>
        </row>
        <row r="109">
          <cell r="BG109">
            <v>0.19330688239669644</v>
          </cell>
        </row>
        <row r="110">
          <cell r="BG110">
            <v>0.17114358176948108</v>
          </cell>
        </row>
        <row r="111">
          <cell r="BG111">
            <v>5.3716614384770489E-2</v>
          </cell>
        </row>
        <row r="112">
          <cell r="BG112">
            <v>1.0171824601749035E-2</v>
          </cell>
        </row>
        <row r="113">
          <cell r="BG113">
            <v>-1.8589471029353821E-4</v>
          </cell>
        </row>
        <row r="114">
          <cell r="BG114">
            <v>0.14207316580340745</v>
          </cell>
        </row>
        <row r="115">
          <cell r="BG115">
            <v>6.3907524365019161E-2</v>
          </cell>
        </row>
        <row r="116">
          <cell r="BG116">
            <v>-0.20210733169486494</v>
          </cell>
        </row>
        <row r="117">
          <cell r="BG117">
            <v>0.28618264020825912</v>
          </cell>
        </row>
        <row r="118">
          <cell r="BG118">
            <v>1.6332104112459469E-2</v>
          </cell>
        </row>
        <row r="119">
          <cell r="BG119">
            <v>1.7190495573677769E-2</v>
          </cell>
        </row>
        <row r="123">
          <cell r="BG123">
            <v>1</v>
          </cell>
        </row>
        <row r="124">
          <cell r="BG124">
            <v>0.16439999999999999</v>
          </cell>
        </row>
        <row r="125">
          <cell r="BG125">
            <v>63422.311800000003</v>
          </cell>
        </row>
        <row r="126">
          <cell r="BG126">
            <v>345129.01459999999</v>
          </cell>
        </row>
        <row r="127">
          <cell r="BG127">
            <v>1630327994.0632999</v>
          </cell>
        </row>
        <row r="128">
          <cell r="BG128">
            <v>1</v>
          </cell>
        </row>
        <row r="129">
          <cell r="BG129">
            <v>1</v>
          </cell>
        </row>
        <row r="130">
          <cell r="BG130">
            <v>1</v>
          </cell>
        </row>
        <row r="131">
          <cell r="BG131">
            <v>1</v>
          </cell>
        </row>
        <row r="132">
          <cell r="BG132">
            <v>1</v>
          </cell>
        </row>
        <row r="133">
          <cell r="BG133">
            <v>1</v>
          </cell>
        </row>
        <row r="134">
          <cell r="BG134">
            <v>1</v>
          </cell>
        </row>
        <row r="135">
          <cell r="BG135">
            <v>1</v>
          </cell>
        </row>
        <row r="136">
          <cell r="BG136">
            <v>1</v>
          </cell>
        </row>
        <row r="137">
          <cell r="BG137">
            <v>1</v>
          </cell>
        </row>
        <row r="138">
          <cell r="BG138">
            <v>2722.7979999999998</v>
          </cell>
        </row>
        <row r="139">
          <cell r="BG139">
            <v>0.12859999999999999</v>
          </cell>
        </row>
        <row r="145">
          <cell r="BG145">
            <v>1</v>
          </cell>
        </row>
        <row r="146">
          <cell r="BG146">
            <v>-0.42910795139030394</v>
          </cell>
        </row>
        <row r="147">
          <cell r="BG147">
            <v>-1.6023255845793405</v>
          </cell>
        </row>
        <row r="148">
          <cell r="BG148">
            <v>-1.8614368334130913</v>
          </cell>
        </row>
        <row r="149">
          <cell r="BG149">
            <v>-1.8445580754973163</v>
          </cell>
        </row>
        <row r="150">
          <cell r="BG150">
            <v>9.2066816973191731E-2</v>
          </cell>
        </row>
        <row r="151">
          <cell r="BG151">
            <v>1.2837236394987626</v>
          </cell>
        </row>
        <row r="152">
          <cell r="BG152">
            <v>1.7324735423934783</v>
          </cell>
        </row>
        <row r="153">
          <cell r="BG153">
            <v>1.7011972469411816</v>
          </cell>
        </row>
        <row r="154">
          <cell r="BG154">
            <v>0.68757064905911203</v>
          </cell>
        </row>
        <row r="155">
          <cell r="BG155">
            <v>0.79875734622834604</v>
          </cell>
        </row>
        <row r="156">
          <cell r="BG156">
            <v>0.79151453699709495</v>
          </cell>
        </row>
        <row r="157">
          <cell r="BG157">
            <v>2.9826278622561477</v>
          </cell>
        </row>
        <row r="158">
          <cell r="BG158">
            <v>2.9555825966117806</v>
          </cell>
        </row>
        <row r="159">
          <cell r="BG159">
            <v>3.4335283431002703</v>
          </cell>
        </row>
        <row r="160">
          <cell r="BG160">
            <v>-2.6445771675616818</v>
          </cell>
        </row>
        <row r="161">
          <cell r="BG161">
            <v>1.0556568273274503</v>
          </cell>
        </row>
        <row r="162">
          <cell r="BG162">
            <v>15</v>
          </cell>
        </row>
        <row r="166">
          <cell r="BG166">
            <v>12.814734709841771</v>
          </cell>
        </row>
        <row r="167">
          <cell r="BG167">
            <v>-0.2692374565019961</v>
          </cell>
        </row>
        <row r="168">
          <cell r="BG168">
            <v>-0.71043197224505528</v>
          </cell>
        </row>
        <row r="169">
          <cell r="BG169">
            <v>-0.29879104990451871</v>
          </cell>
        </row>
        <row r="170">
          <cell r="BG170">
            <v>-0.19658414744337541</v>
          </cell>
        </row>
        <row r="171">
          <cell r="BG171">
            <v>1.1686570332019258E-2</v>
          </cell>
        </row>
        <row r="172">
          <cell r="BG172">
            <v>-0.48099882478685718</v>
          </cell>
        </row>
        <row r="173">
          <cell r="BG173">
            <v>0.33489905931484421</v>
          </cell>
        </row>
        <row r="174">
          <cell r="BG174">
            <v>0.29114899013789419</v>
          </cell>
        </row>
        <row r="175">
          <cell r="BG175">
            <v>3.6933967417794679E-2</v>
          </cell>
        </row>
        <row r="176">
          <cell r="BG176">
            <v>8.1248196251932619E-3</v>
          </cell>
        </row>
        <row r="177">
          <cell r="BG177">
            <v>-1.47138365548199E-4</v>
          </cell>
        </row>
        <row r="178">
          <cell r="BG178">
            <v>0.4237513828041804</v>
          </cell>
        </row>
        <row r="179">
          <cell r="BG179">
            <v>0.18888396680579397</v>
          </cell>
        </row>
        <row r="180">
          <cell r="BG180">
            <v>-0.69394125172268639</v>
          </cell>
        </row>
        <row r="181">
          <cell r="BG181">
            <v>-0.75683207604728175</v>
          </cell>
        </row>
        <row r="182">
          <cell r="BG182">
            <v>1.7241097210940564E-2</v>
          </cell>
        </row>
        <row r="183">
          <cell r="BG183">
            <v>0.25785743360516655</v>
          </cell>
        </row>
        <row r="185">
          <cell r="BG185">
            <v>10.978298080078279</v>
          </cell>
        </row>
        <row r="193">
          <cell r="BG193">
            <v>9442218.0731837507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sa McCaskie" id="{49B49DE8-9E48-4434-BC20-4D9F02ADBF72}" userId="S::lisam@innpower.ca::788dc75d-1797-4122-8d9d-7b3af8944bf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110" dT="2023-03-28T20:17:28.36" personId="{49B49DE8-9E48-4434-BC20-4D9F02ADBF72}" id="{CFF5653E-3D8E-45A7-A057-F314FE15677A}">
    <text>Was 6.02 - updated to OEB WACC for Jan 1, 2021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3"/>
  <sheetViews>
    <sheetView topLeftCell="A6" zoomScale="90" zoomScaleNormal="90" workbookViewId="0">
      <selection activeCell="H23" sqref="H2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0.140625" style="9" customWidth="1"/>
    <col min="15" max="15" width="24.28515625" customWidth="1"/>
    <col min="16" max="16" width="12.5703125" bestFit="1" customWidth="1"/>
  </cols>
  <sheetData>
    <row r="1" spans="1:17" x14ac:dyDescent="0.2">
      <c r="A1" t="s">
        <v>275</v>
      </c>
    </row>
    <row r="2" spans="1:17" ht="23.25" x14ac:dyDescent="0.35">
      <c r="C2" s="225" t="s">
        <v>185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7" ht="19.5" customHeight="1" x14ac:dyDescent="0.25">
      <c r="C3" s="226" t="str">
        <f>IF(F5="Click to Choose an LDC","",F5)</f>
        <v>Orangeville Hydro Limited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7" ht="19.5" customHeight="1" thickBot="1" x14ac:dyDescent="0.3"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91"/>
    </row>
    <row r="5" spans="1:17" ht="25.5" customHeight="1" thickBot="1" x14ac:dyDescent="0.25">
      <c r="B5" s="86" t="s">
        <v>183</v>
      </c>
      <c r="E5" s="9"/>
      <c r="F5" s="87" t="s">
        <v>239</v>
      </c>
      <c r="G5" s="2" t="s">
        <v>173</v>
      </c>
      <c r="H5" s="2" t="s">
        <v>173</v>
      </c>
      <c r="I5" s="2" t="s">
        <v>269</v>
      </c>
      <c r="J5" s="2" t="s">
        <v>270</v>
      </c>
      <c r="K5" s="227" t="s">
        <v>174</v>
      </c>
      <c r="L5" s="227"/>
      <c r="M5" s="227"/>
      <c r="O5" s="4"/>
    </row>
    <row r="6" spans="1:17" ht="36" customHeight="1" x14ac:dyDescent="0.35">
      <c r="B6" s="4" t="s">
        <v>177</v>
      </c>
      <c r="C6" s="59"/>
      <c r="G6" s="2">
        <v>2021</v>
      </c>
      <c r="H6" s="2">
        <v>2022</v>
      </c>
      <c r="I6" s="2">
        <v>2023</v>
      </c>
      <c r="J6" s="2">
        <f t="shared" ref="J6:M6" si="0">I6+1</f>
        <v>2024</v>
      </c>
      <c r="K6" s="2">
        <f t="shared" si="0"/>
        <v>2025</v>
      </c>
      <c r="L6" s="2">
        <f t="shared" si="0"/>
        <v>2026</v>
      </c>
      <c r="M6" s="2">
        <f t="shared" si="0"/>
        <v>2027</v>
      </c>
      <c r="N6" s="92"/>
      <c r="O6" s="2"/>
    </row>
    <row r="7" spans="1:17" x14ac:dyDescent="0.2">
      <c r="O7" t="s">
        <v>277</v>
      </c>
    </row>
    <row r="8" spans="1:17" x14ac:dyDescent="0.2">
      <c r="C8" s="8" t="s">
        <v>84</v>
      </c>
      <c r="D8" s="8"/>
      <c r="E8" s="2"/>
      <c r="H8" s="227"/>
      <c r="I8" s="227"/>
      <c r="J8" s="227"/>
      <c r="K8" s="227"/>
      <c r="L8" s="227"/>
      <c r="M8" s="227"/>
    </row>
    <row r="9" spans="1:17" x14ac:dyDescent="0.2">
      <c r="B9" s="2">
        <v>1</v>
      </c>
      <c r="D9" s="9" t="s">
        <v>85</v>
      </c>
      <c r="G9" s="181">
        <v>2265234.6800000002</v>
      </c>
      <c r="H9" s="182">
        <v>2983010.31</v>
      </c>
      <c r="I9" s="188">
        <v>2504521.927159322</v>
      </c>
      <c r="J9" s="188">
        <v>3677200.0183558078</v>
      </c>
      <c r="K9" s="79">
        <v>0</v>
      </c>
      <c r="L9" s="79">
        <v>0</v>
      </c>
      <c r="M9" s="79">
        <v>0</v>
      </c>
      <c r="N9" s="9" t="s">
        <v>171</v>
      </c>
      <c r="O9" t="s">
        <v>278</v>
      </c>
      <c r="P9" s="56" t="s">
        <v>276</v>
      </c>
      <c r="Q9" t="s">
        <v>283</v>
      </c>
    </row>
    <row r="10" spans="1:17" x14ac:dyDescent="0.2">
      <c r="B10" s="2">
        <v>2</v>
      </c>
      <c r="D10" s="9" t="s">
        <v>86</v>
      </c>
      <c r="G10" s="54">
        <f>'Benchmarking Calculations'!G93</f>
        <v>0</v>
      </c>
      <c r="H10" s="79"/>
      <c r="I10" s="79"/>
      <c r="J10" s="79"/>
      <c r="K10" s="79"/>
      <c r="L10" s="79"/>
      <c r="M10" s="79"/>
      <c r="N10" s="9" t="s">
        <v>171</v>
      </c>
      <c r="O10" s="56"/>
    </row>
    <row r="11" spans="1:17" x14ac:dyDescent="0.2">
      <c r="E11" s="2"/>
      <c r="G11" s="54"/>
      <c r="O11" s="56"/>
    </row>
    <row r="12" spans="1:17" x14ac:dyDescent="0.2">
      <c r="C12" s="8" t="s">
        <v>87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1:17" x14ac:dyDescent="0.2">
      <c r="B13" s="2">
        <v>3</v>
      </c>
      <c r="D13" t="s">
        <v>88</v>
      </c>
      <c r="G13" s="181">
        <v>12775</v>
      </c>
      <c r="H13" s="182">
        <v>12846</v>
      </c>
      <c r="I13" s="182">
        <v>12903</v>
      </c>
      <c r="J13" s="182">
        <v>13027</v>
      </c>
      <c r="K13" s="79"/>
      <c r="L13" s="79"/>
      <c r="M13" s="79"/>
      <c r="N13" s="9" t="s">
        <v>171</v>
      </c>
      <c r="O13" s="56" t="s">
        <v>285</v>
      </c>
    </row>
    <row r="14" spans="1:17" x14ac:dyDescent="0.2">
      <c r="B14" s="2">
        <v>4</v>
      </c>
      <c r="D14" t="s">
        <v>89</v>
      </c>
      <c r="G14" s="190">
        <v>257746983.96000001</v>
      </c>
      <c r="H14" s="188">
        <f>95371627.72+35235863.46+136159366.07</f>
        <v>266766857.25</v>
      </c>
      <c r="I14" s="188">
        <v>261697728</v>
      </c>
      <c r="J14" s="188">
        <v>264380845</v>
      </c>
      <c r="K14" s="79"/>
      <c r="L14" s="79"/>
      <c r="M14" s="79"/>
      <c r="N14" s="9" t="s">
        <v>171</v>
      </c>
      <c r="O14" s="56" t="s">
        <v>284</v>
      </c>
    </row>
    <row r="15" spans="1:17" x14ac:dyDescent="0.2">
      <c r="B15" s="2">
        <v>5</v>
      </c>
      <c r="D15" t="s">
        <v>90</v>
      </c>
      <c r="G15" s="181">
        <v>49837</v>
      </c>
      <c r="H15" s="182">
        <v>49506</v>
      </c>
      <c r="I15" s="188">
        <f>H15</f>
        <v>49506</v>
      </c>
      <c r="J15" s="188">
        <f>I15</f>
        <v>49506</v>
      </c>
      <c r="K15" s="79"/>
      <c r="L15" s="79"/>
      <c r="M15" s="79"/>
      <c r="N15" s="9" t="s">
        <v>171</v>
      </c>
      <c r="O15" s="56" t="s">
        <v>279</v>
      </c>
      <c r="P15" t="s">
        <v>281</v>
      </c>
    </row>
    <row r="16" spans="1:17" x14ac:dyDescent="0.2">
      <c r="B16" s="2">
        <v>6</v>
      </c>
      <c r="D16" s="9" t="s">
        <v>186</v>
      </c>
      <c r="G16" s="181">
        <v>220</v>
      </c>
      <c r="H16" s="182">
        <v>220</v>
      </c>
      <c r="I16" s="182">
        <v>220</v>
      </c>
      <c r="J16" s="182">
        <v>220</v>
      </c>
      <c r="K16" s="79"/>
      <c r="L16" s="79"/>
      <c r="M16" s="79"/>
      <c r="N16" s="9" t="s">
        <v>171</v>
      </c>
      <c r="O16" s="56" t="s">
        <v>280</v>
      </c>
    </row>
    <row r="17" spans="2:25" x14ac:dyDescent="0.2">
      <c r="B17" s="2">
        <v>7</v>
      </c>
      <c r="C17" s="2"/>
      <c r="D17" t="s">
        <v>120</v>
      </c>
      <c r="F17" s="9"/>
      <c r="G17" s="58">
        <f>'Benchmarking Calculations'!G145</f>
        <v>0.1357574679943101</v>
      </c>
      <c r="H17" s="58">
        <f>'Benchmarking Calculations'!H145</f>
        <v>0.12763342696629212</v>
      </c>
      <c r="I17" s="58">
        <f>'Benchmarking Calculations'!I145</f>
        <v>0.12044112539076068</v>
      </c>
      <c r="J17" s="58">
        <f>'Benchmarking Calculations'!J145</f>
        <v>0.11484809584937955</v>
      </c>
      <c r="K17" s="151"/>
      <c r="L17" s="151"/>
      <c r="M17" s="151"/>
      <c r="N17" s="9" t="s">
        <v>171</v>
      </c>
      <c r="O17" s="56"/>
    </row>
    <row r="18" spans="2:25" x14ac:dyDescent="0.2">
      <c r="C18" s="2"/>
      <c r="F18" s="9"/>
      <c r="G18" s="34"/>
      <c r="H18" s="53"/>
      <c r="I18" s="38"/>
    </row>
    <row r="19" spans="2:25" x14ac:dyDescent="0.2">
      <c r="C19" s="8" t="s">
        <v>164</v>
      </c>
      <c r="F19" s="9"/>
      <c r="G19" s="34"/>
      <c r="H19" s="3"/>
      <c r="I19" s="3"/>
      <c r="J19" s="3"/>
      <c r="K19" s="3"/>
      <c r="L19" s="3"/>
      <c r="M19" s="3"/>
    </row>
    <row r="20" spans="2:25" ht="12.75" customHeight="1" x14ac:dyDescent="0.2">
      <c r="B20" s="2">
        <v>8</v>
      </c>
      <c r="C20" s="2"/>
      <c r="D20" t="s">
        <v>165</v>
      </c>
      <c r="F20" s="9"/>
      <c r="G20" s="185">
        <v>2.7E-2</v>
      </c>
      <c r="H20" s="187">
        <v>7.0000000000000007E-2</v>
      </c>
      <c r="I20" s="187">
        <v>3.5000000000000003E-2</v>
      </c>
      <c r="J20" s="187">
        <v>2.3E-2</v>
      </c>
      <c r="K20" s="178"/>
      <c r="L20" s="178"/>
      <c r="M20" s="178"/>
      <c r="N20" s="9" t="s">
        <v>268</v>
      </c>
      <c r="P20" s="223" t="s">
        <v>274</v>
      </c>
      <c r="Q20" s="223"/>
      <c r="R20" s="223"/>
      <c r="S20" s="223"/>
      <c r="T20" s="223"/>
      <c r="U20" s="223"/>
      <c r="V20" s="223"/>
      <c r="W20" s="223"/>
      <c r="X20" s="223"/>
      <c r="Y20" s="223"/>
    </row>
    <row r="21" spans="2:25" ht="14.25" customHeight="1" x14ac:dyDescent="0.2">
      <c r="B21" s="2">
        <v>9</v>
      </c>
      <c r="C21" s="2"/>
      <c r="D21" t="s">
        <v>166</v>
      </c>
      <c r="F21" s="9"/>
      <c r="G21" s="185">
        <v>1.9E-2</v>
      </c>
      <c r="H21" s="187">
        <v>1.7000000000000001E-2</v>
      </c>
      <c r="I21" s="187">
        <v>3.7999999999999999E-2</v>
      </c>
      <c r="J21" s="187">
        <v>5.8999999999999997E-2</v>
      </c>
      <c r="K21" s="178"/>
      <c r="L21" s="178"/>
      <c r="M21" s="178"/>
      <c r="N21" s="9" t="s">
        <v>268</v>
      </c>
      <c r="O21" t="s">
        <v>282</v>
      </c>
      <c r="P21" s="223"/>
      <c r="Q21" s="223"/>
      <c r="R21" s="223"/>
      <c r="S21" s="223"/>
      <c r="T21" s="223"/>
      <c r="U21" s="223"/>
      <c r="V21" s="223"/>
      <c r="W21" s="223"/>
      <c r="X21" s="223"/>
      <c r="Y21" s="223"/>
    </row>
    <row r="22" spans="2:25" x14ac:dyDescent="0.2">
      <c r="B22" s="2">
        <v>10</v>
      </c>
      <c r="C22" s="2"/>
      <c r="D22" t="s">
        <v>172</v>
      </c>
      <c r="F22" s="9"/>
      <c r="G22" s="185">
        <v>0.05</v>
      </c>
      <c r="H22" s="186">
        <v>5.4651999999999999E-2</v>
      </c>
      <c r="I22" s="186">
        <v>6.6699999999999995E-2</v>
      </c>
      <c r="J22" s="186">
        <f>I22</f>
        <v>6.6699999999999995E-2</v>
      </c>
      <c r="K22" s="78"/>
      <c r="L22" s="78"/>
      <c r="M22" s="78"/>
      <c r="N22" s="9" t="s">
        <v>171</v>
      </c>
      <c r="P22" s="223"/>
      <c r="Q22" s="223"/>
      <c r="R22" s="223"/>
      <c r="S22" s="223"/>
      <c r="T22" s="223"/>
      <c r="U22" s="223"/>
      <c r="V22" s="223"/>
      <c r="W22" s="223"/>
      <c r="X22" s="223"/>
      <c r="Y22" s="223"/>
    </row>
    <row r="23" spans="2:25" x14ac:dyDescent="0.2">
      <c r="C23" s="2"/>
      <c r="N23"/>
    </row>
    <row r="24" spans="2:25" x14ac:dyDescent="0.2">
      <c r="C24" s="2"/>
      <c r="F24" s="179" t="s">
        <v>273</v>
      </c>
      <c r="G24" s="191">
        <v>2.1999999999999999E-2</v>
      </c>
      <c r="H24" s="191">
        <v>3.3000000000000002E-2</v>
      </c>
      <c r="I24" s="191">
        <v>3.6999999999999998E-2</v>
      </c>
      <c r="J24" s="191">
        <v>4.8000000000000001E-2</v>
      </c>
      <c r="K24" s="180"/>
      <c r="L24" s="180"/>
      <c r="M24" s="180"/>
    </row>
    <row r="25" spans="2:25" x14ac:dyDescent="0.2">
      <c r="C25" s="8" t="s">
        <v>187</v>
      </c>
      <c r="F25" s="9"/>
      <c r="G25" s="58"/>
      <c r="H25" s="60"/>
      <c r="I25" s="60"/>
      <c r="J25" s="60"/>
      <c r="K25" s="60"/>
      <c r="L25" s="60"/>
      <c r="M25" s="60"/>
    </row>
    <row r="26" spans="2:25" ht="13.5" thickBot="1" x14ac:dyDescent="0.25">
      <c r="C26" s="2"/>
      <c r="E26" s="2"/>
      <c r="F26" s="9"/>
      <c r="G26" s="34"/>
      <c r="H26" s="53"/>
      <c r="I26" s="38"/>
    </row>
    <row r="27" spans="2:25" ht="13.5" thickBot="1" x14ac:dyDescent="0.25">
      <c r="E27" s="85" t="s">
        <v>169</v>
      </c>
      <c r="F27" s="8" t="s">
        <v>192</v>
      </c>
      <c r="G27" s="34">
        <f>G35-G36+G37</f>
        <v>3381842.9699999997</v>
      </c>
      <c r="H27" s="34">
        <f t="shared" ref="H27:M27" si="1">H35-H36+H37</f>
        <v>0</v>
      </c>
      <c r="I27" s="34">
        <f t="shared" si="1"/>
        <v>0</v>
      </c>
      <c r="J27" s="34">
        <f>J35-J36+J37</f>
        <v>0</v>
      </c>
      <c r="K27" s="34">
        <f t="shared" si="1"/>
        <v>0</v>
      </c>
      <c r="L27" s="34">
        <f t="shared" si="1"/>
        <v>0</v>
      </c>
      <c r="M27" s="34">
        <f t="shared" si="1"/>
        <v>0</v>
      </c>
      <c r="N27" s="9" t="s">
        <v>29</v>
      </c>
    </row>
    <row r="28" spans="2:25" ht="13.5" thickBot="1" x14ac:dyDescent="0.25">
      <c r="B28" s="9" t="s">
        <v>184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25" ht="13.5" thickBot="1" x14ac:dyDescent="0.25">
      <c r="E29" s="85" t="s">
        <v>168</v>
      </c>
      <c r="F29" s="8" t="s">
        <v>196</v>
      </c>
      <c r="G29" s="34">
        <f>G115-G121+G122</f>
        <v>3381842.9699999997</v>
      </c>
      <c r="H29" s="34">
        <f>H115-H121+H122</f>
        <v>3664133.7100000004</v>
      </c>
      <c r="I29" s="34">
        <f t="shared" ref="I29:M29" si="2">I115-I121+I122</f>
        <v>3826145.033671774</v>
      </c>
      <c r="J29" s="34">
        <f t="shared" si="2"/>
        <v>4250086.8611239996</v>
      </c>
      <c r="K29" s="34">
        <f t="shared" si="2"/>
        <v>0</v>
      </c>
      <c r="L29" s="34">
        <f t="shared" si="2"/>
        <v>0</v>
      </c>
      <c r="M29" s="34">
        <f t="shared" si="2"/>
        <v>0</v>
      </c>
      <c r="N29" s="9" t="s">
        <v>29</v>
      </c>
    </row>
    <row r="30" spans="2:25" x14ac:dyDescent="0.2">
      <c r="C30" s="48"/>
      <c r="F30" s="9"/>
      <c r="G30" s="34"/>
      <c r="H30" s="53"/>
      <c r="I30" s="38"/>
    </row>
    <row r="31" spans="2:25" x14ac:dyDescent="0.2">
      <c r="B31" s="2">
        <v>11</v>
      </c>
      <c r="E31" s="13" t="s">
        <v>170</v>
      </c>
      <c r="F31" s="9"/>
      <c r="G31" s="34">
        <f t="shared" ref="G31:M31" si="3">IF($E$27="Y",G27,IF($E$29="Y",G29,"Error: Please enter Y for one method"))</f>
        <v>3381842.9699999997</v>
      </c>
      <c r="H31" s="34">
        <f>IF($E$27="Y",H27,IF($E$29="Y",H29,"Error: Please enter Y for one method"))</f>
        <v>3664133.7100000004</v>
      </c>
      <c r="I31" s="34">
        <f t="shared" si="3"/>
        <v>3826145.033671774</v>
      </c>
      <c r="J31" s="34">
        <f t="shared" si="3"/>
        <v>4250086.8611239996</v>
      </c>
      <c r="K31" s="34">
        <f t="shared" si="3"/>
        <v>0</v>
      </c>
      <c r="L31" s="34">
        <f t="shared" si="3"/>
        <v>0</v>
      </c>
      <c r="M31" s="34">
        <f t="shared" si="3"/>
        <v>0</v>
      </c>
      <c r="N31" s="9" t="s">
        <v>29</v>
      </c>
    </row>
    <row r="32" spans="2:25" ht="13.5" thickBot="1" x14ac:dyDescent="0.25">
      <c r="C32" s="8"/>
      <c r="O32">
        <f>259094915.79-2570983.3</f>
        <v>256523932.48999998</v>
      </c>
      <c r="P32" s="17">
        <f>-O32-G14</f>
        <v>-514270916.44999999</v>
      </c>
    </row>
    <row r="33" spans="3:15" x14ac:dyDescent="0.2">
      <c r="C33" s="9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4"/>
    </row>
    <row r="34" spans="3:15" x14ac:dyDescent="0.2">
      <c r="C34" s="95"/>
      <c r="D34" s="8" t="s">
        <v>176</v>
      </c>
      <c r="G34" s="54"/>
      <c r="H34" s="224" t="s">
        <v>180</v>
      </c>
      <c r="I34" s="224"/>
      <c r="J34" s="224"/>
      <c r="K34" s="224"/>
      <c r="L34" s="224"/>
      <c r="M34" s="224"/>
      <c r="N34" s="96"/>
    </row>
    <row r="35" spans="3:15" x14ac:dyDescent="0.2">
      <c r="C35" s="95"/>
      <c r="D35" s="109" t="s">
        <v>189</v>
      </c>
      <c r="E35" t="s">
        <v>197</v>
      </c>
      <c r="G35" s="17">
        <f>G115</f>
        <v>3338759.9699999997</v>
      </c>
      <c r="H35" s="17"/>
      <c r="I35" s="17"/>
      <c r="J35" s="17"/>
      <c r="K35" s="79"/>
      <c r="L35" s="79"/>
      <c r="M35" s="79"/>
      <c r="N35" s="96" t="s">
        <v>171</v>
      </c>
    </row>
    <row r="36" spans="3:15" x14ac:dyDescent="0.2">
      <c r="C36" s="95"/>
      <c r="D36" s="109" t="s">
        <v>190</v>
      </c>
      <c r="E36" t="s">
        <v>188</v>
      </c>
      <c r="G36" s="34">
        <f>G121</f>
        <v>0</v>
      </c>
      <c r="H36" s="34"/>
      <c r="I36" s="34"/>
      <c r="J36" s="34"/>
      <c r="K36" s="75"/>
      <c r="L36" s="75"/>
      <c r="M36" s="75"/>
      <c r="N36" s="96" t="s">
        <v>171</v>
      </c>
    </row>
    <row r="37" spans="3:15" x14ac:dyDescent="0.2">
      <c r="C37" s="95"/>
      <c r="D37" s="109" t="s">
        <v>191</v>
      </c>
      <c r="E37" t="s">
        <v>82</v>
      </c>
      <c r="G37" s="34">
        <f>G122</f>
        <v>43083</v>
      </c>
      <c r="H37" s="34"/>
      <c r="I37" s="34"/>
      <c r="J37" s="34"/>
      <c r="K37" s="75"/>
      <c r="L37" s="75"/>
      <c r="M37" s="75"/>
      <c r="N37" s="96" t="s">
        <v>171</v>
      </c>
    </row>
    <row r="38" spans="3:15" ht="13.5" thickBot="1" x14ac:dyDescent="0.25">
      <c r="C38" s="97"/>
      <c r="D38" s="51"/>
      <c r="E38" s="51"/>
      <c r="F38" s="51"/>
      <c r="G38" s="98"/>
      <c r="H38" s="105"/>
      <c r="I38" s="105"/>
      <c r="J38" s="105"/>
      <c r="K38" s="105"/>
      <c r="L38" s="105"/>
      <c r="M38" s="105"/>
      <c r="N38" s="99"/>
    </row>
    <row r="39" spans="3:15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15" x14ac:dyDescent="0.2">
      <c r="C40" s="93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4"/>
    </row>
    <row r="41" spans="3:15" x14ac:dyDescent="0.2">
      <c r="C41" s="95"/>
      <c r="D41" s="8" t="s">
        <v>175</v>
      </c>
      <c r="N41" s="96"/>
    </row>
    <row r="42" spans="3:15" x14ac:dyDescent="0.2">
      <c r="C42" s="50"/>
      <c r="N42" s="96"/>
    </row>
    <row r="43" spans="3:15" x14ac:dyDescent="0.2">
      <c r="C43" s="100"/>
      <c r="D43" s="8" t="s">
        <v>163</v>
      </c>
      <c r="E43" s="8"/>
      <c r="F43" s="2"/>
      <c r="N43" s="96"/>
    </row>
    <row r="44" spans="3:15" x14ac:dyDescent="0.2">
      <c r="C44" s="100"/>
      <c r="E44" s="9">
        <v>5005</v>
      </c>
      <c r="F44" s="92" t="s">
        <v>8</v>
      </c>
      <c r="G44" s="38">
        <f>'Benchmarking Calculations'!G10</f>
        <v>511285.91</v>
      </c>
      <c r="H44" s="84">
        <f>'Benchmarking Calculations'!H10</f>
        <v>425875.15</v>
      </c>
      <c r="I44" s="84">
        <f>'Benchmarking Calculations'!I10</f>
        <v>535515.63</v>
      </c>
      <c r="J44" s="84">
        <f>'Benchmarking Calculations'!J10</f>
        <v>631109.38</v>
      </c>
      <c r="K44" s="84">
        <f>'Benchmarking Calculations'!K10</f>
        <v>0</v>
      </c>
      <c r="L44" s="84">
        <f>'Benchmarking Calculations'!L10</f>
        <v>0</v>
      </c>
      <c r="M44" s="84">
        <f>'Benchmarking Calculations'!M10</f>
        <v>0</v>
      </c>
      <c r="N44" s="96" t="s">
        <v>171</v>
      </c>
      <c r="O44">
        <f>_xll.GL("Cell","Balance",,,"12/31/2021",,,,"5005")</f>
        <v>175394.45</v>
      </c>
    </row>
    <row r="45" spans="3:15" x14ac:dyDescent="0.2">
      <c r="C45" s="100"/>
      <c r="E45" s="9">
        <v>5010</v>
      </c>
      <c r="F45" s="92" t="s">
        <v>9</v>
      </c>
      <c r="G45" s="38">
        <f>'Benchmarking Calculations'!G11</f>
        <v>0</v>
      </c>
      <c r="H45" s="84">
        <f>'Benchmarking Calculations'!H11</f>
        <v>0</v>
      </c>
      <c r="I45" s="84">
        <f>'Benchmarking Calculations'!I11</f>
        <v>0</v>
      </c>
      <c r="J45" s="84">
        <f>'Benchmarking Calculations'!J11</f>
        <v>0</v>
      </c>
      <c r="K45" s="84">
        <f>'Benchmarking Calculations'!K11</f>
        <v>0</v>
      </c>
      <c r="L45" s="84">
        <f>'Benchmarking Calculations'!L11</f>
        <v>0</v>
      </c>
      <c r="M45" s="84">
        <f>'Benchmarking Calculations'!M11</f>
        <v>0</v>
      </c>
      <c r="N45" s="96" t="s">
        <v>171</v>
      </c>
    </row>
    <row r="46" spans="3:15" x14ac:dyDescent="0.2">
      <c r="C46" s="100"/>
      <c r="E46" s="9">
        <v>5012</v>
      </c>
      <c r="F46" s="92" t="s">
        <v>10</v>
      </c>
      <c r="G46" s="38">
        <f>'Benchmarking Calculations'!G12</f>
        <v>0</v>
      </c>
      <c r="H46" s="84">
        <f>'Benchmarking Calculations'!H12</f>
        <v>0</v>
      </c>
      <c r="I46" s="84">
        <f>'Benchmarking Calculations'!I12</f>
        <v>0</v>
      </c>
      <c r="J46" s="84">
        <f>'Benchmarking Calculations'!J12</f>
        <v>0</v>
      </c>
      <c r="K46" s="84">
        <f>'Benchmarking Calculations'!K12</f>
        <v>0</v>
      </c>
      <c r="L46" s="84">
        <f>'Benchmarking Calculations'!L12</f>
        <v>0</v>
      </c>
      <c r="M46" s="84">
        <f>'Benchmarking Calculations'!M12</f>
        <v>0</v>
      </c>
      <c r="N46" s="96" t="s">
        <v>171</v>
      </c>
    </row>
    <row r="47" spans="3:15" x14ac:dyDescent="0.2">
      <c r="C47" s="100"/>
      <c r="E47" s="9">
        <v>5014</v>
      </c>
      <c r="F47" s="92" t="s">
        <v>11</v>
      </c>
      <c r="G47" s="38">
        <f>'Benchmarking Calculations'!G13</f>
        <v>0</v>
      </c>
      <c r="H47" s="84">
        <f>'Benchmarking Calculations'!H13</f>
        <v>0</v>
      </c>
      <c r="I47" s="84">
        <f>'Benchmarking Calculations'!I13</f>
        <v>0</v>
      </c>
      <c r="J47" s="84">
        <f>'Benchmarking Calculations'!J13</f>
        <v>0</v>
      </c>
      <c r="K47" s="84">
        <f>'Benchmarking Calculations'!K13</f>
        <v>0</v>
      </c>
      <c r="L47" s="84">
        <f>'Benchmarking Calculations'!L13</f>
        <v>0</v>
      </c>
      <c r="M47" s="84">
        <f>'Benchmarking Calculations'!M13</f>
        <v>0</v>
      </c>
      <c r="N47" s="96" t="s">
        <v>171</v>
      </c>
    </row>
    <row r="48" spans="3:15" ht="25.5" x14ac:dyDescent="0.2">
      <c r="C48" s="100"/>
      <c r="E48" s="9">
        <v>5015</v>
      </c>
      <c r="F48" s="92" t="s">
        <v>12</v>
      </c>
      <c r="G48" s="38">
        <f>'Benchmarking Calculations'!G14</f>
        <v>0</v>
      </c>
      <c r="H48" s="84">
        <f>'Benchmarking Calculations'!H14</f>
        <v>0</v>
      </c>
      <c r="I48" s="84">
        <f>'Benchmarking Calculations'!I14</f>
        <v>0</v>
      </c>
      <c r="J48" s="84">
        <f>'Benchmarking Calculations'!J14</f>
        <v>0</v>
      </c>
      <c r="K48" s="84">
        <f>'Benchmarking Calculations'!K14</f>
        <v>0</v>
      </c>
      <c r="L48" s="84">
        <f>'Benchmarking Calculations'!L14</f>
        <v>0</v>
      </c>
      <c r="M48" s="84">
        <f>'Benchmarking Calculations'!M14</f>
        <v>0</v>
      </c>
      <c r="N48" s="96" t="s">
        <v>171</v>
      </c>
    </row>
    <row r="49" spans="3:14" x14ac:dyDescent="0.2">
      <c r="C49" s="100"/>
      <c r="E49" s="9">
        <v>5016</v>
      </c>
      <c r="F49" s="92" t="s">
        <v>13</v>
      </c>
      <c r="G49" s="38">
        <f>'Benchmarking Calculations'!G15</f>
        <v>12934.81</v>
      </c>
      <c r="H49" s="84">
        <f>'Benchmarking Calculations'!H15</f>
        <v>8847.6299999999992</v>
      </c>
      <c r="I49" s="84">
        <f>'Benchmarking Calculations'!I15</f>
        <v>8287.8799999999992</v>
      </c>
      <c r="J49" s="84">
        <f>'Benchmarking Calculations'!J15</f>
        <v>8027.65</v>
      </c>
      <c r="K49" s="84">
        <f>'Benchmarking Calculations'!K15</f>
        <v>0</v>
      </c>
      <c r="L49" s="84">
        <f>'Benchmarking Calculations'!L15</f>
        <v>0</v>
      </c>
      <c r="M49" s="84">
        <f>'Benchmarking Calculations'!M15</f>
        <v>0</v>
      </c>
      <c r="N49" s="96" t="s">
        <v>171</v>
      </c>
    </row>
    <row r="50" spans="3:14" ht="25.5" x14ac:dyDescent="0.2">
      <c r="C50" s="100"/>
      <c r="E50" s="9">
        <v>5017</v>
      </c>
      <c r="F50" s="92" t="s">
        <v>14</v>
      </c>
      <c r="G50" s="38">
        <f>'Benchmarking Calculations'!G16</f>
        <v>45150.32</v>
      </c>
      <c r="H50" s="84">
        <f>'Benchmarking Calculations'!H16</f>
        <v>28242.05</v>
      </c>
      <c r="I50" s="84">
        <f>'Benchmarking Calculations'!I16</f>
        <v>31283.29</v>
      </c>
      <c r="J50" s="84">
        <f>'Benchmarking Calculations'!J16</f>
        <v>34808.51</v>
      </c>
      <c r="K50" s="84">
        <f>'Benchmarking Calculations'!K16</f>
        <v>0</v>
      </c>
      <c r="L50" s="84">
        <f>'Benchmarking Calculations'!L16</f>
        <v>0</v>
      </c>
      <c r="M50" s="84">
        <f>'Benchmarking Calculations'!M16</f>
        <v>0</v>
      </c>
      <c r="N50" s="96" t="s">
        <v>171</v>
      </c>
    </row>
    <row r="51" spans="3:14" ht="25.5" x14ac:dyDescent="0.2">
      <c r="C51" s="100"/>
      <c r="E51" s="9">
        <v>5020</v>
      </c>
      <c r="F51" s="92" t="s">
        <v>15</v>
      </c>
      <c r="G51" s="38">
        <f>'Benchmarking Calculations'!G17</f>
        <v>14889.42</v>
      </c>
      <c r="H51" s="84">
        <f>'Benchmarking Calculations'!H17</f>
        <v>20469.59</v>
      </c>
      <c r="I51" s="84">
        <f>'Benchmarking Calculations'!I17</f>
        <v>19918.080000000002</v>
      </c>
      <c r="J51" s="84">
        <f>'Benchmarking Calculations'!J17</f>
        <v>20349.650000000001</v>
      </c>
      <c r="K51" s="84">
        <f>'Benchmarking Calculations'!K17</f>
        <v>0</v>
      </c>
      <c r="L51" s="84">
        <f>'Benchmarking Calculations'!L17</f>
        <v>0</v>
      </c>
      <c r="M51" s="84">
        <f>'Benchmarking Calculations'!M17</f>
        <v>0</v>
      </c>
      <c r="N51" s="96" t="s">
        <v>171</v>
      </c>
    </row>
    <row r="52" spans="3:14" ht="25.5" x14ac:dyDescent="0.2">
      <c r="C52" s="100"/>
      <c r="E52" s="9">
        <v>5025</v>
      </c>
      <c r="F52" s="92" t="s">
        <v>16</v>
      </c>
      <c r="G52" s="38">
        <f>'Benchmarking Calculations'!G18</f>
        <v>37661.99</v>
      </c>
      <c r="H52" s="84">
        <f>'Benchmarking Calculations'!H18</f>
        <v>10791.28</v>
      </c>
      <c r="I52" s="84">
        <f>'Benchmarking Calculations'!I18</f>
        <v>21532.66</v>
      </c>
      <c r="J52" s="84">
        <f>'Benchmarking Calculations'!J18</f>
        <v>24454.44</v>
      </c>
      <c r="K52" s="84">
        <f>'Benchmarking Calculations'!K18</f>
        <v>0</v>
      </c>
      <c r="L52" s="84">
        <f>'Benchmarking Calculations'!L18</f>
        <v>0</v>
      </c>
      <c r="M52" s="84">
        <f>'Benchmarking Calculations'!M18</f>
        <v>0</v>
      </c>
      <c r="N52" s="96" t="s">
        <v>171</v>
      </c>
    </row>
    <row r="53" spans="3:14" x14ac:dyDescent="0.2">
      <c r="C53" s="100"/>
      <c r="E53" s="9">
        <v>5035</v>
      </c>
      <c r="F53" s="92" t="s">
        <v>17</v>
      </c>
      <c r="G53" s="38">
        <f>'Benchmarking Calculations'!G19</f>
        <v>4014.25</v>
      </c>
      <c r="H53" s="84">
        <f>'Benchmarking Calculations'!H19</f>
        <v>0</v>
      </c>
      <c r="I53" s="84">
        <f>'Benchmarking Calculations'!I19</f>
        <v>0</v>
      </c>
      <c r="J53" s="84">
        <f>'Benchmarking Calculations'!J19</f>
        <v>0</v>
      </c>
      <c r="K53" s="84">
        <f>'Benchmarking Calculations'!K19</f>
        <v>0</v>
      </c>
      <c r="L53" s="84">
        <f>'Benchmarking Calculations'!L19</f>
        <v>0</v>
      </c>
      <c r="M53" s="84">
        <f>'Benchmarking Calculations'!M19</f>
        <v>0</v>
      </c>
      <c r="N53" s="96" t="s">
        <v>171</v>
      </c>
    </row>
    <row r="54" spans="3:14" ht="25.5" x14ac:dyDescent="0.2">
      <c r="C54" s="100"/>
      <c r="E54" s="9">
        <v>5040</v>
      </c>
      <c r="F54" s="92" t="s">
        <v>18</v>
      </c>
      <c r="G54" s="38">
        <f>'Benchmarking Calculations'!G20</f>
        <v>10855.9</v>
      </c>
      <c r="H54" s="84">
        <f>'Benchmarking Calculations'!H20</f>
        <v>8783.26</v>
      </c>
      <c r="I54" s="84">
        <f>'Benchmarking Calculations'!I20</f>
        <v>4389.8999999999996</v>
      </c>
      <c r="J54" s="84">
        <f>'Benchmarking Calculations'!J20</f>
        <v>3662.84</v>
      </c>
      <c r="K54" s="84">
        <f>'Benchmarking Calculations'!K20</f>
        <v>0</v>
      </c>
      <c r="L54" s="84">
        <f>'Benchmarking Calculations'!L20</f>
        <v>0</v>
      </c>
      <c r="M54" s="84">
        <f>'Benchmarking Calculations'!M20</f>
        <v>0</v>
      </c>
      <c r="N54" s="96" t="s">
        <v>171</v>
      </c>
    </row>
    <row r="55" spans="3:14" ht="25.5" x14ac:dyDescent="0.2">
      <c r="C55" s="100"/>
      <c r="E55" s="9">
        <v>5045</v>
      </c>
      <c r="F55" s="92" t="s">
        <v>19</v>
      </c>
      <c r="G55" s="38">
        <f>'Benchmarking Calculations'!G21</f>
        <v>1550.35</v>
      </c>
      <c r="H55" s="84">
        <f>'Benchmarking Calculations'!H21</f>
        <v>2430.96</v>
      </c>
      <c r="I55" s="84">
        <f>'Benchmarking Calculations'!I21</f>
        <v>1367.22</v>
      </c>
      <c r="J55" s="84">
        <f>'Benchmarking Calculations'!J21</f>
        <v>807.5</v>
      </c>
      <c r="K55" s="84">
        <f>'Benchmarking Calculations'!K21</f>
        <v>0</v>
      </c>
      <c r="L55" s="84">
        <f>'Benchmarking Calculations'!L21</f>
        <v>0</v>
      </c>
      <c r="M55" s="84">
        <f>'Benchmarking Calculations'!M21</f>
        <v>0</v>
      </c>
      <c r="N55" s="96" t="s">
        <v>171</v>
      </c>
    </row>
    <row r="56" spans="3:14" x14ac:dyDescent="0.2">
      <c r="C56" s="100"/>
      <c r="E56" s="9">
        <v>5055</v>
      </c>
      <c r="F56" s="92" t="s">
        <v>20</v>
      </c>
      <c r="G56" s="38">
        <f>'Benchmarking Calculations'!G22</f>
        <v>12486.95</v>
      </c>
      <c r="H56" s="84">
        <f>'Benchmarking Calculations'!H22</f>
        <v>12644.54</v>
      </c>
      <c r="I56" s="84">
        <f>'Benchmarking Calculations'!I22</f>
        <v>8088.72</v>
      </c>
      <c r="J56" s="84">
        <f>'Benchmarking Calculations'!J22</f>
        <v>11283.64</v>
      </c>
      <c r="K56" s="84">
        <f>'Benchmarking Calculations'!K22</f>
        <v>0</v>
      </c>
      <c r="L56" s="84">
        <f>'Benchmarking Calculations'!L22</f>
        <v>0</v>
      </c>
      <c r="M56" s="84">
        <f>'Benchmarking Calculations'!M22</f>
        <v>0</v>
      </c>
      <c r="N56" s="96" t="s">
        <v>171</v>
      </c>
    </row>
    <row r="57" spans="3:14" x14ac:dyDescent="0.2">
      <c r="C57" s="100"/>
      <c r="E57" s="9">
        <v>5065</v>
      </c>
      <c r="F57" s="92" t="s">
        <v>21</v>
      </c>
      <c r="G57" s="38">
        <f>'Benchmarking Calculations'!G23</f>
        <v>50780.79</v>
      </c>
      <c r="H57" s="84">
        <f>'Benchmarking Calculations'!H23</f>
        <v>68781.929999999993</v>
      </c>
      <c r="I57" s="84">
        <f>'Benchmarking Calculations'!I23</f>
        <v>64469.31</v>
      </c>
      <c r="J57" s="84">
        <f>'Benchmarking Calculations'!J23</f>
        <v>61373.83</v>
      </c>
      <c r="K57" s="84">
        <f>'Benchmarking Calculations'!K23</f>
        <v>0</v>
      </c>
      <c r="L57" s="84">
        <f>'Benchmarking Calculations'!L23</f>
        <v>0</v>
      </c>
      <c r="M57" s="84">
        <f>'Benchmarking Calculations'!M23</f>
        <v>0</v>
      </c>
      <c r="N57" s="96" t="s">
        <v>171</v>
      </c>
    </row>
    <row r="58" spans="3:14" x14ac:dyDescent="0.2">
      <c r="C58" s="100"/>
      <c r="E58" s="9">
        <v>5070</v>
      </c>
      <c r="F58" s="92" t="s">
        <v>22</v>
      </c>
      <c r="G58" s="38">
        <f>'Benchmarking Calculations'!G24</f>
        <v>58866.18</v>
      </c>
      <c r="H58" s="84">
        <f>'Benchmarking Calculations'!H24</f>
        <v>62782.39</v>
      </c>
      <c r="I58" s="84">
        <f>'Benchmarking Calculations'!I24</f>
        <v>56587.89</v>
      </c>
      <c r="J58" s="84">
        <f>'Benchmarking Calculations'!J24</f>
        <v>69539.759999999995</v>
      </c>
      <c r="K58" s="84">
        <f>'Benchmarking Calculations'!K24</f>
        <v>0</v>
      </c>
      <c r="L58" s="84">
        <f>'Benchmarking Calculations'!L24</f>
        <v>0</v>
      </c>
      <c r="M58" s="84">
        <f>'Benchmarking Calculations'!M24</f>
        <v>0</v>
      </c>
      <c r="N58" s="96" t="s">
        <v>171</v>
      </c>
    </row>
    <row r="59" spans="3:14" ht="25.5" x14ac:dyDescent="0.2">
      <c r="C59" s="100"/>
      <c r="E59" s="9">
        <v>5075</v>
      </c>
      <c r="F59" s="92" t="s">
        <v>23</v>
      </c>
      <c r="G59" s="38">
        <f>'Benchmarking Calculations'!G25</f>
        <v>68077.350000000006</v>
      </c>
      <c r="H59" s="84">
        <f>'Benchmarking Calculations'!H25</f>
        <v>119448.77</v>
      </c>
      <c r="I59" s="84">
        <f>'Benchmarking Calculations'!I25</f>
        <v>104845</v>
      </c>
      <c r="J59" s="84">
        <f>'Benchmarking Calculations'!J25</f>
        <v>122286.99</v>
      </c>
      <c r="K59" s="84">
        <f>'Benchmarking Calculations'!K25</f>
        <v>0</v>
      </c>
      <c r="L59" s="84">
        <f>'Benchmarking Calculations'!L25</f>
        <v>0</v>
      </c>
      <c r="M59" s="84">
        <f>'Benchmarking Calculations'!M25</f>
        <v>0</v>
      </c>
      <c r="N59" s="96" t="s">
        <v>171</v>
      </c>
    </row>
    <row r="60" spans="3:14" x14ac:dyDescent="0.2">
      <c r="C60" s="100"/>
      <c r="E60" s="9">
        <v>5085</v>
      </c>
      <c r="F60" s="92" t="s">
        <v>24</v>
      </c>
      <c r="G60" s="38">
        <f>'Benchmarking Calculations'!G26</f>
        <v>48.45</v>
      </c>
      <c r="H60" s="84">
        <f>'Benchmarking Calculations'!H26</f>
        <v>33.22</v>
      </c>
      <c r="I60" s="84">
        <f>'Benchmarking Calculations'!I26</f>
        <v>0</v>
      </c>
      <c r="J60" s="84">
        <f>'Benchmarking Calculations'!J26</f>
        <v>0</v>
      </c>
      <c r="K60" s="84">
        <f>'Benchmarking Calculations'!K26</f>
        <v>0</v>
      </c>
      <c r="L60" s="84">
        <f>'Benchmarking Calculations'!L26</f>
        <v>0</v>
      </c>
      <c r="M60" s="84">
        <f>'Benchmarking Calculations'!M26</f>
        <v>0</v>
      </c>
      <c r="N60" s="96" t="s">
        <v>171</v>
      </c>
    </row>
    <row r="61" spans="3:14" ht="25.5" x14ac:dyDescent="0.2">
      <c r="C61" s="100"/>
      <c r="E61" s="9">
        <v>5090</v>
      </c>
      <c r="F61" s="92" t="s">
        <v>25</v>
      </c>
      <c r="G61" s="38">
        <f>'Benchmarking Calculations'!G27</f>
        <v>0</v>
      </c>
      <c r="H61" s="84">
        <f>'Benchmarking Calculations'!H27</f>
        <v>0</v>
      </c>
      <c r="I61" s="84">
        <f>'Benchmarking Calculations'!I27</f>
        <v>0</v>
      </c>
      <c r="J61" s="84">
        <f>'Benchmarking Calculations'!J27</f>
        <v>0</v>
      </c>
      <c r="K61" s="84">
        <f>'Benchmarking Calculations'!K27</f>
        <v>0</v>
      </c>
      <c r="L61" s="84">
        <f>'Benchmarking Calculations'!L27</f>
        <v>0</v>
      </c>
      <c r="M61" s="84">
        <f>'Benchmarking Calculations'!M27</f>
        <v>0</v>
      </c>
      <c r="N61" s="96" t="s">
        <v>171</v>
      </c>
    </row>
    <row r="62" spans="3:14" ht="25.5" x14ac:dyDescent="0.2">
      <c r="C62" s="100"/>
      <c r="E62" s="9">
        <v>5095</v>
      </c>
      <c r="F62" s="92" t="s">
        <v>26</v>
      </c>
      <c r="G62" s="38">
        <f>'Benchmarking Calculations'!G28</f>
        <v>0</v>
      </c>
      <c r="H62" s="84">
        <f>'Benchmarking Calculations'!H28</f>
        <v>0</v>
      </c>
      <c r="I62" s="84">
        <f>'Benchmarking Calculations'!I28</f>
        <v>0</v>
      </c>
      <c r="J62" s="84">
        <f>'Benchmarking Calculations'!J28</f>
        <v>0</v>
      </c>
      <c r="K62" s="84">
        <f>'Benchmarking Calculations'!K28</f>
        <v>0</v>
      </c>
      <c r="L62" s="84">
        <f>'Benchmarking Calculations'!L28</f>
        <v>0</v>
      </c>
      <c r="M62" s="84">
        <f>'Benchmarking Calculations'!M28</f>
        <v>0</v>
      </c>
      <c r="N62" s="96" t="s">
        <v>171</v>
      </c>
    </row>
    <row r="63" spans="3:14" x14ac:dyDescent="0.2">
      <c r="C63" s="100"/>
      <c r="E63" s="68">
        <v>5096</v>
      </c>
      <c r="F63" s="108" t="s">
        <v>27</v>
      </c>
      <c r="G63" s="69">
        <f>'Benchmarking Calculations'!G29</f>
        <v>29163.8</v>
      </c>
      <c r="H63" s="84">
        <f>'Benchmarking Calculations'!H29</f>
        <v>27982.02</v>
      </c>
      <c r="I63" s="84">
        <f>'Benchmarking Calculations'!I29</f>
        <v>20484.21</v>
      </c>
      <c r="J63" s="84">
        <f>'Benchmarking Calculations'!J29</f>
        <v>21151.5</v>
      </c>
      <c r="K63" s="84">
        <f>'Benchmarking Calculations'!K29</f>
        <v>0</v>
      </c>
      <c r="L63" s="84">
        <f>'Benchmarking Calculations'!L29</f>
        <v>0</v>
      </c>
      <c r="M63" s="84">
        <f>'Benchmarking Calculations'!M29</f>
        <v>0</v>
      </c>
      <c r="N63" s="96" t="s">
        <v>171</v>
      </c>
    </row>
    <row r="64" spans="3:14" x14ac:dyDescent="0.2">
      <c r="C64" s="100"/>
      <c r="E64" s="12"/>
      <c r="F64" s="13" t="s">
        <v>28</v>
      </c>
      <c r="G64" s="67">
        <f>'Benchmarking Calculations'!G30</f>
        <v>857766.47</v>
      </c>
      <c r="H64" s="52">
        <f>SUM(H44:H63)</f>
        <v>797112.79000000015</v>
      </c>
      <c r="I64" s="52">
        <f t="shared" ref="I64:M64" si="4">SUM(I44:I63)</f>
        <v>876769.78999999992</v>
      </c>
      <c r="J64" s="52">
        <f t="shared" si="4"/>
        <v>1008855.69</v>
      </c>
      <c r="K64" s="52">
        <f t="shared" si="4"/>
        <v>0</v>
      </c>
      <c r="L64" s="52">
        <f t="shared" si="4"/>
        <v>0</v>
      </c>
      <c r="M64" s="52">
        <f t="shared" si="4"/>
        <v>0</v>
      </c>
      <c r="N64" s="96" t="s">
        <v>29</v>
      </c>
    </row>
    <row r="65" spans="3:14" x14ac:dyDescent="0.2">
      <c r="C65" s="100"/>
      <c r="E65" s="9">
        <v>5105</v>
      </c>
      <c r="F65" s="92" t="s">
        <v>30</v>
      </c>
      <c r="G65" s="38">
        <f>'Benchmarking Calculations'!G31</f>
        <v>0</v>
      </c>
      <c r="H65" s="84">
        <f>'Benchmarking Calculations'!H31</f>
        <v>0</v>
      </c>
      <c r="I65" s="84">
        <f>'Benchmarking Calculations'!I31</f>
        <v>0</v>
      </c>
      <c r="J65" s="84">
        <f>'Benchmarking Calculations'!J31</f>
        <v>0</v>
      </c>
      <c r="K65" s="84">
        <f>'Benchmarking Calculations'!K31</f>
        <v>0</v>
      </c>
      <c r="L65" s="84">
        <f>'Benchmarking Calculations'!L31</f>
        <v>0</v>
      </c>
      <c r="M65" s="84">
        <f>'Benchmarking Calculations'!M31</f>
        <v>0</v>
      </c>
      <c r="N65" s="96" t="s">
        <v>171</v>
      </c>
    </row>
    <row r="66" spans="3:14" x14ac:dyDescent="0.2">
      <c r="C66" s="100"/>
      <c r="E66" s="9">
        <v>5110</v>
      </c>
      <c r="F66" s="92" t="s">
        <v>31</v>
      </c>
      <c r="G66" s="38">
        <f>'Benchmarking Calculations'!G32</f>
        <v>0</v>
      </c>
      <c r="H66" s="84">
        <f>'Benchmarking Calculations'!H32</f>
        <v>0</v>
      </c>
      <c r="I66" s="84">
        <f>'Benchmarking Calculations'!I32</f>
        <v>0</v>
      </c>
      <c r="J66" s="84">
        <f>'Benchmarking Calculations'!J32</f>
        <v>0</v>
      </c>
      <c r="K66" s="84">
        <f>'Benchmarking Calculations'!K32</f>
        <v>0</v>
      </c>
      <c r="L66" s="84">
        <f>'Benchmarking Calculations'!L32</f>
        <v>0</v>
      </c>
      <c r="M66" s="84">
        <f>'Benchmarking Calculations'!M32</f>
        <v>0</v>
      </c>
      <c r="N66" s="96" t="s">
        <v>171</v>
      </c>
    </row>
    <row r="67" spans="3:14" x14ac:dyDescent="0.2">
      <c r="C67" s="100"/>
      <c r="E67" s="9">
        <v>5112</v>
      </c>
      <c r="F67" s="92" t="s">
        <v>32</v>
      </c>
      <c r="G67" s="38">
        <f>'Benchmarking Calculations'!G33</f>
        <v>0</v>
      </c>
      <c r="H67" s="84">
        <f>'Benchmarking Calculations'!H33</f>
        <v>0</v>
      </c>
      <c r="I67" s="84">
        <f>'Benchmarking Calculations'!I33</f>
        <v>0</v>
      </c>
      <c r="J67" s="84">
        <f>'Benchmarking Calculations'!J33</f>
        <v>0</v>
      </c>
      <c r="K67" s="84">
        <f>'Benchmarking Calculations'!K33</f>
        <v>0</v>
      </c>
      <c r="L67" s="84">
        <f>'Benchmarking Calculations'!L33</f>
        <v>0</v>
      </c>
      <c r="M67" s="84">
        <f>'Benchmarking Calculations'!M33</f>
        <v>0</v>
      </c>
      <c r="N67" s="96" t="s">
        <v>171</v>
      </c>
    </row>
    <row r="68" spans="3:14" x14ac:dyDescent="0.2">
      <c r="C68" s="100"/>
      <c r="E68" s="9">
        <v>5114</v>
      </c>
      <c r="F68" s="92" t="s">
        <v>33</v>
      </c>
      <c r="G68" s="38">
        <f>'Benchmarking Calculations'!G34</f>
        <v>685.48</v>
      </c>
      <c r="H68" s="84">
        <f>'Benchmarking Calculations'!H34</f>
        <v>1459.4</v>
      </c>
      <c r="I68" s="84">
        <f>'Benchmarking Calculations'!I34</f>
        <v>0</v>
      </c>
      <c r="J68" s="84">
        <f>'Benchmarking Calculations'!J34</f>
        <v>2427.9</v>
      </c>
      <c r="K68" s="84">
        <f>'Benchmarking Calculations'!K34</f>
        <v>0</v>
      </c>
      <c r="L68" s="84">
        <f>'Benchmarking Calculations'!L34</f>
        <v>0</v>
      </c>
      <c r="M68" s="84">
        <f>'Benchmarking Calculations'!M34</f>
        <v>0</v>
      </c>
      <c r="N68" s="96" t="s">
        <v>171</v>
      </c>
    </row>
    <row r="69" spans="3:14" x14ac:dyDescent="0.2">
      <c r="C69" s="100"/>
      <c r="E69" s="9">
        <v>5120</v>
      </c>
      <c r="F69" s="92" t="s">
        <v>34</v>
      </c>
      <c r="G69" s="38">
        <f>'Benchmarking Calculations'!G35</f>
        <v>2608.1</v>
      </c>
      <c r="H69" s="84">
        <f>'Benchmarking Calculations'!H35</f>
        <v>1520.85</v>
      </c>
      <c r="I69" s="84">
        <f>'Benchmarking Calculations'!I35</f>
        <v>2780.85</v>
      </c>
      <c r="J69" s="84">
        <f>'Benchmarking Calculations'!J35</f>
        <v>5952.58</v>
      </c>
      <c r="K69" s="84">
        <f>'Benchmarking Calculations'!K35</f>
        <v>0</v>
      </c>
      <c r="L69" s="84">
        <f>'Benchmarking Calculations'!L35</f>
        <v>0</v>
      </c>
      <c r="M69" s="84">
        <f>'Benchmarking Calculations'!M35</f>
        <v>0</v>
      </c>
      <c r="N69" s="96" t="s">
        <v>171</v>
      </c>
    </row>
    <row r="70" spans="3:14" x14ac:dyDescent="0.2">
      <c r="C70" s="100"/>
      <c r="E70" s="9">
        <v>5125</v>
      </c>
      <c r="F70" s="92" t="s">
        <v>35</v>
      </c>
      <c r="G70" s="38">
        <f>'Benchmarking Calculations'!G36</f>
        <v>24959.72</v>
      </c>
      <c r="H70" s="84">
        <f>'Benchmarking Calculations'!H36</f>
        <v>36985.769999999997</v>
      </c>
      <c r="I70" s="84">
        <f>'Benchmarking Calculations'!I36</f>
        <v>24582.06</v>
      </c>
      <c r="J70" s="84">
        <f>'Benchmarking Calculations'!J36</f>
        <v>42689.91</v>
      </c>
      <c r="K70" s="84">
        <f>'Benchmarking Calculations'!K36</f>
        <v>0</v>
      </c>
      <c r="L70" s="84">
        <f>'Benchmarking Calculations'!L36</f>
        <v>0</v>
      </c>
      <c r="M70" s="84">
        <f>'Benchmarking Calculations'!M36</f>
        <v>0</v>
      </c>
      <c r="N70" s="96" t="s">
        <v>171</v>
      </c>
    </row>
    <row r="71" spans="3:14" x14ac:dyDescent="0.2">
      <c r="C71" s="100"/>
      <c r="E71" s="9">
        <v>5130</v>
      </c>
      <c r="F71" s="92" t="s">
        <v>36</v>
      </c>
      <c r="G71" s="38">
        <f>'Benchmarking Calculations'!G37</f>
        <v>18452.61</v>
      </c>
      <c r="H71" s="84">
        <f>'Benchmarking Calculations'!H37</f>
        <v>22022.34</v>
      </c>
      <c r="I71" s="84">
        <f>'Benchmarking Calculations'!I37</f>
        <v>26659.47</v>
      </c>
      <c r="J71" s="84">
        <f>'Benchmarking Calculations'!J37</f>
        <v>22261.78</v>
      </c>
      <c r="K71" s="84">
        <f>'Benchmarking Calculations'!K37</f>
        <v>0</v>
      </c>
      <c r="L71" s="84">
        <f>'Benchmarking Calculations'!L37</f>
        <v>0</v>
      </c>
      <c r="M71" s="84">
        <f>'Benchmarking Calculations'!M37</f>
        <v>0</v>
      </c>
      <c r="N71" s="96" t="s">
        <v>171</v>
      </c>
    </row>
    <row r="72" spans="3:14" ht="25.5" x14ac:dyDescent="0.2">
      <c r="C72" s="100"/>
      <c r="E72" s="9">
        <v>5135</v>
      </c>
      <c r="F72" s="92" t="s">
        <v>37</v>
      </c>
      <c r="G72" s="38">
        <f>'Benchmarking Calculations'!G38</f>
        <v>144704.97</v>
      </c>
      <c r="H72" s="84">
        <f>'Benchmarking Calculations'!H38</f>
        <v>217838.17</v>
      </c>
      <c r="I72" s="84">
        <f>'Benchmarking Calculations'!I38</f>
        <v>242603.8</v>
      </c>
      <c r="J72" s="84">
        <f>'Benchmarking Calculations'!J38</f>
        <v>198389.31</v>
      </c>
      <c r="K72" s="84">
        <f>'Benchmarking Calculations'!K38</f>
        <v>0</v>
      </c>
      <c r="L72" s="84">
        <f>'Benchmarking Calculations'!L38</f>
        <v>0</v>
      </c>
      <c r="M72" s="84">
        <f>'Benchmarking Calculations'!M38</f>
        <v>0</v>
      </c>
      <c r="N72" s="96" t="s">
        <v>171</v>
      </c>
    </row>
    <row r="73" spans="3:14" x14ac:dyDescent="0.2">
      <c r="C73" s="100"/>
      <c r="E73" s="9">
        <v>5145</v>
      </c>
      <c r="F73" s="92" t="s">
        <v>38</v>
      </c>
      <c r="G73" s="38">
        <f>'Benchmarking Calculations'!G39</f>
        <v>89.56</v>
      </c>
      <c r="H73" s="84">
        <f>'Benchmarking Calculations'!H39</f>
        <v>218.01</v>
      </c>
      <c r="I73" s="84">
        <f>'Benchmarking Calculations'!I39</f>
        <v>0</v>
      </c>
      <c r="J73" s="84">
        <f>'Benchmarking Calculations'!J39</f>
        <v>965.64</v>
      </c>
      <c r="K73" s="84">
        <f>'Benchmarking Calculations'!K39</f>
        <v>0</v>
      </c>
      <c r="L73" s="84">
        <f>'Benchmarking Calculations'!L39</f>
        <v>0</v>
      </c>
      <c r="M73" s="84">
        <f>'Benchmarking Calculations'!M39</f>
        <v>0</v>
      </c>
      <c r="N73" s="96" t="s">
        <v>171</v>
      </c>
    </row>
    <row r="74" spans="3:14" ht="25.5" x14ac:dyDescent="0.2">
      <c r="C74" s="100"/>
      <c r="E74" s="9">
        <v>5150</v>
      </c>
      <c r="F74" s="92" t="s">
        <v>39</v>
      </c>
      <c r="G74" s="38">
        <f>'Benchmarking Calculations'!G40</f>
        <v>3573.31</v>
      </c>
      <c r="H74" s="84">
        <f>'Benchmarking Calculations'!H40</f>
        <v>12463.07</v>
      </c>
      <c r="I74" s="84">
        <f>'Benchmarking Calculations'!I40</f>
        <v>2598.23</v>
      </c>
      <c r="J74" s="84">
        <f>'Benchmarking Calculations'!J40</f>
        <v>5422.75</v>
      </c>
      <c r="K74" s="84">
        <f>'Benchmarking Calculations'!K40</f>
        <v>0</v>
      </c>
      <c r="L74" s="84">
        <f>'Benchmarking Calculations'!L40</f>
        <v>0</v>
      </c>
      <c r="M74" s="84">
        <f>'Benchmarking Calculations'!M40</f>
        <v>0</v>
      </c>
      <c r="N74" s="96" t="s">
        <v>171</v>
      </c>
    </row>
    <row r="75" spans="3:14" x14ac:dyDescent="0.2">
      <c r="C75" s="100"/>
      <c r="E75" s="9">
        <v>5155</v>
      </c>
      <c r="F75" s="92" t="s">
        <v>40</v>
      </c>
      <c r="G75" s="38">
        <f>'Benchmarking Calculations'!G41</f>
        <v>19036.12</v>
      </c>
      <c r="H75" s="84">
        <f>'Benchmarking Calculations'!H41</f>
        <v>63369.98</v>
      </c>
      <c r="I75" s="84">
        <f>'Benchmarking Calculations'!I41</f>
        <v>60827.15</v>
      </c>
      <c r="J75" s="84">
        <f>'Benchmarking Calculations'!J41</f>
        <v>47837.94</v>
      </c>
      <c r="K75" s="84">
        <f>'Benchmarking Calculations'!K41</f>
        <v>0</v>
      </c>
      <c r="L75" s="84">
        <f>'Benchmarking Calculations'!L41</f>
        <v>0</v>
      </c>
      <c r="M75" s="84">
        <f>'Benchmarking Calculations'!M41</f>
        <v>0</v>
      </c>
      <c r="N75" s="96" t="s">
        <v>171</v>
      </c>
    </row>
    <row r="76" spans="3:14" x14ac:dyDescent="0.2">
      <c r="C76" s="100"/>
      <c r="E76" s="9">
        <v>5160</v>
      </c>
      <c r="F76" s="92" t="s">
        <v>41</v>
      </c>
      <c r="G76" s="38">
        <f>'Benchmarking Calculations'!G42</f>
        <v>6083.31</v>
      </c>
      <c r="H76" s="84">
        <f>'Benchmarking Calculations'!H42</f>
        <v>11471.51</v>
      </c>
      <c r="I76" s="84">
        <f>'Benchmarking Calculations'!I42</f>
        <v>12637.44</v>
      </c>
      <c r="J76" s="84">
        <f>'Benchmarking Calculations'!J42</f>
        <v>24478.67</v>
      </c>
      <c r="K76" s="84">
        <f>'Benchmarking Calculations'!K42</f>
        <v>0</v>
      </c>
      <c r="L76" s="84">
        <f>'Benchmarking Calculations'!L42</f>
        <v>0</v>
      </c>
      <c r="M76" s="84">
        <f>'Benchmarking Calculations'!M42</f>
        <v>0</v>
      </c>
      <c r="N76" s="96" t="s">
        <v>171</v>
      </c>
    </row>
    <row r="77" spans="3:14" x14ac:dyDescent="0.2">
      <c r="C77" s="100"/>
      <c r="E77" s="68">
        <v>5175</v>
      </c>
      <c r="F77" s="108" t="s">
        <v>42</v>
      </c>
      <c r="G77" s="69">
        <f>'Benchmarking Calculations'!G43</f>
        <v>0</v>
      </c>
      <c r="H77" s="84">
        <f>'Benchmarking Calculations'!H43</f>
        <v>0</v>
      </c>
      <c r="I77" s="84">
        <f>'Benchmarking Calculations'!I43</f>
        <v>0</v>
      </c>
      <c r="J77" s="84">
        <f>'Benchmarking Calculations'!J43</f>
        <v>0</v>
      </c>
      <c r="K77" s="84">
        <f>'Benchmarking Calculations'!K43</f>
        <v>0</v>
      </c>
      <c r="L77" s="84">
        <f>'Benchmarking Calculations'!L43</f>
        <v>0</v>
      </c>
      <c r="M77" s="84">
        <f>'Benchmarking Calculations'!M43</f>
        <v>0</v>
      </c>
      <c r="N77" s="96" t="s">
        <v>171</v>
      </c>
    </row>
    <row r="78" spans="3:14" x14ac:dyDescent="0.2">
      <c r="C78" s="100"/>
      <c r="E78" s="12"/>
      <c r="F78" s="13" t="s">
        <v>43</v>
      </c>
      <c r="G78" s="67">
        <f>'Benchmarking Calculations'!G44</f>
        <v>220193.18</v>
      </c>
      <c r="H78" s="52">
        <f t="shared" ref="H78:M78" si="5">SUM(H65:H77)</f>
        <v>367349.10000000003</v>
      </c>
      <c r="I78" s="52">
        <f t="shared" si="5"/>
        <v>372689</v>
      </c>
      <c r="J78" s="52">
        <f t="shared" si="5"/>
        <v>350426.48</v>
      </c>
      <c r="K78" s="52">
        <f t="shared" si="5"/>
        <v>0</v>
      </c>
      <c r="L78" s="52">
        <f t="shared" si="5"/>
        <v>0</v>
      </c>
      <c r="M78" s="52">
        <f t="shared" si="5"/>
        <v>0</v>
      </c>
      <c r="N78" s="96" t="s">
        <v>29</v>
      </c>
    </row>
    <row r="79" spans="3:14" x14ac:dyDescent="0.2">
      <c r="C79" s="100"/>
      <c r="E79" s="9">
        <v>5305</v>
      </c>
      <c r="F79" s="9" t="s">
        <v>44</v>
      </c>
      <c r="G79" s="38">
        <f>'Benchmarking Calculations'!G45</f>
        <v>85088.39</v>
      </c>
      <c r="H79" s="84">
        <f>'Benchmarking Calculations'!H45</f>
        <v>91130.18</v>
      </c>
      <c r="I79" s="84">
        <f>'Benchmarking Calculations'!I45</f>
        <v>123394.7</v>
      </c>
      <c r="J79" s="84">
        <f>'Benchmarking Calculations'!J45</f>
        <v>135978.16</v>
      </c>
      <c r="K79" s="84">
        <f>'Benchmarking Calculations'!K45</f>
        <v>0</v>
      </c>
      <c r="L79" s="84">
        <f>'Benchmarking Calculations'!L45</f>
        <v>0</v>
      </c>
      <c r="M79" s="84">
        <f>'Benchmarking Calculations'!M45</f>
        <v>0</v>
      </c>
      <c r="N79" s="96" t="s">
        <v>171</v>
      </c>
    </row>
    <row r="80" spans="3:14" x14ac:dyDescent="0.2">
      <c r="C80" s="100"/>
      <c r="E80" s="9">
        <v>5310</v>
      </c>
      <c r="F80" s="9" t="s">
        <v>45</v>
      </c>
      <c r="G80" s="38">
        <f>'Benchmarking Calculations'!G46</f>
        <v>163403.22</v>
      </c>
      <c r="H80" s="84">
        <f>'Benchmarking Calculations'!H46</f>
        <v>202710.02</v>
      </c>
      <c r="I80" s="84">
        <f>'Benchmarking Calculations'!I46</f>
        <v>215069.23</v>
      </c>
      <c r="J80" s="84">
        <f>'Benchmarking Calculations'!J46</f>
        <v>220727.96</v>
      </c>
      <c r="K80" s="84">
        <f>'Benchmarking Calculations'!K46</f>
        <v>0</v>
      </c>
      <c r="L80" s="84">
        <f>'Benchmarking Calculations'!L46</f>
        <v>0</v>
      </c>
      <c r="M80" s="84">
        <f>'Benchmarking Calculations'!M46</f>
        <v>0</v>
      </c>
      <c r="N80" s="96" t="s">
        <v>171</v>
      </c>
    </row>
    <row r="81" spans="3:14" x14ac:dyDescent="0.2">
      <c r="C81" s="100"/>
      <c r="E81" s="9">
        <v>5315</v>
      </c>
      <c r="F81" s="9" t="s">
        <v>46</v>
      </c>
      <c r="G81" s="38">
        <f>'Benchmarking Calculations'!G47</f>
        <v>487541.87</v>
      </c>
      <c r="H81" s="84">
        <f>'Benchmarking Calculations'!H47</f>
        <v>424340.6</v>
      </c>
      <c r="I81" s="84">
        <f>'Benchmarking Calculations'!I47</f>
        <v>433136.77</v>
      </c>
      <c r="J81" s="84">
        <f>'Benchmarking Calculations'!J47</f>
        <v>510331.69</v>
      </c>
      <c r="K81" s="84">
        <f>'Benchmarking Calculations'!K47</f>
        <v>0</v>
      </c>
      <c r="L81" s="84">
        <f>'Benchmarking Calculations'!L47</f>
        <v>0</v>
      </c>
      <c r="M81" s="84">
        <f>'Benchmarking Calculations'!M47</f>
        <v>0</v>
      </c>
      <c r="N81" s="96" t="s">
        <v>171</v>
      </c>
    </row>
    <row r="82" spans="3:14" x14ac:dyDescent="0.2">
      <c r="C82" s="100"/>
      <c r="E82" s="9">
        <v>5320</v>
      </c>
      <c r="F82" s="9" t="s">
        <v>47</v>
      </c>
      <c r="G82" s="38">
        <f>'Benchmarking Calculations'!G48</f>
        <v>138967.88</v>
      </c>
      <c r="H82" s="84">
        <f>'Benchmarking Calculations'!H48</f>
        <v>171121.08</v>
      </c>
      <c r="I82" s="84">
        <f>'Benchmarking Calculations'!I48</f>
        <v>219329.33</v>
      </c>
      <c r="J82" s="84">
        <f>'Benchmarking Calculations'!J48</f>
        <v>235575.41</v>
      </c>
      <c r="K82" s="84">
        <f>'Benchmarking Calculations'!K48</f>
        <v>0</v>
      </c>
      <c r="L82" s="84">
        <f>'Benchmarking Calculations'!L48</f>
        <v>0</v>
      </c>
      <c r="M82" s="84">
        <f>'Benchmarking Calculations'!M48</f>
        <v>0</v>
      </c>
      <c r="N82" s="96" t="s">
        <v>171</v>
      </c>
    </row>
    <row r="83" spans="3:14" x14ac:dyDescent="0.2">
      <c r="C83" s="100"/>
      <c r="E83" s="9">
        <v>5325</v>
      </c>
      <c r="F83" s="9" t="s">
        <v>48</v>
      </c>
      <c r="G83" s="38">
        <f>'Benchmarking Calculations'!G49</f>
        <v>-204.71</v>
      </c>
      <c r="H83" s="84">
        <f>'Benchmarking Calculations'!H49</f>
        <v>-92.19</v>
      </c>
      <c r="I83" s="84">
        <f>'Benchmarking Calculations'!I49</f>
        <v>0</v>
      </c>
      <c r="J83" s="84">
        <f>'Benchmarking Calculations'!J49</f>
        <v>0</v>
      </c>
      <c r="K83" s="84">
        <f>'Benchmarking Calculations'!K49</f>
        <v>0</v>
      </c>
      <c r="L83" s="84">
        <f>'Benchmarking Calculations'!L49</f>
        <v>0</v>
      </c>
      <c r="M83" s="84">
        <f>'Benchmarking Calculations'!M49</f>
        <v>0</v>
      </c>
      <c r="N83" s="96" t="s">
        <v>171</v>
      </c>
    </row>
    <row r="84" spans="3:14" x14ac:dyDescent="0.2">
      <c r="C84" s="100"/>
      <c r="E84" s="9">
        <v>5330</v>
      </c>
      <c r="F84" s="9" t="s">
        <v>49</v>
      </c>
      <c r="G84" s="38">
        <f>'Benchmarking Calculations'!G50</f>
        <v>0</v>
      </c>
      <c r="H84" s="84">
        <f>'Benchmarking Calculations'!H50</f>
        <v>0</v>
      </c>
      <c r="I84" s="84">
        <f>'Benchmarking Calculations'!I50</f>
        <v>0</v>
      </c>
      <c r="J84" s="84">
        <f>'Benchmarking Calculations'!J50</f>
        <v>0</v>
      </c>
      <c r="K84" s="84">
        <f>'Benchmarking Calculations'!K50</f>
        <v>0</v>
      </c>
      <c r="L84" s="84">
        <f>'Benchmarking Calculations'!L50</f>
        <v>0</v>
      </c>
      <c r="M84" s="84">
        <f>'Benchmarking Calculations'!M50</f>
        <v>0</v>
      </c>
      <c r="N84" s="96" t="s">
        <v>171</v>
      </c>
    </row>
    <row r="85" spans="3:14" x14ac:dyDescent="0.2">
      <c r="C85" s="100"/>
      <c r="E85" s="68">
        <v>5340</v>
      </c>
      <c r="F85" s="68" t="s">
        <v>50</v>
      </c>
      <c r="G85" s="69">
        <f>'Benchmarking Calculations'!G51</f>
        <v>65807.94</v>
      </c>
      <c r="H85" s="84">
        <f>'Benchmarking Calculations'!H51</f>
        <v>78062.84</v>
      </c>
      <c r="I85" s="84">
        <f>'Benchmarking Calculations'!I51</f>
        <v>50503.57</v>
      </c>
      <c r="J85" s="84">
        <f>'Benchmarking Calculations'!J51</f>
        <v>53942.75</v>
      </c>
      <c r="K85" s="84">
        <f>'Benchmarking Calculations'!K51</f>
        <v>0</v>
      </c>
      <c r="L85" s="84">
        <f>'Benchmarking Calculations'!L51</f>
        <v>0</v>
      </c>
      <c r="M85" s="84">
        <f>'Benchmarking Calculations'!M51</f>
        <v>0</v>
      </c>
      <c r="N85" s="96" t="s">
        <v>171</v>
      </c>
    </row>
    <row r="86" spans="3:14" x14ac:dyDescent="0.2">
      <c r="C86" s="100"/>
      <c r="E86" s="12"/>
      <c r="F86" s="13" t="s">
        <v>51</v>
      </c>
      <c r="G86" s="67">
        <f>'Benchmarking Calculations'!G52</f>
        <v>940604.59000000008</v>
      </c>
      <c r="H86" s="52">
        <f>SUM(H79:H85)</f>
        <v>967272.52999999991</v>
      </c>
      <c r="I86" s="52">
        <f>SUM('Benchmarking Calculations'!I45:I51)</f>
        <v>1041433.5999999999</v>
      </c>
      <c r="J86" s="52">
        <f>SUM('Benchmarking Calculations'!J45:J51)</f>
        <v>1156555.97</v>
      </c>
      <c r="K86" s="52">
        <f>SUM(K79:K85)</f>
        <v>0</v>
      </c>
      <c r="L86" s="52">
        <f>SUM(L79:L85)</f>
        <v>0</v>
      </c>
      <c r="M86" s="52">
        <f>SUM(M79:M85)</f>
        <v>0</v>
      </c>
      <c r="N86" s="96" t="s">
        <v>29</v>
      </c>
    </row>
    <row r="87" spans="3:14" x14ac:dyDescent="0.2">
      <c r="C87" s="100"/>
      <c r="E87" s="9">
        <v>5405</v>
      </c>
      <c r="F87" s="9" t="s">
        <v>52</v>
      </c>
      <c r="G87" s="38">
        <f>'Benchmarking Calculations'!G53</f>
        <v>0</v>
      </c>
      <c r="H87" s="84">
        <f>'Benchmarking Calculations'!H53</f>
        <v>0</v>
      </c>
      <c r="I87" s="84">
        <f>'Benchmarking Calculations'!I53</f>
        <v>0</v>
      </c>
      <c r="J87" s="84">
        <f>'Benchmarking Calculations'!J53</f>
        <v>0</v>
      </c>
      <c r="K87" s="84">
        <f>'Benchmarking Calculations'!K53</f>
        <v>0</v>
      </c>
      <c r="L87" s="84">
        <f>'Benchmarking Calculations'!L53</f>
        <v>0</v>
      </c>
      <c r="M87" s="84">
        <f>'Benchmarking Calculations'!M53</f>
        <v>0</v>
      </c>
      <c r="N87" s="96" t="s">
        <v>171</v>
      </c>
    </row>
    <row r="88" spans="3:14" x14ac:dyDescent="0.2">
      <c r="C88" s="100"/>
      <c r="E88" s="9">
        <v>5410</v>
      </c>
      <c r="F88" s="9" t="s">
        <v>53</v>
      </c>
      <c r="G88" s="38">
        <f>'Benchmarking Calculations'!G54</f>
        <v>14204.63</v>
      </c>
      <c r="H88" s="84">
        <f>'Benchmarking Calculations'!H54</f>
        <v>32446.37</v>
      </c>
      <c r="I88" s="84">
        <f>'Benchmarking Calculations'!I54</f>
        <v>51171.41</v>
      </c>
      <c r="J88" s="84">
        <f>'Benchmarking Calculations'!J54</f>
        <v>61354.31</v>
      </c>
      <c r="K88" s="84">
        <f>'Benchmarking Calculations'!K54</f>
        <v>0</v>
      </c>
      <c r="L88" s="84">
        <f>'Benchmarking Calculations'!L54</f>
        <v>0</v>
      </c>
      <c r="M88" s="84">
        <f>'Benchmarking Calculations'!M54</f>
        <v>0</v>
      </c>
      <c r="N88" s="96" t="s">
        <v>171</v>
      </c>
    </row>
    <row r="89" spans="3:14" x14ac:dyDescent="0.2">
      <c r="C89" s="100"/>
      <c r="E89" s="9">
        <v>5420</v>
      </c>
      <c r="F89" s="9" t="s">
        <v>54</v>
      </c>
      <c r="G89" s="38">
        <f>'Benchmarking Calculations'!G55</f>
        <v>0</v>
      </c>
      <c r="H89" s="84">
        <f>'Benchmarking Calculations'!H55</f>
        <v>0</v>
      </c>
      <c r="I89" s="84">
        <f>'Benchmarking Calculations'!I55</f>
        <v>0</v>
      </c>
      <c r="J89" s="84">
        <f>'Benchmarking Calculations'!J55</f>
        <v>0</v>
      </c>
      <c r="K89" s="84">
        <f>'Benchmarking Calculations'!K55</f>
        <v>0</v>
      </c>
      <c r="L89" s="84">
        <f>'Benchmarking Calculations'!L55</f>
        <v>0</v>
      </c>
      <c r="M89" s="84">
        <f>'Benchmarking Calculations'!M55</f>
        <v>0</v>
      </c>
      <c r="N89" s="96" t="s">
        <v>171</v>
      </c>
    </row>
    <row r="90" spans="3:14" x14ac:dyDescent="0.2">
      <c r="C90" s="100"/>
      <c r="E90" s="68">
        <v>5425</v>
      </c>
      <c r="F90" s="68" t="s">
        <v>55</v>
      </c>
      <c r="G90" s="69">
        <f>'Benchmarking Calculations'!G56</f>
        <v>0</v>
      </c>
      <c r="H90" s="84">
        <f>'Benchmarking Calculations'!H56</f>
        <v>0</v>
      </c>
      <c r="I90" s="84">
        <f>'Benchmarking Calculations'!I56</f>
        <v>0</v>
      </c>
      <c r="J90" s="84">
        <f>'Benchmarking Calculations'!J56</f>
        <v>0</v>
      </c>
      <c r="K90" s="84">
        <f>'Benchmarking Calculations'!K56</f>
        <v>0</v>
      </c>
      <c r="L90" s="84">
        <f>'Benchmarking Calculations'!L56</f>
        <v>0</v>
      </c>
      <c r="M90" s="84">
        <f>'Benchmarking Calculations'!M56</f>
        <v>0</v>
      </c>
      <c r="N90" s="96" t="s">
        <v>171</v>
      </c>
    </row>
    <row r="91" spans="3:14" x14ac:dyDescent="0.2">
      <c r="C91" s="100"/>
      <c r="E91" s="12"/>
      <c r="F91" s="13" t="s">
        <v>56</v>
      </c>
      <c r="G91" s="67">
        <f>'Benchmarking Calculations'!G57</f>
        <v>14204.63</v>
      </c>
      <c r="H91" s="52">
        <f t="shared" ref="H91:J91" si="6">SUM(H87:H90)</f>
        <v>32446.37</v>
      </c>
      <c r="I91" s="52">
        <f t="shared" si="6"/>
        <v>51171.41</v>
      </c>
      <c r="J91" s="52">
        <f t="shared" si="6"/>
        <v>61354.31</v>
      </c>
      <c r="K91" s="52">
        <f>SUM(K87:K90)</f>
        <v>0</v>
      </c>
      <c r="L91" s="52">
        <f>SUM(L87:L90)</f>
        <v>0</v>
      </c>
      <c r="M91" s="52">
        <f>SUM(M87:M90)</f>
        <v>0</v>
      </c>
      <c r="N91" s="96" t="s">
        <v>29</v>
      </c>
    </row>
    <row r="92" spans="3:14" x14ac:dyDescent="0.2">
      <c r="C92" s="100"/>
      <c r="E92" s="9">
        <v>5605</v>
      </c>
      <c r="F92" s="9" t="s">
        <v>57</v>
      </c>
      <c r="G92" s="38">
        <f>'Benchmarking Calculations'!G58</f>
        <v>381462.15</v>
      </c>
      <c r="H92" s="84">
        <f>'Benchmarking Calculations'!H58</f>
        <v>432315.8</v>
      </c>
      <c r="I92" s="84">
        <f>'Benchmarking Calculations'!I58</f>
        <v>428068.95</v>
      </c>
      <c r="J92" s="84">
        <f>'Benchmarking Calculations'!J58</f>
        <v>465576.24</v>
      </c>
      <c r="K92" s="84">
        <f>'Benchmarking Calculations'!K58</f>
        <v>0</v>
      </c>
      <c r="L92" s="84">
        <f>'Benchmarking Calculations'!L58</f>
        <v>0</v>
      </c>
      <c r="M92" s="84">
        <f>'Benchmarking Calculations'!M58</f>
        <v>0</v>
      </c>
      <c r="N92" s="96" t="s">
        <v>171</v>
      </c>
    </row>
    <row r="93" spans="3:14" x14ac:dyDescent="0.2">
      <c r="C93" s="100"/>
      <c r="E93" s="9">
        <v>5610</v>
      </c>
      <c r="F93" s="9" t="s">
        <v>58</v>
      </c>
      <c r="G93" s="38">
        <f>'Benchmarking Calculations'!G59</f>
        <v>149.5</v>
      </c>
      <c r="H93" s="84">
        <f>'Benchmarking Calculations'!H59</f>
        <v>0</v>
      </c>
      <c r="I93" s="84">
        <f>'Benchmarking Calculations'!I59</f>
        <v>0</v>
      </c>
      <c r="J93" s="84">
        <f>'Benchmarking Calculations'!J59</f>
        <v>0</v>
      </c>
      <c r="K93" s="84">
        <f>'Benchmarking Calculations'!K59</f>
        <v>0</v>
      </c>
      <c r="L93" s="84">
        <f>'Benchmarking Calculations'!L59</f>
        <v>0</v>
      </c>
      <c r="M93" s="84">
        <f>'Benchmarking Calculations'!M59</f>
        <v>0</v>
      </c>
      <c r="N93" s="96" t="s">
        <v>171</v>
      </c>
    </row>
    <row r="94" spans="3:14" x14ac:dyDescent="0.2">
      <c r="C94" s="100"/>
      <c r="E94" s="9">
        <v>5615</v>
      </c>
      <c r="F94" s="9" t="s">
        <v>59</v>
      </c>
      <c r="G94" s="38">
        <f>'Benchmarking Calculations'!G60</f>
        <v>350141.35</v>
      </c>
      <c r="H94" s="84">
        <f>'Benchmarking Calculations'!H60</f>
        <v>395044.44</v>
      </c>
      <c r="I94" s="84">
        <f>'Benchmarking Calculations'!I60</f>
        <v>395009.82</v>
      </c>
      <c r="J94" s="84">
        <f>'Benchmarking Calculations'!J60</f>
        <v>392390.02</v>
      </c>
      <c r="K94" s="84">
        <f>'Benchmarking Calculations'!K60</f>
        <v>0</v>
      </c>
      <c r="L94" s="84">
        <f>'Benchmarking Calculations'!L60</f>
        <v>0</v>
      </c>
      <c r="M94" s="84">
        <f>'Benchmarking Calculations'!M60</f>
        <v>0</v>
      </c>
      <c r="N94" s="96" t="s">
        <v>171</v>
      </c>
    </row>
    <row r="95" spans="3:14" x14ac:dyDescent="0.2">
      <c r="C95" s="100"/>
      <c r="E95" s="9">
        <v>5620</v>
      </c>
      <c r="F95" s="9" t="s">
        <v>60</v>
      </c>
      <c r="G95" s="38">
        <f>'Benchmarking Calculations'!G61</f>
        <v>40903.54</v>
      </c>
      <c r="H95" s="84">
        <f>'Benchmarking Calculations'!H61</f>
        <v>34581.300000000003</v>
      </c>
      <c r="I95" s="84">
        <f>'Benchmarking Calculations'!I61</f>
        <v>36916.480000000003</v>
      </c>
      <c r="J95" s="84">
        <f>'Benchmarking Calculations'!J61</f>
        <v>35753.64</v>
      </c>
      <c r="K95" s="84">
        <f>'Benchmarking Calculations'!K61</f>
        <v>0</v>
      </c>
      <c r="L95" s="84">
        <f>'Benchmarking Calculations'!L61</f>
        <v>0</v>
      </c>
      <c r="M95" s="84">
        <f>'Benchmarking Calculations'!M61</f>
        <v>0</v>
      </c>
      <c r="N95" s="96" t="s">
        <v>171</v>
      </c>
    </row>
    <row r="96" spans="3:14" x14ac:dyDescent="0.2">
      <c r="C96" s="100"/>
      <c r="E96" s="9">
        <v>5625</v>
      </c>
      <c r="F96" s="9" t="s">
        <v>61</v>
      </c>
      <c r="G96" s="38">
        <f>'Benchmarking Calculations'!G62</f>
        <v>0</v>
      </c>
      <c r="H96" s="84">
        <f>'Benchmarking Calculations'!H62</f>
        <v>0</v>
      </c>
      <c r="I96" s="84">
        <f>'Benchmarking Calculations'!I62</f>
        <v>0</v>
      </c>
      <c r="J96" s="84">
        <f>'Benchmarking Calculations'!J62</f>
        <v>0</v>
      </c>
      <c r="K96" s="84">
        <f>'Benchmarking Calculations'!K62</f>
        <v>0</v>
      </c>
      <c r="L96" s="84">
        <f>'Benchmarking Calculations'!L62</f>
        <v>0</v>
      </c>
      <c r="M96" s="84">
        <f>'Benchmarking Calculations'!M62</f>
        <v>0</v>
      </c>
      <c r="N96" s="96" t="s">
        <v>171</v>
      </c>
    </row>
    <row r="97" spans="3:14" x14ac:dyDescent="0.2">
      <c r="C97" s="100"/>
      <c r="E97" s="9">
        <v>5630</v>
      </c>
      <c r="F97" s="9" t="s">
        <v>62</v>
      </c>
      <c r="G97" s="38">
        <f>'Benchmarking Calculations'!G63</f>
        <v>65142.05</v>
      </c>
      <c r="H97" s="84">
        <f>'Benchmarking Calculations'!H63</f>
        <v>82631.34</v>
      </c>
      <c r="I97" s="84">
        <f>'Benchmarking Calculations'!I63</f>
        <v>53582.87</v>
      </c>
      <c r="J97" s="84">
        <f>'Benchmarking Calculations'!J63</f>
        <v>132571.20000000001</v>
      </c>
      <c r="K97" s="84">
        <f>'Benchmarking Calculations'!K63</f>
        <v>0</v>
      </c>
      <c r="L97" s="84">
        <f>'Benchmarking Calculations'!L63</f>
        <v>0</v>
      </c>
      <c r="M97" s="84">
        <f>'Benchmarking Calculations'!M63</f>
        <v>0</v>
      </c>
      <c r="N97" s="96" t="s">
        <v>171</v>
      </c>
    </row>
    <row r="98" spans="3:14" x14ac:dyDescent="0.2">
      <c r="C98" s="100"/>
      <c r="E98" s="9">
        <v>5640</v>
      </c>
      <c r="F98" s="9" t="s">
        <v>63</v>
      </c>
      <c r="G98" s="38">
        <f>'Benchmarking Calculations'!G64</f>
        <v>29268.82</v>
      </c>
      <c r="H98" s="84">
        <f>'Benchmarking Calculations'!H64</f>
        <v>28719.63</v>
      </c>
      <c r="I98" s="84">
        <f>'Benchmarking Calculations'!I64</f>
        <v>37049.040000000001</v>
      </c>
      <c r="J98" s="84">
        <f>'Benchmarking Calculations'!J64</f>
        <v>38160.480000000003</v>
      </c>
      <c r="K98" s="84">
        <f>'Benchmarking Calculations'!K64</f>
        <v>0</v>
      </c>
      <c r="L98" s="84">
        <f>'Benchmarking Calculations'!L64</f>
        <v>0</v>
      </c>
      <c r="M98" s="84">
        <f>'Benchmarking Calculations'!M64</f>
        <v>0</v>
      </c>
      <c r="N98" s="96" t="s">
        <v>171</v>
      </c>
    </row>
    <row r="99" spans="3:14" x14ac:dyDescent="0.2">
      <c r="C99" s="100"/>
      <c r="E99" s="9">
        <v>5645</v>
      </c>
      <c r="F99" s="9" t="s">
        <v>64</v>
      </c>
      <c r="G99" s="38">
        <f>'Benchmarking Calculations'!G65</f>
        <v>10547.91</v>
      </c>
      <c r="H99" s="84">
        <f>'Benchmarking Calculations'!H65</f>
        <v>40333.49</v>
      </c>
      <c r="I99" s="84">
        <f>'Benchmarking Calculations'!I65</f>
        <v>44704.58</v>
      </c>
      <c r="J99" s="84">
        <f>'Benchmarking Calculations'!J65</f>
        <v>46995.24</v>
      </c>
      <c r="K99" s="84">
        <f>'Benchmarking Calculations'!K65</f>
        <v>0</v>
      </c>
      <c r="L99" s="84">
        <f>'Benchmarking Calculations'!L65</f>
        <v>0</v>
      </c>
      <c r="M99" s="84">
        <f>'Benchmarking Calculations'!M65</f>
        <v>0</v>
      </c>
      <c r="N99" s="96" t="s">
        <v>171</v>
      </c>
    </row>
    <row r="100" spans="3:14" x14ac:dyDescent="0.2">
      <c r="C100" s="100"/>
      <c r="E100" s="9">
        <v>5646</v>
      </c>
      <c r="F100" s="9" t="s">
        <v>65</v>
      </c>
      <c r="G100" s="38">
        <f>'Benchmarking Calculations'!G66</f>
        <v>0</v>
      </c>
      <c r="H100" s="84">
        <f>'Benchmarking Calculations'!H66</f>
        <v>0</v>
      </c>
      <c r="I100" s="84">
        <f>'Benchmarking Calculations'!I66</f>
        <v>0</v>
      </c>
      <c r="J100" s="84">
        <f>'Benchmarking Calculations'!J66</f>
        <v>0</v>
      </c>
      <c r="K100" s="84">
        <f>'Benchmarking Calculations'!K66</f>
        <v>0</v>
      </c>
      <c r="L100" s="84">
        <f>'Benchmarking Calculations'!L66</f>
        <v>0</v>
      </c>
      <c r="M100" s="84">
        <f>'Benchmarking Calculations'!M66</f>
        <v>0</v>
      </c>
      <c r="N100" s="96" t="s">
        <v>171</v>
      </c>
    </row>
    <row r="101" spans="3:14" x14ac:dyDescent="0.2">
      <c r="C101" s="100"/>
      <c r="E101" s="9">
        <v>5647</v>
      </c>
      <c r="F101" s="9" t="s">
        <v>66</v>
      </c>
      <c r="G101" s="38">
        <f>'Benchmarking Calculations'!G67</f>
        <v>0</v>
      </c>
      <c r="H101" s="84">
        <f>'Benchmarking Calculations'!H67</f>
        <v>0</v>
      </c>
      <c r="I101" s="84">
        <f>'Benchmarking Calculations'!I67</f>
        <v>0</v>
      </c>
      <c r="J101" s="84">
        <f>'Benchmarking Calculations'!J67</f>
        <v>0</v>
      </c>
      <c r="K101" s="84">
        <f>'Benchmarking Calculations'!K67</f>
        <v>0</v>
      </c>
      <c r="L101" s="84">
        <f>'Benchmarking Calculations'!L67</f>
        <v>0</v>
      </c>
      <c r="M101" s="84">
        <f>'Benchmarking Calculations'!M67</f>
        <v>0</v>
      </c>
      <c r="N101" s="96" t="s">
        <v>171</v>
      </c>
    </row>
    <row r="102" spans="3:14" x14ac:dyDescent="0.2">
      <c r="C102" s="100"/>
      <c r="E102" s="9">
        <v>5650</v>
      </c>
      <c r="F102" s="9" t="s">
        <v>67</v>
      </c>
      <c r="G102" s="38">
        <f>'Benchmarking Calculations'!G68</f>
        <v>0</v>
      </c>
      <c r="H102" s="84">
        <f>'Benchmarking Calculations'!H68</f>
        <v>0</v>
      </c>
      <c r="I102" s="84">
        <f>'Benchmarking Calculations'!I68</f>
        <v>0</v>
      </c>
      <c r="J102" s="84">
        <f>'Benchmarking Calculations'!J68</f>
        <v>0</v>
      </c>
      <c r="K102" s="84">
        <f>'Benchmarking Calculations'!K68</f>
        <v>0</v>
      </c>
      <c r="L102" s="84">
        <f>'Benchmarking Calculations'!L68</f>
        <v>0</v>
      </c>
      <c r="M102" s="84">
        <f>'Benchmarking Calculations'!M68</f>
        <v>0</v>
      </c>
      <c r="N102" s="96" t="s">
        <v>171</v>
      </c>
    </row>
    <row r="103" spans="3:14" x14ac:dyDescent="0.2">
      <c r="C103" s="100"/>
      <c r="E103" s="9">
        <v>5655</v>
      </c>
      <c r="F103" s="9" t="s">
        <v>68</v>
      </c>
      <c r="G103" s="38">
        <f>'Benchmarking Calculations'!G69</f>
        <v>85518.32</v>
      </c>
      <c r="H103" s="84">
        <f>'Benchmarking Calculations'!H69</f>
        <v>84197.92</v>
      </c>
      <c r="I103" s="84">
        <f>'Benchmarking Calculations'!I69</f>
        <v>101207.01</v>
      </c>
      <c r="J103" s="84">
        <f>'Benchmarking Calculations'!J69</f>
        <v>125213.64</v>
      </c>
      <c r="K103" s="84">
        <f>'Benchmarking Calculations'!K69</f>
        <v>0</v>
      </c>
      <c r="L103" s="84">
        <f>'Benchmarking Calculations'!L69</f>
        <v>0</v>
      </c>
      <c r="M103" s="84">
        <f>'Benchmarking Calculations'!M69</f>
        <v>0</v>
      </c>
      <c r="N103" s="96" t="s">
        <v>171</v>
      </c>
    </row>
    <row r="104" spans="3:14" x14ac:dyDescent="0.2">
      <c r="C104" s="100"/>
      <c r="E104" s="9">
        <v>5665</v>
      </c>
      <c r="F104" s="9" t="s">
        <v>69</v>
      </c>
      <c r="G104" s="38">
        <f>'Benchmarking Calculations'!G70</f>
        <v>171420.61</v>
      </c>
      <c r="H104" s="84">
        <f>'Benchmarking Calculations'!H70</f>
        <v>184232.26</v>
      </c>
      <c r="I104" s="84">
        <f>'Benchmarking Calculations'!I70</f>
        <v>185767.22</v>
      </c>
      <c r="J104" s="84">
        <f>'Benchmarking Calculations'!J70</f>
        <v>210580.66</v>
      </c>
      <c r="K104" s="84">
        <f>'Benchmarking Calculations'!K70</f>
        <v>0</v>
      </c>
      <c r="L104" s="84">
        <f>'Benchmarking Calculations'!L70</f>
        <v>0</v>
      </c>
      <c r="M104" s="84">
        <f>'Benchmarking Calculations'!M70</f>
        <v>0</v>
      </c>
      <c r="N104" s="96" t="s">
        <v>171</v>
      </c>
    </row>
    <row r="105" spans="3:14" x14ac:dyDescent="0.2">
      <c r="C105" s="100"/>
      <c r="E105" s="9">
        <v>5670</v>
      </c>
      <c r="F105" s="9" t="s">
        <v>70</v>
      </c>
      <c r="G105" s="38">
        <f>'Benchmarking Calculations'!G71</f>
        <v>0</v>
      </c>
      <c r="H105" s="84">
        <f>'Benchmarking Calculations'!H71</f>
        <v>0</v>
      </c>
      <c r="I105" s="84">
        <f>'Benchmarking Calculations'!I71</f>
        <v>0</v>
      </c>
      <c r="J105" s="84">
        <f>'Benchmarking Calculations'!J71</f>
        <v>0</v>
      </c>
      <c r="K105" s="84">
        <f>'Benchmarking Calculations'!K71</f>
        <v>0</v>
      </c>
      <c r="L105" s="84">
        <f>'Benchmarking Calculations'!L71</f>
        <v>0</v>
      </c>
      <c r="M105" s="84">
        <f>'Benchmarking Calculations'!M71</f>
        <v>0</v>
      </c>
      <c r="N105" s="96" t="s">
        <v>171</v>
      </c>
    </row>
    <row r="106" spans="3:14" x14ac:dyDescent="0.2">
      <c r="C106" s="100"/>
      <c r="E106" s="9">
        <v>5672</v>
      </c>
      <c r="F106" s="9" t="s">
        <v>71</v>
      </c>
      <c r="G106" s="38">
        <f>'Benchmarking Calculations'!G72</f>
        <v>0</v>
      </c>
      <c r="H106" s="84">
        <f>'Benchmarking Calculations'!H72</f>
        <v>0</v>
      </c>
      <c r="I106" s="84">
        <f>'Benchmarking Calculations'!I72</f>
        <v>0</v>
      </c>
      <c r="J106" s="84">
        <f>'Benchmarking Calculations'!J72</f>
        <v>0</v>
      </c>
      <c r="K106" s="84">
        <f>'Benchmarking Calculations'!K72</f>
        <v>0</v>
      </c>
      <c r="L106" s="84">
        <f>'Benchmarking Calculations'!L72</f>
        <v>0</v>
      </c>
      <c r="M106" s="84">
        <f>'Benchmarking Calculations'!M72</f>
        <v>0</v>
      </c>
      <c r="N106" s="96" t="s">
        <v>171</v>
      </c>
    </row>
    <row r="107" spans="3:14" x14ac:dyDescent="0.2">
      <c r="C107" s="100"/>
      <c r="E107" s="9">
        <v>5675</v>
      </c>
      <c r="F107" s="9" t="s">
        <v>72</v>
      </c>
      <c r="G107" s="38">
        <f>'Benchmarking Calculations'!G73</f>
        <v>151840.67000000001</v>
      </c>
      <c r="H107" s="84">
        <f>'Benchmarking Calculations'!H73</f>
        <v>149611.23000000001</v>
      </c>
      <c r="I107" s="84">
        <f>'Benchmarking Calculations'!I73</f>
        <v>125943.67</v>
      </c>
      <c r="J107" s="84">
        <f>'Benchmarking Calculations'!J73</f>
        <v>143840.94</v>
      </c>
      <c r="K107" s="84">
        <f>'Benchmarking Calculations'!K73</f>
        <v>0</v>
      </c>
      <c r="L107" s="84">
        <f>'Benchmarking Calculations'!L73</f>
        <v>0</v>
      </c>
      <c r="M107" s="84">
        <f>'Benchmarking Calculations'!M73</f>
        <v>0</v>
      </c>
      <c r="N107" s="96" t="s">
        <v>171</v>
      </c>
    </row>
    <row r="108" spans="3:14" x14ac:dyDescent="0.2">
      <c r="C108" s="100"/>
      <c r="E108" s="68">
        <v>5680</v>
      </c>
      <c r="F108" s="68" t="s">
        <v>73</v>
      </c>
      <c r="G108" s="69">
        <f>'Benchmarking Calculations'!G74</f>
        <v>7775.14</v>
      </c>
      <c r="H108" s="84">
        <f>'Benchmarking Calculations'!H74</f>
        <v>9121.5400000000009</v>
      </c>
      <c r="I108" s="84">
        <f>'Benchmarking Calculations'!I74</f>
        <v>9143.7000000000007</v>
      </c>
      <c r="J108" s="84">
        <f>'Benchmarking Calculations'!J74</f>
        <v>9277.68</v>
      </c>
      <c r="K108" s="84">
        <f>'Benchmarking Calculations'!K74</f>
        <v>0</v>
      </c>
      <c r="L108" s="84">
        <f>'Benchmarking Calculations'!L74</f>
        <v>0</v>
      </c>
      <c r="M108" s="84">
        <f>'Benchmarking Calculations'!M74</f>
        <v>0</v>
      </c>
      <c r="N108" s="96" t="s">
        <v>171</v>
      </c>
    </row>
    <row r="109" spans="3:14" x14ac:dyDescent="0.2">
      <c r="C109" s="100"/>
      <c r="E109" s="10"/>
      <c r="F109" s="13" t="s">
        <v>74</v>
      </c>
      <c r="G109" s="67">
        <f>'Benchmarking Calculations'!G75</f>
        <v>1294170.0599999998</v>
      </c>
      <c r="H109" s="52">
        <f>SUM(H92:H108)</f>
        <v>1440788.95</v>
      </c>
      <c r="I109" s="52">
        <f t="shared" ref="I109:M109" si="7">SUM(I92:I108)</f>
        <v>1417393.3399999999</v>
      </c>
      <c r="J109" s="52">
        <f t="shared" si="7"/>
        <v>1600359.7399999998</v>
      </c>
      <c r="K109" s="52">
        <f t="shared" si="7"/>
        <v>0</v>
      </c>
      <c r="L109" s="52">
        <f t="shared" si="7"/>
        <v>0</v>
      </c>
      <c r="M109" s="52">
        <f t="shared" si="7"/>
        <v>0</v>
      </c>
      <c r="N109" s="96" t="s">
        <v>29</v>
      </c>
    </row>
    <row r="110" spans="3:14" x14ac:dyDescent="0.2">
      <c r="C110" s="100"/>
      <c r="E110" s="9">
        <v>5635</v>
      </c>
      <c r="F110" s="9" t="s">
        <v>75</v>
      </c>
      <c r="G110" s="38">
        <f>'Benchmarking Calculations'!G76</f>
        <v>11821.04</v>
      </c>
      <c r="H110" s="84">
        <f>'Benchmarking Calculations'!H76</f>
        <v>12351.97</v>
      </c>
      <c r="I110" s="84">
        <f>'Benchmarking Calculations'!I76</f>
        <v>14241.12</v>
      </c>
      <c r="J110" s="84">
        <f>'Benchmarking Calculations'!J76</f>
        <v>14668.44</v>
      </c>
      <c r="K110" s="84">
        <f>'Benchmarking Calculations'!K76</f>
        <v>0</v>
      </c>
      <c r="L110" s="84">
        <f>'Benchmarking Calculations'!L76</f>
        <v>0</v>
      </c>
      <c r="M110" s="84">
        <f>'Benchmarking Calculations'!M76</f>
        <v>0</v>
      </c>
      <c r="N110" s="96" t="s">
        <v>171</v>
      </c>
    </row>
    <row r="111" spans="3:14" x14ac:dyDescent="0.2">
      <c r="C111" s="100"/>
      <c r="E111" s="68">
        <v>6210</v>
      </c>
      <c r="F111" s="68" t="s">
        <v>76</v>
      </c>
      <c r="G111" s="69">
        <f>'Benchmarking Calculations'!G77</f>
        <v>0</v>
      </c>
      <c r="H111" s="84">
        <f>'Benchmarking Calculations'!H77</f>
        <v>0</v>
      </c>
      <c r="I111" s="84">
        <f>'Benchmarking Calculations'!I77</f>
        <v>0</v>
      </c>
      <c r="J111" s="84">
        <f>'Benchmarking Calculations'!J77</f>
        <v>0</v>
      </c>
      <c r="K111" s="84">
        <f>'Benchmarking Calculations'!K77</f>
        <v>0</v>
      </c>
      <c r="L111" s="84">
        <f>'Benchmarking Calculations'!L77</f>
        <v>0</v>
      </c>
      <c r="M111" s="84">
        <f>'Benchmarking Calculations'!M77</f>
        <v>0</v>
      </c>
      <c r="N111" s="96" t="s">
        <v>171</v>
      </c>
    </row>
    <row r="112" spans="3:14" x14ac:dyDescent="0.2">
      <c r="C112" s="100"/>
      <c r="F112" s="13" t="s">
        <v>77</v>
      </c>
      <c r="G112" s="67">
        <f>'Benchmarking Calculations'!G78</f>
        <v>11821.04</v>
      </c>
      <c r="H112" s="52">
        <f>SUM(H110:H111)</f>
        <v>12351.97</v>
      </c>
      <c r="I112" s="52">
        <f>SUM(I110:I111)</f>
        <v>14241.12</v>
      </c>
      <c r="J112" s="52">
        <f t="shared" ref="J112:M112" si="8">SUM(J110:J111)</f>
        <v>14668.44</v>
      </c>
      <c r="K112" s="52">
        <f t="shared" si="8"/>
        <v>0</v>
      </c>
      <c r="L112" s="52">
        <f t="shared" si="8"/>
        <v>0</v>
      </c>
      <c r="M112" s="52">
        <f t="shared" si="8"/>
        <v>0</v>
      </c>
      <c r="N112" s="96" t="s">
        <v>29</v>
      </c>
    </row>
    <row r="113" spans="3:14" x14ac:dyDescent="0.2">
      <c r="C113" s="100"/>
      <c r="E113" s="68">
        <v>5515</v>
      </c>
      <c r="F113" s="68" t="s">
        <v>272</v>
      </c>
      <c r="G113" s="69">
        <f>'Benchmarking Calculations'!G79</f>
        <v>0</v>
      </c>
      <c r="H113" s="84">
        <f>'Benchmarking Calculations'!H79</f>
        <v>0</v>
      </c>
      <c r="I113" s="84">
        <f>'Benchmarking Calculations'!I79</f>
        <v>0</v>
      </c>
      <c r="J113" s="84">
        <f>'Benchmarking Calculations'!J79</f>
        <v>0</v>
      </c>
      <c r="K113" s="84">
        <f>'Benchmarking Calculations'!K79</f>
        <v>0</v>
      </c>
      <c r="L113" s="84">
        <f>'Benchmarking Calculations'!L79</f>
        <v>0</v>
      </c>
      <c r="M113" s="84">
        <f>'Benchmarking Calculations'!M79</f>
        <v>0</v>
      </c>
      <c r="N113" s="96" t="s">
        <v>171</v>
      </c>
    </row>
    <row r="114" spans="3:14" x14ac:dyDescent="0.2">
      <c r="C114" s="100"/>
      <c r="E114" s="12"/>
      <c r="F114" s="13" t="s">
        <v>78</v>
      </c>
      <c r="G114" s="67">
        <f>'Benchmarking Calculations'!G80</f>
        <v>0</v>
      </c>
      <c r="H114" s="52">
        <f>SUM(H113)</f>
        <v>0</v>
      </c>
      <c r="I114" s="52">
        <f t="shared" ref="I114:M114" si="9">SUM(I113)</f>
        <v>0</v>
      </c>
      <c r="J114" s="52">
        <f t="shared" si="9"/>
        <v>0</v>
      </c>
      <c r="K114" s="52">
        <f t="shared" si="9"/>
        <v>0</v>
      </c>
      <c r="L114" s="52">
        <f t="shared" si="9"/>
        <v>0</v>
      </c>
      <c r="M114" s="52">
        <f t="shared" si="9"/>
        <v>0</v>
      </c>
      <c r="N114" s="96" t="s">
        <v>29</v>
      </c>
    </row>
    <row r="115" spans="3:14" x14ac:dyDescent="0.2">
      <c r="C115" s="100"/>
      <c r="E115" s="110" t="s">
        <v>193</v>
      </c>
      <c r="F115" s="13" t="s">
        <v>79</v>
      </c>
      <c r="G115" s="38">
        <f>'Benchmarking Calculations'!G81</f>
        <v>3338759.9699999997</v>
      </c>
      <c r="H115" s="52">
        <f t="shared" ref="H115:M115" si="10">H64+H78+H86+H91+H109+H112</f>
        <v>3617321.7100000004</v>
      </c>
      <c r="I115" s="52">
        <f t="shared" si="10"/>
        <v>3773698.26</v>
      </c>
      <c r="J115" s="52">
        <f t="shared" si="10"/>
        <v>4192220.6299999994</v>
      </c>
      <c r="K115" s="52">
        <f t="shared" si="10"/>
        <v>0</v>
      </c>
      <c r="L115" s="52">
        <f t="shared" si="10"/>
        <v>0</v>
      </c>
      <c r="M115" s="52">
        <f t="shared" si="10"/>
        <v>0</v>
      </c>
      <c r="N115" s="96" t="s">
        <v>29</v>
      </c>
    </row>
    <row r="116" spans="3:14" x14ac:dyDescent="0.2">
      <c r="C116" s="100"/>
      <c r="F116" s="13"/>
      <c r="G116" s="38"/>
      <c r="H116" s="53"/>
      <c r="I116" s="15"/>
      <c r="N116" s="96"/>
    </row>
    <row r="117" spans="3:14" x14ac:dyDescent="0.2">
      <c r="C117" s="100"/>
      <c r="D117" s="8" t="s">
        <v>80</v>
      </c>
      <c r="F117" s="2"/>
      <c r="G117" s="38"/>
      <c r="H117" s="53"/>
      <c r="N117" s="96"/>
    </row>
    <row r="118" spans="3:14" x14ac:dyDescent="0.2">
      <c r="C118" s="100"/>
      <c r="F118" s="9">
        <v>5014</v>
      </c>
      <c r="G118" s="38">
        <f>G47</f>
        <v>0</v>
      </c>
      <c r="H118" s="38">
        <f>'Benchmarking Calculations'!H84</f>
        <v>0</v>
      </c>
      <c r="I118" s="38">
        <f>'Benchmarking Calculations'!I84</f>
        <v>0</v>
      </c>
      <c r="J118" s="38">
        <f>'Benchmarking Calculations'!J84</f>
        <v>0</v>
      </c>
      <c r="K118" s="38">
        <f>'Benchmarking Calculations'!K84</f>
        <v>0</v>
      </c>
      <c r="L118" s="38">
        <f>'Benchmarking Calculations'!L84</f>
        <v>0</v>
      </c>
      <c r="M118" s="38">
        <f>'Benchmarking Calculations'!M84</f>
        <v>0</v>
      </c>
      <c r="N118" s="96" t="s">
        <v>29</v>
      </c>
    </row>
    <row r="119" spans="3:14" x14ac:dyDescent="0.2">
      <c r="C119" s="100"/>
      <c r="F119" s="9">
        <v>5015</v>
      </c>
      <c r="G119" s="38">
        <f>G48</f>
        <v>0</v>
      </c>
      <c r="H119" s="38">
        <f>'Benchmarking Calculations'!H85</f>
        <v>0</v>
      </c>
      <c r="I119" s="38">
        <f>'Benchmarking Calculations'!I85</f>
        <v>0</v>
      </c>
      <c r="J119" s="38">
        <f>'Benchmarking Calculations'!J85</f>
        <v>0</v>
      </c>
      <c r="K119" s="38">
        <f>'Benchmarking Calculations'!K85</f>
        <v>0</v>
      </c>
      <c r="L119" s="38">
        <f>'Benchmarking Calculations'!L85</f>
        <v>0</v>
      </c>
      <c r="M119" s="38">
        <f>'Benchmarking Calculations'!M85</f>
        <v>0</v>
      </c>
      <c r="N119" s="96" t="s">
        <v>29</v>
      </c>
    </row>
    <row r="120" spans="3:14" x14ac:dyDescent="0.2">
      <c r="C120" s="100"/>
      <c r="F120" s="9">
        <v>5112</v>
      </c>
      <c r="G120" s="38">
        <f>G67</f>
        <v>0</v>
      </c>
      <c r="H120" s="38">
        <f>'Benchmarking Calculations'!H86</f>
        <v>0</v>
      </c>
      <c r="I120" s="38">
        <f>'Benchmarking Calculations'!I86</f>
        <v>0</v>
      </c>
      <c r="J120" s="38">
        <f>'Benchmarking Calculations'!J86</f>
        <v>0</v>
      </c>
      <c r="K120" s="38">
        <f>'Benchmarking Calculations'!K86</f>
        <v>0</v>
      </c>
      <c r="L120" s="38">
        <f>'Benchmarking Calculations'!L86</f>
        <v>0</v>
      </c>
      <c r="M120" s="38">
        <f>'Benchmarking Calculations'!M86</f>
        <v>0</v>
      </c>
      <c r="N120" s="96" t="s">
        <v>29</v>
      </c>
    </row>
    <row r="121" spans="3:14" x14ac:dyDescent="0.2">
      <c r="C121" s="100"/>
      <c r="E121" s="110" t="s">
        <v>194</v>
      </c>
      <c r="F121" s="13" t="s">
        <v>81</v>
      </c>
      <c r="G121" s="67">
        <f>'Benchmarking Calculations'!G87</f>
        <v>0</v>
      </c>
      <c r="H121" s="67">
        <f>'Benchmarking Calculations'!H87</f>
        <v>0</v>
      </c>
      <c r="I121" s="67">
        <f>'Benchmarking Calculations'!I87</f>
        <v>0</v>
      </c>
      <c r="J121" s="67">
        <f>'Benchmarking Calculations'!J87</f>
        <v>0</v>
      </c>
      <c r="K121" s="67">
        <f>'Benchmarking Calculations'!K87</f>
        <v>0</v>
      </c>
      <c r="L121" s="67">
        <f>'Benchmarking Calculations'!L87</f>
        <v>0</v>
      </c>
      <c r="M121" s="67">
        <f>'Benchmarking Calculations'!M87</f>
        <v>0</v>
      </c>
      <c r="N121" s="111" t="s">
        <v>29</v>
      </c>
    </row>
    <row r="122" spans="3:14" x14ac:dyDescent="0.2">
      <c r="C122" s="100"/>
      <c r="E122" s="110" t="s">
        <v>195</v>
      </c>
      <c r="F122" s="13" t="s">
        <v>82</v>
      </c>
      <c r="G122" s="189">
        <v>43083</v>
      </c>
      <c r="H122" s="189">
        <v>46812</v>
      </c>
      <c r="I122" s="189">
        <v>52446.773671774405</v>
      </c>
      <c r="J122" s="189">
        <v>57866.231124000115</v>
      </c>
      <c r="K122" s="112">
        <f>'Benchmarking Calculations'!K88</f>
        <v>0</v>
      </c>
      <c r="L122" s="112">
        <f>'Benchmarking Calculations'!L88</f>
        <v>0</v>
      </c>
      <c r="M122" s="112">
        <f>'Benchmarking Calculations'!M88</f>
        <v>0</v>
      </c>
      <c r="N122" s="111" t="s">
        <v>171</v>
      </c>
    </row>
    <row r="123" spans="3:14" ht="13.5" thickBot="1" x14ac:dyDescent="0.25">
      <c r="C123" s="101"/>
      <c r="D123" s="51"/>
      <c r="E123" s="51"/>
      <c r="F123" s="102"/>
      <c r="G123" s="98"/>
      <c r="H123" s="103"/>
      <c r="I123" s="104"/>
      <c r="J123" s="51"/>
      <c r="K123" s="51"/>
      <c r="L123" s="51"/>
      <c r="M123" s="51"/>
      <c r="N123" s="99"/>
    </row>
  </sheetData>
  <mergeCells count="6">
    <mergeCell ref="P20:Y22"/>
    <mergeCell ref="H34:M34"/>
    <mergeCell ref="C2:N2"/>
    <mergeCell ref="C3:N3"/>
    <mergeCell ref="H8:M8"/>
    <mergeCell ref="K5:M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282"/>
  <sheetViews>
    <sheetView zoomScale="80" zoomScaleNormal="80" workbookViewId="0">
      <pane ySplit="5" topLeftCell="A231" activePane="bottomLeft" state="frozen"/>
      <selection activeCell="G33" sqref="G33"/>
      <selection pane="bottomLeft" activeCell="H250" sqref="H25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36.7109375" style="2" customWidth="1"/>
    <col min="6" max="11" width="16" customWidth="1"/>
    <col min="12" max="12" width="16.28515625" customWidth="1"/>
    <col min="13" max="13" width="16.7109375" customWidth="1"/>
    <col min="14" max="14" width="9.85546875" style="152" customWidth="1"/>
    <col min="15" max="15" width="9.140625" style="70" customWidth="1"/>
    <col min="16" max="16" width="16.140625" style="70" customWidth="1"/>
    <col min="17" max="17" width="19" style="70" customWidth="1"/>
    <col min="18" max="18" width="18.140625" style="70" customWidth="1"/>
    <col min="19" max="19" width="14.28515625" style="70" customWidth="1"/>
    <col min="20" max="20" width="17.140625" style="70" customWidth="1"/>
    <col min="21" max="23" width="14.28515625" style="70" customWidth="1"/>
    <col min="24" max="24" width="17.140625" style="70" customWidth="1"/>
    <col min="25" max="25" width="21.42578125" style="70" customWidth="1"/>
    <col min="26" max="26" width="21" style="70" customWidth="1"/>
    <col min="27" max="27" width="19.42578125" style="70" customWidth="1"/>
    <col min="28" max="29" width="14.28515625" style="70" customWidth="1"/>
    <col min="30" max="30" width="16.42578125" style="70" customWidth="1"/>
    <col min="31" max="31" width="15.42578125" style="70" customWidth="1"/>
    <col min="32" max="32" width="19.28515625" style="70" customWidth="1"/>
    <col min="33" max="33" width="18.85546875" style="70" customWidth="1"/>
    <col min="34" max="34" width="18.140625" style="70" customWidth="1"/>
    <col min="35" max="35" width="14.28515625" style="70" customWidth="1"/>
    <col min="36" max="36" width="18.28515625" style="70" customWidth="1"/>
    <col min="37" max="37" width="14.28515625" style="70" customWidth="1"/>
    <col min="38" max="38" width="17.42578125" style="70" customWidth="1"/>
    <col min="39" max="39" width="16.5703125" style="70" customWidth="1"/>
    <col min="40" max="40" width="18.7109375" style="70" customWidth="1"/>
    <col min="41" max="41" width="16.7109375" style="70" customWidth="1"/>
    <col min="42" max="43" width="13.42578125" style="70" customWidth="1"/>
    <col min="44" max="44" width="19.140625" style="70" customWidth="1"/>
    <col min="45" max="45" width="15.85546875" style="70" customWidth="1"/>
    <col min="46" max="46" width="17.28515625" style="70" customWidth="1"/>
    <col min="47" max="47" width="18" style="70" customWidth="1"/>
    <col min="48" max="48" width="13.42578125" style="70" customWidth="1"/>
    <col min="49" max="49" width="17.28515625" style="70" customWidth="1"/>
    <col min="50" max="50" width="13.42578125" style="70" customWidth="1"/>
    <col min="51" max="51" width="17.28515625" style="70" customWidth="1"/>
    <col min="52" max="52" width="18.140625" style="70" customWidth="1"/>
    <col min="53" max="53" width="21.28515625" style="70" customWidth="1"/>
    <col min="54" max="54" width="18.42578125" style="70" customWidth="1"/>
    <col min="55" max="55" width="18" style="70" customWidth="1"/>
    <col min="56" max="60" width="13.42578125" style="70" customWidth="1"/>
    <col min="61" max="61" width="14.85546875" style="70" customWidth="1"/>
    <col min="62" max="62" width="15.85546875" style="70" customWidth="1"/>
    <col min="63" max="63" width="13.42578125" style="70" customWidth="1"/>
    <col min="64" max="64" width="16.42578125" style="70" customWidth="1"/>
    <col min="65" max="65" width="16.140625" style="70" customWidth="1"/>
    <col min="66" max="69" width="13.42578125" style="70" customWidth="1"/>
    <col min="70" max="70" width="15.28515625" style="70" customWidth="1"/>
    <col min="71" max="71" width="13.42578125" style="70" customWidth="1"/>
    <col min="72" max="72" width="15.85546875" style="70" customWidth="1"/>
    <col min="73" max="73" width="13.42578125" style="70" customWidth="1"/>
    <col min="74" max="74" width="16.140625" style="70" customWidth="1"/>
    <col min="75" max="78" width="13.42578125" style="70" customWidth="1"/>
    <col min="79" max="79" width="17.140625" style="70" customWidth="1"/>
    <col min="80" max="83" width="13.42578125" style="70" customWidth="1"/>
    <col min="84" max="150" width="9.140625" customWidth="1"/>
  </cols>
  <sheetData>
    <row r="1" spans="1:149" ht="24" thickBot="1" x14ac:dyDescent="0.4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80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</row>
    <row r="2" spans="1:149" ht="21" thickTop="1" thickBot="1" x14ac:dyDescent="0.4">
      <c r="A2" s="1"/>
      <c r="B2" s="1"/>
      <c r="Q2" s="116"/>
      <c r="R2" s="116"/>
    </row>
    <row r="3" spans="1:149" s="118" customFormat="1" ht="75.75" customHeight="1" thickBot="1" x14ac:dyDescent="0.3">
      <c r="B3" s="230" t="s">
        <v>1</v>
      </c>
      <c r="C3" s="230"/>
      <c r="D3" s="139"/>
      <c r="E3" s="63" t="str">
        <f>'Model Inputs'!F5</f>
        <v>Orangeville Hydro Limited</v>
      </c>
      <c r="F3" s="141"/>
      <c r="G3" s="141"/>
      <c r="N3" s="153"/>
      <c r="O3" s="118">
        <v>1</v>
      </c>
      <c r="P3" s="118" t="s">
        <v>262</v>
      </c>
      <c r="Q3" s="140" t="s">
        <v>263</v>
      </c>
      <c r="R3" s="140" t="s">
        <v>198</v>
      </c>
      <c r="S3" s="140" t="s">
        <v>199</v>
      </c>
      <c r="T3" s="140" t="s">
        <v>200</v>
      </c>
      <c r="U3" s="140" t="s">
        <v>201</v>
      </c>
      <c r="V3" s="140" t="s">
        <v>202</v>
      </c>
      <c r="W3" s="140" t="s">
        <v>203</v>
      </c>
      <c r="X3" s="140" t="s">
        <v>204</v>
      </c>
      <c r="Y3" s="140" t="s">
        <v>205</v>
      </c>
      <c r="Z3" s="140" t="s">
        <v>266</v>
      </c>
      <c r="AA3" s="140" t="s">
        <v>207</v>
      </c>
      <c r="AB3" s="140" t="s">
        <v>208</v>
      </c>
      <c r="AC3" s="140" t="s">
        <v>264</v>
      </c>
      <c r="AD3" s="140" t="s">
        <v>209</v>
      </c>
      <c r="AE3" s="140" t="s">
        <v>210</v>
      </c>
      <c r="AF3" s="140" t="s">
        <v>267</v>
      </c>
      <c r="AG3" s="140" t="s">
        <v>212</v>
      </c>
      <c r="AH3" s="140" t="s">
        <v>213</v>
      </c>
      <c r="AI3" s="140" t="s">
        <v>214</v>
      </c>
      <c r="AJ3" s="140" t="s">
        <v>215</v>
      </c>
      <c r="AK3" s="140" t="s">
        <v>216</v>
      </c>
      <c r="AL3" s="140" t="s">
        <v>217</v>
      </c>
      <c r="AM3" s="140" t="s">
        <v>218</v>
      </c>
      <c r="AN3" s="140" t="s">
        <v>219</v>
      </c>
      <c r="AO3" s="140" t="s">
        <v>220</v>
      </c>
      <c r="AP3" s="140" t="s">
        <v>221</v>
      </c>
      <c r="AQ3" s="140" t="s">
        <v>222</v>
      </c>
      <c r="AR3" s="140" t="s">
        <v>223</v>
      </c>
      <c r="AS3" s="140" t="s">
        <v>224</v>
      </c>
      <c r="AT3" s="140" t="s">
        <v>265</v>
      </c>
      <c r="AU3" s="140" t="s">
        <v>225</v>
      </c>
      <c r="AV3" s="140" t="s">
        <v>226</v>
      </c>
      <c r="AW3" s="140" t="s">
        <v>227</v>
      </c>
      <c r="AX3" s="140" t="s">
        <v>228</v>
      </c>
      <c r="AY3" s="140" t="s">
        <v>229</v>
      </c>
      <c r="AZ3" s="140" t="s">
        <v>230</v>
      </c>
      <c r="BA3" s="140" t="s">
        <v>231</v>
      </c>
      <c r="BB3" s="140" t="s">
        <v>232</v>
      </c>
      <c r="BC3" s="140" t="s">
        <v>233</v>
      </c>
      <c r="BD3" s="140" t="s">
        <v>234</v>
      </c>
      <c r="BE3" s="140" t="s">
        <v>235</v>
      </c>
      <c r="BF3" s="140" t="s">
        <v>236</v>
      </c>
      <c r="BG3" s="140" t="s">
        <v>237</v>
      </c>
      <c r="BH3" s="140" t="s">
        <v>238</v>
      </c>
      <c r="BI3" s="140" t="s">
        <v>239</v>
      </c>
      <c r="BJ3" s="140" t="s">
        <v>240</v>
      </c>
      <c r="BK3" s="140" t="s">
        <v>241</v>
      </c>
      <c r="BL3" s="140" t="s">
        <v>242</v>
      </c>
      <c r="BM3" s="140" t="s">
        <v>243</v>
      </c>
      <c r="BN3" s="140" t="s">
        <v>244</v>
      </c>
      <c r="BO3" s="140" t="s">
        <v>245</v>
      </c>
      <c r="BP3" s="140" t="s">
        <v>246</v>
      </c>
      <c r="BQ3" s="140" t="s">
        <v>247</v>
      </c>
      <c r="BR3" s="140" t="s">
        <v>248</v>
      </c>
      <c r="BS3" s="140" t="s">
        <v>249</v>
      </c>
      <c r="BT3" s="140" t="s">
        <v>250</v>
      </c>
      <c r="BU3" s="140" t="s">
        <v>251</v>
      </c>
      <c r="BV3" s="140" t="s">
        <v>252</v>
      </c>
      <c r="BW3" s="140" t="s">
        <v>253</v>
      </c>
      <c r="BX3" s="140" t="s">
        <v>254</v>
      </c>
      <c r="BY3" s="140" t="s">
        <v>255</v>
      </c>
      <c r="BZ3" s="140" t="s">
        <v>256</v>
      </c>
      <c r="CA3" s="140" t="s">
        <v>257</v>
      </c>
      <c r="CB3" s="140" t="s">
        <v>258</v>
      </c>
      <c r="CC3" s="140" t="s">
        <v>259</v>
      </c>
    </row>
    <row r="4" spans="1:149" s="170" customFormat="1" ht="33.75" customHeight="1" x14ac:dyDescent="0.25">
      <c r="E4" s="171"/>
      <c r="F4" s="231"/>
      <c r="G4" s="232"/>
      <c r="H4" s="233" t="s">
        <v>2</v>
      </c>
      <c r="I4" s="231"/>
      <c r="J4" s="231"/>
      <c r="K4" s="231"/>
      <c r="L4" s="231"/>
      <c r="M4" s="231"/>
      <c r="N4" s="172"/>
      <c r="O4" s="173">
        <v>2</v>
      </c>
      <c r="P4" s="173"/>
      <c r="Q4" s="174"/>
      <c r="R4" s="174"/>
      <c r="S4" s="174"/>
      <c r="T4" s="174"/>
      <c r="U4" s="174"/>
      <c r="V4" s="174"/>
      <c r="W4" s="174"/>
      <c r="X4" s="174"/>
      <c r="Y4" s="174"/>
      <c r="Z4" s="140" t="s">
        <v>206</v>
      </c>
      <c r="AA4" s="174"/>
      <c r="AB4" s="174"/>
      <c r="AC4" s="174"/>
      <c r="AD4" s="174"/>
      <c r="AE4" s="174"/>
      <c r="AF4" s="140" t="s">
        <v>211</v>
      </c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</row>
    <row r="5" spans="1:149" ht="38.25" x14ac:dyDescent="0.2">
      <c r="B5" s="4" t="s">
        <v>3</v>
      </c>
      <c r="D5" t="s">
        <v>4</v>
      </c>
      <c r="E5" s="2" t="s">
        <v>5</v>
      </c>
      <c r="F5" s="5">
        <v>2020</v>
      </c>
      <c r="G5" s="5">
        <v>2021</v>
      </c>
      <c r="H5" s="55">
        <f>G5+1</f>
        <v>2022</v>
      </c>
      <c r="I5" s="55">
        <f t="shared" ref="I5:M5" si="0">H5+1</f>
        <v>2023</v>
      </c>
      <c r="J5" s="55">
        <f t="shared" si="0"/>
        <v>2024</v>
      </c>
      <c r="K5" s="55">
        <f t="shared" si="0"/>
        <v>2025</v>
      </c>
      <c r="L5" s="55">
        <f t="shared" si="0"/>
        <v>2026</v>
      </c>
      <c r="M5" s="55">
        <f t="shared" si="0"/>
        <v>2027</v>
      </c>
      <c r="N5" s="154" t="s">
        <v>260</v>
      </c>
      <c r="O5" s="70">
        <v>3</v>
      </c>
      <c r="CG5" s="17"/>
    </row>
    <row r="6" spans="1:149" x14ac:dyDescent="0.2">
      <c r="B6" s="4"/>
      <c r="F6" s="5"/>
      <c r="G6" s="5"/>
      <c r="H6" s="5"/>
      <c r="I6" s="5"/>
      <c r="J6" s="5"/>
      <c r="K6" s="5"/>
      <c r="O6" s="70">
        <v>4</v>
      </c>
      <c r="P6" s="70">
        <v>0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</row>
    <row r="7" spans="1:149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88"/>
      <c r="N7" s="155"/>
      <c r="O7" s="70">
        <v>5</v>
      </c>
      <c r="P7" s="70">
        <v>0</v>
      </c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"/>
      <c r="CG7" s="6"/>
      <c r="CH7" s="6"/>
    </row>
    <row r="8" spans="1:149" ht="25.5" customHeight="1" thickTop="1" x14ac:dyDescent="0.2">
      <c r="A8" s="7"/>
      <c r="O8" s="70">
        <v>6</v>
      </c>
      <c r="P8" s="70">
        <v>0</v>
      </c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</row>
    <row r="9" spans="1:149" x14ac:dyDescent="0.2">
      <c r="A9" s="7"/>
      <c r="B9" s="2">
        <v>1</v>
      </c>
      <c r="C9" s="8" t="s">
        <v>7</v>
      </c>
      <c r="D9" s="8"/>
      <c r="O9" s="70">
        <v>7</v>
      </c>
      <c r="P9" s="70">
        <v>0</v>
      </c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</row>
    <row r="10" spans="1:149" outlineLevel="1" x14ac:dyDescent="0.2">
      <c r="A10" s="7"/>
      <c r="B10" s="2">
        <v>2</v>
      </c>
      <c r="C10" s="9">
        <v>5005</v>
      </c>
      <c r="D10" s="138">
        <v>2</v>
      </c>
      <c r="E10" s="9" t="s">
        <v>8</v>
      </c>
      <c r="F10" s="64"/>
      <c r="G10" s="183">
        <f>IFERROR(VLOOKUP(C10,'[1]Trial Balance'!$A$266:$D$333,4,FALSE),0)</f>
        <v>511285.91</v>
      </c>
      <c r="H10" s="203">
        <f>IFERROR(VLOOKUP(C10,'[1]Trial Balance'!$A$266:$E$333,5,FALSE),0)</f>
        <v>425875.15</v>
      </c>
      <c r="I10" s="183">
        <f>IFERROR(VLOOKUP(C10,'[1]Trial Balance'!$A$266:$F$333,6,FALSE),0)</f>
        <v>535515.63</v>
      </c>
      <c r="J10" s="183">
        <f>IFERROR(VLOOKUP(C10,'[1]Trial Balance'!$A$266:$G$333,7,FALSE),0)</f>
        <v>631109.38</v>
      </c>
      <c r="K10" s="64"/>
      <c r="L10" s="64"/>
      <c r="M10" s="64"/>
      <c r="N10" s="61"/>
      <c r="O10">
        <v>8</v>
      </c>
      <c r="P10">
        <v>0</v>
      </c>
      <c r="Q10" s="64">
        <v>14582622.859999999</v>
      </c>
      <c r="R10" s="64">
        <v>170503.62</v>
      </c>
      <c r="S10" s="64">
        <v>0</v>
      </c>
      <c r="T10" s="64">
        <v>618461</v>
      </c>
      <c r="U10" s="64">
        <v>671930.77</v>
      </c>
      <c r="V10" s="64">
        <v>0</v>
      </c>
      <c r="W10" s="64">
        <v>123742.7</v>
      </c>
      <c r="X10" s="175">
        <v>68732.2</v>
      </c>
      <c r="Y10" s="64">
        <v>0</v>
      </c>
      <c r="Z10" s="64">
        <v>313672.53000000003</v>
      </c>
      <c r="AA10" s="64">
        <v>0</v>
      </c>
      <c r="AB10" s="64">
        <v>15461.93</v>
      </c>
      <c r="AC10" s="64">
        <v>632353.89</v>
      </c>
      <c r="AD10" s="64">
        <v>505928.68</v>
      </c>
      <c r="AE10" s="64">
        <v>2324939.1</v>
      </c>
      <c r="AF10" s="64">
        <v>270804.26</v>
      </c>
      <c r="AG10" s="64">
        <v>72015.100000000006</v>
      </c>
      <c r="AH10" s="64">
        <v>65578.84</v>
      </c>
      <c r="AI10" s="64">
        <v>275950.07</v>
      </c>
      <c r="AJ10" s="64">
        <v>89642.98</v>
      </c>
      <c r="AK10" s="64">
        <v>1762916.96</v>
      </c>
      <c r="AL10" s="61">
        <v>170325.02</v>
      </c>
      <c r="AM10" s="61">
        <v>2108871.2000000002</v>
      </c>
      <c r="AN10" s="61">
        <v>389815.02</v>
      </c>
      <c r="AO10" s="61">
        <v>0</v>
      </c>
      <c r="AP10" s="61">
        <v>0</v>
      </c>
      <c r="AQ10" s="61">
        <v>0</v>
      </c>
      <c r="AR10" s="61">
        <v>3027425.53</v>
      </c>
      <c r="AS10" s="61">
        <v>0</v>
      </c>
      <c r="AT10" s="61">
        <v>278243.96000000002</v>
      </c>
      <c r="AU10" s="61">
        <v>0</v>
      </c>
      <c r="AV10" s="61">
        <v>216344</v>
      </c>
      <c r="AW10" s="61">
        <v>2238345.0499999998</v>
      </c>
      <c r="AX10" s="61">
        <v>102982.45</v>
      </c>
      <c r="AY10" s="61">
        <v>0</v>
      </c>
      <c r="AZ10" s="61">
        <v>2178397.8199999998</v>
      </c>
      <c r="BA10" s="61"/>
      <c r="BB10" s="61">
        <v>0</v>
      </c>
      <c r="BC10" s="61">
        <v>565720.54</v>
      </c>
      <c r="BD10" s="61">
        <v>883891.94</v>
      </c>
      <c r="BE10" s="61">
        <v>36084.050000000003</v>
      </c>
      <c r="BF10" s="61">
        <v>0</v>
      </c>
      <c r="BG10" s="61">
        <v>224272.94</v>
      </c>
      <c r="BH10" s="61">
        <v>2889328.23</v>
      </c>
      <c r="BI10" s="61">
        <v>0</v>
      </c>
      <c r="BJ10" s="61">
        <v>567485</v>
      </c>
      <c r="BK10" s="61">
        <v>781514</v>
      </c>
      <c r="BL10" s="61">
        <v>109143.24</v>
      </c>
      <c r="BM10" s="61">
        <v>1062515.76</v>
      </c>
      <c r="BN10" s="61">
        <v>513870.62</v>
      </c>
      <c r="BO10" s="61">
        <v>0</v>
      </c>
      <c r="BP10" s="61">
        <v>155577.06</v>
      </c>
      <c r="BQ10" s="61">
        <v>0</v>
      </c>
      <c r="BR10" s="61"/>
      <c r="BS10" s="61">
        <v>448973.65</v>
      </c>
      <c r="BT10" s="61">
        <v>126619.75</v>
      </c>
      <c r="BU10" s="61">
        <v>25122606.920000002</v>
      </c>
      <c r="BV10" s="61">
        <v>1073635</v>
      </c>
      <c r="BW10" s="61">
        <v>0</v>
      </c>
      <c r="BX10" s="61">
        <v>664584</v>
      </c>
      <c r="BY10" s="61">
        <v>298198.77</v>
      </c>
      <c r="BZ10" s="61">
        <v>151447.92000000001</v>
      </c>
      <c r="CA10" s="61">
        <v>34353</v>
      </c>
      <c r="CB10" s="61">
        <v>0</v>
      </c>
      <c r="CC10" s="61">
        <v>330221.48</v>
      </c>
      <c r="CD10" s="61"/>
      <c r="CE10" s="61"/>
      <c r="CF10" s="61"/>
      <c r="CG10" s="61">
        <v>14538841.82</v>
      </c>
      <c r="CH10" s="61">
        <v>125547.46</v>
      </c>
      <c r="CI10">
        <v>0</v>
      </c>
      <c r="CJ10">
        <v>567322.68999999994</v>
      </c>
      <c r="CK10">
        <v>626279.94999999995</v>
      </c>
      <c r="CL10">
        <v>0</v>
      </c>
      <c r="CM10">
        <v>69802.19</v>
      </c>
      <c r="CN10">
        <v>76480.789999999994</v>
      </c>
      <c r="CO10">
        <v>0</v>
      </c>
      <c r="CP10">
        <v>277267.52</v>
      </c>
      <c r="CQ10">
        <v>0</v>
      </c>
      <c r="CR10">
        <v>23577.89</v>
      </c>
      <c r="CS10">
        <v>730278.1</v>
      </c>
      <c r="CT10">
        <v>108694.38</v>
      </c>
      <c r="CU10">
        <v>2629755.5099999998</v>
      </c>
      <c r="CV10">
        <v>243916.42</v>
      </c>
      <c r="CW10">
        <v>67084.52</v>
      </c>
      <c r="CX10">
        <v>60719.23</v>
      </c>
      <c r="CY10">
        <v>110235.42</v>
      </c>
      <c r="CZ10">
        <v>97663.96</v>
      </c>
      <c r="DA10">
        <v>1901467.72</v>
      </c>
      <c r="DB10">
        <v>190362.56</v>
      </c>
      <c r="DC10">
        <v>2088992.83</v>
      </c>
      <c r="DD10">
        <v>346740.57</v>
      </c>
      <c r="DE10">
        <v>0</v>
      </c>
      <c r="DF10">
        <v>0</v>
      </c>
      <c r="DG10">
        <v>0</v>
      </c>
      <c r="DH10">
        <v>2998290.54</v>
      </c>
      <c r="DI10">
        <v>0</v>
      </c>
      <c r="DJ10">
        <v>305796.84999999998</v>
      </c>
      <c r="DK10">
        <v>0</v>
      </c>
      <c r="DL10">
        <v>220713</v>
      </c>
      <c r="DM10">
        <v>1692683.18</v>
      </c>
      <c r="DN10">
        <v>130591.52</v>
      </c>
      <c r="DO10">
        <v>0</v>
      </c>
      <c r="DP10">
        <v>2068532.03</v>
      </c>
      <c r="DQ10">
        <v>380945.99</v>
      </c>
      <c r="DR10">
        <v>0</v>
      </c>
      <c r="DS10">
        <v>351159.76</v>
      </c>
      <c r="DT10">
        <v>1155764.48</v>
      </c>
      <c r="DU10">
        <v>101427.31</v>
      </c>
      <c r="DV10">
        <v>0</v>
      </c>
      <c r="DW10">
        <v>142767.74</v>
      </c>
      <c r="DX10">
        <v>2830610.35</v>
      </c>
      <c r="DY10">
        <v>0</v>
      </c>
      <c r="DZ10">
        <v>526066</v>
      </c>
      <c r="EA10">
        <v>727518.43</v>
      </c>
      <c r="EB10">
        <v>126977.38</v>
      </c>
      <c r="EC10">
        <v>1070568.33</v>
      </c>
      <c r="ED10">
        <v>655091.49</v>
      </c>
      <c r="EE10">
        <v>0</v>
      </c>
      <c r="EF10">
        <v>129695.1</v>
      </c>
      <c r="EG10">
        <v>0</v>
      </c>
      <c r="EH10">
        <v>310249.15000000002</v>
      </c>
      <c r="EI10">
        <v>279988.78999999998</v>
      </c>
      <c r="EJ10">
        <v>52367.83</v>
      </c>
      <c r="EK10">
        <v>24069937.809999999</v>
      </c>
      <c r="EL10">
        <v>976137</v>
      </c>
      <c r="EM10">
        <v>0</v>
      </c>
      <c r="EN10">
        <v>768070</v>
      </c>
      <c r="EO10">
        <v>261397.45</v>
      </c>
      <c r="EP10">
        <v>136624.65</v>
      </c>
      <c r="EQ10">
        <v>39537</v>
      </c>
      <c r="ER10">
        <v>0</v>
      </c>
      <c r="ES10">
        <v>316690.55</v>
      </c>
    </row>
    <row r="11" spans="1:149" outlineLevel="1" x14ac:dyDescent="0.2">
      <c r="A11" s="7"/>
      <c r="B11" s="2">
        <v>3</v>
      </c>
      <c r="C11" s="9">
        <v>5010</v>
      </c>
      <c r="D11" s="138">
        <v>3</v>
      </c>
      <c r="E11" s="9" t="s">
        <v>9</v>
      </c>
      <c r="F11" s="64"/>
      <c r="G11" s="183">
        <f>IFERROR(VLOOKUP(C11,'[1]Trial Balance'!$A$266:$D$333,4,FALSE),0)</f>
        <v>0</v>
      </c>
      <c r="H11" s="203">
        <f>IFERROR(VLOOKUP(C11,'[1]Trial Balance'!$A$266:$E$333,5,FALSE),0)</f>
        <v>0</v>
      </c>
      <c r="I11" s="183">
        <f>IFERROR(VLOOKUP(C11,'[1]Trial Balance'!$A$266:$F$333,6,FALSE),0)</f>
        <v>0</v>
      </c>
      <c r="J11" s="183">
        <f>IFERROR(VLOOKUP(C11,'[1]Trial Balance'!$A$266:$G$333,7,FALSE),0)</f>
        <v>0</v>
      </c>
      <c r="K11" s="64"/>
      <c r="L11" s="64"/>
      <c r="M11" s="64"/>
      <c r="N11" s="149"/>
      <c r="O11" s="70">
        <v>9</v>
      </c>
      <c r="P11" s="70">
        <v>0</v>
      </c>
      <c r="Q11" s="114">
        <v>9261459.9100000001</v>
      </c>
      <c r="R11" s="114">
        <v>135356.12</v>
      </c>
      <c r="S11" s="114">
        <v>0</v>
      </c>
      <c r="T11" s="114">
        <v>433496</v>
      </c>
      <c r="U11" s="114">
        <v>86657.78</v>
      </c>
      <c r="V11" s="114">
        <v>2284096.7799999998</v>
      </c>
      <c r="W11" s="114">
        <v>281163.44</v>
      </c>
      <c r="X11" s="143">
        <v>12710.21</v>
      </c>
      <c r="Y11" s="114">
        <v>0</v>
      </c>
      <c r="Z11" s="114">
        <v>131865.9</v>
      </c>
      <c r="AA11" s="114">
        <v>0</v>
      </c>
      <c r="AB11" s="114">
        <v>525.02</v>
      </c>
      <c r="AC11" s="114">
        <v>767357.06</v>
      </c>
      <c r="AD11" s="114">
        <v>75271.94</v>
      </c>
      <c r="AE11" s="114">
        <v>198631.33</v>
      </c>
      <c r="AF11" s="114">
        <v>0</v>
      </c>
      <c r="AG11" s="114">
        <v>0</v>
      </c>
      <c r="AH11" s="114">
        <v>25779.57</v>
      </c>
      <c r="AI11" s="114">
        <v>60698.21</v>
      </c>
      <c r="AJ11" s="114">
        <v>0</v>
      </c>
      <c r="AK11" s="114">
        <v>707391.86</v>
      </c>
      <c r="AL11" s="71">
        <v>93079.98</v>
      </c>
      <c r="AM11" s="71">
        <v>349265.02</v>
      </c>
      <c r="AN11" s="71">
        <v>0</v>
      </c>
      <c r="AO11" s="71">
        <v>0</v>
      </c>
      <c r="AP11" s="71">
        <v>10520.25</v>
      </c>
      <c r="AQ11" s="71">
        <v>0</v>
      </c>
      <c r="AR11" s="71">
        <v>11880084.6</v>
      </c>
      <c r="AS11" s="71">
        <v>3155270.75</v>
      </c>
      <c r="AT11" s="71">
        <v>18315.13</v>
      </c>
      <c r="AU11" s="71">
        <v>0</v>
      </c>
      <c r="AV11" s="71">
        <v>494847</v>
      </c>
      <c r="AW11" s="71">
        <v>843652.54</v>
      </c>
      <c r="AX11" s="71">
        <v>25013.7</v>
      </c>
      <c r="AY11" s="71">
        <v>31652.52</v>
      </c>
      <c r="AZ11" s="71">
        <v>1851123.76</v>
      </c>
      <c r="BA11" s="71"/>
      <c r="BB11" s="71">
        <v>138600</v>
      </c>
      <c r="BC11" s="71">
        <v>0</v>
      </c>
      <c r="BD11" s="71">
        <v>13286.75</v>
      </c>
      <c r="BE11" s="71">
        <v>53534.66</v>
      </c>
      <c r="BF11" s="71">
        <v>245357.69</v>
      </c>
      <c r="BG11" s="71">
        <v>10603.99</v>
      </c>
      <c r="BH11" s="71">
        <v>1059289</v>
      </c>
      <c r="BI11" s="71">
        <v>0</v>
      </c>
      <c r="BJ11" s="71">
        <v>302151</v>
      </c>
      <c r="BK11" s="71">
        <v>0</v>
      </c>
      <c r="BL11" s="71">
        <v>14422.89</v>
      </c>
      <c r="BM11" s="71">
        <v>313421.71000000002</v>
      </c>
      <c r="BN11" s="71">
        <v>246071.84</v>
      </c>
      <c r="BO11" s="71">
        <v>0</v>
      </c>
      <c r="BP11" s="71">
        <v>0</v>
      </c>
      <c r="BQ11" s="71">
        <v>0</v>
      </c>
      <c r="BR11" s="71"/>
      <c r="BS11" s="71">
        <v>951183.23</v>
      </c>
      <c r="BT11" s="71">
        <v>367.1</v>
      </c>
      <c r="BU11" s="71">
        <v>8911483.4000000004</v>
      </c>
      <c r="BV11" s="71">
        <v>1030970</v>
      </c>
      <c r="BW11" s="71">
        <v>10319.370000000001</v>
      </c>
      <c r="BX11" s="149">
        <v>987473</v>
      </c>
      <c r="BY11" s="71">
        <v>171492.1</v>
      </c>
      <c r="BZ11" s="71">
        <v>0</v>
      </c>
      <c r="CA11" s="71">
        <v>5220</v>
      </c>
      <c r="CB11" s="71">
        <v>0</v>
      </c>
      <c r="CC11" s="71">
        <v>414661.11</v>
      </c>
      <c r="CD11" s="71"/>
      <c r="CE11" s="71"/>
      <c r="CF11" s="11"/>
      <c r="CG11" s="11">
        <v>11126069.35</v>
      </c>
      <c r="CH11" s="11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7"/>
      <c r="B12" s="2">
        <v>4</v>
      </c>
      <c r="C12" s="9">
        <v>5012</v>
      </c>
      <c r="D12" s="138">
        <v>4</v>
      </c>
      <c r="E12" s="9" t="s">
        <v>10</v>
      </c>
      <c r="F12" s="64"/>
      <c r="G12" s="183">
        <f>IFERROR(VLOOKUP(C12,'[1]Trial Balance'!$A$266:$D$333,4,FALSE),0)</f>
        <v>0</v>
      </c>
      <c r="H12" s="203">
        <f>IFERROR(VLOOKUP(C12,'[1]Trial Balance'!$A$266:$E$333,5,FALSE),0)</f>
        <v>0</v>
      </c>
      <c r="I12" s="183">
        <f>IFERROR(VLOOKUP(C12,'[1]Trial Balance'!$A$266:$F$333,6,FALSE),0)</f>
        <v>0</v>
      </c>
      <c r="J12" s="183">
        <f>IFERROR(VLOOKUP(C12,'[1]Trial Balance'!$A$266:$G$333,7,FALSE),0)</f>
        <v>0</v>
      </c>
      <c r="K12" s="64"/>
      <c r="L12" s="64"/>
      <c r="M12" s="64"/>
      <c r="N12" s="149"/>
      <c r="O12" s="70">
        <v>10</v>
      </c>
      <c r="P12" s="70">
        <v>0</v>
      </c>
      <c r="Q12" s="114">
        <v>1489117.33</v>
      </c>
      <c r="R12" s="114">
        <v>83660.47</v>
      </c>
      <c r="S12" s="114">
        <v>0</v>
      </c>
      <c r="T12" s="114">
        <v>17298</v>
      </c>
      <c r="U12" s="114">
        <v>16024.46</v>
      </c>
      <c r="V12" s="114">
        <v>81708.5</v>
      </c>
      <c r="W12" s="114">
        <v>131040.78</v>
      </c>
      <c r="X12" s="143">
        <v>89529.96</v>
      </c>
      <c r="Y12" s="114">
        <v>0</v>
      </c>
      <c r="Z12" s="114">
        <v>31006.03</v>
      </c>
      <c r="AA12" s="114">
        <v>1187.07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2711.68</v>
      </c>
      <c r="AH12" s="114">
        <v>0</v>
      </c>
      <c r="AI12" s="114">
        <v>15467.85</v>
      </c>
      <c r="AJ12" s="114">
        <v>60672.62</v>
      </c>
      <c r="AK12" s="114">
        <v>344222.96</v>
      </c>
      <c r="AL12" s="71">
        <v>15039.31</v>
      </c>
      <c r="AM12" s="71">
        <v>22788.47</v>
      </c>
      <c r="AN12" s="71">
        <v>33284.11</v>
      </c>
      <c r="AO12" s="71">
        <v>0</v>
      </c>
      <c r="AP12" s="71">
        <v>0</v>
      </c>
      <c r="AQ12" s="71">
        <v>0</v>
      </c>
      <c r="AR12" s="71">
        <v>2083872.95</v>
      </c>
      <c r="AS12" s="71">
        <v>607001.86</v>
      </c>
      <c r="AT12" s="71">
        <v>62794.2</v>
      </c>
      <c r="AU12" s="71">
        <v>0</v>
      </c>
      <c r="AV12" s="71">
        <v>131637</v>
      </c>
      <c r="AW12" s="71">
        <v>0</v>
      </c>
      <c r="AX12" s="71">
        <v>0</v>
      </c>
      <c r="AY12" s="71">
        <v>0</v>
      </c>
      <c r="AZ12" s="71">
        <v>444400.45</v>
      </c>
      <c r="BA12" s="71"/>
      <c r="BB12" s="71">
        <v>0</v>
      </c>
      <c r="BC12" s="71">
        <v>0</v>
      </c>
      <c r="BD12" s="71">
        <v>99329.41</v>
      </c>
      <c r="BE12" s="71">
        <v>0</v>
      </c>
      <c r="BF12" s="71">
        <v>18257.21</v>
      </c>
      <c r="BG12" s="71">
        <v>5379.79</v>
      </c>
      <c r="BH12" s="71">
        <v>286491.21999999997</v>
      </c>
      <c r="BI12" s="71">
        <v>0</v>
      </c>
      <c r="BJ12" s="71">
        <v>0</v>
      </c>
      <c r="BK12" s="71">
        <v>33994</v>
      </c>
      <c r="BL12" s="71">
        <v>111486.14</v>
      </c>
      <c r="BM12" s="71">
        <v>7475.44</v>
      </c>
      <c r="BN12" s="71">
        <v>644698.13</v>
      </c>
      <c r="BO12" s="71">
        <v>2109.6799999999998</v>
      </c>
      <c r="BP12" s="71">
        <v>11263.44</v>
      </c>
      <c r="BQ12" s="71">
        <v>0</v>
      </c>
      <c r="BR12" s="71"/>
      <c r="BS12" s="71">
        <v>191128</v>
      </c>
      <c r="BT12" s="71">
        <v>0</v>
      </c>
      <c r="BU12" s="71">
        <v>0</v>
      </c>
      <c r="BV12" s="71">
        <v>391107</v>
      </c>
      <c r="BW12" s="71">
        <v>0</v>
      </c>
      <c r="BX12" s="149">
        <v>180770</v>
      </c>
      <c r="BY12" s="71">
        <v>16700</v>
      </c>
      <c r="BZ12" s="71">
        <v>17505.419999999998</v>
      </c>
      <c r="CA12" s="71">
        <v>0</v>
      </c>
      <c r="CB12" s="71">
        <v>0</v>
      </c>
      <c r="CC12" s="71">
        <v>100502.05</v>
      </c>
      <c r="CD12" s="71"/>
      <c r="CE12" s="71"/>
      <c r="CF12" s="11"/>
      <c r="CG12" s="11">
        <v>939300.17</v>
      </c>
      <c r="CH12" s="11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7"/>
      <c r="B13" s="2">
        <v>5</v>
      </c>
      <c r="C13" s="9">
        <v>5014</v>
      </c>
      <c r="D13" s="138">
        <v>5</v>
      </c>
      <c r="E13" s="9" t="s">
        <v>11</v>
      </c>
      <c r="F13" s="64"/>
      <c r="G13" s="183">
        <f>IFERROR(VLOOKUP(C13,'[1]Trial Balance'!$A$266:$D$333,4,FALSE),0)</f>
        <v>0</v>
      </c>
      <c r="H13" s="203">
        <f>IFERROR(VLOOKUP(C13,'[1]Trial Balance'!$A$266:$E$333,5,FALSE),0)</f>
        <v>0</v>
      </c>
      <c r="I13" s="183">
        <f>IFERROR(VLOOKUP(C13,'[1]Trial Balance'!$A$266:$F$333,6,FALSE),0)</f>
        <v>0</v>
      </c>
      <c r="J13" s="183">
        <f>IFERROR(VLOOKUP(C13,'[1]Trial Balance'!$A$266:$G$333,7,FALSE),0)</f>
        <v>0</v>
      </c>
      <c r="K13" s="64"/>
      <c r="L13" s="64"/>
      <c r="M13" s="64"/>
      <c r="N13" s="149"/>
      <c r="O13" s="70">
        <v>11</v>
      </c>
      <c r="P13" s="70">
        <v>0</v>
      </c>
      <c r="Q13" s="114">
        <v>363307.15</v>
      </c>
      <c r="R13" s="114">
        <v>0</v>
      </c>
      <c r="S13" s="114">
        <v>0</v>
      </c>
      <c r="T13" s="114">
        <v>0</v>
      </c>
      <c r="U13" s="114">
        <v>2489.17</v>
      </c>
      <c r="V13" s="114">
        <v>0</v>
      </c>
      <c r="W13" s="114">
        <v>0</v>
      </c>
      <c r="X13" s="143">
        <v>0</v>
      </c>
      <c r="Y13" s="114">
        <v>0</v>
      </c>
      <c r="Z13" s="114">
        <v>0</v>
      </c>
      <c r="AA13" s="114">
        <v>0</v>
      </c>
      <c r="AB13" s="114">
        <v>0</v>
      </c>
      <c r="AC13" s="114">
        <v>0</v>
      </c>
      <c r="AD13" s="114">
        <v>0</v>
      </c>
      <c r="AE13" s="114">
        <v>270171.8</v>
      </c>
      <c r="AF13" s="114">
        <v>0</v>
      </c>
      <c r="AG13" s="114">
        <v>0</v>
      </c>
      <c r="AH13" s="114">
        <v>0</v>
      </c>
      <c r="AI13" s="114">
        <v>2610.94</v>
      </c>
      <c r="AJ13" s="114">
        <v>41273.25</v>
      </c>
      <c r="AK13" s="114">
        <v>0</v>
      </c>
      <c r="AL13" s="71">
        <v>13279.06</v>
      </c>
      <c r="AM13" s="71">
        <v>0</v>
      </c>
      <c r="AN13" s="71">
        <v>0</v>
      </c>
      <c r="AO13" s="71">
        <v>0</v>
      </c>
      <c r="AP13" s="71">
        <v>0</v>
      </c>
      <c r="AQ13" s="71">
        <v>18265.89</v>
      </c>
      <c r="AR13" s="71">
        <v>361215.2</v>
      </c>
      <c r="AS13" s="71">
        <v>384537.44</v>
      </c>
      <c r="AT13" s="71">
        <v>0</v>
      </c>
      <c r="AU13" s="71">
        <v>15970</v>
      </c>
      <c r="AV13" s="71">
        <v>0</v>
      </c>
      <c r="AW13" s="71">
        <v>333989.43</v>
      </c>
      <c r="AX13" s="71">
        <v>0</v>
      </c>
      <c r="AY13" s="71">
        <v>0</v>
      </c>
      <c r="AZ13" s="71">
        <v>0</v>
      </c>
      <c r="BA13" s="71"/>
      <c r="BB13" s="71">
        <v>0</v>
      </c>
      <c r="BC13" s="71">
        <v>0</v>
      </c>
      <c r="BD13" s="71">
        <v>12172.64</v>
      </c>
      <c r="BE13" s="71">
        <v>1948.4</v>
      </c>
      <c r="BF13" s="71">
        <v>0</v>
      </c>
      <c r="BG13" s="71">
        <v>0</v>
      </c>
      <c r="BH13" s="71">
        <v>116408.73</v>
      </c>
      <c r="BI13" s="71">
        <v>0</v>
      </c>
      <c r="BJ13" s="71">
        <v>0</v>
      </c>
      <c r="BK13" s="71">
        <v>0</v>
      </c>
      <c r="BL13" s="71">
        <v>0</v>
      </c>
      <c r="BM13" s="71">
        <v>0</v>
      </c>
      <c r="BN13" s="71">
        <v>32815.31</v>
      </c>
      <c r="BO13" s="71">
        <v>0</v>
      </c>
      <c r="BP13" s="71">
        <v>0</v>
      </c>
      <c r="BQ13" s="71">
        <v>0</v>
      </c>
      <c r="BR13" s="71"/>
      <c r="BS13" s="71">
        <v>0</v>
      </c>
      <c r="BT13" s="71">
        <v>0</v>
      </c>
      <c r="BU13" s="71">
        <v>260643.93</v>
      </c>
      <c r="BV13" s="71">
        <v>103274</v>
      </c>
      <c r="BW13" s="71">
        <v>0</v>
      </c>
      <c r="BX13" s="149">
        <v>161916</v>
      </c>
      <c r="BY13" s="71">
        <v>0</v>
      </c>
      <c r="BZ13" s="71">
        <v>0</v>
      </c>
      <c r="CA13" s="71">
        <v>0</v>
      </c>
      <c r="CB13" s="71">
        <v>0</v>
      </c>
      <c r="CC13" s="71">
        <v>0</v>
      </c>
      <c r="CD13" s="71"/>
      <c r="CE13" s="71"/>
      <c r="CF13" s="11"/>
      <c r="CG13" s="11">
        <v>309175.32</v>
      </c>
      <c r="CH13" s="11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7"/>
      <c r="B14" s="2">
        <v>6</v>
      </c>
      <c r="C14" s="9">
        <v>5015</v>
      </c>
      <c r="D14" s="138">
        <v>6</v>
      </c>
      <c r="E14" s="9" t="s">
        <v>12</v>
      </c>
      <c r="F14" s="64"/>
      <c r="G14" s="183">
        <f>IFERROR(VLOOKUP(C14,'[1]Trial Balance'!$A$266:$D$333,4,FALSE),0)</f>
        <v>0</v>
      </c>
      <c r="H14" s="203">
        <f>IFERROR(VLOOKUP(C14,'[1]Trial Balance'!$A$266:$E$333,5,FALSE),0)</f>
        <v>0</v>
      </c>
      <c r="I14" s="183">
        <f>IFERROR(VLOOKUP(C14,'[1]Trial Balance'!$A$266:$F$333,6,FALSE),0)</f>
        <v>0</v>
      </c>
      <c r="J14" s="183">
        <f>IFERROR(VLOOKUP(C14,'[1]Trial Balance'!$A$266:$G$333,7,FALSE),0)</f>
        <v>0</v>
      </c>
      <c r="K14" s="64"/>
      <c r="L14" s="64"/>
      <c r="M14" s="64"/>
      <c r="N14" s="149"/>
      <c r="O14" s="70">
        <v>12</v>
      </c>
      <c r="P14" s="70">
        <v>0</v>
      </c>
      <c r="Q14" s="114">
        <v>0</v>
      </c>
      <c r="R14" s="114">
        <v>0</v>
      </c>
      <c r="S14" s="114">
        <v>0</v>
      </c>
      <c r="T14" s="114">
        <v>0</v>
      </c>
      <c r="U14" s="114">
        <v>86632.84</v>
      </c>
      <c r="V14" s="114">
        <v>0</v>
      </c>
      <c r="W14" s="114">
        <v>0</v>
      </c>
      <c r="X14" s="143">
        <v>0</v>
      </c>
      <c r="Y14" s="114">
        <v>0</v>
      </c>
      <c r="Z14" s="114">
        <v>0</v>
      </c>
      <c r="AA14" s="114">
        <v>0</v>
      </c>
      <c r="AB14" s="114">
        <v>0</v>
      </c>
      <c r="AC14" s="114">
        <v>206212.91</v>
      </c>
      <c r="AD14" s="114">
        <v>0</v>
      </c>
      <c r="AE14" s="114">
        <v>1889.06</v>
      </c>
      <c r="AF14" s="114">
        <v>0</v>
      </c>
      <c r="AG14" s="114">
        <v>0</v>
      </c>
      <c r="AH14" s="114">
        <v>0</v>
      </c>
      <c r="AI14" s="114">
        <v>126451.39</v>
      </c>
      <c r="AJ14" s="114">
        <v>12504.63</v>
      </c>
      <c r="AK14" s="114">
        <v>0</v>
      </c>
      <c r="AL14" s="71">
        <v>51367.17</v>
      </c>
      <c r="AM14" s="71">
        <v>0</v>
      </c>
      <c r="AN14" s="71">
        <v>0</v>
      </c>
      <c r="AO14" s="71">
        <v>0</v>
      </c>
      <c r="AP14" s="71">
        <v>0</v>
      </c>
      <c r="AQ14" s="71">
        <v>9427.84</v>
      </c>
      <c r="AR14" s="71">
        <v>102951.5</v>
      </c>
      <c r="AS14" s="71">
        <v>39080.35</v>
      </c>
      <c r="AT14" s="71">
        <v>0</v>
      </c>
      <c r="AU14" s="71">
        <v>560</v>
      </c>
      <c r="AV14" s="71">
        <v>0</v>
      </c>
      <c r="AW14" s="71">
        <v>657137.92000000004</v>
      </c>
      <c r="AX14" s="71">
        <v>0</v>
      </c>
      <c r="AY14" s="71">
        <v>0</v>
      </c>
      <c r="AZ14" s="71">
        <v>0</v>
      </c>
      <c r="BA14" s="71"/>
      <c r="BB14" s="71">
        <v>0</v>
      </c>
      <c r="BC14" s="71">
        <v>0</v>
      </c>
      <c r="BD14" s="71">
        <v>156255.01999999999</v>
      </c>
      <c r="BE14" s="71">
        <v>0</v>
      </c>
      <c r="BF14" s="71">
        <v>0</v>
      </c>
      <c r="BG14" s="71">
        <v>0</v>
      </c>
      <c r="BH14" s="71">
        <v>31402.59</v>
      </c>
      <c r="BI14" s="71">
        <v>0</v>
      </c>
      <c r="BJ14" s="71">
        <v>0</v>
      </c>
      <c r="BK14" s="71">
        <v>0</v>
      </c>
      <c r="BL14" s="71">
        <v>0</v>
      </c>
      <c r="BM14" s="71">
        <v>0</v>
      </c>
      <c r="BN14" s="71">
        <v>8417.2800000000007</v>
      </c>
      <c r="BO14" s="71">
        <v>0</v>
      </c>
      <c r="BP14" s="71">
        <v>0</v>
      </c>
      <c r="BQ14" s="71">
        <v>0</v>
      </c>
      <c r="BR14" s="71"/>
      <c r="BS14" s="71">
        <v>0</v>
      </c>
      <c r="BT14" s="71">
        <v>0</v>
      </c>
      <c r="BU14" s="71">
        <v>39487.089999999997</v>
      </c>
      <c r="BV14" s="71">
        <v>0</v>
      </c>
      <c r="BW14" s="71">
        <v>0</v>
      </c>
      <c r="BX14" s="149">
        <v>104523</v>
      </c>
      <c r="BY14" s="71">
        <v>0</v>
      </c>
      <c r="BZ14" s="71">
        <v>0</v>
      </c>
      <c r="CA14" s="71">
        <v>0</v>
      </c>
      <c r="CB14" s="71">
        <v>0</v>
      </c>
      <c r="CC14" s="71">
        <v>0</v>
      </c>
      <c r="CD14" s="71"/>
      <c r="CE14" s="71"/>
      <c r="CF14" s="11"/>
      <c r="CG14" s="11">
        <v>635.67999999999995</v>
      </c>
      <c r="CH14" s="11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outlineLevel="1" x14ac:dyDescent="0.2">
      <c r="A15" s="7"/>
      <c r="B15" s="2">
        <v>7</v>
      </c>
      <c r="C15" s="9">
        <v>5016</v>
      </c>
      <c r="D15" s="138">
        <v>7</v>
      </c>
      <c r="E15" s="9" t="s">
        <v>13</v>
      </c>
      <c r="F15" s="64"/>
      <c r="G15" s="183">
        <f>IFERROR(VLOOKUP(C15,'[1]Trial Balance'!$A$266:$D$333,4,FALSE),0)</f>
        <v>12934.81</v>
      </c>
      <c r="H15" s="203">
        <f>IFERROR(VLOOKUP(C15,'[1]Trial Balance'!$A$266:$E$333,5,FALSE),0)</f>
        <v>8847.6299999999992</v>
      </c>
      <c r="I15" s="183">
        <f>IFERROR(VLOOKUP(C15,'[1]Trial Balance'!$A$266:$F$333,6,FALSE),0)</f>
        <v>8287.8799999999992</v>
      </c>
      <c r="J15" s="183">
        <f>IFERROR(VLOOKUP(C15,'[1]Trial Balance'!$A$266:$G$333,7,FALSE),0)</f>
        <v>8027.65</v>
      </c>
      <c r="K15" s="64"/>
      <c r="L15" s="64"/>
      <c r="M15" s="64"/>
      <c r="N15" s="149"/>
      <c r="O15" s="70">
        <v>13</v>
      </c>
      <c r="P15" s="70">
        <v>0</v>
      </c>
      <c r="Q15" s="114">
        <v>3263795.02</v>
      </c>
      <c r="R15" s="114">
        <v>30772.639999999999</v>
      </c>
      <c r="S15" s="114">
        <v>17455.009999999998</v>
      </c>
      <c r="T15" s="114">
        <v>27097</v>
      </c>
      <c r="U15" s="114">
        <v>0</v>
      </c>
      <c r="V15" s="114">
        <v>140412.18</v>
      </c>
      <c r="W15" s="114">
        <v>119543.89</v>
      </c>
      <c r="X15" s="143">
        <v>0</v>
      </c>
      <c r="Y15" s="114">
        <v>2281.09</v>
      </c>
      <c r="Z15" s="114">
        <v>0</v>
      </c>
      <c r="AA15" s="114">
        <v>0</v>
      </c>
      <c r="AB15" s="114">
        <v>8567.44</v>
      </c>
      <c r="AC15" s="114">
        <v>0</v>
      </c>
      <c r="AD15" s="114">
        <v>84042.97</v>
      </c>
      <c r="AE15" s="114">
        <v>0</v>
      </c>
      <c r="AF15" s="114">
        <v>0</v>
      </c>
      <c r="AG15" s="114">
        <v>12683.02</v>
      </c>
      <c r="AH15" s="114">
        <v>0</v>
      </c>
      <c r="AI15" s="114">
        <v>0</v>
      </c>
      <c r="AJ15" s="114">
        <v>0</v>
      </c>
      <c r="AK15" s="114">
        <v>495231.06</v>
      </c>
      <c r="AL15" s="71">
        <v>0</v>
      </c>
      <c r="AM15" s="71">
        <v>0</v>
      </c>
      <c r="AN15" s="71">
        <v>187866.03</v>
      </c>
      <c r="AO15" s="71">
        <v>0</v>
      </c>
      <c r="AP15" s="71">
        <v>0</v>
      </c>
      <c r="AQ15" s="71">
        <v>4747.34</v>
      </c>
      <c r="AR15" s="71">
        <v>3249212.07</v>
      </c>
      <c r="AS15" s="71">
        <v>681829.4</v>
      </c>
      <c r="AT15" s="71">
        <v>5012.1899999999996</v>
      </c>
      <c r="AU15" s="71">
        <v>0</v>
      </c>
      <c r="AV15" s="71">
        <v>76824</v>
      </c>
      <c r="AW15" s="71">
        <v>2699.22</v>
      </c>
      <c r="AX15" s="71">
        <v>38903.83</v>
      </c>
      <c r="AY15" s="71">
        <v>0</v>
      </c>
      <c r="AZ15" s="71">
        <v>69878.94</v>
      </c>
      <c r="BA15" s="71"/>
      <c r="BB15" s="71">
        <v>4901</v>
      </c>
      <c r="BC15" s="71">
        <v>43357.08</v>
      </c>
      <c r="BD15" s="71">
        <v>0</v>
      </c>
      <c r="BE15" s="71">
        <v>0</v>
      </c>
      <c r="BF15" s="71">
        <v>0</v>
      </c>
      <c r="BG15" s="71">
        <v>6818.07</v>
      </c>
      <c r="BH15" s="71">
        <v>88435.28</v>
      </c>
      <c r="BI15" s="71">
        <v>1957.71</v>
      </c>
      <c r="BJ15" s="71">
        <v>18000</v>
      </c>
      <c r="BK15" s="71">
        <v>0</v>
      </c>
      <c r="BL15" s="71">
        <v>22.11</v>
      </c>
      <c r="BM15" s="71">
        <v>246925.4</v>
      </c>
      <c r="BN15" s="71">
        <v>42780.98</v>
      </c>
      <c r="BO15" s="71">
        <v>1543.76</v>
      </c>
      <c r="BP15" s="71">
        <v>6246.2</v>
      </c>
      <c r="BQ15" s="71">
        <v>0</v>
      </c>
      <c r="BR15" s="71"/>
      <c r="BS15" s="71">
        <v>0</v>
      </c>
      <c r="BT15" s="71">
        <v>2377.98</v>
      </c>
      <c r="BU15" s="71">
        <v>2950452.5</v>
      </c>
      <c r="BV15" s="71">
        <v>135085</v>
      </c>
      <c r="BW15" s="71">
        <v>13557.48</v>
      </c>
      <c r="BX15" s="149">
        <v>144789</v>
      </c>
      <c r="BY15" s="71">
        <v>13631.39</v>
      </c>
      <c r="BZ15" s="71">
        <v>4805.09</v>
      </c>
      <c r="CA15" s="71">
        <v>830</v>
      </c>
      <c r="CB15" s="71">
        <v>3205.29</v>
      </c>
      <c r="CC15" s="71">
        <v>0</v>
      </c>
      <c r="CD15" s="71"/>
      <c r="CE15" s="71"/>
      <c r="CF15" s="11"/>
      <c r="CG15" s="11">
        <v>3308599.78</v>
      </c>
      <c r="CH15" s="11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7"/>
      <c r="B16" s="2">
        <v>8</v>
      </c>
      <c r="C16" s="9">
        <v>5017</v>
      </c>
      <c r="D16" s="138">
        <v>8</v>
      </c>
      <c r="E16" s="9" t="s">
        <v>14</v>
      </c>
      <c r="F16" s="64"/>
      <c r="G16" s="183">
        <f>IFERROR(VLOOKUP(C16,'[1]Trial Balance'!$A$266:$D$333,4,FALSE),0)</f>
        <v>45150.32</v>
      </c>
      <c r="H16" s="203">
        <f>IFERROR(VLOOKUP(C16,'[1]Trial Balance'!$A$266:$E$333,5,FALSE),0)</f>
        <v>28242.05</v>
      </c>
      <c r="I16" s="183">
        <f>IFERROR(VLOOKUP(C16,'[1]Trial Balance'!$A$266:$F$333,6,FALSE),0)</f>
        <v>31283.29</v>
      </c>
      <c r="J16" s="183">
        <f>IFERROR(VLOOKUP(C16,'[1]Trial Balance'!$A$266:$G$333,7,FALSE),0)</f>
        <v>34808.51</v>
      </c>
      <c r="K16" s="64"/>
      <c r="L16" s="64"/>
      <c r="M16" s="64"/>
      <c r="N16" s="149"/>
      <c r="O16" s="70">
        <v>14</v>
      </c>
      <c r="P16" s="70">
        <v>0</v>
      </c>
      <c r="Q16" s="114">
        <v>426891.08</v>
      </c>
      <c r="R16" s="114">
        <v>28012.57</v>
      </c>
      <c r="S16" s="114">
        <v>0</v>
      </c>
      <c r="T16" s="114">
        <v>11220</v>
      </c>
      <c r="U16" s="114">
        <v>0</v>
      </c>
      <c r="V16" s="114">
        <v>237718.74</v>
      </c>
      <c r="W16" s="114">
        <v>11166.55</v>
      </c>
      <c r="X16" s="143">
        <v>14117.76</v>
      </c>
      <c r="Y16" s="114">
        <v>50</v>
      </c>
      <c r="Z16" s="114">
        <v>0</v>
      </c>
      <c r="AA16" s="114">
        <v>0</v>
      </c>
      <c r="AB16" s="114">
        <v>0</v>
      </c>
      <c r="AC16" s="114">
        <v>0</v>
      </c>
      <c r="AD16" s="114">
        <v>86237.64</v>
      </c>
      <c r="AE16" s="114">
        <v>0</v>
      </c>
      <c r="AF16" s="114">
        <v>0</v>
      </c>
      <c r="AG16" s="114">
        <v>21534.9</v>
      </c>
      <c r="AH16" s="114">
        <v>0</v>
      </c>
      <c r="AI16" s="114">
        <v>0</v>
      </c>
      <c r="AJ16" s="114">
        <v>0</v>
      </c>
      <c r="AK16" s="114">
        <v>158929.53</v>
      </c>
      <c r="AL16" s="71">
        <v>2603.11</v>
      </c>
      <c r="AM16" s="71">
        <v>56161.61</v>
      </c>
      <c r="AN16" s="71">
        <v>21333.81</v>
      </c>
      <c r="AO16" s="71">
        <v>0</v>
      </c>
      <c r="AP16" s="71">
        <v>0</v>
      </c>
      <c r="AQ16" s="71">
        <v>1368.28</v>
      </c>
      <c r="AR16" s="71">
        <v>975314.98</v>
      </c>
      <c r="AS16" s="71">
        <v>98015.62</v>
      </c>
      <c r="AT16" s="71">
        <v>5724.87</v>
      </c>
      <c r="AU16" s="71">
        <v>5420</v>
      </c>
      <c r="AV16" s="71">
        <v>46190</v>
      </c>
      <c r="AW16" s="71">
        <v>10157.81</v>
      </c>
      <c r="AX16" s="71">
        <v>4630</v>
      </c>
      <c r="AY16" s="71">
        <v>0</v>
      </c>
      <c r="AZ16" s="71">
        <v>158809.41</v>
      </c>
      <c r="BA16" s="71"/>
      <c r="BB16" s="71">
        <v>33059</v>
      </c>
      <c r="BC16" s="71">
        <v>15622.64</v>
      </c>
      <c r="BD16" s="71">
        <v>0</v>
      </c>
      <c r="BE16" s="71">
        <v>0</v>
      </c>
      <c r="BF16" s="71">
        <v>0</v>
      </c>
      <c r="BG16" s="71">
        <v>9999.9599999999991</v>
      </c>
      <c r="BH16" s="71">
        <v>4723.7</v>
      </c>
      <c r="BI16" s="71">
        <v>18806.04</v>
      </c>
      <c r="BJ16" s="71">
        <v>217716</v>
      </c>
      <c r="BK16" s="71">
        <v>0</v>
      </c>
      <c r="BL16" s="71">
        <v>9390</v>
      </c>
      <c r="BM16" s="71">
        <v>143155.34</v>
      </c>
      <c r="BN16" s="71">
        <v>1575.43</v>
      </c>
      <c r="BO16" s="71">
        <v>45245.82</v>
      </c>
      <c r="BP16" s="71">
        <v>0</v>
      </c>
      <c r="BQ16" s="71">
        <v>0</v>
      </c>
      <c r="BR16" s="71"/>
      <c r="BS16" s="71">
        <v>214517.52</v>
      </c>
      <c r="BT16" s="71">
        <v>23132.29</v>
      </c>
      <c r="BU16" s="71">
        <v>5721841.9000000004</v>
      </c>
      <c r="BV16" s="71">
        <v>51209</v>
      </c>
      <c r="BW16" s="71">
        <v>5779.91</v>
      </c>
      <c r="BX16" s="149">
        <v>68202</v>
      </c>
      <c r="BY16" s="71">
        <v>116448.13</v>
      </c>
      <c r="BZ16" s="71">
        <v>17819.64</v>
      </c>
      <c r="CA16" s="71">
        <v>3245</v>
      </c>
      <c r="CB16" s="71">
        <v>0</v>
      </c>
      <c r="CC16" s="71">
        <v>92675.49</v>
      </c>
      <c r="CD16" s="71"/>
      <c r="CE16" s="71"/>
      <c r="CF16" s="11"/>
      <c r="CG16" s="11">
        <v>533488.93999999994</v>
      </c>
      <c r="CH16" s="11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">
      <c r="A17" s="7"/>
      <c r="B17" s="2">
        <v>9</v>
      </c>
      <c r="C17" s="9">
        <v>5020</v>
      </c>
      <c r="D17" s="138">
        <v>9</v>
      </c>
      <c r="E17" s="9" t="s">
        <v>15</v>
      </c>
      <c r="F17" s="64"/>
      <c r="G17" s="183">
        <f>IFERROR(VLOOKUP(C17,'[1]Trial Balance'!$A$266:$D$333,4,FALSE),0)</f>
        <v>14889.42</v>
      </c>
      <c r="H17" s="203">
        <f>IFERROR(VLOOKUP(C17,'[1]Trial Balance'!$A$266:$E$333,5,FALSE),0)</f>
        <v>20469.59</v>
      </c>
      <c r="I17" s="183">
        <f>IFERROR(VLOOKUP(C17,'[1]Trial Balance'!$A$266:$F$333,6,FALSE),0)</f>
        <v>19918.080000000002</v>
      </c>
      <c r="J17" s="183">
        <f>IFERROR(VLOOKUP(C17,'[1]Trial Balance'!$A$266:$G$333,7,FALSE),0)</f>
        <v>20349.650000000001</v>
      </c>
      <c r="K17" s="64"/>
      <c r="L17" s="64"/>
      <c r="M17" s="64"/>
      <c r="N17" s="149"/>
      <c r="O17" s="70">
        <v>15</v>
      </c>
      <c r="P17" s="70">
        <v>0</v>
      </c>
      <c r="Q17" s="114">
        <v>1734623.1</v>
      </c>
      <c r="R17" s="114">
        <v>131083.73000000001</v>
      </c>
      <c r="S17" s="114">
        <v>337679.9</v>
      </c>
      <c r="T17" s="114">
        <v>885157</v>
      </c>
      <c r="U17" s="114">
        <v>915.06</v>
      </c>
      <c r="V17" s="114">
        <v>285259.2</v>
      </c>
      <c r="W17" s="114">
        <v>95308.9</v>
      </c>
      <c r="X17" s="143">
        <v>4653.1899999999996</v>
      </c>
      <c r="Y17" s="114">
        <v>164676.78</v>
      </c>
      <c r="Z17" s="114">
        <v>34882.559999999998</v>
      </c>
      <c r="AA17" s="114">
        <v>0</v>
      </c>
      <c r="AB17" s="114">
        <v>21775.03</v>
      </c>
      <c r="AC17" s="114">
        <v>215913.38</v>
      </c>
      <c r="AD17" s="114">
        <v>149391.22</v>
      </c>
      <c r="AE17" s="114">
        <v>1870961.56</v>
      </c>
      <c r="AF17" s="114">
        <v>0</v>
      </c>
      <c r="AG17" s="114">
        <v>63063.89</v>
      </c>
      <c r="AH17" s="114">
        <v>78898.490000000005</v>
      </c>
      <c r="AI17" s="114">
        <v>12563.4</v>
      </c>
      <c r="AJ17" s="114">
        <v>-1967.29</v>
      </c>
      <c r="AK17" s="114">
        <v>115817.73</v>
      </c>
      <c r="AL17" s="71">
        <v>27821.91</v>
      </c>
      <c r="AM17" s="71">
        <v>66404.960000000006</v>
      </c>
      <c r="AN17" s="71">
        <v>492298.89</v>
      </c>
      <c r="AO17" s="71">
        <v>9328.0400000000009</v>
      </c>
      <c r="AP17" s="71">
        <v>1401.5</v>
      </c>
      <c r="AQ17" s="71">
        <v>18020.98</v>
      </c>
      <c r="AR17" s="71">
        <v>9987546.5700000003</v>
      </c>
      <c r="AS17" s="71">
        <v>653425.22</v>
      </c>
      <c r="AT17" s="71">
        <v>53278.16</v>
      </c>
      <c r="AU17" s="71">
        <v>9185</v>
      </c>
      <c r="AV17" s="71">
        <v>173996</v>
      </c>
      <c r="AW17" s="71">
        <v>45334.239999999998</v>
      </c>
      <c r="AX17" s="71">
        <v>199442.97</v>
      </c>
      <c r="AY17" s="71">
        <v>0</v>
      </c>
      <c r="AZ17" s="71">
        <v>167651.57</v>
      </c>
      <c r="BA17" s="71"/>
      <c r="BB17" s="71">
        <v>29654</v>
      </c>
      <c r="BC17" s="71">
        <v>37613.1</v>
      </c>
      <c r="BD17" s="71">
        <v>337499.66</v>
      </c>
      <c r="BE17" s="71">
        <v>143575.87</v>
      </c>
      <c r="BF17" s="71">
        <v>7307.93</v>
      </c>
      <c r="BG17" s="71">
        <v>89844.58</v>
      </c>
      <c r="BH17" s="71">
        <v>522077.02</v>
      </c>
      <c r="BI17" s="71">
        <v>11061.24</v>
      </c>
      <c r="BJ17" s="71">
        <v>0</v>
      </c>
      <c r="BK17" s="71">
        <v>767029</v>
      </c>
      <c r="BL17" s="71">
        <v>3295</v>
      </c>
      <c r="BM17" s="71">
        <v>288712.15999999997</v>
      </c>
      <c r="BN17" s="71">
        <v>677789.71</v>
      </c>
      <c r="BO17" s="71">
        <v>23924.66</v>
      </c>
      <c r="BP17" s="71">
        <v>2929.43</v>
      </c>
      <c r="BQ17" s="71">
        <v>342823.34</v>
      </c>
      <c r="BR17" s="71"/>
      <c r="BS17" s="71">
        <v>108555.06</v>
      </c>
      <c r="BT17" s="71">
        <v>6511.26</v>
      </c>
      <c r="BU17" s="71">
        <v>559171.06999999995</v>
      </c>
      <c r="BV17" s="71">
        <v>877528</v>
      </c>
      <c r="BW17" s="71">
        <v>0</v>
      </c>
      <c r="BX17" s="149">
        <v>890411</v>
      </c>
      <c r="BY17" s="71">
        <v>171905.21</v>
      </c>
      <c r="BZ17" s="71">
        <v>13226.57</v>
      </c>
      <c r="CA17" s="71">
        <v>40088</v>
      </c>
      <c r="CB17" s="71">
        <v>134131.35999999999</v>
      </c>
      <c r="CC17" s="71">
        <v>0</v>
      </c>
      <c r="CD17" s="71"/>
      <c r="CE17" s="71"/>
      <c r="CF17" s="11"/>
      <c r="CG17" s="11">
        <v>3826300.9</v>
      </c>
      <c r="CH17" s="11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">
      <c r="A18" s="7"/>
      <c r="B18" s="2">
        <v>10</v>
      </c>
      <c r="C18" s="9">
        <v>5025</v>
      </c>
      <c r="D18" s="138">
        <v>10</v>
      </c>
      <c r="E18" s="9" t="s">
        <v>16</v>
      </c>
      <c r="F18" s="64"/>
      <c r="G18" s="183">
        <f>IFERROR(VLOOKUP(C18,'[1]Trial Balance'!$A$266:$D$333,4,FALSE),0)</f>
        <v>37661.99</v>
      </c>
      <c r="H18" s="203">
        <f>IFERROR(VLOOKUP(C18,'[1]Trial Balance'!$A$266:$E$333,5,FALSE),0)</f>
        <v>10791.28</v>
      </c>
      <c r="I18" s="183">
        <f>IFERROR(VLOOKUP(C18,'[1]Trial Balance'!$A$266:$F$333,6,FALSE),0)</f>
        <v>21532.66</v>
      </c>
      <c r="J18" s="183">
        <f>IFERROR(VLOOKUP(C18,'[1]Trial Balance'!$A$266:$G$333,7,FALSE),0)</f>
        <v>24454.44</v>
      </c>
      <c r="K18" s="64"/>
      <c r="L18" s="64"/>
      <c r="M18" s="64"/>
      <c r="N18" s="149"/>
      <c r="O18" s="70">
        <v>16</v>
      </c>
      <c r="P18" s="70">
        <v>0</v>
      </c>
      <c r="Q18" s="114">
        <v>819334.25</v>
      </c>
      <c r="R18" s="114">
        <v>57191.86</v>
      </c>
      <c r="S18" s="114">
        <v>44188.19</v>
      </c>
      <c r="T18" s="114">
        <v>409796</v>
      </c>
      <c r="U18" s="114">
        <v>17687.21</v>
      </c>
      <c r="V18" s="114">
        <v>388705.52</v>
      </c>
      <c r="W18" s="114">
        <v>24423.34</v>
      </c>
      <c r="X18" s="143">
        <v>6672.47</v>
      </c>
      <c r="Y18" s="114">
        <v>-774.7</v>
      </c>
      <c r="Z18" s="114">
        <v>60435.85</v>
      </c>
      <c r="AA18" s="114">
        <v>0</v>
      </c>
      <c r="AB18" s="114">
        <v>-723.21</v>
      </c>
      <c r="AC18" s="114">
        <v>152590.59</v>
      </c>
      <c r="AD18" s="114">
        <v>4241.62</v>
      </c>
      <c r="AE18" s="114">
        <v>166321.4</v>
      </c>
      <c r="AF18" s="114">
        <v>0</v>
      </c>
      <c r="AG18" s="114">
        <v>42520.29</v>
      </c>
      <c r="AH18" s="114">
        <v>29966.93</v>
      </c>
      <c r="AI18" s="114">
        <v>36593.42</v>
      </c>
      <c r="AJ18" s="114">
        <v>2226.4299999999998</v>
      </c>
      <c r="AK18" s="114">
        <v>314399.55</v>
      </c>
      <c r="AL18" s="71">
        <v>5041.18</v>
      </c>
      <c r="AM18" s="71">
        <v>84311.57</v>
      </c>
      <c r="AN18" s="71">
        <v>34540.19</v>
      </c>
      <c r="AO18" s="71">
        <v>61010.78</v>
      </c>
      <c r="AP18" s="71">
        <v>12640.25</v>
      </c>
      <c r="AQ18" s="71">
        <v>938.55</v>
      </c>
      <c r="AR18" s="71">
        <v>552122.84</v>
      </c>
      <c r="AS18" s="71">
        <v>82325.27</v>
      </c>
      <c r="AT18" s="71">
        <v>11799.98</v>
      </c>
      <c r="AU18" s="71">
        <v>13795</v>
      </c>
      <c r="AV18" s="71">
        <v>36944</v>
      </c>
      <c r="AW18" s="71">
        <v>131146.16</v>
      </c>
      <c r="AX18" s="71">
        <v>76593.39</v>
      </c>
      <c r="AY18" s="71">
        <v>11644.82</v>
      </c>
      <c r="AZ18" s="71">
        <v>320163.84999999998</v>
      </c>
      <c r="BA18" s="71"/>
      <c r="BB18" s="71">
        <v>0</v>
      </c>
      <c r="BC18" s="71">
        <v>3502.21</v>
      </c>
      <c r="BD18" s="71">
        <v>84196.93</v>
      </c>
      <c r="BE18" s="71">
        <v>74881.990000000005</v>
      </c>
      <c r="BF18" s="71">
        <v>1524.73</v>
      </c>
      <c r="BG18" s="71">
        <v>1386.78</v>
      </c>
      <c r="BH18" s="71">
        <v>82499.42</v>
      </c>
      <c r="BI18" s="71">
        <v>6029.43</v>
      </c>
      <c r="BJ18" s="71">
        <v>0</v>
      </c>
      <c r="BK18" s="71">
        <v>-254796</v>
      </c>
      <c r="BL18" s="71">
        <v>2183.3200000000002</v>
      </c>
      <c r="BM18" s="71">
        <v>295986.95</v>
      </c>
      <c r="BN18" s="71">
        <v>223107.32</v>
      </c>
      <c r="BO18" s="71">
        <v>26822.18</v>
      </c>
      <c r="BP18" s="71">
        <v>0</v>
      </c>
      <c r="BQ18" s="71">
        <v>79023.13</v>
      </c>
      <c r="BR18" s="71"/>
      <c r="BS18" s="71">
        <v>611291.6</v>
      </c>
      <c r="BT18" s="71">
        <v>8553.84</v>
      </c>
      <c r="BU18" s="71">
        <v>2442860.4500000002</v>
      </c>
      <c r="BV18" s="71">
        <v>387414</v>
      </c>
      <c r="BW18" s="71">
        <v>0</v>
      </c>
      <c r="BX18" s="149">
        <v>237634</v>
      </c>
      <c r="BY18" s="71">
        <v>60499.68</v>
      </c>
      <c r="BZ18" s="71">
        <v>9514.16</v>
      </c>
      <c r="CA18" s="71">
        <v>6548</v>
      </c>
      <c r="CB18" s="71">
        <v>0</v>
      </c>
      <c r="CC18" s="71">
        <v>23643.61</v>
      </c>
      <c r="CD18" s="71"/>
      <c r="CE18" s="71"/>
      <c r="CF18" s="11"/>
      <c r="CG18" s="11">
        <v>914458.56</v>
      </c>
      <c r="CH18" s="11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">
      <c r="A19" s="7"/>
      <c r="B19" s="2">
        <v>11</v>
      </c>
      <c r="C19" s="9">
        <v>5035</v>
      </c>
      <c r="D19" s="138">
        <v>11</v>
      </c>
      <c r="E19" s="9" t="s">
        <v>17</v>
      </c>
      <c r="F19" s="64"/>
      <c r="G19" s="183">
        <f>IFERROR(VLOOKUP(C19,'[1]Trial Balance'!$A$266:$D$333,4,FALSE),0)</f>
        <v>4014.25</v>
      </c>
      <c r="H19" s="203">
        <f>IFERROR(VLOOKUP(C19,'[1]Trial Balance'!$A$266:$E$333,5,FALSE),0)</f>
        <v>0</v>
      </c>
      <c r="I19" s="183">
        <f>IFERROR(VLOOKUP(C19,'[1]Trial Balance'!$A$266:$F$333,6,FALSE),0)</f>
        <v>0</v>
      </c>
      <c r="J19" s="183">
        <f>IFERROR(VLOOKUP(C19,'[1]Trial Balance'!$A$266:$G$333,7,FALSE),0)</f>
        <v>0</v>
      </c>
      <c r="K19" s="64"/>
      <c r="L19" s="64"/>
      <c r="M19" s="64"/>
      <c r="N19" s="149"/>
      <c r="O19" s="70">
        <v>17</v>
      </c>
      <c r="P19" s="70">
        <v>0</v>
      </c>
      <c r="Q19" s="114">
        <v>124292.68</v>
      </c>
      <c r="R19" s="114">
        <v>3519.91</v>
      </c>
      <c r="S19" s="114">
        <v>0</v>
      </c>
      <c r="T19" s="114">
        <v>0</v>
      </c>
      <c r="U19" s="114">
        <v>0</v>
      </c>
      <c r="V19" s="114">
        <v>-48906.559999999998</v>
      </c>
      <c r="W19" s="114">
        <v>50123.12</v>
      </c>
      <c r="X19" s="143">
        <v>195.96</v>
      </c>
      <c r="Y19" s="114">
        <v>0</v>
      </c>
      <c r="Z19" s="114">
        <v>214.72</v>
      </c>
      <c r="AA19" s="114">
        <v>7666.61</v>
      </c>
      <c r="AB19" s="114">
        <v>8882.14</v>
      </c>
      <c r="AC19" s="114">
        <v>53095.94</v>
      </c>
      <c r="AD19" s="114">
        <v>351.07</v>
      </c>
      <c r="AE19" s="114">
        <v>62092.480000000003</v>
      </c>
      <c r="AF19" s="114">
        <v>0</v>
      </c>
      <c r="AG19" s="114">
        <v>18844.66</v>
      </c>
      <c r="AH19" s="114">
        <v>22082.37</v>
      </c>
      <c r="AI19" s="114">
        <v>13742.56</v>
      </c>
      <c r="AJ19" s="114">
        <v>0</v>
      </c>
      <c r="AK19" s="114">
        <v>127723.56</v>
      </c>
      <c r="AL19" s="71">
        <v>8835.8799999999992</v>
      </c>
      <c r="AM19" s="71">
        <v>0</v>
      </c>
      <c r="AN19" s="71">
        <v>31655.11</v>
      </c>
      <c r="AO19" s="71">
        <v>0</v>
      </c>
      <c r="AP19" s="71">
        <v>432.5</v>
      </c>
      <c r="AQ19" s="71">
        <v>6107.66</v>
      </c>
      <c r="AR19" s="71">
        <v>0</v>
      </c>
      <c r="AS19" s="71">
        <v>146461.13</v>
      </c>
      <c r="AT19" s="71">
        <v>3172.63</v>
      </c>
      <c r="AU19" s="71">
        <v>2829</v>
      </c>
      <c r="AV19" s="71">
        <v>2598</v>
      </c>
      <c r="AW19" s="71">
        <v>0</v>
      </c>
      <c r="AX19" s="71">
        <v>0</v>
      </c>
      <c r="AY19" s="71">
        <v>0</v>
      </c>
      <c r="AZ19" s="71">
        <v>12006.87</v>
      </c>
      <c r="BA19" s="71"/>
      <c r="BB19" s="71">
        <v>0</v>
      </c>
      <c r="BC19" s="71">
        <v>3064.19</v>
      </c>
      <c r="BD19" s="71">
        <v>0</v>
      </c>
      <c r="BE19" s="71">
        <v>0</v>
      </c>
      <c r="BF19" s="71">
        <v>0</v>
      </c>
      <c r="BG19" s="71">
        <v>17025</v>
      </c>
      <c r="BH19" s="71">
        <v>14656.63</v>
      </c>
      <c r="BI19" s="71">
        <v>135.97</v>
      </c>
      <c r="BJ19" s="71">
        <v>0</v>
      </c>
      <c r="BK19" s="71">
        <v>0</v>
      </c>
      <c r="BL19" s="71">
        <v>0</v>
      </c>
      <c r="BM19" s="71">
        <v>5136.54</v>
      </c>
      <c r="BN19" s="71">
        <v>3820.91</v>
      </c>
      <c r="BO19" s="71">
        <v>24284.400000000001</v>
      </c>
      <c r="BP19" s="71">
        <v>18589.830000000002</v>
      </c>
      <c r="BQ19" s="71">
        <v>25564.38</v>
      </c>
      <c r="BR19" s="71"/>
      <c r="BS19" s="71">
        <v>244099.03</v>
      </c>
      <c r="BT19" s="71">
        <v>6552.2</v>
      </c>
      <c r="BU19" s="71">
        <v>0</v>
      </c>
      <c r="BV19" s="71">
        <v>178995</v>
      </c>
      <c r="BW19" s="71">
        <v>0</v>
      </c>
      <c r="BX19" s="149">
        <v>2698</v>
      </c>
      <c r="BY19" s="71">
        <v>0</v>
      </c>
      <c r="BZ19" s="71">
        <v>4925.83</v>
      </c>
      <c r="CA19" s="71">
        <v>0</v>
      </c>
      <c r="CB19" s="71">
        <v>84266.72</v>
      </c>
      <c r="CC19" s="71">
        <v>4529.8599999999997</v>
      </c>
      <c r="CD19" s="71"/>
      <c r="CE19" s="71"/>
      <c r="CF19" s="11"/>
      <c r="CG19" s="11">
        <v>158855.91</v>
      </c>
      <c r="CH19" s="11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">
      <c r="A20" s="7"/>
      <c r="B20" s="2">
        <v>12</v>
      </c>
      <c r="C20" s="9">
        <v>5040</v>
      </c>
      <c r="D20" s="138">
        <v>12</v>
      </c>
      <c r="E20" s="9" t="s">
        <v>18</v>
      </c>
      <c r="F20" s="64"/>
      <c r="G20" s="183">
        <f>IFERROR(VLOOKUP(C20,'[1]Trial Balance'!$A$266:$D$333,4,FALSE),0)</f>
        <v>10855.9</v>
      </c>
      <c r="H20" s="203">
        <f>IFERROR(VLOOKUP(C20,'[1]Trial Balance'!$A$266:$E$333,5,FALSE),0)</f>
        <v>8783.26</v>
      </c>
      <c r="I20" s="183">
        <f>IFERROR(VLOOKUP(C20,'[1]Trial Balance'!$A$266:$F$333,6,FALSE),0)</f>
        <v>4389.8999999999996</v>
      </c>
      <c r="J20" s="183">
        <f>IFERROR(VLOOKUP(C20,'[1]Trial Balance'!$A$266:$G$333,7,FALSE),0)</f>
        <v>3662.84</v>
      </c>
      <c r="K20" s="64"/>
      <c r="L20" s="64"/>
      <c r="M20" s="64"/>
      <c r="N20" s="149"/>
      <c r="O20" s="70">
        <v>18</v>
      </c>
      <c r="P20" s="70">
        <v>0</v>
      </c>
      <c r="Q20" s="114">
        <v>902001.33</v>
      </c>
      <c r="R20" s="114">
        <v>10075.18</v>
      </c>
      <c r="S20" s="114">
        <v>0</v>
      </c>
      <c r="T20" s="114">
        <v>523524</v>
      </c>
      <c r="U20" s="114">
        <v>406.38</v>
      </c>
      <c r="V20" s="114">
        <v>13716.73</v>
      </c>
      <c r="W20" s="114">
        <v>140058.54</v>
      </c>
      <c r="X20" s="143">
        <v>0</v>
      </c>
      <c r="Y20" s="114">
        <v>0</v>
      </c>
      <c r="Z20" s="114">
        <v>8677.64</v>
      </c>
      <c r="AA20" s="114">
        <v>0</v>
      </c>
      <c r="AB20" s="114">
        <v>155928.51999999999</v>
      </c>
      <c r="AC20" s="114">
        <v>61999.14</v>
      </c>
      <c r="AD20" s="114">
        <v>218939.11</v>
      </c>
      <c r="AE20" s="114">
        <v>986133.41</v>
      </c>
      <c r="AF20" s="114">
        <v>0</v>
      </c>
      <c r="AG20" s="114">
        <v>41263.32</v>
      </c>
      <c r="AH20" s="114">
        <v>43237.14</v>
      </c>
      <c r="AI20" s="114">
        <v>6323.44</v>
      </c>
      <c r="AJ20" s="114">
        <v>10488.19</v>
      </c>
      <c r="AK20" s="114">
        <v>11053.5</v>
      </c>
      <c r="AL20" s="71">
        <v>5958.43</v>
      </c>
      <c r="AM20" s="71">
        <v>248263.84</v>
      </c>
      <c r="AN20" s="71">
        <v>29338.23</v>
      </c>
      <c r="AO20" s="71">
        <v>0</v>
      </c>
      <c r="AP20" s="71">
        <v>0</v>
      </c>
      <c r="AQ20" s="71">
        <v>2598.7399999999998</v>
      </c>
      <c r="AR20" s="71">
        <v>1963103.44</v>
      </c>
      <c r="AS20" s="71">
        <v>664602.04</v>
      </c>
      <c r="AT20" s="71">
        <v>10191.83</v>
      </c>
      <c r="AU20" s="71">
        <v>22626</v>
      </c>
      <c r="AV20" s="71">
        <v>36985</v>
      </c>
      <c r="AW20" s="71">
        <v>412367.37</v>
      </c>
      <c r="AX20" s="71">
        <v>45724.09</v>
      </c>
      <c r="AY20" s="71">
        <v>0</v>
      </c>
      <c r="AZ20" s="71">
        <v>116057.67</v>
      </c>
      <c r="BA20" s="71"/>
      <c r="BB20" s="71">
        <v>344</v>
      </c>
      <c r="BC20" s="71">
        <v>347514.99</v>
      </c>
      <c r="BD20" s="71">
        <v>119802.25</v>
      </c>
      <c r="BE20" s="71">
        <v>1708.9</v>
      </c>
      <c r="BF20" s="71">
        <v>178072.31</v>
      </c>
      <c r="BG20" s="71">
        <v>0</v>
      </c>
      <c r="BH20" s="71">
        <v>64515.44</v>
      </c>
      <c r="BI20" s="71">
        <v>3984.21</v>
      </c>
      <c r="BJ20" s="71">
        <v>0</v>
      </c>
      <c r="BK20" s="71">
        <v>27126</v>
      </c>
      <c r="BL20" s="71">
        <v>0</v>
      </c>
      <c r="BM20" s="71">
        <v>91918.23</v>
      </c>
      <c r="BN20" s="71">
        <v>209103.31</v>
      </c>
      <c r="BO20" s="71">
        <v>1144.71</v>
      </c>
      <c r="BP20" s="71">
        <v>0</v>
      </c>
      <c r="BQ20" s="71">
        <v>0</v>
      </c>
      <c r="BR20" s="71"/>
      <c r="BS20" s="71">
        <v>47686.69</v>
      </c>
      <c r="BT20" s="71">
        <v>1994.23</v>
      </c>
      <c r="BU20" s="71">
        <v>633762.93000000005</v>
      </c>
      <c r="BV20" s="71">
        <v>590802</v>
      </c>
      <c r="BW20" s="71">
        <v>0</v>
      </c>
      <c r="BX20" s="149">
        <v>74020</v>
      </c>
      <c r="BY20" s="71">
        <v>210688.94</v>
      </c>
      <c r="BZ20" s="71">
        <v>659.18</v>
      </c>
      <c r="CA20" s="71">
        <v>0</v>
      </c>
      <c r="CB20" s="71">
        <v>173276.33</v>
      </c>
      <c r="CC20" s="71">
        <v>0</v>
      </c>
      <c r="CD20" s="71"/>
      <c r="CE20" s="71"/>
      <c r="CF20" s="11"/>
      <c r="CG20" s="11">
        <v>872931.9</v>
      </c>
      <c r="CH20" s="11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outlineLevel="1" x14ac:dyDescent="0.2">
      <c r="A21" s="7"/>
      <c r="B21" s="2">
        <v>13</v>
      </c>
      <c r="C21" s="9">
        <v>5045</v>
      </c>
      <c r="D21" s="138">
        <v>13</v>
      </c>
      <c r="E21" s="9" t="s">
        <v>19</v>
      </c>
      <c r="F21" s="64"/>
      <c r="G21" s="183">
        <f>IFERROR(VLOOKUP(C21,'[1]Trial Balance'!$A$266:$D$333,4,FALSE),0)</f>
        <v>1550.35</v>
      </c>
      <c r="H21" s="203">
        <f>IFERROR(VLOOKUP(C21,'[1]Trial Balance'!$A$266:$E$333,5,FALSE),0)</f>
        <v>2430.96</v>
      </c>
      <c r="I21" s="183">
        <f>IFERROR(VLOOKUP(C21,'[1]Trial Balance'!$A$266:$F$333,6,FALSE),0)</f>
        <v>1367.22</v>
      </c>
      <c r="J21" s="183">
        <f>IFERROR(VLOOKUP(C21,'[1]Trial Balance'!$A$266:$G$333,7,FALSE),0)</f>
        <v>807.5</v>
      </c>
      <c r="K21" s="64"/>
      <c r="L21" s="64"/>
      <c r="M21" s="64"/>
      <c r="N21" s="149"/>
      <c r="O21" s="70">
        <v>19</v>
      </c>
      <c r="P21" s="70">
        <v>0</v>
      </c>
      <c r="Q21" s="114">
        <v>1275467.3700000001</v>
      </c>
      <c r="R21" s="114">
        <v>0</v>
      </c>
      <c r="S21" s="114">
        <v>0</v>
      </c>
      <c r="T21" s="114">
        <v>142542</v>
      </c>
      <c r="U21" s="114">
        <v>110779.93</v>
      </c>
      <c r="V21" s="114">
        <v>281624.12</v>
      </c>
      <c r="W21" s="114">
        <v>108514.3</v>
      </c>
      <c r="X21" s="143">
        <v>337.5</v>
      </c>
      <c r="Y21" s="114">
        <v>0</v>
      </c>
      <c r="Z21" s="114">
        <v>1982.4</v>
      </c>
      <c r="AA21" s="114">
        <v>0</v>
      </c>
      <c r="AB21" s="114">
        <v>0</v>
      </c>
      <c r="AC21" s="114">
        <v>120057.14</v>
      </c>
      <c r="AD21" s="114">
        <v>343336.06</v>
      </c>
      <c r="AE21" s="114">
        <v>276621.18</v>
      </c>
      <c r="AF21" s="114">
        <v>0</v>
      </c>
      <c r="AG21" s="114">
        <v>23821.82</v>
      </c>
      <c r="AH21" s="114">
        <v>22276.31</v>
      </c>
      <c r="AI21" s="114">
        <v>324.13</v>
      </c>
      <c r="AJ21" s="114">
        <v>674.92</v>
      </c>
      <c r="AK21" s="114">
        <v>7842.89</v>
      </c>
      <c r="AL21" s="71">
        <v>54226.92</v>
      </c>
      <c r="AM21" s="71">
        <v>6303.13</v>
      </c>
      <c r="AN21" s="71">
        <v>18403.099999999999</v>
      </c>
      <c r="AO21" s="71">
        <v>239.95</v>
      </c>
      <c r="AP21" s="71">
        <v>0</v>
      </c>
      <c r="AQ21" s="71">
        <v>0</v>
      </c>
      <c r="AR21" s="71">
        <v>184040.95</v>
      </c>
      <c r="AS21" s="71">
        <v>3524822.94</v>
      </c>
      <c r="AT21" s="71">
        <v>65315.7</v>
      </c>
      <c r="AU21" s="71">
        <v>16191</v>
      </c>
      <c r="AV21" s="71">
        <v>38109</v>
      </c>
      <c r="AW21" s="71">
        <v>416567.47</v>
      </c>
      <c r="AX21" s="71">
        <v>25537.55</v>
      </c>
      <c r="AY21" s="71">
        <v>0</v>
      </c>
      <c r="AZ21" s="71">
        <v>135575.54</v>
      </c>
      <c r="BA21" s="71"/>
      <c r="BB21" s="71">
        <v>373030</v>
      </c>
      <c r="BC21" s="71">
        <v>815.65</v>
      </c>
      <c r="BD21" s="71">
        <v>360803.91</v>
      </c>
      <c r="BE21" s="71">
        <v>6817.58</v>
      </c>
      <c r="BF21" s="71">
        <v>19585.62</v>
      </c>
      <c r="BG21" s="71">
        <v>0</v>
      </c>
      <c r="BH21" s="71">
        <v>9991.3799999999992</v>
      </c>
      <c r="BI21" s="71">
        <v>-1976.81</v>
      </c>
      <c r="BJ21" s="71">
        <v>0</v>
      </c>
      <c r="BK21" s="71">
        <v>17012</v>
      </c>
      <c r="BL21" s="71">
        <v>0</v>
      </c>
      <c r="BM21" s="71">
        <v>24337.27</v>
      </c>
      <c r="BN21" s="71">
        <v>35111.879999999997</v>
      </c>
      <c r="BO21" s="71">
        <v>159.5</v>
      </c>
      <c r="BP21" s="71">
        <v>0</v>
      </c>
      <c r="BQ21" s="71">
        <v>10044.870000000001</v>
      </c>
      <c r="BR21" s="71"/>
      <c r="BS21" s="71">
        <v>33926.39</v>
      </c>
      <c r="BT21" s="71">
        <v>1587.39</v>
      </c>
      <c r="BU21" s="71">
        <v>2701800.73</v>
      </c>
      <c r="BV21" s="71">
        <v>571167</v>
      </c>
      <c r="BW21" s="71">
        <v>0</v>
      </c>
      <c r="BX21" s="149">
        <v>30008</v>
      </c>
      <c r="BY21" s="71">
        <v>548.21</v>
      </c>
      <c r="BZ21" s="71">
        <v>3400.44</v>
      </c>
      <c r="CA21" s="71">
        <v>0</v>
      </c>
      <c r="CB21" s="71">
        <v>0</v>
      </c>
      <c r="CC21" s="71">
        <v>656776.93999999994</v>
      </c>
      <c r="CD21" s="71"/>
      <c r="CE21" s="71"/>
      <c r="CF21" s="11"/>
      <c r="CG21" s="11">
        <v>1349252.5</v>
      </c>
      <c r="CH21" s="11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">
      <c r="A22" s="7"/>
      <c r="B22" s="2">
        <v>14</v>
      </c>
      <c r="C22" s="9">
        <v>5055</v>
      </c>
      <c r="D22" s="138">
        <v>14</v>
      </c>
      <c r="E22" s="9" t="s">
        <v>20</v>
      </c>
      <c r="F22" s="64"/>
      <c r="G22" s="183">
        <f>IFERROR(VLOOKUP(C22,'[1]Trial Balance'!$A$266:$D$333,4,FALSE),0)</f>
        <v>12486.95</v>
      </c>
      <c r="H22" s="203">
        <f>IFERROR(VLOOKUP(C22,'[1]Trial Balance'!$A$266:$E$333,5,FALSE),0)</f>
        <v>12644.54</v>
      </c>
      <c r="I22" s="183">
        <f>IFERROR(VLOOKUP(C22,'[1]Trial Balance'!$A$266:$F$333,6,FALSE),0)</f>
        <v>8088.72</v>
      </c>
      <c r="J22" s="183">
        <f>IFERROR(VLOOKUP(C22,'[1]Trial Balance'!$A$266:$G$333,7,FALSE),0)</f>
        <v>11283.64</v>
      </c>
      <c r="K22" s="64"/>
      <c r="L22" s="64"/>
      <c r="M22" s="64"/>
      <c r="N22" s="149"/>
      <c r="O22" s="70">
        <v>20</v>
      </c>
      <c r="P22" s="70">
        <v>0</v>
      </c>
      <c r="Q22" s="114">
        <v>131272.98000000001</v>
      </c>
      <c r="R22" s="114">
        <v>0</v>
      </c>
      <c r="S22" s="114">
        <v>0</v>
      </c>
      <c r="T22" s="114">
        <v>0</v>
      </c>
      <c r="U22" s="114">
        <v>0</v>
      </c>
      <c r="V22" s="114">
        <v>19254.490000000002</v>
      </c>
      <c r="W22" s="114">
        <v>6995.66</v>
      </c>
      <c r="X22" s="143">
        <v>12791.81</v>
      </c>
      <c r="Y22" s="114">
        <v>0</v>
      </c>
      <c r="Z22" s="114">
        <v>591.04999999999995</v>
      </c>
      <c r="AA22" s="114">
        <v>1309.18</v>
      </c>
      <c r="AB22" s="114">
        <v>16252.02</v>
      </c>
      <c r="AC22" s="114">
        <v>50872.41</v>
      </c>
      <c r="AD22" s="114">
        <v>4.5599999999999996</v>
      </c>
      <c r="AE22" s="114">
        <v>239238.08</v>
      </c>
      <c r="AF22" s="114">
        <v>0</v>
      </c>
      <c r="AG22" s="114">
        <v>11494.98</v>
      </c>
      <c r="AH22" s="114">
        <v>50157.67</v>
      </c>
      <c r="AI22" s="114">
        <v>16977.89</v>
      </c>
      <c r="AJ22" s="114">
        <v>0</v>
      </c>
      <c r="AK22" s="114">
        <v>127112.2</v>
      </c>
      <c r="AL22" s="71">
        <v>0</v>
      </c>
      <c r="AM22" s="71">
        <v>0</v>
      </c>
      <c r="AN22" s="71">
        <v>0</v>
      </c>
      <c r="AO22" s="71">
        <v>967.32</v>
      </c>
      <c r="AP22" s="71">
        <v>0</v>
      </c>
      <c r="AQ22" s="71">
        <v>983.9</v>
      </c>
      <c r="AR22" s="71">
        <v>0</v>
      </c>
      <c r="AS22" s="71">
        <v>56946.32</v>
      </c>
      <c r="AT22" s="71">
        <v>0</v>
      </c>
      <c r="AU22" s="71">
        <v>3350</v>
      </c>
      <c r="AV22" s="71">
        <v>262</v>
      </c>
      <c r="AW22" s="71">
        <v>0</v>
      </c>
      <c r="AX22" s="71">
        <v>0</v>
      </c>
      <c r="AY22" s="71">
        <v>0</v>
      </c>
      <c r="AZ22" s="71">
        <v>246581.68</v>
      </c>
      <c r="BA22" s="71"/>
      <c r="BB22" s="71">
        <v>0</v>
      </c>
      <c r="BC22" s="71">
        <v>2528.75</v>
      </c>
      <c r="BD22" s="71">
        <v>0</v>
      </c>
      <c r="BE22" s="71">
        <v>0</v>
      </c>
      <c r="BF22" s="71">
        <v>0</v>
      </c>
      <c r="BG22" s="71">
        <v>5626.83</v>
      </c>
      <c r="BH22" s="71">
        <v>96757.5</v>
      </c>
      <c r="BI22" s="71">
        <v>4430.33</v>
      </c>
      <c r="BJ22" s="71">
        <v>0</v>
      </c>
      <c r="BK22" s="71">
        <v>0</v>
      </c>
      <c r="BL22" s="71">
        <v>0</v>
      </c>
      <c r="BM22" s="71">
        <v>2166.87</v>
      </c>
      <c r="BN22" s="71">
        <v>8044.46</v>
      </c>
      <c r="BO22" s="71">
        <v>0</v>
      </c>
      <c r="BP22" s="71">
        <v>0</v>
      </c>
      <c r="BQ22" s="71">
        <v>0</v>
      </c>
      <c r="BR22" s="71"/>
      <c r="BS22" s="71">
        <v>126959.67</v>
      </c>
      <c r="BT22" s="71">
        <v>728.14</v>
      </c>
      <c r="BU22" s="71">
        <v>28677.99</v>
      </c>
      <c r="BV22" s="71">
        <v>222150</v>
      </c>
      <c r="BW22" s="71">
        <v>0</v>
      </c>
      <c r="BX22" s="149">
        <v>14255</v>
      </c>
      <c r="BY22" s="71">
        <v>494.42</v>
      </c>
      <c r="BZ22" s="71">
        <v>1704.28</v>
      </c>
      <c r="CA22" s="71">
        <v>0</v>
      </c>
      <c r="CB22" s="71">
        <v>18294</v>
      </c>
      <c r="CC22" s="71">
        <v>10560.9</v>
      </c>
      <c r="CD22" s="71"/>
      <c r="CE22" s="71"/>
      <c r="CF22" s="11"/>
      <c r="CG22" s="11">
        <v>230916.72</v>
      </c>
      <c r="CH22" s="11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">
      <c r="A23" s="7"/>
      <c r="B23" s="2">
        <v>15</v>
      </c>
      <c r="C23" s="9">
        <v>5065</v>
      </c>
      <c r="D23" s="138">
        <v>15</v>
      </c>
      <c r="E23" s="9" t="s">
        <v>21</v>
      </c>
      <c r="F23" s="64"/>
      <c r="G23" s="183">
        <f>IFERROR(VLOOKUP(C23,'[1]Trial Balance'!$A$266:$D$333,4,FALSE),0)</f>
        <v>50780.79</v>
      </c>
      <c r="H23" s="203">
        <f>IFERROR(VLOOKUP(C23,'[1]Trial Balance'!$A$266:$E$333,5,FALSE),0)</f>
        <v>68781.929999999993</v>
      </c>
      <c r="I23" s="183">
        <f>IFERROR(VLOOKUP(C23,'[1]Trial Balance'!$A$266:$F$333,6,FALSE),0)</f>
        <v>64469.31</v>
      </c>
      <c r="J23" s="183">
        <f>IFERROR(VLOOKUP(C23,'[1]Trial Balance'!$A$266:$G$333,7,FALSE),0)</f>
        <v>61373.83</v>
      </c>
      <c r="K23" s="64"/>
      <c r="L23" s="64"/>
      <c r="M23" s="64"/>
      <c r="N23" s="149"/>
      <c r="O23" s="70">
        <v>21</v>
      </c>
      <c r="P23" s="70">
        <v>0</v>
      </c>
      <c r="Q23" s="114">
        <v>6193117.0599999996</v>
      </c>
      <c r="R23" s="114">
        <v>294963.31</v>
      </c>
      <c r="S23" s="114">
        <v>16654.46</v>
      </c>
      <c r="T23" s="114">
        <v>520355</v>
      </c>
      <c r="U23" s="114">
        <v>176568.19</v>
      </c>
      <c r="V23" s="114">
        <v>113301.06</v>
      </c>
      <c r="W23" s="114">
        <v>306813.24</v>
      </c>
      <c r="X23" s="143">
        <v>87195.82</v>
      </c>
      <c r="Y23" s="114">
        <v>392.43</v>
      </c>
      <c r="Z23" s="114">
        <v>257.77999999999997</v>
      </c>
      <c r="AA23" s="114">
        <v>0</v>
      </c>
      <c r="AB23" s="114">
        <v>16892.439999999999</v>
      </c>
      <c r="AC23" s="114">
        <v>1007550.91</v>
      </c>
      <c r="AD23" s="114">
        <v>89373.26</v>
      </c>
      <c r="AE23" s="114">
        <v>565196.07999999996</v>
      </c>
      <c r="AF23" s="114">
        <v>0</v>
      </c>
      <c r="AG23" s="114">
        <v>6104.5</v>
      </c>
      <c r="AH23" s="114">
        <v>271853.82</v>
      </c>
      <c r="AI23" s="114">
        <v>322898.88</v>
      </c>
      <c r="AJ23" s="114">
        <v>15814.63</v>
      </c>
      <c r="AK23" s="114">
        <v>732333.58</v>
      </c>
      <c r="AL23" s="71">
        <v>220992.21</v>
      </c>
      <c r="AM23" s="71">
        <v>273175.3</v>
      </c>
      <c r="AN23" s="71">
        <v>79710.03</v>
      </c>
      <c r="AO23" s="71">
        <v>1934.18</v>
      </c>
      <c r="AP23" s="71">
        <v>0</v>
      </c>
      <c r="AQ23" s="71">
        <v>6935.56</v>
      </c>
      <c r="AR23" s="71">
        <v>13707503.75</v>
      </c>
      <c r="AS23" s="71">
        <v>633384.61</v>
      </c>
      <c r="AT23" s="71">
        <v>261179.14</v>
      </c>
      <c r="AU23" s="71">
        <v>3996</v>
      </c>
      <c r="AV23" s="71">
        <v>499055</v>
      </c>
      <c r="AW23" s="71">
        <v>650689.18999999994</v>
      </c>
      <c r="AX23" s="71">
        <v>0</v>
      </c>
      <c r="AY23" s="71">
        <v>105894.39999999999</v>
      </c>
      <c r="AZ23" s="71">
        <v>1575611.41</v>
      </c>
      <c r="BA23" s="71"/>
      <c r="BB23" s="71">
        <v>372381</v>
      </c>
      <c r="BC23" s="71">
        <v>147483.59</v>
      </c>
      <c r="BD23" s="71">
        <v>487590.62</v>
      </c>
      <c r="BE23" s="71">
        <v>39670.22</v>
      </c>
      <c r="BF23" s="71">
        <v>220826.28</v>
      </c>
      <c r="BG23" s="71">
        <v>43453.2</v>
      </c>
      <c r="BH23" s="71">
        <v>579802.65</v>
      </c>
      <c r="BI23" s="71">
        <v>70548.52</v>
      </c>
      <c r="BJ23" s="71">
        <v>0</v>
      </c>
      <c r="BK23" s="71">
        <v>477413</v>
      </c>
      <c r="BL23" s="71">
        <v>113460.8</v>
      </c>
      <c r="BM23" s="71">
        <v>43340.91</v>
      </c>
      <c r="BN23" s="71">
        <v>303711.58</v>
      </c>
      <c r="BO23" s="71">
        <v>5264.7</v>
      </c>
      <c r="BP23" s="71">
        <v>8662.74</v>
      </c>
      <c r="BQ23" s="71">
        <v>67781.45</v>
      </c>
      <c r="BR23" s="71"/>
      <c r="BS23" s="71">
        <v>168999.81</v>
      </c>
      <c r="BT23" s="71">
        <v>53468.07</v>
      </c>
      <c r="BU23" s="71">
        <v>844092.84</v>
      </c>
      <c r="BV23" s="71">
        <v>279398</v>
      </c>
      <c r="BW23" s="71">
        <v>0</v>
      </c>
      <c r="BX23" s="149">
        <v>319323</v>
      </c>
      <c r="BY23" s="71">
        <v>136500.04999999999</v>
      </c>
      <c r="BZ23" s="71">
        <v>50779.17</v>
      </c>
      <c r="CA23" s="71">
        <v>24575</v>
      </c>
      <c r="CB23" s="71">
        <v>69876.06</v>
      </c>
      <c r="CC23" s="71">
        <v>284005.63</v>
      </c>
      <c r="CD23" s="71"/>
      <c r="CE23" s="71"/>
      <c r="CF23" s="11"/>
      <c r="CG23" s="11">
        <v>7322884.21</v>
      </c>
      <c r="CH23" s="11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">
      <c r="A24" s="7"/>
      <c r="B24" s="2">
        <v>16</v>
      </c>
      <c r="C24" s="9">
        <v>5070</v>
      </c>
      <c r="D24" s="138">
        <v>16</v>
      </c>
      <c r="E24" s="9" t="s">
        <v>22</v>
      </c>
      <c r="F24" s="64"/>
      <c r="G24" s="183">
        <f>IFERROR(VLOOKUP(C24,'[1]Trial Balance'!$A$266:$D$333,4,FALSE),0)</f>
        <v>58866.18</v>
      </c>
      <c r="H24" s="203">
        <f>IFERROR(VLOOKUP(C24,'[1]Trial Balance'!$A$266:$E$333,5,FALSE),0)</f>
        <v>62782.39</v>
      </c>
      <c r="I24" s="183">
        <f>IFERROR(VLOOKUP(C24,'[1]Trial Balance'!$A$266:$F$333,6,FALSE),0)</f>
        <v>56587.89</v>
      </c>
      <c r="J24" s="183">
        <f>IFERROR(VLOOKUP(C24,'[1]Trial Balance'!$A$266:$G$333,7,FALSE),0)</f>
        <v>69539.759999999995</v>
      </c>
      <c r="K24" s="64"/>
      <c r="L24" s="64"/>
      <c r="M24" s="64"/>
      <c r="N24" s="149"/>
      <c r="O24" s="70">
        <v>22</v>
      </c>
      <c r="P24" s="70">
        <v>0</v>
      </c>
      <c r="Q24" s="114">
        <v>6042127.7000000002</v>
      </c>
      <c r="R24" s="114">
        <v>115732.58</v>
      </c>
      <c r="S24" s="114">
        <v>0</v>
      </c>
      <c r="T24" s="114">
        <v>352265</v>
      </c>
      <c r="U24" s="114">
        <v>0</v>
      </c>
      <c r="V24" s="114">
        <v>210907.21</v>
      </c>
      <c r="W24" s="114">
        <v>5475.81</v>
      </c>
      <c r="X24" s="143">
        <v>0</v>
      </c>
      <c r="Y24" s="114">
        <v>0</v>
      </c>
      <c r="Z24" s="114">
        <v>0</v>
      </c>
      <c r="AA24" s="114">
        <v>0</v>
      </c>
      <c r="AB24" s="114">
        <v>0</v>
      </c>
      <c r="AC24" s="114">
        <v>0</v>
      </c>
      <c r="AD24" s="114">
        <v>7925.48</v>
      </c>
      <c r="AE24" s="114">
        <v>106726.15</v>
      </c>
      <c r="AF24" s="114">
        <v>0</v>
      </c>
      <c r="AG24" s="114">
        <v>34674.39</v>
      </c>
      <c r="AH24" s="114">
        <v>301252.71999999997</v>
      </c>
      <c r="AI24" s="114">
        <v>217496.06</v>
      </c>
      <c r="AJ24" s="114">
        <v>51547.77</v>
      </c>
      <c r="AK24" s="114">
        <v>676211.97</v>
      </c>
      <c r="AL24" s="71">
        <v>42320.13</v>
      </c>
      <c r="AM24" s="71">
        <v>0</v>
      </c>
      <c r="AN24" s="71">
        <v>0</v>
      </c>
      <c r="AO24" s="71">
        <v>23357.119999999999</v>
      </c>
      <c r="AP24" s="71">
        <v>0</v>
      </c>
      <c r="AQ24" s="71">
        <v>0</v>
      </c>
      <c r="AR24" s="71">
        <v>21903502.489999998</v>
      </c>
      <c r="AS24" s="71">
        <v>260714.07</v>
      </c>
      <c r="AT24" s="71">
        <v>45327.63</v>
      </c>
      <c r="AU24" s="71">
        <v>15189</v>
      </c>
      <c r="AV24" s="71">
        <v>194151</v>
      </c>
      <c r="AW24" s="71">
        <v>12917.8</v>
      </c>
      <c r="AX24" s="71">
        <v>80388.7</v>
      </c>
      <c r="AY24" s="71">
        <v>0</v>
      </c>
      <c r="AZ24" s="71">
        <v>0</v>
      </c>
      <c r="BA24" s="71"/>
      <c r="BB24" s="71">
        <v>336471</v>
      </c>
      <c r="BC24" s="71">
        <v>162564.71</v>
      </c>
      <c r="BD24" s="71">
        <v>156013.81</v>
      </c>
      <c r="BE24" s="71">
        <v>18380.62</v>
      </c>
      <c r="BF24" s="71">
        <v>0</v>
      </c>
      <c r="BG24" s="71">
        <v>185167.26</v>
      </c>
      <c r="BH24" s="71">
        <v>1342801.33</v>
      </c>
      <c r="BI24" s="71">
        <v>19765.14</v>
      </c>
      <c r="BJ24" s="71">
        <v>0</v>
      </c>
      <c r="BK24" s="71">
        <v>0</v>
      </c>
      <c r="BL24" s="71">
        <v>76365.13</v>
      </c>
      <c r="BM24" s="71">
        <v>0</v>
      </c>
      <c r="BN24" s="71">
        <v>132854.07</v>
      </c>
      <c r="BO24" s="71">
        <v>28836.03</v>
      </c>
      <c r="BP24" s="71">
        <v>34310.660000000003</v>
      </c>
      <c r="BQ24" s="71">
        <v>0</v>
      </c>
      <c r="BR24" s="71"/>
      <c r="BS24" s="71">
        <v>6736.45</v>
      </c>
      <c r="BT24" s="71">
        <v>31042.25</v>
      </c>
      <c r="BU24" s="71">
        <v>884921.32</v>
      </c>
      <c r="BV24" s="71">
        <v>655146</v>
      </c>
      <c r="BW24" s="71">
        <v>20789.849999999999</v>
      </c>
      <c r="BX24" s="149">
        <v>0</v>
      </c>
      <c r="BY24" s="71">
        <v>0</v>
      </c>
      <c r="BZ24" s="71">
        <v>43353.19</v>
      </c>
      <c r="CA24" s="71">
        <v>0</v>
      </c>
      <c r="CB24" s="71">
        <v>0</v>
      </c>
      <c r="CC24" s="71">
        <v>0</v>
      </c>
      <c r="CD24" s="71"/>
      <c r="CE24" s="71"/>
      <c r="CF24" s="11"/>
      <c r="CG24" s="11">
        <v>4123170.69</v>
      </c>
      <c r="CH24" s="11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">
      <c r="A25" s="7"/>
      <c r="B25" s="2">
        <v>17</v>
      </c>
      <c r="C25" s="9">
        <v>5075</v>
      </c>
      <c r="D25" s="138">
        <v>17</v>
      </c>
      <c r="E25" s="9" t="s">
        <v>23</v>
      </c>
      <c r="F25" s="64"/>
      <c r="G25" s="183">
        <f>IFERROR(VLOOKUP(C25,'[1]Trial Balance'!$A$266:$D$333,4,FALSE),0)</f>
        <v>68077.350000000006</v>
      </c>
      <c r="H25" s="203">
        <f>IFERROR(VLOOKUP(C25,'[1]Trial Balance'!$A$266:$E$333,5,FALSE),0)</f>
        <v>119448.77</v>
      </c>
      <c r="I25" s="183">
        <f>IFERROR(VLOOKUP(C25,'[1]Trial Balance'!$A$266:$F$333,6,FALSE),0)</f>
        <v>104845</v>
      </c>
      <c r="J25" s="183">
        <f>IFERROR(VLOOKUP(C25,'[1]Trial Balance'!$A$266:$G$333,7,FALSE),0)</f>
        <v>122286.99</v>
      </c>
      <c r="K25" s="64"/>
      <c r="L25" s="64"/>
      <c r="M25" s="64"/>
      <c r="N25" s="149"/>
      <c r="O25" s="70">
        <v>23</v>
      </c>
      <c r="P25" s="70">
        <v>0</v>
      </c>
      <c r="Q25" s="114">
        <v>645799.72</v>
      </c>
      <c r="R25" s="114">
        <v>18096.509999999998</v>
      </c>
      <c r="S25" s="114">
        <v>0</v>
      </c>
      <c r="T25" s="114">
        <v>0</v>
      </c>
      <c r="U25" s="114">
        <v>0</v>
      </c>
      <c r="V25" s="114">
        <v>73984.91</v>
      </c>
      <c r="W25" s="114">
        <v>2433.73</v>
      </c>
      <c r="X25" s="143">
        <v>0</v>
      </c>
      <c r="Y25" s="114">
        <v>0</v>
      </c>
      <c r="Z25" s="114">
        <v>0</v>
      </c>
      <c r="AA25" s="114">
        <v>19664.439999999999</v>
      </c>
      <c r="AB25" s="114">
        <v>0</v>
      </c>
      <c r="AC25" s="114">
        <v>2585.13</v>
      </c>
      <c r="AD25" s="114">
        <v>2612.21</v>
      </c>
      <c r="AE25" s="114">
        <v>10528.45</v>
      </c>
      <c r="AF25" s="114">
        <v>0</v>
      </c>
      <c r="AG25" s="114">
        <v>1323.25</v>
      </c>
      <c r="AH25" s="114">
        <v>0</v>
      </c>
      <c r="AI25" s="114">
        <v>5688.98</v>
      </c>
      <c r="AJ25" s="114">
        <v>5088.82</v>
      </c>
      <c r="AK25" s="114">
        <v>0</v>
      </c>
      <c r="AL25" s="71">
        <v>9345.32</v>
      </c>
      <c r="AM25" s="71">
        <v>0</v>
      </c>
      <c r="AN25" s="71">
        <v>0</v>
      </c>
      <c r="AO25" s="71">
        <v>580.25</v>
      </c>
      <c r="AP25" s="71">
        <v>0</v>
      </c>
      <c r="AQ25" s="71">
        <v>0</v>
      </c>
      <c r="AR25" s="71">
        <v>3698922.74</v>
      </c>
      <c r="AS25" s="71">
        <v>15035.76</v>
      </c>
      <c r="AT25" s="71">
        <v>64377.38</v>
      </c>
      <c r="AU25" s="71">
        <v>12255</v>
      </c>
      <c r="AV25" s="71">
        <v>30016</v>
      </c>
      <c r="AW25" s="71">
        <v>16807.23</v>
      </c>
      <c r="AX25" s="71">
        <v>0</v>
      </c>
      <c r="AY25" s="71">
        <v>0</v>
      </c>
      <c r="AZ25" s="71">
        <v>0</v>
      </c>
      <c r="BA25" s="71"/>
      <c r="BB25" s="71">
        <v>46271</v>
      </c>
      <c r="BC25" s="71">
        <v>0</v>
      </c>
      <c r="BD25" s="71">
        <v>0</v>
      </c>
      <c r="BE25" s="71">
        <v>84698.18</v>
      </c>
      <c r="BF25" s="71">
        <v>0</v>
      </c>
      <c r="BG25" s="71">
        <v>61822.33</v>
      </c>
      <c r="BH25" s="71">
        <v>227242.38</v>
      </c>
      <c r="BI25" s="71">
        <v>93424.59</v>
      </c>
      <c r="BJ25" s="71">
        <v>0</v>
      </c>
      <c r="BK25" s="71">
        <v>0</v>
      </c>
      <c r="BL25" s="71">
        <v>0</v>
      </c>
      <c r="BM25" s="71">
        <v>0</v>
      </c>
      <c r="BN25" s="71">
        <v>29703.16</v>
      </c>
      <c r="BO25" s="71">
        <v>6147.75</v>
      </c>
      <c r="BP25" s="71">
        <v>857.72</v>
      </c>
      <c r="BQ25" s="71">
        <v>0</v>
      </c>
      <c r="BR25" s="71"/>
      <c r="BS25" s="71">
        <v>19405.68</v>
      </c>
      <c r="BT25" s="71">
        <v>10732.06</v>
      </c>
      <c r="BU25" s="71">
        <v>620652.32999999996</v>
      </c>
      <c r="BV25" s="71">
        <v>5300</v>
      </c>
      <c r="BW25" s="71">
        <v>40.380000000000003</v>
      </c>
      <c r="BX25" s="149">
        <v>0</v>
      </c>
      <c r="BY25" s="71">
        <v>0</v>
      </c>
      <c r="BZ25" s="71">
        <v>14066.74</v>
      </c>
      <c r="CA25" s="71">
        <v>0</v>
      </c>
      <c r="CB25" s="71">
        <v>0</v>
      </c>
      <c r="CC25" s="71">
        <v>245216.14</v>
      </c>
      <c r="CD25" s="71"/>
      <c r="CE25" s="71"/>
      <c r="CF25" s="11"/>
      <c r="CG25" s="11">
        <v>2490102.21</v>
      </c>
      <c r="CH25" s="11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">
      <c r="A26" s="7"/>
      <c r="B26" s="2">
        <v>18</v>
      </c>
      <c r="C26" s="9">
        <v>5085</v>
      </c>
      <c r="D26" s="138">
        <v>18</v>
      </c>
      <c r="E26" s="9" t="s">
        <v>24</v>
      </c>
      <c r="F26" s="64"/>
      <c r="G26" s="183">
        <f>IFERROR(VLOOKUP(C26,'[1]Trial Balance'!$A$266:$D$333,4,FALSE),0)</f>
        <v>48.45</v>
      </c>
      <c r="H26" s="203">
        <f>IFERROR(VLOOKUP(C26,'[1]Trial Balance'!$A$266:$E$333,5,FALSE),0)</f>
        <v>33.22</v>
      </c>
      <c r="I26" s="183">
        <f>IFERROR(VLOOKUP(C26,'[1]Trial Balance'!$A$266:$F$333,6,FALSE),0)</f>
        <v>0</v>
      </c>
      <c r="J26" s="183">
        <f>IFERROR(VLOOKUP(C26,'[1]Trial Balance'!$A$266:$G$333,7,FALSE),0)</f>
        <v>0</v>
      </c>
      <c r="K26" s="64"/>
      <c r="L26" s="64"/>
      <c r="M26" s="64"/>
      <c r="N26" s="149"/>
      <c r="O26" s="70">
        <v>24</v>
      </c>
      <c r="P26" s="70">
        <v>0</v>
      </c>
      <c r="Q26" s="114">
        <v>8419474.1500000004</v>
      </c>
      <c r="R26" s="114">
        <v>314897.65000000002</v>
      </c>
      <c r="S26" s="114">
        <v>3709.66</v>
      </c>
      <c r="T26" s="114">
        <v>458443</v>
      </c>
      <c r="U26" s="114">
        <v>254491.81</v>
      </c>
      <c r="V26" s="114">
        <v>0</v>
      </c>
      <c r="W26" s="114">
        <v>368513.63</v>
      </c>
      <c r="X26" s="143">
        <v>55299.51</v>
      </c>
      <c r="Y26" s="114">
        <v>373.98</v>
      </c>
      <c r="Z26" s="114">
        <v>124099.88</v>
      </c>
      <c r="AA26" s="114">
        <v>8275.4699999999993</v>
      </c>
      <c r="AB26" s="114">
        <v>0</v>
      </c>
      <c r="AC26" s="114">
        <v>0</v>
      </c>
      <c r="AD26" s="114">
        <v>84201.07</v>
      </c>
      <c r="AE26" s="114">
        <v>20453.09</v>
      </c>
      <c r="AF26" s="114">
        <v>152950.39999999999</v>
      </c>
      <c r="AG26" s="114">
        <v>7308.58</v>
      </c>
      <c r="AH26" s="114">
        <v>167282.56</v>
      </c>
      <c r="AI26" s="114">
        <v>6325.86</v>
      </c>
      <c r="AJ26" s="114">
        <v>120769</v>
      </c>
      <c r="AK26" s="114">
        <v>351597.48</v>
      </c>
      <c r="AL26" s="71">
        <v>124181.6</v>
      </c>
      <c r="AM26" s="71">
        <v>1659153.34</v>
      </c>
      <c r="AN26" s="71">
        <v>0</v>
      </c>
      <c r="AO26" s="71">
        <v>54324.29</v>
      </c>
      <c r="AP26" s="71">
        <v>0</v>
      </c>
      <c r="AQ26" s="71">
        <v>0</v>
      </c>
      <c r="AR26" s="71">
        <v>18998812.149999999</v>
      </c>
      <c r="AS26" s="71">
        <v>9873763.4600000009</v>
      </c>
      <c r="AT26" s="71">
        <v>519630.49</v>
      </c>
      <c r="AU26" s="71">
        <v>14167</v>
      </c>
      <c r="AV26" s="71">
        <v>328998</v>
      </c>
      <c r="AW26" s="71">
        <v>8333.33</v>
      </c>
      <c r="AX26" s="71">
        <v>47433.52</v>
      </c>
      <c r="AY26" s="71">
        <v>156763.24</v>
      </c>
      <c r="AZ26" s="71">
        <v>2858941.57</v>
      </c>
      <c r="BA26" s="71"/>
      <c r="BB26" s="71">
        <v>1036479</v>
      </c>
      <c r="BC26" s="71">
        <v>768440.16</v>
      </c>
      <c r="BD26" s="71">
        <v>1747444.49</v>
      </c>
      <c r="BE26" s="71">
        <v>155259.73000000001</v>
      </c>
      <c r="BF26" s="71">
        <v>-80946.63</v>
      </c>
      <c r="BG26" s="71">
        <v>208884.83</v>
      </c>
      <c r="BH26" s="71">
        <v>185901.59</v>
      </c>
      <c r="BI26" s="71">
        <v>150369.38</v>
      </c>
      <c r="BJ26" s="71">
        <v>0</v>
      </c>
      <c r="BK26" s="71">
        <v>220906</v>
      </c>
      <c r="BL26" s="71">
        <v>43898.52</v>
      </c>
      <c r="BM26" s="71">
        <v>192010.7</v>
      </c>
      <c r="BN26" s="71">
        <v>414328</v>
      </c>
      <c r="BO26" s="71">
        <v>111328.02</v>
      </c>
      <c r="BP26" s="71">
        <v>87680</v>
      </c>
      <c r="BQ26" s="71">
        <v>38984.019999999997</v>
      </c>
      <c r="BR26" s="71"/>
      <c r="BS26" s="71">
        <v>0</v>
      </c>
      <c r="BT26" s="71">
        <v>438597.7</v>
      </c>
      <c r="BU26" s="71">
        <v>5999046.8700000001</v>
      </c>
      <c r="BV26" s="71">
        <v>552346</v>
      </c>
      <c r="BW26" s="71">
        <v>0</v>
      </c>
      <c r="BX26" s="149">
        <v>1923570</v>
      </c>
      <c r="BY26" s="71">
        <v>88062.7</v>
      </c>
      <c r="BZ26" s="71">
        <v>60203.12</v>
      </c>
      <c r="CA26" s="71">
        <v>5613</v>
      </c>
      <c r="CB26" s="71">
        <v>15065.55</v>
      </c>
      <c r="CC26" s="71">
        <v>831952.52</v>
      </c>
      <c r="CD26" s="71"/>
      <c r="CE26" s="71"/>
      <c r="CF26" s="11"/>
      <c r="CG26" s="11">
        <v>9708107.3499999996</v>
      </c>
      <c r="CH26" s="11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">
      <c r="A27" s="7"/>
      <c r="B27" s="2">
        <v>19</v>
      </c>
      <c r="C27" s="9">
        <v>5090</v>
      </c>
      <c r="D27" s="138">
        <v>19</v>
      </c>
      <c r="E27" s="9" t="s">
        <v>25</v>
      </c>
      <c r="F27" s="64"/>
      <c r="G27" s="183">
        <f>IFERROR(VLOOKUP(C27,'[1]Trial Balance'!$A$266:$D$333,4,FALSE),0)</f>
        <v>0</v>
      </c>
      <c r="H27" s="203">
        <f>IFERROR(VLOOKUP(C27,'[1]Trial Balance'!$A$266:$E$333,5,FALSE),0)</f>
        <v>0</v>
      </c>
      <c r="I27" s="183">
        <f>IFERROR(VLOOKUP(C27,'[1]Trial Balance'!$A$266:$F$333,6,FALSE),0)</f>
        <v>0</v>
      </c>
      <c r="J27" s="183">
        <f>IFERROR(VLOOKUP(C27,'[1]Trial Balance'!$A$266:$G$333,7,FALSE),0)</f>
        <v>0</v>
      </c>
      <c r="K27" s="64"/>
      <c r="L27" s="64"/>
      <c r="M27" s="64"/>
      <c r="N27" s="149"/>
      <c r="O27" s="70">
        <v>25</v>
      </c>
      <c r="P27" s="70">
        <v>0</v>
      </c>
      <c r="Q27" s="114">
        <v>0</v>
      </c>
      <c r="R27" s="114">
        <v>0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43">
        <v>0</v>
      </c>
      <c r="Y27" s="114">
        <v>0</v>
      </c>
      <c r="Z27" s="114">
        <v>0</v>
      </c>
      <c r="AA27" s="114">
        <v>0</v>
      </c>
      <c r="AB27" s="114">
        <v>0</v>
      </c>
      <c r="AC27" s="114">
        <v>0</v>
      </c>
      <c r="AD27" s="114">
        <v>0</v>
      </c>
      <c r="AE27" s="114">
        <v>0</v>
      </c>
      <c r="AF27" s="114">
        <v>0</v>
      </c>
      <c r="AG27" s="114">
        <v>0</v>
      </c>
      <c r="AH27" s="114">
        <v>0</v>
      </c>
      <c r="AI27" s="114">
        <v>0</v>
      </c>
      <c r="AJ27" s="114">
        <v>0</v>
      </c>
      <c r="AK27" s="114">
        <v>0</v>
      </c>
      <c r="AL27" s="71">
        <v>0</v>
      </c>
      <c r="AM27" s="71">
        <v>0</v>
      </c>
      <c r="AN27" s="71">
        <v>0</v>
      </c>
      <c r="AO27" s="71">
        <v>0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71">
        <v>0</v>
      </c>
      <c r="AV27" s="71">
        <v>0</v>
      </c>
      <c r="AW27" s="71">
        <v>13026.19</v>
      </c>
      <c r="AX27" s="71">
        <v>0</v>
      </c>
      <c r="AY27" s="71">
        <v>0</v>
      </c>
      <c r="AZ27" s="71">
        <v>0</v>
      </c>
      <c r="BA27" s="71"/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0</v>
      </c>
      <c r="BH27" s="71">
        <v>0</v>
      </c>
      <c r="BI27" s="71">
        <v>0</v>
      </c>
      <c r="BJ27" s="71">
        <v>0</v>
      </c>
      <c r="BK27" s="71">
        <v>0</v>
      </c>
      <c r="BL27" s="71">
        <v>0</v>
      </c>
      <c r="BM27" s="71">
        <v>0</v>
      </c>
      <c r="BN27" s="71">
        <v>63.2</v>
      </c>
      <c r="BO27" s="71">
        <v>0</v>
      </c>
      <c r="BP27" s="71">
        <v>0</v>
      </c>
      <c r="BQ27" s="71">
        <v>0</v>
      </c>
      <c r="BR27" s="71"/>
      <c r="BS27" s="71">
        <v>0</v>
      </c>
      <c r="BT27" s="71">
        <v>0</v>
      </c>
      <c r="BU27" s="71">
        <v>0</v>
      </c>
      <c r="BV27" s="71">
        <v>0</v>
      </c>
      <c r="BW27" s="71">
        <v>0</v>
      </c>
      <c r="BX27" s="149">
        <v>0</v>
      </c>
      <c r="BY27" s="71">
        <v>0</v>
      </c>
      <c r="BZ27" s="71">
        <v>0</v>
      </c>
      <c r="CA27" s="71">
        <v>0</v>
      </c>
      <c r="CB27" s="71">
        <v>0</v>
      </c>
      <c r="CC27" s="71">
        <v>0</v>
      </c>
      <c r="CD27" s="71"/>
      <c r="CE27" s="71"/>
      <c r="CF27" s="11"/>
      <c r="CG27" s="11">
        <v>0</v>
      </c>
      <c r="CH27" s="11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">
      <c r="A28" s="7"/>
      <c r="B28" s="2">
        <v>20</v>
      </c>
      <c r="C28" s="9">
        <v>5095</v>
      </c>
      <c r="D28" s="138">
        <v>20</v>
      </c>
      <c r="E28" s="9" t="s">
        <v>26</v>
      </c>
      <c r="F28" s="64"/>
      <c r="G28" s="183">
        <f>IFERROR(VLOOKUP(C28,'[1]Trial Balance'!$A$266:$D$333,4,FALSE),0)</f>
        <v>0</v>
      </c>
      <c r="H28" s="203">
        <f>IFERROR(VLOOKUP(C28,'[1]Trial Balance'!$A$266:$E$333,5,FALSE),0)</f>
        <v>0</v>
      </c>
      <c r="I28" s="183">
        <f>IFERROR(VLOOKUP(C28,'[1]Trial Balance'!$A$266:$F$333,6,FALSE),0)</f>
        <v>0</v>
      </c>
      <c r="J28" s="183">
        <f>IFERROR(VLOOKUP(C28,'[1]Trial Balance'!$A$266:$G$333,7,FALSE),0)</f>
        <v>0</v>
      </c>
      <c r="K28" s="64"/>
      <c r="L28" s="64"/>
      <c r="M28" s="64"/>
      <c r="N28" s="149"/>
      <c r="O28" s="70">
        <v>26</v>
      </c>
      <c r="P28" s="70">
        <v>0</v>
      </c>
      <c r="Q28" s="114">
        <v>36175.32</v>
      </c>
      <c r="R28" s="114">
        <v>49094.7</v>
      </c>
      <c r="S28" s="114">
        <v>0</v>
      </c>
      <c r="T28" s="114">
        <v>19111</v>
      </c>
      <c r="U28" s="114">
        <v>0</v>
      </c>
      <c r="V28" s="114">
        <v>0</v>
      </c>
      <c r="W28" s="114">
        <v>35897.440000000002</v>
      </c>
      <c r="X28" s="143">
        <v>0</v>
      </c>
      <c r="Y28" s="114">
        <v>2495.85</v>
      </c>
      <c r="Z28" s="114">
        <v>0</v>
      </c>
      <c r="AA28" s="114">
        <v>0</v>
      </c>
      <c r="AB28" s="114">
        <v>29676.22</v>
      </c>
      <c r="AC28" s="114">
        <v>50496.47</v>
      </c>
      <c r="AD28" s="114">
        <v>9659.64</v>
      </c>
      <c r="AE28" s="114">
        <v>0</v>
      </c>
      <c r="AF28" s="114">
        <v>0</v>
      </c>
      <c r="AG28" s="114">
        <v>14657.83</v>
      </c>
      <c r="AH28" s="114">
        <v>0</v>
      </c>
      <c r="AI28" s="114">
        <v>4564.0600000000004</v>
      </c>
      <c r="AJ28" s="114">
        <v>0</v>
      </c>
      <c r="AK28" s="114">
        <v>93507.47</v>
      </c>
      <c r="AL28" s="71">
        <v>32379.64</v>
      </c>
      <c r="AM28" s="71">
        <v>9449.76</v>
      </c>
      <c r="AN28" s="71">
        <v>0</v>
      </c>
      <c r="AO28" s="71">
        <v>9383.0400000000009</v>
      </c>
      <c r="AP28" s="71">
        <v>4165.29</v>
      </c>
      <c r="AQ28" s="71">
        <v>1482.42</v>
      </c>
      <c r="AR28" s="71">
        <v>0</v>
      </c>
      <c r="AS28" s="71">
        <v>0</v>
      </c>
      <c r="AT28" s="71">
        <v>11919.82</v>
      </c>
      <c r="AU28" s="71">
        <v>0</v>
      </c>
      <c r="AV28" s="71">
        <v>59934</v>
      </c>
      <c r="AW28" s="71">
        <v>20776</v>
      </c>
      <c r="AX28" s="71">
        <v>0</v>
      </c>
      <c r="AY28" s="71">
        <v>47694.16</v>
      </c>
      <c r="AZ28" s="71">
        <v>77340.95</v>
      </c>
      <c r="BA28" s="71"/>
      <c r="BB28" s="71">
        <v>0</v>
      </c>
      <c r="BC28" s="71">
        <v>31312.560000000001</v>
      </c>
      <c r="BD28" s="71">
        <v>0</v>
      </c>
      <c r="BE28" s="71">
        <v>17784.18</v>
      </c>
      <c r="BF28" s="71">
        <v>34539.589999999997</v>
      </c>
      <c r="BG28" s="71">
        <v>13106.28</v>
      </c>
      <c r="BH28" s="71">
        <v>26403.96</v>
      </c>
      <c r="BI28" s="71">
        <v>0</v>
      </c>
      <c r="BJ28" s="71">
        <v>0</v>
      </c>
      <c r="BK28" s="71">
        <v>0</v>
      </c>
      <c r="BL28" s="71">
        <v>0</v>
      </c>
      <c r="BM28" s="71">
        <v>0</v>
      </c>
      <c r="BN28" s="71">
        <v>1427.76</v>
      </c>
      <c r="BO28" s="71">
        <v>9987.33</v>
      </c>
      <c r="BP28" s="71">
        <v>28764</v>
      </c>
      <c r="BQ28" s="71">
        <v>1859.59</v>
      </c>
      <c r="BR28" s="71"/>
      <c r="BS28" s="71">
        <v>0</v>
      </c>
      <c r="BT28" s="71">
        <v>10906.06</v>
      </c>
      <c r="BU28" s="71">
        <v>0</v>
      </c>
      <c r="BV28" s="71">
        <v>2792</v>
      </c>
      <c r="BW28" s="71">
        <v>0</v>
      </c>
      <c r="BX28" s="149">
        <v>0</v>
      </c>
      <c r="BY28" s="71">
        <v>25991.8</v>
      </c>
      <c r="BZ28" s="71">
        <v>0</v>
      </c>
      <c r="CA28" s="71">
        <v>0</v>
      </c>
      <c r="CB28" s="71">
        <v>23917.64</v>
      </c>
      <c r="CC28" s="71">
        <v>9223.93</v>
      </c>
      <c r="CD28" s="71"/>
      <c r="CE28" s="71"/>
      <c r="CF28" s="11"/>
      <c r="CG28" s="11">
        <v>118578.17</v>
      </c>
      <c r="CH28" s="11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">
      <c r="A29" s="7"/>
      <c r="B29" s="2">
        <v>21</v>
      </c>
      <c r="C29" s="9">
        <v>5096</v>
      </c>
      <c r="D29" s="138">
        <v>21</v>
      </c>
      <c r="E29" s="9" t="s">
        <v>27</v>
      </c>
      <c r="F29" s="64"/>
      <c r="G29" s="183">
        <f>IFERROR(VLOOKUP(C29,'[1]Trial Balance'!$A$266:$D$333,4,FALSE),0)</f>
        <v>29163.8</v>
      </c>
      <c r="H29" s="203">
        <f>IFERROR(VLOOKUP(C29,'[1]Trial Balance'!$A$266:$E$333,5,FALSE),0)</f>
        <v>27982.02</v>
      </c>
      <c r="I29" s="183">
        <f>IFERROR(VLOOKUP(C29,'[1]Trial Balance'!$A$266:$F$333,6,FALSE),0)</f>
        <v>20484.21</v>
      </c>
      <c r="J29" s="183">
        <f>IFERROR(VLOOKUP(C29,'[1]Trial Balance'!$A$266:$G$333,7,FALSE),0)</f>
        <v>21151.5</v>
      </c>
      <c r="K29" s="64"/>
      <c r="L29" s="64"/>
      <c r="M29" s="64"/>
      <c r="N29" s="149"/>
      <c r="O29" s="70">
        <v>27</v>
      </c>
      <c r="P29" s="70">
        <v>0</v>
      </c>
      <c r="Q29" s="114">
        <v>313140.5</v>
      </c>
      <c r="R29" s="114">
        <v>5694.81</v>
      </c>
      <c r="S29" s="114">
        <v>50</v>
      </c>
      <c r="T29" s="114">
        <v>0</v>
      </c>
      <c r="U29" s="114">
        <v>560</v>
      </c>
      <c r="V29" s="114">
        <v>0</v>
      </c>
      <c r="W29" s="114">
        <v>0</v>
      </c>
      <c r="X29" s="143">
        <v>0</v>
      </c>
      <c r="Y29" s="114">
        <v>0</v>
      </c>
      <c r="Z29" s="114">
        <v>173254.48</v>
      </c>
      <c r="AA29" s="114">
        <v>0</v>
      </c>
      <c r="AB29" s="114">
        <v>0</v>
      </c>
      <c r="AC29" s="114">
        <v>0</v>
      </c>
      <c r="AD29" s="114">
        <v>0</v>
      </c>
      <c r="AE29" s="114">
        <v>0</v>
      </c>
      <c r="AF29" s="114">
        <v>891</v>
      </c>
      <c r="AG29" s="114">
        <v>0</v>
      </c>
      <c r="AH29" s="114">
        <v>78932.19</v>
      </c>
      <c r="AI29" s="114">
        <v>0</v>
      </c>
      <c r="AJ29" s="114">
        <v>0</v>
      </c>
      <c r="AK29" s="114">
        <v>0</v>
      </c>
      <c r="AL29" s="71">
        <v>0</v>
      </c>
      <c r="AM29" s="71">
        <v>0</v>
      </c>
      <c r="AN29" s="71">
        <v>0</v>
      </c>
      <c r="AO29" s="71">
        <v>4100</v>
      </c>
      <c r="AP29" s="71">
        <v>0</v>
      </c>
      <c r="AQ29" s="71">
        <v>0</v>
      </c>
      <c r="AR29" s="71">
        <v>0</v>
      </c>
      <c r="AS29" s="71">
        <v>0</v>
      </c>
      <c r="AT29" s="71">
        <v>0</v>
      </c>
      <c r="AU29" s="71">
        <v>0</v>
      </c>
      <c r="AV29" s="71">
        <v>0</v>
      </c>
      <c r="AW29" s="71">
        <v>0</v>
      </c>
      <c r="AX29" s="71">
        <v>0</v>
      </c>
      <c r="AY29" s="71">
        <v>0</v>
      </c>
      <c r="AZ29" s="71">
        <v>0</v>
      </c>
      <c r="BA29" s="71"/>
      <c r="BB29" s="71">
        <v>0</v>
      </c>
      <c r="BC29" s="71">
        <v>0</v>
      </c>
      <c r="BD29" s="71">
        <v>0</v>
      </c>
      <c r="BE29" s="71">
        <v>0</v>
      </c>
      <c r="BF29" s="71">
        <v>0</v>
      </c>
      <c r="BG29" s="71">
        <v>0</v>
      </c>
      <c r="BH29" s="71">
        <v>0</v>
      </c>
      <c r="BI29" s="71">
        <v>9925.6</v>
      </c>
      <c r="BJ29" s="71">
        <v>0</v>
      </c>
      <c r="BK29" s="71">
        <v>0</v>
      </c>
      <c r="BL29" s="71">
        <v>0</v>
      </c>
      <c r="BM29" s="71">
        <v>0</v>
      </c>
      <c r="BN29" s="71">
        <v>100438.35</v>
      </c>
      <c r="BO29" s="71">
        <v>33979.620000000003</v>
      </c>
      <c r="BP29" s="71">
        <v>0</v>
      </c>
      <c r="BQ29" s="71">
        <v>0</v>
      </c>
      <c r="BR29" s="71"/>
      <c r="BS29" s="71">
        <v>0</v>
      </c>
      <c r="BT29" s="71">
        <v>0</v>
      </c>
      <c r="BU29" s="71">
        <v>0</v>
      </c>
      <c r="BV29" s="71">
        <v>0</v>
      </c>
      <c r="BW29" s="71">
        <v>0</v>
      </c>
      <c r="BX29" s="149">
        <v>0</v>
      </c>
      <c r="BY29" s="71">
        <v>0</v>
      </c>
      <c r="BZ29" s="71">
        <v>0</v>
      </c>
      <c r="CA29" s="71">
        <v>0</v>
      </c>
      <c r="CB29" s="71">
        <v>0</v>
      </c>
      <c r="CC29" s="71">
        <v>0</v>
      </c>
      <c r="CD29" s="71"/>
      <c r="CE29" s="71"/>
      <c r="CF29" s="11"/>
      <c r="CG29" s="11">
        <v>392904.63</v>
      </c>
      <c r="CH29" s="11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">
      <c r="A30" s="7"/>
      <c r="B30" s="2">
        <v>22</v>
      </c>
      <c r="C30" s="12"/>
      <c r="D30" s="138"/>
      <c r="E30" s="13" t="s">
        <v>28</v>
      </c>
      <c r="F30" s="65"/>
      <c r="G30" s="184">
        <f>SUM(G10:G29)</f>
        <v>857766.47</v>
      </c>
      <c r="H30" s="204">
        <f t="shared" ref="H30:J30" si="1">SUM(H10:H29)</f>
        <v>797112.79000000015</v>
      </c>
      <c r="I30" s="184">
        <f t="shared" si="1"/>
        <v>876769.78999999992</v>
      </c>
      <c r="J30" s="184">
        <f t="shared" si="1"/>
        <v>1008855.69</v>
      </c>
      <c r="K30" s="64">
        <f t="shared" ref="K30:M30" si="2">SUM(K10:K29)</f>
        <v>0</v>
      </c>
      <c r="L30" s="64">
        <f t="shared" si="2"/>
        <v>0</v>
      </c>
      <c r="M30" s="64">
        <f t="shared" si="2"/>
        <v>0</v>
      </c>
      <c r="N30" s="149"/>
      <c r="O30" s="70">
        <v>28</v>
      </c>
      <c r="P30" s="70">
        <v>0</v>
      </c>
      <c r="Q30" s="114">
        <v>56024019.509999998</v>
      </c>
      <c r="R30" s="114">
        <v>1448655.6600000004</v>
      </c>
      <c r="S30" s="114">
        <v>419737.22000000003</v>
      </c>
      <c r="T30" s="114">
        <v>4418765</v>
      </c>
      <c r="U30" s="114">
        <v>1425143.6</v>
      </c>
      <c r="V30" s="114">
        <v>4081782.8800000008</v>
      </c>
      <c r="W30" s="114">
        <v>1811215.0699999998</v>
      </c>
      <c r="X30" s="143">
        <v>352236.39</v>
      </c>
      <c r="Y30" s="114">
        <v>169495.43</v>
      </c>
      <c r="Z30" s="114">
        <v>880940.82000000018</v>
      </c>
      <c r="AA30" s="114">
        <v>38102.769999999997</v>
      </c>
      <c r="AB30" s="114">
        <v>273237.55</v>
      </c>
      <c r="AC30" s="114">
        <v>3321084.9700000007</v>
      </c>
      <c r="AD30" s="114">
        <v>1661516.53</v>
      </c>
      <c r="AE30" s="114">
        <v>7099903.1700000009</v>
      </c>
      <c r="AF30" s="114">
        <v>424645.66000000003</v>
      </c>
      <c r="AG30" s="114">
        <v>374022.21000000008</v>
      </c>
      <c r="AH30" s="114">
        <v>1157298.6099999999</v>
      </c>
      <c r="AI30" s="114">
        <v>1124677.1400000001</v>
      </c>
      <c r="AJ30" s="114">
        <v>408735.95</v>
      </c>
      <c r="AK30" s="114">
        <v>6026292.2999999998</v>
      </c>
      <c r="AL30" s="71">
        <v>876796.86999999988</v>
      </c>
      <c r="AM30" s="71">
        <v>4884148.1999999993</v>
      </c>
      <c r="AN30" s="71">
        <v>1318244.5200000003</v>
      </c>
      <c r="AO30" s="71">
        <v>165224.97</v>
      </c>
      <c r="AP30" s="71">
        <v>29159.79</v>
      </c>
      <c r="AQ30" s="71">
        <v>70877.16</v>
      </c>
      <c r="AR30" s="71">
        <v>92675631.75999999</v>
      </c>
      <c r="AS30" s="71">
        <v>20877216.240000002</v>
      </c>
      <c r="AT30" s="71">
        <v>1416283.11</v>
      </c>
      <c r="AU30" s="71">
        <v>135533</v>
      </c>
      <c r="AV30" s="71">
        <v>2366890</v>
      </c>
      <c r="AW30" s="71">
        <v>5813946.9500000011</v>
      </c>
      <c r="AX30" s="71">
        <v>646650.19999999995</v>
      </c>
      <c r="AY30" s="71">
        <v>353649.14</v>
      </c>
      <c r="AZ30" s="71">
        <v>10212541.49</v>
      </c>
      <c r="BA30" s="71"/>
      <c r="BB30" s="71">
        <v>2371190</v>
      </c>
      <c r="BC30" s="71">
        <v>2129540.17</v>
      </c>
      <c r="BD30" s="71">
        <v>4458287.43</v>
      </c>
      <c r="BE30" s="71">
        <v>634344.38000000012</v>
      </c>
      <c r="BF30" s="71">
        <v>644524.73</v>
      </c>
      <c r="BG30" s="71">
        <v>883391.84000000008</v>
      </c>
      <c r="BH30" s="71">
        <v>7628728.0500000017</v>
      </c>
      <c r="BI30" s="71">
        <v>388461.35</v>
      </c>
      <c r="BJ30" s="71">
        <v>1105352</v>
      </c>
      <c r="BK30" s="71">
        <v>2070198</v>
      </c>
      <c r="BL30" s="71">
        <v>483667.15</v>
      </c>
      <c r="BM30" s="71">
        <v>2717103.2800000003</v>
      </c>
      <c r="BN30" s="71">
        <v>3629733.3</v>
      </c>
      <c r="BO30" s="71">
        <v>320778.16000000003</v>
      </c>
      <c r="BP30" s="71">
        <v>354881.08</v>
      </c>
      <c r="BQ30" s="71">
        <v>566080.78</v>
      </c>
      <c r="BR30" s="71"/>
      <c r="BS30" s="71">
        <v>3173462.7800000003</v>
      </c>
      <c r="BT30" s="71">
        <v>723170.32000000007</v>
      </c>
      <c r="BU30" s="71">
        <v>57721502.270000003</v>
      </c>
      <c r="BV30" s="71">
        <v>7108318</v>
      </c>
      <c r="BW30" s="71">
        <v>50486.99</v>
      </c>
      <c r="BX30" s="149">
        <v>5804176</v>
      </c>
      <c r="BY30" s="71">
        <v>1311161.3999999999</v>
      </c>
      <c r="BZ30" s="71">
        <v>393410.75</v>
      </c>
      <c r="CA30" s="71">
        <v>120472</v>
      </c>
      <c r="CB30" s="71">
        <v>522032.94999999995</v>
      </c>
      <c r="CC30" s="71">
        <v>3003969.66</v>
      </c>
      <c r="CD30" s="72"/>
      <c r="CE30" s="72"/>
      <c r="CF30" s="14"/>
      <c r="CG30" s="14">
        <v>62264574.81000001</v>
      </c>
      <c r="CH30" s="14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">
      <c r="A31" s="7"/>
      <c r="B31" s="2">
        <v>23</v>
      </c>
      <c r="C31" s="9">
        <v>5105</v>
      </c>
      <c r="D31" s="138">
        <v>22</v>
      </c>
      <c r="E31" s="9" t="s">
        <v>30</v>
      </c>
      <c r="F31" s="64"/>
      <c r="G31" s="183">
        <f>IFERROR(VLOOKUP(C31,'[1]Trial Balance'!$A$266:$D$333,4,FALSE),0)</f>
        <v>0</v>
      </c>
      <c r="H31" s="203">
        <f>IFERROR(VLOOKUP(C31,'[1]Trial Balance'!$A$266:$E$333,5,FALSE),0)</f>
        <v>0</v>
      </c>
      <c r="I31" s="183">
        <f>IFERROR(VLOOKUP(C31,'[1]Trial Balance'!$A$266:$F$333,6,FALSE),0)</f>
        <v>0</v>
      </c>
      <c r="J31" s="183">
        <f>IFERROR(VLOOKUP(C31,'[1]Trial Balance'!$A$266:$G$333,7,FALSE),0)</f>
        <v>0</v>
      </c>
      <c r="K31" s="64"/>
      <c r="L31" s="64"/>
      <c r="M31" s="64"/>
      <c r="N31" s="149"/>
      <c r="O31" s="70">
        <v>29</v>
      </c>
      <c r="P31" s="70">
        <v>0</v>
      </c>
      <c r="Q31" s="114">
        <v>94207.679999999993</v>
      </c>
      <c r="R31" s="114">
        <v>111435.81</v>
      </c>
      <c r="S31" s="114">
        <v>0</v>
      </c>
      <c r="T31" s="114">
        <v>0</v>
      </c>
      <c r="U31" s="114">
        <v>245948.31</v>
      </c>
      <c r="V31" s="114">
        <v>0</v>
      </c>
      <c r="W31" s="114">
        <v>19832.57</v>
      </c>
      <c r="X31" s="143">
        <v>20899.29</v>
      </c>
      <c r="Y31" s="114">
        <v>0</v>
      </c>
      <c r="Z31" s="114">
        <v>171266.04</v>
      </c>
      <c r="AA31" s="114">
        <v>0</v>
      </c>
      <c r="AB31" s="114">
        <v>0</v>
      </c>
      <c r="AC31" s="114">
        <v>0</v>
      </c>
      <c r="AD31" s="114">
        <v>940056.21</v>
      </c>
      <c r="AE31" s="114">
        <v>0</v>
      </c>
      <c r="AF31" s="114">
        <v>0</v>
      </c>
      <c r="AG31" s="114">
        <v>71465.34</v>
      </c>
      <c r="AH31" s="114">
        <v>19308.189999999999</v>
      </c>
      <c r="AI31" s="114">
        <v>0</v>
      </c>
      <c r="AJ31" s="114">
        <v>75373.259999999995</v>
      </c>
      <c r="AK31" s="114">
        <v>0</v>
      </c>
      <c r="AL31" s="71">
        <v>267618.86</v>
      </c>
      <c r="AM31" s="71">
        <v>0</v>
      </c>
      <c r="AN31" s="71">
        <v>0</v>
      </c>
      <c r="AO31" s="71">
        <v>17412.88</v>
      </c>
      <c r="AP31" s="71">
        <v>0</v>
      </c>
      <c r="AQ31" s="71">
        <v>1000</v>
      </c>
      <c r="AR31" s="71">
        <v>11384493.99</v>
      </c>
      <c r="AS31" s="71">
        <v>0</v>
      </c>
      <c r="AT31" s="71">
        <v>0</v>
      </c>
      <c r="AU31" s="71">
        <v>210114</v>
      </c>
      <c r="AV31" s="71">
        <v>108639</v>
      </c>
      <c r="AW31" s="71">
        <v>0</v>
      </c>
      <c r="AX31" s="71">
        <v>0</v>
      </c>
      <c r="AY31" s="71">
        <v>372277.87</v>
      </c>
      <c r="AZ31" s="71">
        <v>1923391.34</v>
      </c>
      <c r="BA31" s="71"/>
      <c r="BB31" s="71">
        <v>0</v>
      </c>
      <c r="BC31" s="71">
        <v>265473.21000000002</v>
      </c>
      <c r="BD31" s="71">
        <v>472897.35</v>
      </c>
      <c r="BE31" s="71">
        <v>22826.84</v>
      </c>
      <c r="BF31" s="71">
        <v>0</v>
      </c>
      <c r="BG31" s="71">
        <v>9208.61</v>
      </c>
      <c r="BH31" s="71">
        <v>261071.29</v>
      </c>
      <c r="BI31" s="71">
        <v>86600.27</v>
      </c>
      <c r="BJ31" s="71">
        <v>0</v>
      </c>
      <c r="BK31" s="71">
        <v>201</v>
      </c>
      <c r="BL31" s="71">
        <v>2400</v>
      </c>
      <c r="BM31" s="71">
        <v>0</v>
      </c>
      <c r="BN31" s="71">
        <v>0</v>
      </c>
      <c r="BO31" s="71">
        <v>0</v>
      </c>
      <c r="BP31" s="71">
        <v>0</v>
      </c>
      <c r="BQ31" s="71">
        <v>0</v>
      </c>
      <c r="BR31" s="71"/>
      <c r="BS31" s="71">
        <v>1446235.4</v>
      </c>
      <c r="BT31" s="71">
        <v>791.57</v>
      </c>
      <c r="BU31" s="71">
        <v>18384919.800000001</v>
      </c>
      <c r="BV31" s="71">
        <v>554883</v>
      </c>
      <c r="BW31" s="71">
        <v>1238.2</v>
      </c>
      <c r="BX31" s="149">
        <v>482730</v>
      </c>
      <c r="BY31" s="71">
        <v>86532.55</v>
      </c>
      <c r="BZ31" s="71">
        <v>93561.31</v>
      </c>
      <c r="CA31" s="71">
        <v>0</v>
      </c>
      <c r="CB31" s="71">
        <v>1470</v>
      </c>
      <c r="CC31" s="71">
        <v>166684.6</v>
      </c>
      <c r="CD31" s="71"/>
      <c r="CE31" s="71"/>
      <c r="CF31" s="11"/>
      <c r="CG31" s="11">
        <v>255473.14</v>
      </c>
      <c r="CH31" s="11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">
      <c r="A32" s="7"/>
      <c r="B32" s="2">
        <v>24</v>
      </c>
      <c r="C32" s="9">
        <v>5110</v>
      </c>
      <c r="D32" s="138">
        <v>23</v>
      </c>
      <c r="E32" s="9" t="s">
        <v>31</v>
      </c>
      <c r="F32" s="64"/>
      <c r="G32" s="183">
        <f>IFERROR(VLOOKUP(C32,'[1]Trial Balance'!$A$266:$D$333,4,FALSE),0)</f>
        <v>0</v>
      </c>
      <c r="H32" s="203">
        <f>IFERROR(VLOOKUP(C32,'[1]Trial Balance'!$A$266:$E$333,5,FALSE),0)</f>
        <v>0</v>
      </c>
      <c r="I32" s="183">
        <f>IFERROR(VLOOKUP(C32,'[1]Trial Balance'!$A$266:$F$333,6,FALSE),0)</f>
        <v>0</v>
      </c>
      <c r="J32" s="183">
        <f>IFERROR(VLOOKUP(C32,'[1]Trial Balance'!$A$266:$G$333,7,FALSE),0)</f>
        <v>0</v>
      </c>
      <c r="K32" s="64"/>
      <c r="L32" s="64"/>
      <c r="M32" s="64"/>
      <c r="N32" s="149"/>
      <c r="O32" s="70">
        <v>30</v>
      </c>
      <c r="P32" s="70">
        <v>0</v>
      </c>
      <c r="Q32" s="114">
        <v>141259.48000000001</v>
      </c>
      <c r="R32" s="114">
        <v>335.24</v>
      </c>
      <c r="S32" s="114">
        <v>0</v>
      </c>
      <c r="T32" s="114">
        <v>0</v>
      </c>
      <c r="U32" s="114">
        <v>28366.54</v>
      </c>
      <c r="V32" s="114">
        <v>520630.08</v>
      </c>
      <c r="W32" s="114">
        <v>66720.240000000005</v>
      </c>
      <c r="X32" s="143">
        <v>0</v>
      </c>
      <c r="Y32" s="114">
        <v>0</v>
      </c>
      <c r="Z32" s="114">
        <v>35735.660000000003</v>
      </c>
      <c r="AA32" s="114">
        <v>8100.97</v>
      </c>
      <c r="AB32" s="114">
        <v>0</v>
      </c>
      <c r="AC32" s="114">
        <v>0</v>
      </c>
      <c r="AD32" s="114">
        <v>52.58</v>
      </c>
      <c r="AE32" s="114">
        <v>0</v>
      </c>
      <c r="AF32" s="114">
        <v>141096.53</v>
      </c>
      <c r="AG32" s="114">
        <v>7368.14</v>
      </c>
      <c r="AH32" s="114">
        <v>0</v>
      </c>
      <c r="AI32" s="114">
        <v>8169.85</v>
      </c>
      <c r="AJ32" s="114">
        <v>1805</v>
      </c>
      <c r="AK32" s="114">
        <v>66952.98</v>
      </c>
      <c r="AL32" s="71">
        <v>0</v>
      </c>
      <c r="AM32" s="71">
        <v>0</v>
      </c>
      <c r="AN32" s="71">
        <v>0</v>
      </c>
      <c r="AO32" s="71">
        <v>0</v>
      </c>
      <c r="AP32" s="71">
        <v>0</v>
      </c>
      <c r="AQ32" s="71">
        <v>0</v>
      </c>
      <c r="AR32" s="71">
        <v>780464.32</v>
      </c>
      <c r="AS32" s="71">
        <v>0</v>
      </c>
      <c r="AT32" s="71">
        <v>0</v>
      </c>
      <c r="AU32" s="71">
        <v>0</v>
      </c>
      <c r="AV32" s="71">
        <v>77445</v>
      </c>
      <c r="AW32" s="71">
        <v>224683.81</v>
      </c>
      <c r="AX32" s="71">
        <v>0</v>
      </c>
      <c r="AY32" s="71">
        <v>0</v>
      </c>
      <c r="AZ32" s="71">
        <v>63217.61</v>
      </c>
      <c r="BA32" s="71"/>
      <c r="BB32" s="71">
        <v>0</v>
      </c>
      <c r="BC32" s="71">
        <v>0</v>
      </c>
      <c r="BD32" s="71">
        <v>0</v>
      </c>
      <c r="BE32" s="71">
        <v>0</v>
      </c>
      <c r="BF32" s="71">
        <v>34657.980000000003</v>
      </c>
      <c r="BG32" s="71">
        <v>63.82</v>
      </c>
      <c r="BH32" s="71">
        <v>20968.48</v>
      </c>
      <c r="BI32" s="71">
        <v>0</v>
      </c>
      <c r="BJ32" s="71">
        <v>0</v>
      </c>
      <c r="BK32" s="71">
        <v>300</v>
      </c>
      <c r="BL32" s="71">
        <v>26171.77</v>
      </c>
      <c r="BM32" s="71">
        <v>13139.81</v>
      </c>
      <c r="BN32" s="71">
        <v>132757.28</v>
      </c>
      <c r="BO32" s="71">
        <v>45.26</v>
      </c>
      <c r="BP32" s="71">
        <v>6.18</v>
      </c>
      <c r="BQ32" s="71">
        <v>0</v>
      </c>
      <c r="BR32" s="71"/>
      <c r="BS32" s="71">
        <v>19523</v>
      </c>
      <c r="BT32" s="71">
        <v>0</v>
      </c>
      <c r="BU32" s="71">
        <v>14766343.369999999</v>
      </c>
      <c r="BV32" s="71">
        <v>656</v>
      </c>
      <c r="BW32" s="71">
        <v>0</v>
      </c>
      <c r="BX32" s="149">
        <v>18172</v>
      </c>
      <c r="BY32" s="71">
        <v>35597.53</v>
      </c>
      <c r="BZ32" s="71">
        <v>0</v>
      </c>
      <c r="CA32" s="71">
        <v>8002</v>
      </c>
      <c r="CB32" s="71">
        <v>12528.62</v>
      </c>
      <c r="CC32" s="71">
        <v>0</v>
      </c>
      <c r="CD32" s="71"/>
      <c r="CE32" s="71"/>
      <c r="CF32" s="11"/>
      <c r="CG32" s="11">
        <v>325150.39</v>
      </c>
      <c r="CH32" s="11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2:149" outlineLevel="1" x14ac:dyDescent="0.2">
      <c r="B33" s="2">
        <v>25</v>
      </c>
      <c r="C33" s="9">
        <v>5112</v>
      </c>
      <c r="D33" s="138">
        <v>24</v>
      </c>
      <c r="E33" s="9" t="s">
        <v>32</v>
      </c>
      <c r="F33" s="64"/>
      <c r="G33" s="183">
        <f>IFERROR(VLOOKUP(C33,'[1]Trial Balance'!$A$266:$D$333,4,FALSE),0)</f>
        <v>0</v>
      </c>
      <c r="H33" s="203">
        <f>IFERROR(VLOOKUP(C33,'[1]Trial Balance'!$A$266:$E$333,5,FALSE),0)</f>
        <v>0</v>
      </c>
      <c r="I33" s="183">
        <f>IFERROR(VLOOKUP(C33,'[1]Trial Balance'!$A$266:$F$333,6,FALSE),0)</f>
        <v>0</v>
      </c>
      <c r="J33" s="183">
        <f>IFERROR(VLOOKUP(C33,'[1]Trial Balance'!$A$266:$G$333,7,FALSE),0)</f>
        <v>0</v>
      </c>
      <c r="K33" s="64"/>
      <c r="L33" s="64"/>
      <c r="M33" s="64"/>
      <c r="N33" s="149"/>
      <c r="O33" s="70">
        <v>31</v>
      </c>
      <c r="P33" s="70">
        <v>0</v>
      </c>
      <c r="Q33" s="114">
        <v>357775.77</v>
      </c>
      <c r="R33" s="114">
        <v>0</v>
      </c>
      <c r="S33" s="114">
        <v>0</v>
      </c>
      <c r="T33" s="114">
        <v>0</v>
      </c>
      <c r="U33" s="114">
        <v>9619.68</v>
      </c>
      <c r="V33" s="114">
        <v>0</v>
      </c>
      <c r="W33" s="114">
        <v>0</v>
      </c>
      <c r="X33" s="143">
        <v>0</v>
      </c>
      <c r="Y33" s="114">
        <v>0</v>
      </c>
      <c r="Z33" s="114">
        <v>0</v>
      </c>
      <c r="AA33" s="114">
        <v>0</v>
      </c>
      <c r="AB33" s="114">
        <v>0</v>
      </c>
      <c r="AC33" s="114">
        <v>5317.6</v>
      </c>
      <c r="AD33" s="114">
        <v>0</v>
      </c>
      <c r="AE33" s="114">
        <v>349316.43</v>
      </c>
      <c r="AF33" s="114">
        <v>0</v>
      </c>
      <c r="AG33" s="114">
        <v>0</v>
      </c>
      <c r="AH33" s="114">
        <v>0</v>
      </c>
      <c r="AI33" s="114">
        <v>0</v>
      </c>
      <c r="AJ33" s="114">
        <v>22824.42</v>
      </c>
      <c r="AK33" s="114">
        <v>0</v>
      </c>
      <c r="AL33" s="71">
        <v>65897.97</v>
      </c>
      <c r="AM33" s="71">
        <v>0</v>
      </c>
      <c r="AN33" s="71">
        <v>0</v>
      </c>
      <c r="AO33" s="71">
        <v>0</v>
      </c>
      <c r="AP33" s="71">
        <v>0</v>
      </c>
      <c r="AQ33" s="71">
        <v>0</v>
      </c>
      <c r="AR33" s="71">
        <v>1088961.45</v>
      </c>
      <c r="AS33" s="71">
        <v>402259.44</v>
      </c>
      <c r="AT33" s="71">
        <v>0</v>
      </c>
      <c r="AU33" s="71">
        <v>0</v>
      </c>
      <c r="AV33" s="71">
        <v>0</v>
      </c>
      <c r="AW33" s="71">
        <v>700145.23</v>
      </c>
      <c r="AX33" s="71">
        <v>0</v>
      </c>
      <c r="AY33" s="71">
        <v>0</v>
      </c>
      <c r="AZ33" s="71">
        <v>0</v>
      </c>
      <c r="BA33" s="71"/>
      <c r="BB33" s="71">
        <v>0</v>
      </c>
      <c r="BC33" s="71">
        <v>0</v>
      </c>
      <c r="BD33" s="71">
        <v>0</v>
      </c>
      <c r="BE33" s="71">
        <v>13601.4</v>
      </c>
      <c r="BF33" s="71">
        <v>0</v>
      </c>
      <c r="BG33" s="71">
        <v>4462.91</v>
      </c>
      <c r="BH33" s="71">
        <v>153237.96</v>
      </c>
      <c r="BI33" s="71">
        <v>0</v>
      </c>
      <c r="BJ33" s="71">
        <v>0</v>
      </c>
      <c r="BK33" s="71">
        <v>0</v>
      </c>
      <c r="BL33" s="71">
        <v>0</v>
      </c>
      <c r="BM33" s="71">
        <v>0</v>
      </c>
      <c r="BN33" s="71">
        <v>208512.39</v>
      </c>
      <c r="BO33" s="71">
        <v>0</v>
      </c>
      <c r="BP33" s="71">
        <v>0</v>
      </c>
      <c r="BQ33" s="71">
        <v>0</v>
      </c>
      <c r="BR33" s="71"/>
      <c r="BS33" s="71">
        <v>0</v>
      </c>
      <c r="BT33" s="71">
        <v>0</v>
      </c>
      <c r="BU33" s="71">
        <v>855946.88</v>
      </c>
      <c r="BV33" s="71">
        <v>0</v>
      </c>
      <c r="BW33" s="71">
        <v>0</v>
      </c>
      <c r="BX33" s="149">
        <v>91100</v>
      </c>
      <c r="BY33" s="71">
        <v>0</v>
      </c>
      <c r="BZ33" s="71">
        <v>0</v>
      </c>
      <c r="CA33" s="71">
        <v>0</v>
      </c>
      <c r="CB33" s="71">
        <v>0</v>
      </c>
      <c r="CC33" s="71">
        <v>0</v>
      </c>
      <c r="CD33" s="71"/>
      <c r="CE33" s="71"/>
      <c r="CF33" s="11"/>
      <c r="CG33" s="11">
        <v>398872.09</v>
      </c>
      <c r="CH33" s="11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2:149" outlineLevel="1" x14ac:dyDescent="0.2">
      <c r="B34" s="2">
        <v>26</v>
      </c>
      <c r="C34" s="9">
        <v>5114</v>
      </c>
      <c r="D34" s="138">
        <v>25</v>
      </c>
      <c r="E34" s="9" t="s">
        <v>33</v>
      </c>
      <c r="F34" s="64"/>
      <c r="G34" s="183">
        <f>IFERROR(VLOOKUP(C34,'[1]Trial Balance'!$A$266:$D$333,4,FALSE),0)</f>
        <v>685.48</v>
      </c>
      <c r="H34" s="203">
        <f>IFERROR(VLOOKUP(C34,'[1]Trial Balance'!$A$266:$E$333,5,FALSE),0)</f>
        <v>1459.4</v>
      </c>
      <c r="I34" s="183">
        <f>IFERROR(VLOOKUP(C34,'[1]Trial Balance'!$A$266:$F$333,6,FALSE),0)</f>
        <v>0</v>
      </c>
      <c r="J34" s="183">
        <f>IFERROR(VLOOKUP(C34,'[1]Trial Balance'!$A$266:$G$333,7,FALSE),0)</f>
        <v>2427.9</v>
      </c>
      <c r="K34" s="64"/>
      <c r="L34" s="64"/>
      <c r="M34" s="64"/>
      <c r="N34" s="149"/>
      <c r="O34" s="70">
        <v>32</v>
      </c>
      <c r="P34" s="70">
        <v>0</v>
      </c>
      <c r="Q34" s="114">
        <v>831519.33</v>
      </c>
      <c r="R34" s="114">
        <v>56040.26</v>
      </c>
      <c r="S34" s="114">
        <v>5599.01</v>
      </c>
      <c r="T34" s="114">
        <v>64104</v>
      </c>
      <c r="U34" s="114">
        <v>1802.08</v>
      </c>
      <c r="V34" s="114">
        <v>443252.3</v>
      </c>
      <c r="W34" s="114">
        <v>34609.82</v>
      </c>
      <c r="X34" s="143">
        <v>33263.25</v>
      </c>
      <c r="Y34" s="114">
        <v>0</v>
      </c>
      <c r="Z34" s="114">
        <v>77454.09</v>
      </c>
      <c r="AA34" s="114">
        <v>6846.95</v>
      </c>
      <c r="AB34" s="114">
        <v>0</v>
      </c>
      <c r="AC34" s="114">
        <v>52339.92</v>
      </c>
      <c r="AD34" s="114">
        <v>149804.74</v>
      </c>
      <c r="AE34" s="114">
        <v>27430.73</v>
      </c>
      <c r="AF34" s="114">
        <v>35913.81</v>
      </c>
      <c r="AG34" s="114">
        <v>3262.59</v>
      </c>
      <c r="AH34" s="114">
        <v>0</v>
      </c>
      <c r="AI34" s="114">
        <v>15133.14</v>
      </c>
      <c r="AJ34" s="114">
        <v>0</v>
      </c>
      <c r="AK34" s="114">
        <v>79530.320000000007</v>
      </c>
      <c r="AL34" s="71">
        <v>333.68</v>
      </c>
      <c r="AM34" s="71">
        <v>7813.19</v>
      </c>
      <c r="AN34" s="71">
        <v>11965.25</v>
      </c>
      <c r="AO34" s="71">
        <v>0</v>
      </c>
      <c r="AP34" s="71">
        <v>0</v>
      </c>
      <c r="AQ34" s="71">
        <v>0</v>
      </c>
      <c r="AR34" s="71">
        <v>8689301.6899999995</v>
      </c>
      <c r="AS34" s="71">
        <v>365077.02</v>
      </c>
      <c r="AT34" s="71">
        <v>120831.18</v>
      </c>
      <c r="AU34" s="71">
        <v>5608</v>
      </c>
      <c r="AV34" s="71">
        <v>222847</v>
      </c>
      <c r="AW34" s="71">
        <v>70878.47</v>
      </c>
      <c r="AX34" s="71">
        <v>0</v>
      </c>
      <c r="AY34" s="71">
        <v>55271.78</v>
      </c>
      <c r="AZ34" s="71">
        <v>752286.49</v>
      </c>
      <c r="BA34" s="71"/>
      <c r="BB34" s="71">
        <v>0</v>
      </c>
      <c r="BC34" s="71">
        <v>52174.57</v>
      </c>
      <c r="BD34" s="71">
        <v>41546.32</v>
      </c>
      <c r="BE34" s="71">
        <v>0</v>
      </c>
      <c r="BF34" s="71">
        <v>92171.16</v>
      </c>
      <c r="BG34" s="71">
        <v>1124.58</v>
      </c>
      <c r="BH34" s="71">
        <v>72380.77</v>
      </c>
      <c r="BI34" s="71">
        <v>13784.41</v>
      </c>
      <c r="BJ34" s="71">
        <v>0</v>
      </c>
      <c r="BK34" s="71">
        <v>203155</v>
      </c>
      <c r="BL34" s="71">
        <v>139983.21</v>
      </c>
      <c r="BM34" s="71">
        <v>0</v>
      </c>
      <c r="BN34" s="71">
        <v>58866.080000000002</v>
      </c>
      <c r="BO34" s="71">
        <v>17774.29</v>
      </c>
      <c r="BP34" s="71">
        <v>34800.21</v>
      </c>
      <c r="BQ34" s="71">
        <v>0</v>
      </c>
      <c r="BR34" s="71"/>
      <c r="BS34" s="71">
        <v>189940.56</v>
      </c>
      <c r="BT34" s="71">
        <v>165.2</v>
      </c>
      <c r="BU34" s="71">
        <v>4106595.2</v>
      </c>
      <c r="BV34" s="71">
        <v>344262</v>
      </c>
      <c r="BW34" s="71">
        <v>0</v>
      </c>
      <c r="BX34" s="149">
        <v>10716</v>
      </c>
      <c r="BY34" s="71">
        <v>76037.55</v>
      </c>
      <c r="BZ34" s="71">
        <v>587.20000000000005</v>
      </c>
      <c r="CA34" s="71">
        <v>19808</v>
      </c>
      <c r="CB34" s="71">
        <v>191333.92</v>
      </c>
      <c r="CC34" s="71">
        <v>418896.7</v>
      </c>
      <c r="CD34" s="71"/>
      <c r="CE34" s="71"/>
      <c r="CF34" s="11"/>
      <c r="CG34" s="11">
        <v>660713.32999999996</v>
      </c>
      <c r="CH34" s="11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2:149" outlineLevel="1" x14ac:dyDescent="0.2">
      <c r="B35" s="2">
        <v>27</v>
      </c>
      <c r="C35" s="9">
        <v>5120</v>
      </c>
      <c r="D35" s="138">
        <v>26</v>
      </c>
      <c r="E35" s="9" t="s">
        <v>34</v>
      </c>
      <c r="F35" s="64"/>
      <c r="G35" s="183">
        <f>IFERROR(VLOOKUP(C35,'[1]Trial Balance'!$A$266:$D$333,4,FALSE),0)</f>
        <v>2608.1</v>
      </c>
      <c r="H35" s="203">
        <f>IFERROR(VLOOKUP(C35,'[1]Trial Balance'!$A$266:$E$333,5,FALSE),0)</f>
        <v>1520.85</v>
      </c>
      <c r="I35" s="183">
        <f>IFERROR(VLOOKUP(C35,'[1]Trial Balance'!$A$266:$F$333,6,FALSE),0)</f>
        <v>2780.85</v>
      </c>
      <c r="J35" s="183">
        <f>IFERROR(VLOOKUP(C35,'[1]Trial Balance'!$A$266:$G$333,7,FALSE),0)</f>
        <v>5952.58</v>
      </c>
      <c r="K35" s="64"/>
      <c r="L35" s="64"/>
      <c r="M35" s="64"/>
      <c r="N35" s="149"/>
      <c r="O35" s="70">
        <v>33</v>
      </c>
      <c r="P35" s="70">
        <v>0</v>
      </c>
      <c r="Q35" s="114">
        <v>349748.76</v>
      </c>
      <c r="R35" s="114">
        <v>101800.65</v>
      </c>
      <c r="S35" s="114">
        <v>0</v>
      </c>
      <c r="T35" s="114">
        <v>5539</v>
      </c>
      <c r="U35" s="114">
        <v>34555.760000000002</v>
      </c>
      <c r="V35" s="114">
        <v>86137.74</v>
      </c>
      <c r="W35" s="114">
        <v>93519.39</v>
      </c>
      <c r="X35" s="143">
        <v>50260.95</v>
      </c>
      <c r="Y35" s="114">
        <v>306.57</v>
      </c>
      <c r="Z35" s="114">
        <v>101513.21</v>
      </c>
      <c r="AA35" s="114">
        <v>5675.5</v>
      </c>
      <c r="AB35" s="114">
        <v>23900.37</v>
      </c>
      <c r="AC35" s="114">
        <v>127278.6</v>
      </c>
      <c r="AD35" s="114">
        <v>60120.58</v>
      </c>
      <c r="AE35" s="114">
        <v>554347.02</v>
      </c>
      <c r="AF35" s="114">
        <v>44459.78</v>
      </c>
      <c r="AG35" s="114">
        <v>14126.84</v>
      </c>
      <c r="AH35" s="114">
        <v>32115.39</v>
      </c>
      <c r="AI35" s="114">
        <v>34228.35</v>
      </c>
      <c r="AJ35" s="114">
        <v>27522.77</v>
      </c>
      <c r="AK35" s="114">
        <v>242698.93</v>
      </c>
      <c r="AL35" s="71">
        <v>47888.18</v>
      </c>
      <c r="AM35" s="71">
        <v>85404.17</v>
      </c>
      <c r="AN35" s="71">
        <v>23984.12</v>
      </c>
      <c r="AO35" s="71">
        <v>100869.62</v>
      </c>
      <c r="AP35" s="71">
        <v>880</v>
      </c>
      <c r="AQ35" s="71">
        <v>11865.66</v>
      </c>
      <c r="AR35" s="71">
        <v>19296886.25</v>
      </c>
      <c r="AS35" s="71">
        <v>691576.78</v>
      </c>
      <c r="AT35" s="71">
        <v>39041.870000000003</v>
      </c>
      <c r="AU35" s="71">
        <v>15674</v>
      </c>
      <c r="AV35" s="71">
        <v>72344</v>
      </c>
      <c r="AW35" s="71">
        <v>296709.3</v>
      </c>
      <c r="AX35" s="71">
        <v>0</v>
      </c>
      <c r="AY35" s="71">
        <v>3596.31</v>
      </c>
      <c r="AZ35" s="71">
        <v>695617.03</v>
      </c>
      <c r="BA35" s="71"/>
      <c r="BB35" s="71">
        <v>360225</v>
      </c>
      <c r="BC35" s="71">
        <v>53187.76</v>
      </c>
      <c r="BD35" s="71">
        <v>121039.75</v>
      </c>
      <c r="BE35" s="71">
        <v>52487.360000000001</v>
      </c>
      <c r="BF35" s="71">
        <v>18733.12</v>
      </c>
      <c r="BG35" s="71">
        <v>22731.16</v>
      </c>
      <c r="BH35" s="71">
        <v>33824.18</v>
      </c>
      <c r="BI35" s="71">
        <v>5471.4</v>
      </c>
      <c r="BJ35" s="71">
        <v>678421</v>
      </c>
      <c r="BK35" s="71">
        <v>523412</v>
      </c>
      <c r="BL35" s="71">
        <v>6382.53</v>
      </c>
      <c r="BM35" s="71">
        <v>0</v>
      </c>
      <c r="BN35" s="71">
        <v>38158.26</v>
      </c>
      <c r="BO35" s="71">
        <v>3643.98</v>
      </c>
      <c r="BP35" s="71">
        <v>23813.22</v>
      </c>
      <c r="BQ35" s="71">
        <v>39057.93</v>
      </c>
      <c r="BR35" s="71"/>
      <c r="BS35" s="71">
        <v>347645.37</v>
      </c>
      <c r="BT35" s="71">
        <v>15651.43</v>
      </c>
      <c r="BU35" s="71">
        <v>580619.5</v>
      </c>
      <c r="BV35" s="71">
        <v>94565</v>
      </c>
      <c r="BW35" s="71">
        <v>13235.95</v>
      </c>
      <c r="BX35" s="149">
        <v>268525</v>
      </c>
      <c r="BY35" s="71">
        <v>279228.55</v>
      </c>
      <c r="BZ35" s="71">
        <v>9971.85</v>
      </c>
      <c r="CA35" s="71">
        <v>30087</v>
      </c>
      <c r="CB35" s="71">
        <v>126521.35</v>
      </c>
      <c r="CC35" s="71">
        <v>101412.64</v>
      </c>
      <c r="CD35" s="71"/>
      <c r="CE35" s="71"/>
      <c r="CF35" s="11"/>
      <c r="CG35" s="11">
        <v>353316.26</v>
      </c>
      <c r="CH35" s="11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2:149" outlineLevel="1" x14ac:dyDescent="0.2">
      <c r="B36" s="2">
        <v>28</v>
      </c>
      <c r="C36" s="9">
        <v>5125</v>
      </c>
      <c r="D36" s="138">
        <v>27</v>
      </c>
      <c r="E36" s="9" t="s">
        <v>35</v>
      </c>
      <c r="F36" s="64"/>
      <c r="G36" s="183">
        <f>IFERROR(VLOOKUP(C36,'[1]Trial Balance'!$A$266:$D$333,4,FALSE),0)</f>
        <v>24959.72</v>
      </c>
      <c r="H36" s="203">
        <f>IFERROR(VLOOKUP(C36,'[1]Trial Balance'!$A$266:$E$333,5,FALSE),0)</f>
        <v>36985.769999999997</v>
      </c>
      <c r="I36" s="183">
        <f>IFERROR(VLOOKUP(C36,'[1]Trial Balance'!$A$266:$F$333,6,FALSE),0)</f>
        <v>24582.06</v>
      </c>
      <c r="J36" s="183">
        <f>IFERROR(VLOOKUP(C36,'[1]Trial Balance'!$A$266:$G$333,7,FALSE),0)</f>
        <v>42689.91</v>
      </c>
      <c r="K36" s="64"/>
      <c r="L36" s="64"/>
      <c r="M36" s="64"/>
      <c r="N36" s="149"/>
      <c r="O36" s="70">
        <v>34</v>
      </c>
      <c r="P36" s="70">
        <v>0</v>
      </c>
      <c r="Q36" s="114">
        <v>8535307.5700000003</v>
      </c>
      <c r="R36" s="114">
        <v>604776.51</v>
      </c>
      <c r="S36" s="114">
        <v>0</v>
      </c>
      <c r="T36" s="114">
        <v>107552</v>
      </c>
      <c r="U36" s="114">
        <v>101414.14</v>
      </c>
      <c r="V36" s="114">
        <v>1822841.33</v>
      </c>
      <c r="W36" s="114">
        <v>550293.66</v>
      </c>
      <c r="X36" s="143">
        <v>23623.33</v>
      </c>
      <c r="Y36" s="114">
        <v>0</v>
      </c>
      <c r="Z36" s="114">
        <v>180381.84</v>
      </c>
      <c r="AA36" s="114">
        <v>5553</v>
      </c>
      <c r="AB36" s="114">
        <v>151797.64000000001</v>
      </c>
      <c r="AC36" s="114">
        <v>695878.81</v>
      </c>
      <c r="AD36" s="114">
        <v>125926.17</v>
      </c>
      <c r="AE36" s="114">
        <v>0</v>
      </c>
      <c r="AF36" s="114">
        <v>0</v>
      </c>
      <c r="AG36" s="114">
        <v>47908.19</v>
      </c>
      <c r="AH36" s="114">
        <v>273743.68</v>
      </c>
      <c r="AI36" s="114">
        <v>113474.94</v>
      </c>
      <c r="AJ36" s="114">
        <v>9810.17</v>
      </c>
      <c r="AK36" s="114">
        <v>255743.1</v>
      </c>
      <c r="AL36" s="71">
        <v>48398.65</v>
      </c>
      <c r="AM36" s="71">
        <v>154553.99</v>
      </c>
      <c r="AN36" s="71">
        <v>590</v>
      </c>
      <c r="AO36" s="71">
        <v>99234.68</v>
      </c>
      <c r="AP36" s="71">
        <v>650</v>
      </c>
      <c r="AQ36" s="71">
        <v>28114.79</v>
      </c>
      <c r="AR36" s="71">
        <v>32828437.420000002</v>
      </c>
      <c r="AS36" s="71">
        <v>611831.88</v>
      </c>
      <c r="AT36" s="71">
        <v>65338.44</v>
      </c>
      <c r="AU36" s="71">
        <v>232743</v>
      </c>
      <c r="AV36" s="71">
        <v>379759</v>
      </c>
      <c r="AW36" s="71">
        <v>1233854.53</v>
      </c>
      <c r="AX36" s="71">
        <v>0</v>
      </c>
      <c r="AY36" s="71">
        <v>0</v>
      </c>
      <c r="AZ36" s="71">
        <v>1551717.39</v>
      </c>
      <c r="BA36" s="71"/>
      <c r="BB36" s="71">
        <v>382311</v>
      </c>
      <c r="BC36" s="71">
        <v>453232.48</v>
      </c>
      <c r="BD36" s="71">
        <v>806530.3</v>
      </c>
      <c r="BE36" s="71">
        <v>78840.460000000006</v>
      </c>
      <c r="BF36" s="71">
        <v>271104.8</v>
      </c>
      <c r="BG36" s="71">
        <v>230763.39</v>
      </c>
      <c r="BH36" s="71">
        <v>197901.65</v>
      </c>
      <c r="BI36" s="71">
        <v>39899.57</v>
      </c>
      <c r="BJ36" s="71">
        <v>60417</v>
      </c>
      <c r="BK36" s="71">
        <v>0</v>
      </c>
      <c r="BL36" s="71">
        <v>-63503.1</v>
      </c>
      <c r="BM36" s="71">
        <v>126036.62</v>
      </c>
      <c r="BN36" s="71">
        <v>746970.91</v>
      </c>
      <c r="BO36" s="71">
        <v>18934.2</v>
      </c>
      <c r="BP36" s="71">
        <v>135094.94</v>
      </c>
      <c r="BQ36" s="71">
        <v>0</v>
      </c>
      <c r="BR36" s="71"/>
      <c r="BS36" s="71">
        <v>1459781.05</v>
      </c>
      <c r="BT36" s="71">
        <v>32248.73</v>
      </c>
      <c r="BU36" s="71">
        <v>22912643.18</v>
      </c>
      <c r="BV36" s="71">
        <v>329713</v>
      </c>
      <c r="BW36" s="71">
        <v>220744.83</v>
      </c>
      <c r="BX36" s="149">
        <v>220363</v>
      </c>
      <c r="BY36" s="71">
        <v>560593.79</v>
      </c>
      <c r="BZ36" s="71">
        <v>13930.42</v>
      </c>
      <c r="CA36" s="71">
        <v>13550</v>
      </c>
      <c r="CB36" s="71">
        <v>190153.37</v>
      </c>
      <c r="CC36" s="71">
        <v>496185.81</v>
      </c>
      <c r="CD36" s="71"/>
      <c r="CE36" s="71"/>
      <c r="CF36" s="11"/>
      <c r="CG36" s="11">
        <v>7627446.1699999999</v>
      </c>
      <c r="CH36" s="11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2:149" outlineLevel="1" x14ac:dyDescent="0.2">
      <c r="B37" s="2">
        <v>29</v>
      </c>
      <c r="C37" s="9">
        <v>5130</v>
      </c>
      <c r="D37" s="138">
        <v>28</v>
      </c>
      <c r="E37" s="9" t="s">
        <v>36</v>
      </c>
      <c r="F37" s="64"/>
      <c r="G37" s="183">
        <f>IFERROR(VLOOKUP(C37,'[1]Trial Balance'!$A$266:$D$333,4,FALSE),0)</f>
        <v>18452.61</v>
      </c>
      <c r="H37" s="203">
        <f>IFERROR(VLOOKUP(C37,'[1]Trial Balance'!$A$266:$E$333,5,FALSE),0)</f>
        <v>22022.34</v>
      </c>
      <c r="I37" s="183">
        <f>IFERROR(VLOOKUP(C37,'[1]Trial Balance'!$A$266:$F$333,6,FALSE),0)</f>
        <v>26659.47</v>
      </c>
      <c r="J37" s="183">
        <f>IFERROR(VLOOKUP(C37,'[1]Trial Balance'!$A$266:$G$333,7,FALSE),0)</f>
        <v>22261.78</v>
      </c>
      <c r="K37" s="64"/>
      <c r="L37" s="64"/>
      <c r="M37" s="64"/>
      <c r="N37" s="149"/>
      <c r="O37" s="70">
        <v>35</v>
      </c>
      <c r="P37" s="70">
        <v>0</v>
      </c>
      <c r="Q37" s="114">
        <v>1104281.32</v>
      </c>
      <c r="R37" s="114">
        <v>197283.93</v>
      </c>
      <c r="S37" s="114">
        <v>1275.3499999999999</v>
      </c>
      <c r="T37" s="114">
        <v>0</v>
      </c>
      <c r="U37" s="114">
        <v>493655.59</v>
      </c>
      <c r="V37" s="114">
        <v>427308.73</v>
      </c>
      <c r="W37" s="114">
        <v>321027.71000000002</v>
      </c>
      <c r="X37" s="143">
        <v>46627.7</v>
      </c>
      <c r="Y37" s="114">
        <v>0</v>
      </c>
      <c r="Z37" s="114">
        <v>81855.56</v>
      </c>
      <c r="AA37" s="114">
        <v>0</v>
      </c>
      <c r="AB37" s="114">
        <v>70283.87</v>
      </c>
      <c r="AC37" s="114">
        <v>501244.11</v>
      </c>
      <c r="AD37" s="114">
        <v>256305.49</v>
      </c>
      <c r="AE37" s="114">
        <v>146762.07999999999</v>
      </c>
      <c r="AF37" s="114">
        <v>189530.17</v>
      </c>
      <c r="AG37" s="114">
        <v>58973.19</v>
      </c>
      <c r="AH37" s="114">
        <v>146967.34</v>
      </c>
      <c r="AI37" s="114">
        <v>778019.05</v>
      </c>
      <c r="AJ37" s="114">
        <v>8059.34</v>
      </c>
      <c r="AK37" s="114">
        <v>157693.65</v>
      </c>
      <c r="AL37" s="71">
        <v>29702.15</v>
      </c>
      <c r="AM37" s="71">
        <v>265667.42</v>
      </c>
      <c r="AN37" s="71">
        <v>0</v>
      </c>
      <c r="AO37" s="71">
        <v>7083.71</v>
      </c>
      <c r="AP37" s="71">
        <v>0</v>
      </c>
      <c r="AQ37" s="71">
        <v>43265.07</v>
      </c>
      <c r="AR37" s="71">
        <v>7888097.4100000001</v>
      </c>
      <c r="AS37" s="71">
        <v>168981.71</v>
      </c>
      <c r="AT37" s="71">
        <v>108302.07</v>
      </c>
      <c r="AU37" s="71">
        <v>0</v>
      </c>
      <c r="AV37" s="71">
        <v>105754</v>
      </c>
      <c r="AW37" s="71">
        <v>1908063.09</v>
      </c>
      <c r="AX37" s="71">
        <v>113354.85</v>
      </c>
      <c r="AY37" s="71">
        <v>623444.35</v>
      </c>
      <c r="AZ37" s="71">
        <v>240599.26</v>
      </c>
      <c r="BA37" s="71"/>
      <c r="BB37" s="71">
        <v>0</v>
      </c>
      <c r="BC37" s="71">
        <v>0</v>
      </c>
      <c r="BD37" s="71">
        <v>241563.45</v>
      </c>
      <c r="BE37" s="71">
        <v>41043.43</v>
      </c>
      <c r="BF37" s="71">
        <v>339372.97</v>
      </c>
      <c r="BG37" s="71">
        <v>93959.73</v>
      </c>
      <c r="BH37" s="71">
        <v>38407.620000000003</v>
      </c>
      <c r="BI37" s="71">
        <v>23171.18</v>
      </c>
      <c r="BJ37" s="71">
        <v>0</v>
      </c>
      <c r="BK37" s="71">
        <v>0</v>
      </c>
      <c r="BL37" s="71">
        <v>82284.06</v>
      </c>
      <c r="BM37" s="71">
        <v>329925.52</v>
      </c>
      <c r="BN37" s="71">
        <v>51644.97</v>
      </c>
      <c r="BO37" s="71">
        <v>19721.71</v>
      </c>
      <c r="BP37" s="71">
        <v>53810.31</v>
      </c>
      <c r="BQ37" s="71">
        <v>0</v>
      </c>
      <c r="BR37" s="71"/>
      <c r="BS37" s="71">
        <v>543023.86</v>
      </c>
      <c r="BT37" s="71">
        <v>22505.97</v>
      </c>
      <c r="BU37" s="71">
        <v>293613.61</v>
      </c>
      <c r="BV37" s="71">
        <v>52453</v>
      </c>
      <c r="BW37" s="71">
        <v>62225.95</v>
      </c>
      <c r="BX37" s="149">
        <v>65166</v>
      </c>
      <c r="BY37" s="71">
        <v>320162.03000000003</v>
      </c>
      <c r="BZ37" s="71">
        <v>10208.11</v>
      </c>
      <c r="CA37" s="71">
        <v>14486</v>
      </c>
      <c r="CB37" s="71">
        <v>136075.68</v>
      </c>
      <c r="CC37" s="71">
        <v>30023.119999999999</v>
      </c>
      <c r="CD37" s="71"/>
      <c r="CE37" s="71"/>
      <c r="CF37" s="11"/>
      <c r="CG37" s="11">
        <v>827812.71</v>
      </c>
      <c r="CH37" s="11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2:149" outlineLevel="1" x14ac:dyDescent="0.2">
      <c r="B38" s="2">
        <v>30</v>
      </c>
      <c r="C38" s="9">
        <v>5135</v>
      </c>
      <c r="D38" s="138">
        <v>29</v>
      </c>
      <c r="E38" s="9" t="s">
        <v>37</v>
      </c>
      <c r="F38" s="64"/>
      <c r="G38" s="183">
        <f>IFERROR(VLOOKUP(C38,'[1]Trial Balance'!$A$266:$D$333,4,FALSE),0)</f>
        <v>144704.97</v>
      </c>
      <c r="H38" s="203">
        <f>IFERROR(VLOOKUP(C38,'[1]Trial Balance'!$A$266:$E$333,5,FALSE),0)</f>
        <v>217838.17</v>
      </c>
      <c r="I38" s="183">
        <f>IFERROR(VLOOKUP(C38,'[1]Trial Balance'!$A$266:$F$333,6,FALSE),0)</f>
        <v>242603.8</v>
      </c>
      <c r="J38" s="183">
        <f>IFERROR(VLOOKUP(C38,'[1]Trial Balance'!$A$266:$G$333,7,FALSE),0)</f>
        <v>198389.31</v>
      </c>
      <c r="K38" s="64"/>
      <c r="L38" s="64"/>
      <c r="M38" s="64"/>
      <c r="N38" s="149"/>
      <c r="O38" s="70">
        <v>36</v>
      </c>
      <c r="P38" s="70">
        <v>0</v>
      </c>
      <c r="Q38" s="114">
        <v>5117319.67</v>
      </c>
      <c r="R38" s="114">
        <v>3616124.33</v>
      </c>
      <c r="S38" s="114">
        <v>41588.230000000003</v>
      </c>
      <c r="T38" s="114">
        <v>0</v>
      </c>
      <c r="U38" s="114">
        <v>380239.96</v>
      </c>
      <c r="V38" s="114">
        <v>486693.21</v>
      </c>
      <c r="W38" s="114">
        <v>478200.74</v>
      </c>
      <c r="X38" s="143">
        <v>47220.36</v>
      </c>
      <c r="Y38" s="114">
        <v>0</v>
      </c>
      <c r="Z38" s="114">
        <v>169641.25</v>
      </c>
      <c r="AA38" s="114">
        <v>17127.5</v>
      </c>
      <c r="AB38" s="114">
        <v>59604.82</v>
      </c>
      <c r="AC38" s="114">
        <v>516354.11</v>
      </c>
      <c r="AD38" s="114">
        <v>280247.74</v>
      </c>
      <c r="AE38" s="114">
        <v>940596.14</v>
      </c>
      <c r="AF38" s="114">
        <v>120544.32000000001</v>
      </c>
      <c r="AG38" s="114">
        <v>51921.83</v>
      </c>
      <c r="AH38" s="114">
        <v>477071.94</v>
      </c>
      <c r="AI38" s="114">
        <v>114011.41</v>
      </c>
      <c r="AJ38" s="114">
        <v>97954.05</v>
      </c>
      <c r="AK38" s="114">
        <v>506752.39</v>
      </c>
      <c r="AL38" s="71">
        <v>60752.52</v>
      </c>
      <c r="AM38" s="71">
        <v>245395.74</v>
      </c>
      <c r="AN38" s="71">
        <v>237066.73</v>
      </c>
      <c r="AO38" s="71">
        <v>2571.9499999999998</v>
      </c>
      <c r="AP38" s="71">
        <v>6947.5</v>
      </c>
      <c r="AQ38" s="71">
        <v>59130.76</v>
      </c>
      <c r="AR38" s="71">
        <v>133674355.2</v>
      </c>
      <c r="AS38" s="71">
        <v>3959767.94</v>
      </c>
      <c r="AT38" s="71">
        <v>106010.78</v>
      </c>
      <c r="AU38" s="71">
        <v>101014</v>
      </c>
      <c r="AV38" s="71">
        <v>295466</v>
      </c>
      <c r="AW38" s="71">
        <v>0</v>
      </c>
      <c r="AX38" s="71">
        <v>48328.27</v>
      </c>
      <c r="AY38" s="71">
        <v>193641.89</v>
      </c>
      <c r="AZ38" s="71">
        <v>1090829.27</v>
      </c>
      <c r="BA38" s="71"/>
      <c r="BB38" s="71">
        <v>373691</v>
      </c>
      <c r="BC38" s="71">
        <v>106135.08</v>
      </c>
      <c r="BD38" s="71">
        <v>346945.05</v>
      </c>
      <c r="BE38" s="71">
        <v>74813.75</v>
      </c>
      <c r="BF38" s="71">
        <v>515993.58</v>
      </c>
      <c r="BG38" s="71">
        <v>93067</v>
      </c>
      <c r="BH38" s="71">
        <v>536393.78</v>
      </c>
      <c r="BI38" s="71">
        <v>118005.83</v>
      </c>
      <c r="BJ38" s="71">
        <v>0</v>
      </c>
      <c r="BK38" s="71">
        <v>0</v>
      </c>
      <c r="BL38" s="71">
        <v>168159.66</v>
      </c>
      <c r="BM38" s="71">
        <v>43551.4</v>
      </c>
      <c r="BN38" s="71">
        <v>621969.55000000005</v>
      </c>
      <c r="BO38" s="71">
        <v>69812.179999999993</v>
      </c>
      <c r="BP38" s="71">
        <v>76463.22</v>
      </c>
      <c r="BQ38" s="71">
        <v>84329.7</v>
      </c>
      <c r="BR38" s="71"/>
      <c r="BS38" s="71">
        <v>737929.37</v>
      </c>
      <c r="BT38" s="71">
        <v>61420.94</v>
      </c>
      <c r="BU38" s="71">
        <v>3309297.2</v>
      </c>
      <c r="BV38" s="71">
        <v>1139496</v>
      </c>
      <c r="BW38" s="71">
        <v>180976.02</v>
      </c>
      <c r="BX38" s="149">
        <v>313455</v>
      </c>
      <c r="BY38" s="71">
        <v>206407.83</v>
      </c>
      <c r="BZ38" s="71">
        <v>77569.53</v>
      </c>
      <c r="CA38" s="71">
        <v>84837</v>
      </c>
      <c r="CB38" s="71">
        <v>125872.8</v>
      </c>
      <c r="CC38" s="71">
        <v>120138.13</v>
      </c>
      <c r="CD38" s="71"/>
      <c r="CE38" s="71"/>
      <c r="CF38" s="11"/>
      <c r="CG38" s="11">
        <v>5175915.7300000004</v>
      </c>
      <c r="CH38" s="11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2:149" outlineLevel="1" x14ac:dyDescent="0.2">
      <c r="B39" s="2">
        <v>31</v>
      </c>
      <c r="C39" s="9">
        <v>5145</v>
      </c>
      <c r="D39" s="138">
        <v>30</v>
      </c>
      <c r="E39" s="9" t="s">
        <v>38</v>
      </c>
      <c r="F39" s="64"/>
      <c r="G39" s="183">
        <f>IFERROR(VLOOKUP(C39,'[1]Trial Balance'!$A$266:$D$333,4,FALSE),0)</f>
        <v>89.56</v>
      </c>
      <c r="H39" s="203">
        <f>IFERROR(VLOOKUP(C39,'[1]Trial Balance'!$A$266:$E$333,5,FALSE),0)</f>
        <v>218.01</v>
      </c>
      <c r="I39" s="183">
        <f>IFERROR(VLOOKUP(C39,'[1]Trial Balance'!$A$266:$F$333,6,FALSE),0)</f>
        <v>0</v>
      </c>
      <c r="J39" s="183">
        <f>IFERROR(VLOOKUP(C39,'[1]Trial Balance'!$A$266:$G$333,7,FALSE),0)</f>
        <v>965.64</v>
      </c>
      <c r="K39" s="64"/>
      <c r="L39" s="64"/>
      <c r="M39" s="64"/>
      <c r="N39" s="149"/>
      <c r="O39" s="70">
        <v>37</v>
      </c>
      <c r="P39" s="70">
        <v>0</v>
      </c>
      <c r="Q39" s="114">
        <v>178510.04</v>
      </c>
      <c r="R39" s="114">
        <v>0</v>
      </c>
      <c r="S39" s="114">
        <v>0</v>
      </c>
      <c r="T39" s="114">
        <v>597</v>
      </c>
      <c r="U39" s="114">
        <v>63856.95</v>
      </c>
      <c r="V39" s="114">
        <v>83160.61</v>
      </c>
      <c r="W39" s="114">
        <v>4394.8500000000004</v>
      </c>
      <c r="X39" s="143">
        <v>2966.27</v>
      </c>
      <c r="Y39" s="114">
        <v>0</v>
      </c>
      <c r="Z39" s="114">
        <v>186.16</v>
      </c>
      <c r="AA39" s="114">
        <v>0</v>
      </c>
      <c r="AB39" s="114">
        <v>0</v>
      </c>
      <c r="AC39" s="114">
        <v>45364.23</v>
      </c>
      <c r="AD39" s="114">
        <v>124.82</v>
      </c>
      <c r="AE39" s="114">
        <v>0</v>
      </c>
      <c r="AF39" s="114">
        <v>0</v>
      </c>
      <c r="AG39" s="114">
        <v>0</v>
      </c>
      <c r="AH39" s="114">
        <v>1033.26</v>
      </c>
      <c r="AI39" s="114">
        <v>32378.59</v>
      </c>
      <c r="AJ39" s="114">
        <v>0</v>
      </c>
      <c r="AK39" s="114">
        <v>163477.42000000001</v>
      </c>
      <c r="AL39" s="71">
        <v>708.08</v>
      </c>
      <c r="AM39" s="71">
        <v>96514.79</v>
      </c>
      <c r="AN39" s="71">
        <v>0</v>
      </c>
      <c r="AO39" s="71">
        <v>860.63</v>
      </c>
      <c r="AP39" s="71">
        <v>0</v>
      </c>
      <c r="AQ39" s="71">
        <v>90.71</v>
      </c>
      <c r="AR39" s="71">
        <v>121707.47</v>
      </c>
      <c r="AS39" s="71">
        <v>287302.45</v>
      </c>
      <c r="AT39" s="71">
        <v>0</v>
      </c>
      <c r="AU39" s="71">
        <v>0</v>
      </c>
      <c r="AV39" s="71">
        <v>47889</v>
      </c>
      <c r="AW39" s="71">
        <v>169197.13</v>
      </c>
      <c r="AX39" s="71">
        <v>0</v>
      </c>
      <c r="AY39" s="71">
        <v>0</v>
      </c>
      <c r="AZ39" s="71">
        <v>384109.22</v>
      </c>
      <c r="BA39" s="71"/>
      <c r="BB39" s="71">
        <v>0</v>
      </c>
      <c r="BC39" s="71">
        <v>871.06</v>
      </c>
      <c r="BD39" s="71">
        <v>18986.990000000002</v>
      </c>
      <c r="BE39" s="71">
        <v>0</v>
      </c>
      <c r="BF39" s="71">
        <v>0</v>
      </c>
      <c r="BG39" s="71">
        <v>7866.32</v>
      </c>
      <c r="BH39" s="71">
        <v>48612.44</v>
      </c>
      <c r="BI39" s="71">
        <v>1839.93</v>
      </c>
      <c r="BJ39" s="71">
        <v>224111</v>
      </c>
      <c r="BK39" s="71">
        <v>210261</v>
      </c>
      <c r="BL39" s="71">
        <v>0</v>
      </c>
      <c r="BM39" s="71">
        <v>0</v>
      </c>
      <c r="BN39" s="71">
        <v>73724.91</v>
      </c>
      <c r="BO39" s="71">
        <v>592.38</v>
      </c>
      <c r="BP39" s="71">
        <v>852.77</v>
      </c>
      <c r="BQ39" s="71">
        <v>0</v>
      </c>
      <c r="BR39" s="71"/>
      <c r="BS39" s="71">
        <v>14096.81</v>
      </c>
      <c r="BT39" s="71">
        <v>0</v>
      </c>
      <c r="BU39" s="71">
        <v>12200.53</v>
      </c>
      <c r="BV39" s="71">
        <v>20752</v>
      </c>
      <c r="BW39" s="71">
        <v>0</v>
      </c>
      <c r="BX39" s="149">
        <v>0</v>
      </c>
      <c r="BY39" s="71">
        <v>4118.28</v>
      </c>
      <c r="BZ39" s="71">
        <v>158.4</v>
      </c>
      <c r="CA39" s="71">
        <v>0</v>
      </c>
      <c r="CB39" s="71">
        <v>43.27</v>
      </c>
      <c r="CC39" s="71">
        <v>0</v>
      </c>
      <c r="CD39" s="71"/>
      <c r="CE39" s="71"/>
      <c r="CF39" s="11"/>
      <c r="CG39" s="11">
        <v>156592.34</v>
      </c>
      <c r="CH39" s="11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2:149" outlineLevel="1" x14ac:dyDescent="0.2">
      <c r="B40" s="2">
        <v>32</v>
      </c>
      <c r="C40" s="9">
        <v>5150</v>
      </c>
      <c r="D40" s="138">
        <v>31</v>
      </c>
      <c r="E40" s="9" t="s">
        <v>39</v>
      </c>
      <c r="F40" s="64"/>
      <c r="G40" s="183">
        <f>IFERROR(VLOOKUP(C40,'[1]Trial Balance'!$A$266:$D$333,4,FALSE),0)</f>
        <v>3573.31</v>
      </c>
      <c r="H40" s="203">
        <f>IFERROR(VLOOKUP(C40,'[1]Trial Balance'!$A$266:$E$333,5,FALSE),0)</f>
        <v>12463.07</v>
      </c>
      <c r="I40" s="183">
        <f>IFERROR(VLOOKUP(C40,'[1]Trial Balance'!$A$266:$F$333,6,FALSE),0)</f>
        <v>2598.23</v>
      </c>
      <c r="J40" s="183">
        <f>IFERROR(VLOOKUP(C40,'[1]Trial Balance'!$A$266:$G$333,7,FALSE),0)</f>
        <v>5422.75</v>
      </c>
      <c r="K40" s="64"/>
      <c r="L40" s="64"/>
      <c r="M40" s="64"/>
      <c r="N40" s="149"/>
      <c r="O40" s="70">
        <v>38</v>
      </c>
      <c r="P40" s="70">
        <v>0</v>
      </c>
      <c r="Q40" s="114">
        <v>12454525.560000001</v>
      </c>
      <c r="R40" s="114">
        <v>0</v>
      </c>
      <c r="S40" s="114">
        <v>0</v>
      </c>
      <c r="T40" s="114">
        <v>13694</v>
      </c>
      <c r="U40" s="114">
        <v>56176.02</v>
      </c>
      <c r="V40" s="114">
        <v>562091.61</v>
      </c>
      <c r="W40" s="114">
        <v>35610.97</v>
      </c>
      <c r="X40" s="143">
        <v>11394.22</v>
      </c>
      <c r="Y40" s="114">
        <v>0</v>
      </c>
      <c r="Z40" s="114">
        <v>90764.34</v>
      </c>
      <c r="AA40" s="114">
        <v>7720.5</v>
      </c>
      <c r="AB40" s="114">
        <v>76419.95</v>
      </c>
      <c r="AC40" s="114">
        <v>637129.99</v>
      </c>
      <c r="AD40" s="114">
        <v>30243.03</v>
      </c>
      <c r="AE40" s="114">
        <v>0</v>
      </c>
      <c r="AF40" s="114">
        <v>37949.15</v>
      </c>
      <c r="AG40" s="114">
        <v>8994.73</v>
      </c>
      <c r="AH40" s="114">
        <v>73388.03</v>
      </c>
      <c r="AI40" s="114">
        <v>125343.39</v>
      </c>
      <c r="AJ40" s="114">
        <v>9092.5</v>
      </c>
      <c r="AK40" s="114">
        <v>32402.05</v>
      </c>
      <c r="AL40" s="71">
        <v>21296.05</v>
      </c>
      <c r="AM40" s="71">
        <v>123437.73</v>
      </c>
      <c r="AN40" s="71">
        <v>43800.55</v>
      </c>
      <c r="AO40" s="71">
        <v>2897.88</v>
      </c>
      <c r="AP40" s="71">
        <v>0</v>
      </c>
      <c r="AQ40" s="71">
        <v>17670.29</v>
      </c>
      <c r="AR40" s="71">
        <v>1314682.8999999999</v>
      </c>
      <c r="AS40" s="71">
        <v>561773.31999999995</v>
      </c>
      <c r="AT40" s="71">
        <v>11055.76</v>
      </c>
      <c r="AU40" s="71">
        <v>1706</v>
      </c>
      <c r="AV40" s="71">
        <v>121623</v>
      </c>
      <c r="AW40" s="71">
        <v>782777.95</v>
      </c>
      <c r="AX40" s="71">
        <v>0</v>
      </c>
      <c r="AY40" s="71">
        <v>83788.12</v>
      </c>
      <c r="AZ40" s="71">
        <v>1100151.19</v>
      </c>
      <c r="BA40" s="71"/>
      <c r="BB40" s="71">
        <v>67439</v>
      </c>
      <c r="BC40" s="71">
        <v>266746.48</v>
      </c>
      <c r="BD40" s="71">
        <v>257377.92000000001</v>
      </c>
      <c r="BE40" s="71">
        <v>9898.4599999999991</v>
      </c>
      <c r="BF40" s="71">
        <v>37215.51</v>
      </c>
      <c r="BG40" s="71">
        <v>6304.99</v>
      </c>
      <c r="BH40" s="71">
        <v>432703.81</v>
      </c>
      <c r="BI40" s="71">
        <v>4718.29</v>
      </c>
      <c r="BJ40" s="71">
        <v>0</v>
      </c>
      <c r="BK40" s="71">
        <v>0</v>
      </c>
      <c r="BL40" s="71">
        <v>8922.32</v>
      </c>
      <c r="BM40" s="71">
        <v>18879.919999999998</v>
      </c>
      <c r="BN40" s="71">
        <v>175602.37</v>
      </c>
      <c r="BO40" s="71">
        <v>237.5</v>
      </c>
      <c r="BP40" s="71">
        <v>10138.58</v>
      </c>
      <c r="BQ40" s="71">
        <v>0</v>
      </c>
      <c r="BR40" s="71"/>
      <c r="BS40" s="71">
        <v>147950.32999999999</v>
      </c>
      <c r="BT40" s="71">
        <v>5895.18</v>
      </c>
      <c r="BU40" s="71">
        <v>6429793.0800000001</v>
      </c>
      <c r="BV40" s="71">
        <v>297049</v>
      </c>
      <c r="BW40" s="71">
        <v>163398.9</v>
      </c>
      <c r="BX40" s="149">
        <v>423</v>
      </c>
      <c r="BY40" s="71">
        <v>100936.82</v>
      </c>
      <c r="BZ40" s="71">
        <v>0</v>
      </c>
      <c r="CA40" s="71">
        <v>61218</v>
      </c>
      <c r="CB40" s="71">
        <v>34636.25</v>
      </c>
      <c r="CC40" s="71">
        <v>149186.19</v>
      </c>
      <c r="CD40" s="71"/>
      <c r="CE40" s="71"/>
      <c r="CF40" s="11"/>
      <c r="CG40" s="11">
        <v>11380737.800000001</v>
      </c>
      <c r="CH40" s="11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2:149" outlineLevel="1" x14ac:dyDescent="0.2">
      <c r="B41" s="2">
        <v>33</v>
      </c>
      <c r="C41" s="9">
        <v>5155</v>
      </c>
      <c r="D41" s="138">
        <v>32</v>
      </c>
      <c r="E41" s="9" t="s">
        <v>40</v>
      </c>
      <c r="F41" s="64"/>
      <c r="G41" s="183">
        <f>IFERROR(VLOOKUP(C41,'[1]Trial Balance'!$A$266:$D$333,4,FALSE),0)</f>
        <v>19036.12</v>
      </c>
      <c r="H41" s="203">
        <f>IFERROR(VLOOKUP(C41,'[1]Trial Balance'!$A$266:$E$333,5,FALSE),0)</f>
        <v>63369.98</v>
      </c>
      <c r="I41" s="183">
        <f>IFERROR(VLOOKUP(C41,'[1]Trial Balance'!$A$266:$F$333,6,FALSE),0)</f>
        <v>60827.15</v>
      </c>
      <c r="J41" s="183">
        <f>IFERROR(VLOOKUP(C41,'[1]Trial Balance'!$A$266:$G$333,7,FALSE),0)</f>
        <v>47837.94</v>
      </c>
      <c r="K41" s="64"/>
      <c r="L41" s="64"/>
      <c r="M41" s="64"/>
      <c r="N41" s="149"/>
      <c r="O41" s="70">
        <v>39</v>
      </c>
      <c r="P41" s="70">
        <v>0</v>
      </c>
      <c r="Q41" s="114">
        <v>1704220.82</v>
      </c>
      <c r="R41" s="114">
        <v>218</v>
      </c>
      <c r="S41" s="114">
        <v>0</v>
      </c>
      <c r="T41" s="114">
        <v>488</v>
      </c>
      <c r="U41" s="114">
        <v>350670.73</v>
      </c>
      <c r="V41" s="114">
        <v>560032.54</v>
      </c>
      <c r="W41" s="114">
        <v>51304.95</v>
      </c>
      <c r="X41" s="143">
        <v>135875.82</v>
      </c>
      <c r="Y41" s="114">
        <v>0</v>
      </c>
      <c r="Z41" s="114">
        <v>163425.22</v>
      </c>
      <c r="AA41" s="114">
        <v>325</v>
      </c>
      <c r="AB41" s="114">
        <v>112910.59</v>
      </c>
      <c r="AC41" s="114">
        <v>196021.17</v>
      </c>
      <c r="AD41" s="114">
        <v>234659.77</v>
      </c>
      <c r="AE41" s="114">
        <v>510588.17</v>
      </c>
      <c r="AF41" s="114">
        <v>239168.08</v>
      </c>
      <c r="AG41" s="114">
        <v>598.4</v>
      </c>
      <c r="AH41" s="114">
        <v>264881.69</v>
      </c>
      <c r="AI41" s="114">
        <v>95599.06</v>
      </c>
      <c r="AJ41" s="114">
        <v>133.63</v>
      </c>
      <c r="AK41" s="114">
        <v>104891.61</v>
      </c>
      <c r="AL41" s="71">
        <v>26621.26</v>
      </c>
      <c r="AM41" s="71">
        <v>180660.31</v>
      </c>
      <c r="AN41" s="71">
        <v>0</v>
      </c>
      <c r="AO41" s="71">
        <v>4470.3599999999997</v>
      </c>
      <c r="AP41" s="71">
        <v>2124.75</v>
      </c>
      <c r="AQ41" s="71">
        <v>10115.120000000001</v>
      </c>
      <c r="AR41" s="71">
        <v>6704882.7999999998</v>
      </c>
      <c r="AS41" s="71">
        <v>89510.34</v>
      </c>
      <c r="AT41" s="71">
        <v>131090.42000000001</v>
      </c>
      <c r="AU41" s="71">
        <v>0</v>
      </c>
      <c r="AV41" s="71">
        <v>70041</v>
      </c>
      <c r="AW41" s="71">
        <v>295304.13</v>
      </c>
      <c r="AX41" s="71">
        <v>44856.42</v>
      </c>
      <c r="AY41" s="71">
        <v>109771.2</v>
      </c>
      <c r="AZ41" s="71">
        <v>1044995.7</v>
      </c>
      <c r="BA41" s="71"/>
      <c r="BB41" s="71">
        <v>0</v>
      </c>
      <c r="BC41" s="71">
        <v>65706.259999999995</v>
      </c>
      <c r="BD41" s="71">
        <v>194158.68</v>
      </c>
      <c r="BE41" s="71">
        <v>80394.100000000006</v>
      </c>
      <c r="BF41" s="71">
        <v>146126.49</v>
      </c>
      <c r="BG41" s="71">
        <v>3899.99</v>
      </c>
      <c r="BH41" s="71">
        <v>22145.38</v>
      </c>
      <c r="BI41" s="71">
        <v>54618.15</v>
      </c>
      <c r="BJ41" s="71">
        <v>0</v>
      </c>
      <c r="BK41" s="71">
        <v>146815</v>
      </c>
      <c r="BL41" s="71">
        <v>19715.57</v>
      </c>
      <c r="BM41" s="71">
        <v>188071.98</v>
      </c>
      <c r="BN41" s="71">
        <v>120182.43</v>
      </c>
      <c r="BO41" s="71">
        <v>1581.61</v>
      </c>
      <c r="BP41" s="71">
        <v>15874.09</v>
      </c>
      <c r="BQ41" s="71">
        <v>0</v>
      </c>
      <c r="BR41" s="71"/>
      <c r="BS41" s="71">
        <v>253121</v>
      </c>
      <c r="BT41" s="71">
        <v>15092.09</v>
      </c>
      <c r="BU41" s="71">
        <v>8874.1</v>
      </c>
      <c r="BV41" s="71">
        <v>246521</v>
      </c>
      <c r="BW41" s="71">
        <v>93442.880000000005</v>
      </c>
      <c r="BX41" s="149">
        <v>331762</v>
      </c>
      <c r="BY41" s="71">
        <v>142991.26999999999</v>
      </c>
      <c r="BZ41" s="71">
        <v>8849.69</v>
      </c>
      <c r="CA41" s="71">
        <v>5494</v>
      </c>
      <c r="CB41" s="71">
        <v>258308.03</v>
      </c>
      <c r="CC41" s="71">
        <v>403879.13</v>
      </c>
      <c r="CD41" s="71"/>
      <c r="CE41" s="71"/>
      <c r="CF41" s="11"/>
      <c r="CG41" s="11">
        <v>1507622.83</v>
      </c>
      <c r="CH41" s="11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2:149" outlineLevel="1" x14ac:dyDescent="0.2">
      <c r="B42" s="2">
        <v>34</v>
      </c>
      <c r="C42" s="9">
        <v>5160</v>
      </c>
      <c r="D42" s="138">
        <v>33</v>
      </c>
      <c r="E42" s="9" t="s">
        <v>41</v>
      </c>
      <c r="F42" s="64"/>
      <c r="G42" s="183">
        <f>IFERROR(VLOOKUP(C42,'[1]Trial Balance'!$A$266:$D$333,4,FALSE),0)</f>
        <v>6083.31</v>
      </c>
      <c r="H42" s="203">
        <f>IFERROR(VLOOKUP(C42,'[1]Trial Balance'!$A$266:$E$333,5,FALSE),0)</f>
        <v>11471.51</v>
      </c>
      <c r="I42" s="183">
        <f>IFERROR(VLOOKUP(C42,'[1]Trial Balance'!$A$266:$F$333,6,FALSE),0)</f>
        <v>12637.44</v>
      </c>
      <c r="J42" s="183">
        <f>IFERROR(VLOOKUP(C42,'[1]Trial Balance'!$A$266:$G$333,7,FALSE),0)</f>
        <v>24478.67</v>
      </c>
      <c r="K42" s="64"/>
      <c r="L42" s="64"/>
      <c r="M42" s="64"/>
      <c r="N42" s="149"/>
      <c r="O42" s="70">
        <v>40</v>
      </c>
      <c r="P42" s="70">
        <v>0</v>
      </c>
      <c r="Q42" s="114">
        <v>363570.75</v>
      </c>
      <c r="R42" s="114">
        <v>0</v>
      </c>
      <c r="S42" s="114">
        <v>0</v>
      </c>
      <c r="T42" s="114">
        <v>5579</v>
      </c>
      <c r="U42" s="114">
        <v>47459.19</v>
      </c>
      <c r="V42" s="114">
        <v>119225.74</v>
      </c>
      <c r="W42" s="114">
        <v>86503.51</v>
      </c>
      <c r="X42" s="143">
        <v>46534.080000000002</v>
      </c>
      <c r="Y42" s="114">
        <v>0</v>
      </c>
      <c r="Z42" s="114">
        <v>71901.039999999994</v>
      </c>
      <c r="AA42" s="114">
        <v>330</v>
      </c>
      <c r="AB42" s="114">
        <v>35057.120000000003</v>
      </c>
      <c r="AC42" s="114">
        <v>69967.22</v>
      </c>
      <c r="AD42" s="114">
        <v>52034.879999999997</v>
      </c>
      <c r="AE42" s="114">
        <v>57156.66</v>
      </c>
      <c r="AF42" s="114">
        <v>33390.839999999997</v>
      </c>
      <c r="AG42" s="114">
        <v>2306.46</v>
      </c>
      <c r="AH42" s="114">
        <v>50099.24</v>
      </c>
      <c r="AI42" s="114">
        <v>77667.59</v>
      </c>
      <c r="AJ42" s="114">
        <v>1801.73</v>
      </c>
      <c r="AK42" s="114">
        <v>207163.41</v>
      </c>
      <c r="AL42" s="71">
        <v>55485.85</v>
      </c>
      <c r="AM42" s="71">
        <v>170773.53</v>
      </c>
      <c r="AN42" s="71">
        <v>0</v>
      </c>
      <c r="AO42" s="71">
        <v>63866.48</v>
      </c>
      <c r="AP42" s="71">
        <v>2110.8200000000002</v>
      </c>
      <c r="AQ42" s="71">
        <v>16529.580000000002</v>
      </c>
      <c r="AR42" s="71">
        <v>2917848.84</v>
      </c>
      <c r="AS42" s="71">
        <v>420148.95</v>
      </c>
      <c r="AT42" s="71">
        <v>22716.799999999999</v>
      </c>
      <c r="AU42" s="71">
        <v>0</v>
      </c>
      <c r="AV42" s="71">
        <v>43591</v>
      </c>
      <c r="AW42" s="71">
        <v>315018.15000000002</v>
      </c>
      <c r="AX42" s="71">
        <v>61049.72</v>
      </c>
      <c r="AY42" s="71">
        <v>72005.09</v>
      </c>
      <c r="AZ42" s="71">
        <v>136011.96</v>
      </c>
      <c r="BA42" s="71"/>
      <c r="BB42" s="71">
        <v>178194</v>
      </c>
      <c r="BC42" s="71">
        <v>119820.01</v>
      </c>
      <c r="BD42" s="71">
        <v>88066.14</v>
      </c>
      <c r="BE42" s="71">
        <v>32624.35</v>
      </c>
      <c r="BF42" s="71">
        <v>183564.05</v>
      </c>
      <c r="BG42" s="71">
        <v>17126</v>
      </c>
      <c r="BH42" s="71">
        <v>58510.36</v>
      </c>
      <c r="BI42" s="71">
        <v>18307.38</v>
      </c>
      <c r="BJ42" s="71">
        <v>85834</v>
      </c>
      <c r="BK42" s="71">
        <v>0</v>
      </c>
      <c r="BL42" s="71">
        <v>108039.91</v>
      </c>
      <c r="BM42" s="71">
        <v>26591.14</v>
      </c>
      <c r="BN42" s="71">
        <v>38617.18</v>
      </c>
      <c r="BO42" s="71">
        <v>12800</v>
      </c>
      <c r="BP42" s="71">
        <v>24432.39</v>
      </c>
      <c r="BQ42" s="71">
        <v>3154.66</v>
      </c>
      <c r="BR42" s="71"/>
      <c r="BS42" s="71">
        <v>64326.35</v>
      </c>
      <c r="BT42" s="71">
        <v>79297.84</v>
      </c>
      <c r="BU42" s="71">
        <v>0</v>
      </c>
      <c r="BV42" s="71">
        <v>90813</v>
      </c>
      <c r="BW42" s="71">
        <v>28568.23</v>
      </c>
      <c r="BX42" s="149">
        <v>99652</v>
      </c>
      <c r="BY42" s="71">
        <v>161087.47</v>
      </c>
      <c r="BZ42" s="71">
        <v>64.73</v>
      </c>
      <c r="CA42" s="71">
        <v>81596</v>
      </c>
      <c r="CB42" s="71">
        <v>117932.25</v>
      </c>
      <c r="CC42" s="71">
        <v>187870.12</v>
      </c>
      <c r="CD42" s="71"/>
      <c r="CE42" s="71"/>
      <c r="CF42" s="11"/>
      <c r="CG42" s="11">
        <v>298426.8</v>
      </c>
      <c r="CH42" s="11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2:149" outlineLevel="1" x14ac:dyDescent="0.2">
      <c r="B43" s="2">
        <v>35</v>
      </c>
      <c r="C43" s="9">
        <v>5175</v>
      </c>
      <c r="D43" s="138">
        <v>34</v>
      </c>
      <c r="E43" s="9" t="s">
        <v>42</v>
      </c>
      <c r="F43" s="64"/>
      <c r="G43" s="183">
        <f>IFERROR(VLOOKUP(C43,'[1]Trial Balance'!$A$266:$D$333,4,FALSE),0)</f>
        <v>0</v>
      </c>
      <c r="H43" s="203">
        <f>IFERROR(VLOOKUP(C43,'[1]Trial Balance'!$A$266:$E$333,5,FALSE),0)</f>
        <v>0</v>
      </c>
      <c r="I43" s="183">
        <f>IFERROR(VLOOKUP(C43,'[1]Trial Balance'!$A$266:$F$333,6,FALSE),0)</f>
        <v>0</v>
      </c>
      <c r="J43" s="183">
        <f>IFERROR(VLOOKUP(C43,'[1]Trial Balance'!$A$266:$G$333,7,FALSE),0)</f>
        <v>0</v>
      </c>
      <c r="K43" s="64"/>
      <c r="L43" s="64"/>
      <c r="M43" s="64"/>
      <c r="N43" s="149"/>
      <c r="O43" s="70">
        <v>41</v>
      </c>
      <c r="P43" s="70">
        <v>0</v>
      </c>
      <c r="Q43" s="114">
        <v>2000058.88</v>
      </c>
      <c r="R43" s="114">
        <v>457393.39</v>
      </c>
      <c r="S43" s="114">
        <v>38284.81</v>
      </c>
      <c r="T43" s="114">
        <v>512</v>
      </c>
      <c r="U43" s="114">
        <v>0</v>
      </c>
      <c r="V43" s="114">
        <v>283995.58</v>
      </c>
      <c r="W43" s="114">
        <v>413301.19</v>
      </c>
      <c r="X43" s="143">
        <v>0</v>
      </c>
      <c r="Y43" s="114">
        <v>0</v>
      </c>
      <c r="Z43" s="114">
        <v>280124.82</v>
      </c>
      <c r="AA43" s="114">
        <v>0</v>
      </c>
      <c r="AB43" s="114">
        <v>165199.09</v>
      </c>
      <c r="AC43" s="114">
        <v>0</v>
      </c>
      <c r="AD43" s="114">
        <v>248572.14</v>
      </c>
      <c r="AE43" s="114">
        <v>0</v>
      </c>
      <c r="AF43" s="114">
        <v>221316.03</v>
      </c>
      <c r="AG43" s="114">
        <v>164.79</v>
      </c>
      <c r="AH43" s="114">
        <v>4203.05</v>
      </c>
      <c r="AI43" s="114">
        <v>83302.45</v>
      </c>
      <c r="AJ43" s="114">
        <v>41226.5</v>
      </c>
      <c r="AK43" s="114">
        <v>16311.27</v>
      </c>
      <c r="AL43" s="71">
        <v>0</v>
      </c>
      <c r="AM43" s="71">
        <v>1045.8699999999999</v>
      </c>
      <c r="AN43" s="71">
        <v>26.72</v>
      </c>
      <c r="AO43" s="71">
        <v>18214.21</v>
      </c>
      <c r="AP43" s="71">
        <v>3065.5</v>
      </c>
      <c r="AQ43" s="71">
        <v>1734.43</v>
      </c>
      <c r="AR43" s="71">
        <v>7285028.7400000002</v>
      </c>
      <c r="AS43" s="71">
        <v>1567086.11</v>
      </c>
      <c r="AT43" s="71">
        <v>27035.43</v>
      </c>
      <c r="AU43" s="71">
        <v>1191</v>
      </c>
      <c r="AV43" s="71">
        <v>0</v>
      </c>
      <c r="AW43" s="71">
        <v>0</v>
      </c>
      <c r="AX43" s="71">
        <v>76352.89</v>
      </c>
      <c r="AY43" s="71">
        <v>11475.61</v>
      </c>
      <c r="AZ43" s="71">
        <v>34119.75</v>
      </c>
      <c r="BA43" s="71"/>
      <c r="BB43" s="71">
        <v>39922</v>
      </c>
      <c r="BC43" s="71">
        <v>189483.53</v>
      </c>
      <c r="BD43" s="71">
        <v>0</v>
      </c>
      <c r="BE43" s="71">
        <v>54671.14</v>
      </c>
      <c r="BF43" s="71">
        <v>13535.27</v>
      </c>
      <c r="BG43" s="71">
        <v>126</v>
      </c>
      <c r="BH43" s="71">
        <v>0</v>
      </c>
      <c r="BI43" s="71">
        <v>0</v>
      </c>
      <c r="BJ43" s="71">
        <v>139759</v>
      </c>
      <c r="BK43" s="71">
        <v>0</v>
      </c>
      <c r="BL43" s="71">
        <v>1827.6</v>
      </c>
      <c r="BM43" s="71">
        <v>3795</v>
      </c>
      <c r="BN43" s="71">
        <v>62911.6</v>
      </c>
      <c r="BO43" s="71">
        <v>943.47</v>
      </c>
      <c r="BP43" s="71">
        <v>22735.13</v>
      </c>
      <c r="BQ43" s="71">
        <v>0</v>
      </c>
      <c r="BR43" s="71"/>
      <c r="BS43" s="71">
        <v>40815.83</v>
      </c>
      <c r="BT43" s="71">
        <v>1799.54</v>
      </c>
      <c r="BU43" s="71">
        <v>0</v>
      </c>
      <c r="BV43" s="71">
        <v>557976</v>
      </c>
      <c r="BW43" s="71">
        <v>74852.56</v>
      </c>
      <c r="BX43" s="149">
        <v>0</v>
      </c>
      <c r="BY43" s="71">
        <v>112857.67</v>
      </c>
      <c r="BZ43" s="71">
        <v>28813.29</v>
      </c>
      <c r="CA43" s="71">
        <v>12855</v>
      </c>
      <c r="CB43" s="71">
        <v>231761.66</v>
      </c>
      <c r="CC43" s="71">
        <v>27459.279999999999</v>
      </c>
      <c r="CD43" s="71"/>
      <c r="CE43" s="71"/>
      <c r="CF43" s="11"/>
      <c r="CG43" s="11">
        <v>1949760.46</v>
      </c>
      <c r="CH43" s="11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2:149" x14ac:dyDescent="0.2">
      <c r="B44" s="2">
        <v>36</v>
      </c>
      <c r="C44" s="12"/>
      <c r="D44" s="138"/>
      <c r="E44" s="13" t="s">
        <v>43</v>
      </c>
      <c r="F44" s="65"/>
      <c r="G44" s="184">
        <f>SUM(G31:G43)</f>
        <v>220193.18</v>
      </c>
      <c r="H44" s="204">
        <f t="shared" ref="H44:J44" si="3">SUM(H31:H43)</f>
        <v>367349.10000000003</v>
      </c>
      <c r="I44" s="184">
        <f t="shared" si="3"/>
        <v>372689</v>
      </c>
      <c r="J44" s="184">
        <f t="shared" si="3"/>
        <v>350426.48</v>
      </c>
      <c r="K44" s="64"/>
      <c r="L44" s="64"/>
      <c r="M44" s="64"/>
      <c r="N44" s="149"/>
      <c r="O44" s="70">
        <v>42</v>
      </c>
      <c r="P44" s="70">
        <v>0</v>
      </c>
      <c r="Q44" s="114">
        <v>33232305.629999999</v>
      </c>
      <c r="R44" s="114">
        <v>5145408.12</v>
      </c>
      <c r="S44" s="114">
        <v>86747.4</v>
      </c>
      <c r="T44" s="114">
        <v>198065</v>
      </c>
      <c r="U44" s="114">
        <v>1813764.95</v>
      </c>
      <c r="V44" s="114">
        <v>5395369.4700000007</v>
      </c>
      <c r="W44" s="114">
        <v>2155319.6</v>
      </c>
      <c r="X44" s="143">
        <v>418665.27</v>
      </c>
      <c r="Y44" s="114">
        <v>306.57</v>
      </c>
      <c r="Z44" s="114">
        <v>1424249.2300000002</v>
      </c>
      <c r="AA44" s="114">
        <v>51679.42</v>
      </c>
      <c r="AB44" s="114">
        <v>695173.45</v>
      </c>
      <c r="AC44" s="114">
        <v>2846895.7600000002</v>
      </c>
      <c r="AD44" s="114">
        <v>2378148.15</v>
      </c>
      <c r="AE44" s="114">
        <v>2586197.23</v>
      </c>
      <c r="AF44" s="114">
        <v>1063368.71</v>
      </c>
      <c r="AG44" s="114">
        <v>267090.5</v>
      </c>
      <c r="AH44" s="114">
        <v>1342811.81</v>
      </c>
      <c r="AI44" s="114">
        <v>1477327.82</v>
      </c>
      <c r="AJ44" s="114">
        <v>295603.37</v>
      </c>
      <c r="AK44" s="114">
        <v>1833617.1300000001</v>
      </c>
      <c r="AL44" s="71">
        <v>624703.25</v>
      </c>
      <c r="AM44" s="71">
        <v>1331266.7400000002</v>
      </c>
      <c r="AN44" s="71">
        <v>317433.36999999994</v>
      </c>
      <c r="AO44" s="71">
        <v>317482.40000000002</v>
      </c>
      <c r="AP44" s="71">
        <v>15778.57</v>
      </c>
      <c r="AQ44" s="71">
        <v>189516.40999999997</v>
      </c>
      <c r="AR44" s="71">
        <v>233975148.48000005</v>
      </c>
      <c r="AS44" s="71">
        <v>9125315.9399999995</v>
      </c>
      <c r="AT44" s="71">
        <v>631422.75000000012</v>
      </c>
      <c r="AU44" s="71">
        <v>568050</v>
      </c>
      <c r="AV44" s="71">
        <v>1545398</v>
      </c>
      <c r="AW44" s="71">
        <v>5996631.79</v>
      </c>
      <c r="AX44" s="71">
        <v>343942.15</v>
      </c>
      <c r="AY44" s="71">
        <v>1525272.2200000004</v>
      </c>
      <c r="AZ44" s="71">
        <v>9017046.2100000009</v>
      </c>
      <c r="BA44" s="71"/>
      <c r="BB44" s="71">
        <v>1401782</v>
      </c>
      <c r="BC44" s="71">
        <v>1572830.4400000002</v>
      </c>
      <c r="BD44" s="71">
        <v>2589111.9500000002</v>
      </c>
      <c r="BE44" s="71">
        <v>461201.29000000004</v>
      </c>
      <c r="BF44" s="71">
        <v>1652474.9300000002</v>
      </c>
      <c r="BG44" s="71">
        <v>490704.5</v>
      </c>
      <c r="BH44" s="71">
        <v>1876157.72</v>
      </c>
      <c r="BI44" s="71">
        <v>366416.41</v>
      </c>
      <c r="BJ44" s="71">
        <v>1188542</v>
      </c>
      <c r="BK44" s="71">
        <v>1084144</v>
      </c>
      <c r="BL44" s="71">
        <v>500383.53</v>
      </c>
      <c r="BM44" s="71">
        <v>749991.39</v>
      </c>
      <c r="BN44" s="71">
        <v>2329917.9300000006</v>
      </c>
      <c r="BO44" s="71">
        <v>146086.57999999999</v>
      </c>
      <c r="BP44" s="71">
        <v>398021.04000000004</v>
      </c>
      <c r="BQ44" s="71">
        <v>126542.29000000001</v>
      </c>
      <c r="BR44" s="71"/>
      <c r="BS44" s="71">
        <v>5264388.9299999988</v>
      </c>
      <c r="BT44" s="71">
        <v>234868.49</v>
      </c>
      <c r="BU44" s="71">
        <v>71660846.450000003</v>
      </c>
      <c r="BV44" s="71">
        <v>3729139</v>
      </c>
      <c r="BW44" s="71">
        <v>838683.52</v>
      </c>
      <c r="BX44" s="149">
        <v>1902064</v>
      </c>
      <c r="BY44" s="71">
        <v>2086551.34</v>
      </c>
      <c r="BZ44" s="71">
        <v>243714.53</v>
      </c>
      <c r="CA44" s="71">
        <v>331933</v>
      </c>
      <c r="CB44" s="71">
        <v>1426637.2</v>
      </c>
      <c r="CC44" s="71">
        <v>2101735.7199999997</v>
      </c>
      <c r="CD44" s="72"/>
      <c r="CE44" s="72"/>
      <c r="CF44" s="14"/>
      <c r="CG44" s="14">
        <v>30917840.050000001</v>
      </c>
      <c r="CH44" s="14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2:149" outlineLevel="1" x14ac:dyDescent="0.2">
      <c r="B45" s="2">
        <v>37</v>
      </c>
      <c r="C45" s="9">
        <v>5305</v>
      </c>
      <c r="D45" s="138">
        <v>35</v>
      </c>
      <c r="E45" s="9" t="s">
        <v>44</v>
      </c>
      <c r="F45" s="64"/>
      <c r="G45" s="183">
        <f>IFERROR(VLOOKUP(C45,'[1]Trial Balance'!$A$266:$D$333,4,FALSE),0)</f>
        <v>85088.39</v>
      </c>
      <c r="H45" s="203">
        <f>IFERROR(VLOOKUP(C45,'[1]Trial Balance'!$A$266:$E$333,5,FALSE),0)</f>
        <v>91130.18</v>
      </c>
      <c r="I45" s="183">
        <f>IFERROR(VLOOKUP(C45,'[1]Trial Balance'!$A$266:$F$333,6,FALSE),0)</f>
        <v>123394.7</v>
      </c>
      <c r="J45" s="183">
        <f>IFERROR(VLOOKUP(C45,'[1]Trial Balance'!$A$266:$G$333,7,FALSE),0)</f>
        <v>135978.16</v>
      </c>
      <c r="K45" s="64"/>
      <c r="L45" s="64"/>
      <c r="M45" s="64"/>
      <c r="N45" s="149"/>
      <c r="O45" s="70">
        <v>43</v>
      </c>
      <c r="P45" s="70">
        <v>0</v>
      </c>
      <c r="Q45" s="114">
        <v>8084750.4900000002</v>
      </c>
      <c r="R45" s="114">
        <v>91051.199999999997</v>
      </c>
      <c r="S45" s="114">
        <v>2954.88</v>
      </c>
      <c r="T45" s="114">
        <v>204127</v>
      </c>
      <c r="U45" s="114">
        <v>354110.2</v>
      </c>
      <c r="V45" s="114">
        <v>0</v>
      </c>
      <c r="W45" s="114">
        <v>195764.51</v>
      </c>
      <c r="X45" s="143">
        <v>64260.7</v>
      </c>
      <c r="Y45" s="114">
        <v>0</v>
      </c>
      <c r="Z45" s="114">
        <v>111719.67999999999</v>
      </c>
      <c r="AA45" s="114">
        <v>0</v>
      </c>
      <c r="AB45" s="114">
        <v>99694.15</v>
      </c>
      <c r="AC45" s="114">
        <v>917782.47</v>
      </c>
      <c r="AD45" s="114">
        <v>343996.43</v>
      </c>
      <c r="AE45" s="114">
        <v>0</v>
      </c>
      <c r="AF45" s="114">
        <v>0</v>
      </c>
      <c r="AG45" s="114">
        <v>0</v>
      </c>
      <c r="AH45" s="114">
        <v>201088.93</v>
      </c>
      <c r="AI45" s="114">
        <v>29729.599999999999</v>
      </c>
      <c r="AJ45" s="114">
        <v>27435.4</v>
      </c>
      <c r="AK45" s="114">
        <v>0</v>
      </c>
      <c r="AL45" s="71">
        <v>52825.81</v>
      </c>
      <c r="AM45" s="71">
        <v>701114.45</v>
      </c>
      <c r="AN45" s="71">
        <v>138076.1</v>
      </c>
      <c r="AO45" s="71">
        <v>0</v>
      </c>
      <c r="AP45" s="71">
        <v>0</v>
      </c>
      <c r="AQ45" s="71">
        <v>0</v>
      </c>
      <c r="AR45" s="71">
        <v>111511.86</v>
      </c>
      <c r="AS45" s="71">
        <v>0</v>
      </c>
      <c r="AT45" s="71">
        <v>108531.05</v>
      </c>
      <c r="AU45" s="71">
        <v>0</v>
      </c>
      <c r="AV45" s="71">
        <v>0</v>
      </c>
      <c r="AW45" s="71">
        <v>607852.59</v>
      </c>
      <c r="AX45" s="71">
        <v>0</v>
      </c>
      <c r="AY45" s="71">
        <v>144351.32</v>
      </c>
      <c r="AZ45" s="71">
        <v>211107.7</v>
      </c>
      <c r="BA45" s="71"/>
      <c r="BB45" s="71">
        <v>0</v>
      </c>
      <c r="BC45" s="71">
        <v>159388.59</v>
      </c>
      <c r="BD45" s="71">
        <v>1249335.9099999999</v>
      </c>
      <c r="BE45" s="71">
        <v>52571.14</v>
      </c>
      <c r="BF45" s="71">
        <v>0</v>
      </c>
      <c r="BG45" s="71">
        <v>79384.259999999995</v>
      </c>
      <c r="BH45" s="71">
        <v>541248.29</v>
      </c>
      <c r="BI45" s="71">
        <v>67450.58</v>
      </c>
      <c r="BJ45" s="71">
        <v>0</v>
      </c>
      <c r="BK45" s="71">
        <v>158648</v>
      </c>
      <c r="BL45" s="71">
        <v>0</v>
      </c>
      <c r="BM45" s="71">
        <v>352867.78</v>
      </c>
      <c r="BN45" s="71">
        <v>3337.23</v>
      </c>
      <c r="BO45" s="71">
        <v>0</v>
      </c>
      <c r="BP45" s="71">
        <v>0</v>
      </c>
      <c r="BQ45" s="71">
        <v>0</v>
      </c>
      <c r="BR45" s="71"/>
      <c r="BS45" s="71">
        <v>0</v>
      </c>
      <c r="BT45" s="71">
        <v>0</v>
      </c>
      <c r="BU45" s="71">
        <v>508239.69</v>
      </c>
      <c r="BV45" s="71">
        <v>0</v>
      </c>
      <c r="BW45" s="71">
        <v>0</v>
      </c>
      <c r="BX45" s="149">
        <v>61247</v>
      </c>
      <c r="BY45" s="71">
        <v>0</v>
      </c>
      <c r="BZ45" s="71">
        <v>5723.14</v>
      </c>
      <c r="CA45" s="71">
        <v>0</v>
      </c>
      <c r="CB45" s="71">
        <v>0</v>
      </c>
      <c r="CC45" s="71">
        <v>134608.03</v>
      </c>
      <c r="CD45" s="71"/>
      <c r="CE45" s="71"/>
      <c r="CF45" s="11"/>
      <c r="CG45" s="11">
        <v>9644889.7300000004</v>
      </c>
      <c r="CH45" s="11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2:149" outlineLevel="1" x14ac:dyDescent="0.2">
      <c r="B46" s="2">
        <v>38</v>
      </c>
      <c r="C46" s="9">
        <v>5310</v>
      </c>
      <c r="D46" s="138">
        <v>36</v>
      </c>
      <c r="E46" s="9" t="s">
        <v>45</v>
      </c>
      <c r="F46" s="64"/>
      <c r="G46" s="183">
        <f>IFERROR(VLOOKUP(C46,'[1]Trial Balance'!$A$266:$D$333,4,FALSE),0)</f>
        <v>163403.22</v>
      </c>
      <c r="H46" s="203">
        <f>IFERROR(VLOOKUP(C46,'[1]Trial Balance'!$A$266:$E$333,5,FALSE),0)</f>
        <v>202710.02</v>
      </c>
      <c r="I46" s="183">
        <f>IFERROR(VLOOKUP(C46,'[1]Trial Balance'!$A$266:$F$333,6,FALSE),0)</f>
        <v>215069.23</v>
      </c>
      <c r="J46" s="183">
        <f>IFERROR(VLOOKUP(C46,'[1]Trial Balance'!$A$266:$G$333,7,FALSE),0)</f>
        <v>220727.96</v>
      </c>
      <c r="K46" s="64"/>
      <c r="L46" s="64"/>
      <c r="M46" s="64"/>
      <c r="N46" s="149"/>
      <c r="O46" s="70">
        <v>44</v>
      </c>
      <c r="P46" s="70">
        <v>0</v>
      </c>
      <c r="Q46" s="114">
        <v>7043890.4500000002</v>
      </c>
      <c r="R46" s="114">
        <v>124975.94</v>
      </c>
      <c r="S46" s="114">
        <v>31214.68</v>
      </c>
      <c r="T46" s="114">
        <v>292346</v>
      </c>
      <c r="U46" s="114">
        <v>710370.99</v>
      </c>
      <c r="V46" s="114">
        <v>347816.83</v>
      </c>
      <c r="W46" s="114">
        <v>78136.33</v>
      </c>
      <c r="X46" s="143">
        <v>115138.1</v>
      </c>
      <c r="Y46" s="114">
        <v>41226.620000000003</v>
      </c>
      <c r="Z46" s="114">
        <v>221601.6</v>
      </c>
      <c r="AA46" s="114">
        <v>0</v>
      </c>
      <c r="AB46" s="114">
        <v>62496.51</v>
      </c>
      <c r="AC46" s="114">
        <v>366348.83</v>
      </c>
      <c r="AD46" s="114">
        <v>213612.46</v>
      </c>
      <c r="AE46" s="114">
        <v>735999.52</v>
      </c>
      <c r="AF46" s="114">
        <v>0</v>
      </c>
      <c r="AG46" s="114">
        <v>70654.44</v>
      </c>
      <c r="AH46" s="114">
        <v>112779.27</v>
      </c>
      <c r="AI46" s="114">
        <v>220672.38</v>
      </c>
      <c r="AJ46" s="114">
        <v>5894.27</v>
      </c>
      <c r="AK46" s="114">
        <v>20890.82</v>
      </c>
      <c r="AL46" s="71">
        <v>82409.509999999995</v>
      </c>
      <c r="AM46" s="71">
        <v>153632.97</v>
      </c>
      <c r="AN46" s="71">
        <v>17909.21</v>
      </c>
      <c r="AO46" s="71">
        <v>18702.990000000002</v>
      </c>
      <c r="AP46" s="71">
        <v>12562.03</v>
      </c>
      <c r="AQ46" s="71">
        <v>37354.93</v>
      </c>
      <c r="AR46" s="71">
        <v>10454743.25</v>
      </c>
      <c r="AS46" s="71">
        <v>335160.51</v>
      </c>
      <c r="AT46" s="71">
        <v>19719.689999999999</v>
      </c>
      <c r="AU46" s="71">
        <v>29355</v>
      </c>
      <c r="AV46" s="71">
        <v>124134</v>
      </c>
      <c r="AW46" s="71">
        <v>839861.95</v>
      </c>
      <c r="AX46" s="71">
        <v>216715.76</v>
      </c>
      <c r="AY46" s="71">
        <v>59210.01</v>
      </c>
      <c r="AZ46" s="71">
        <v>1418567.9</v>
      </c>
      <c r="BA46" s="71"/>
      <c r="BB46" s="71">
        <v>267407</v>
      </c>
      <c r="BC46" s="71">
        <v>452298.31</v>
      </c>
      <c r="BD46" s="71">
        <v>502043.63</v>
      </c>
      <c r="BE46" s="71">
        <v>95579.42</v>
      </c>
      <c r="BF46" s="71">
        <v>295712.37</v>
      </c>
      <c r="BG46" s="71">
        <v>212237.47</v>
      </c>
      <c r="BH46" s="71">
        <v>667982.24</v>
      </c>
      <c r="BI46" s="71">
        <v>171772.75</v>
      </c>
      <c r="BJ46" s="71">
        <v>150274</v>
      </c>
      <c r="BK46" s="71">
        <v>419044</v>
      </c>
      <c r="BL46" s="71">
        <v>51381.25</v>
      </c>
      <c r="BM46" s="71">
        <v>274735.48</v>
      </c>
      <c r="BN46" s="71">
        <v>360781.39</v>
      </c>
      <c r="BO46" s="71">
        <v>29764.799999999999</v>
      </c>
      <c r="BP46" s="71">
        <v>67094.649999999994</v>
      </c>
      <c r="BQ46" s="71">
        <v>5957.78</v>
      </c>
      <c r="BR46" s="71"/>
      <c r="BS46" s="71">
        <v>252895.98</v>
      </c>
      <c r="BT46" s="71">
        <v>67928.77</v>
      </c>
      <c r="BU46" s="71">
        <v>4349216.03</v>
      </c>
      <c r="BV46" s="71">
        <v>218001</v>
      </c>
      <c r="BW46" s="71">
        <v>150064.1</v>
      </c>
      <c r="BX46" s="149">
        <v>472331</v>
      </c>
      <c r="BY46" s="71">
        <v>23640.81</v>
      </c>
      <c r="BZ46" s="71">
        <v>67599.02</v>
      </c>
      <c r="CA46" s="71">
        <v>71079</v>
      </c>
      <c r="CB46" s="71">
        <v>245384.36</v>
      </c>
      <c r="CC46" s="71">
        <v>377165.76</v>
      </c>
      <c r="CD46" s="71"/>
      <c r="CE46" s="71"/>
      <c r="CF46" s="11"/>
      <c r="CG46" s="11">
        <v>6087079.1299999999</v>
      </c>
      <c r="CH46" s="11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2:149" outlineLevel="1" x14ac:dyDescent="0.2">
      <c r="B47" s="2">
        <v>39</v>
      </c>
      <c r="C47" s="9">
        <v>5315</v>
      </c>
      <c r="D47" s="138">
        <v>37</v>
      </c>
      <c r="E47" s="9" t="s">
        <v>46</v>
      </c>
      <c r="F47" s="64"/>
      <c r="G47" s="183">
        <f>IFERROR(VLOOKUP(C47,'[1]Trial Balance'!$A$266:$D$333,4,FALSE),0)</f>
        <v>487541.87</v>
      </c>
      <c r="H47" s="203">
        <f>IFERROR(VLOOKUP(C47,'[1]Trial Balance'!$A$266:$E$333,5,FALSE),0)</f>
        <v>424340.6</v>
      </c>
      <c r="I47" s="183">
        <f>IFERROR(VLOOKUP(C47,'[1]Trial Balance'!$A$266:$F$333,6,FALSE),0)</f>
        <v>433136.77</v>
      </c>
      <c r="J47" s="183">
        <f>IFERROR(VLOOKUP(C47,'[1]Trial Balance'!$A$266:$G$333,7,FALSE),0)</f>
        <v>510331.69</v>
      </c>
      <c r="K47" s="64"/>
      <c r="L47" s="64"/>
      <c r="M47" s="64"/>
      <c r="N47" s="149"/>
      <c r="O47" s="70">
        <v>45</v>
      </c>
      <c r="P47" s="70">
        <v>0</v>
      </c>
      <c r="Q47" s="114">
        <v>12707187.91</v>
      </c>
      <c r="R47" s="114">
        <v>159630.62</v>
      </c>
      <c r="S47" s="114">
        <v>137307.71</v>
      </c>
      <c r="T47" s="114">
        <v>1024016</v>
      </c>
      <c r="U47" s="114">
        <v>959903.16</v>
      </c>
      <c r="V47" s="114">
        <v>798725.79</v>
      </c>
      <c r="W47" s="114">
        <v>473925.97</v>
      </c>
      <c r="X47" s="143">
        <v>234581.7</v>
      </c>
      <c r="Y47" s="114">
        <v>71976.98</v>
      </c>
      <c r="Z47" s="114">
        <v>441714.73</v>
      </c>
      <c r="AA47" s="114">
        <v>190010.41</v>
      </c>
      <c r="AB47" s="114">
        <v>395631.51</v>
      </c>
      <c r="AC47" s="114">
        <v>1324483.7</v>
      </c>
      <c r="AD47" s="114">
        <v>2348621.2400000002</v>
      </c>
      <c r="AE47" s="114">
        <v>1457174.45</v>
      </c>
      <c r="AF47" s="114">
        <v>870212.61</v>
      </c>
      <c r="AG47" s="114">
        <v>187750.48</v>
      </c>
      <c r="AH47" s="114">
        <v>707142.1</v>
      </c>
      <c r="AI47" s="114">
        <v>568055.68999999994</v>
      </c>
      <c r="AJ47" s="114">
        <v>183228.07</v>
      </c>
      <c r="AK47" s="114">
        <v>1993959.47</v>
      </c>
      <c r="AL47" s="71">
        <v>459270.18</v>
      </c>
      <c r="AM47" s="71">
        <v>1232512.07</v>
      </c>
      <c r="AN47" s="71">
        <v>391284.86</v>
      </c>
      <c r="AO47" s="71">
        <v>201465.31</v>
      </c>
      <c r="AP47" s="71">
        <v>138382.82</v>
      </c>
      <c r="AQ47" s="71">
        <v>230859.97</v>
      </c>
      <c r="AR47" s="71">
        <v>45636850.270000003</v>
      </c>
      <c r="AS47" s="71">
        <v>8531149.2400000002</v>
      </c>
      <c r="AT47" s="71">
        <v>365533.44</v>
      </c>
      <c r="AU47" s="71">
        <v>504074</v>
      </c>
      <c r="AV47" s="71">
        <v>326448</v>
      </c>
      <c r="AW47" s="71">
        <v>2122236.7000000002</v>
      </c>
      <c r="AX47" s="71">
        <v>210406.39999999999</v>
      </c>
      <c r="AY47" s="71">
        <v>475567.33</v>
      </c>
      <c r="AZ47" s="71">
        <v>1711949.52</v>
      </c>
      <c r="BA47" s="71"/>
      <c r="BB47" s="71">
        <v>1502607</v>
      </c>
      <c r="BC47" s="71">
        <v>584945.14</v>
      </c>
      <c r="BD47" s="71">
        <v>2928066.19</v>
      </c>
      <c r="BE47" s="71">
        <v>320125.62</v>
      </c>
      <c r="BF47" s="71">
        <v>461975.95</v>
      </c>
      <c r="BG47" s="71">
        <v>249889.31</v>
      </c>
      <c r="BH47" s="71">
        <v>1380082.91</v>
      </c>
      <c r="BI47" s="71">
        <v>368527.97</v>
      </c>
      <c r="BJ47" s="71">
        <v>922977</v>
      </c>
      <c r="BK47" s="71">
        <v>1169598</v>
      </c>
      <c r="BL47" s="71">
        <v>427056.99</v>
      </c>
      <c r="BM47" s="71">
        <v>735351.18</v>
      </c>
      <c r="BN47" s="71">
        <v>446377.17</v>
      </c>
      <c r="BO47" s="71">
        <v>293248.71000000002</v>
      </c>
      <c r="BP47" s="71">
        <v>368070.41</v>
      </c>
      <c r="BQ47" s="71">
        <v>191615.85</v>
      </c>
      <c r="BR47" s="71"/>
      <c r="BS47" s="71">
        <v>1257728.8500000001</v>
      </c>
      <c r="BT47" s="71">
        <v>463599.52</v>
      </c>
      <c r="BU47" s="71">
        <v>9626222.2899999991</v>
      </c>
      <c r="BV47" s="71">
        <v>3563896</v>
      </c>
      <c r="BW47" s="71">
        <v>553784.43000000005</v>
      </c>
      <c r="BX47" s="149">
        <v>1637142</v>
      </c>
      <c r="BY47" s="71">
        <v>923167.06</v>
      </c>
      <c r="BZ47" s="71">
        <v>108405.4</v>
      </c>
      <c r="CA47" s="71">
        <v>354243</v>
      </c>
      <c r="CB47" s="71">
        <v>277013.63</v>
      </c>
      <c r="CC47" s="71">
        <v>1171008.03</v>
      </c>
      <c r="CD47" s="71"/>
      <c r="CE47" s="71"/>
      <c r="CF47" s="11"/>
      <c r="CG47" s="11">
        <v>11959079.65</v>
      </c>
      <c r="CH47" s="11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2:149" outlineLevel="1" x14ac:dyDescent="0.2">
      <c r="B48" s="2">
        <v>40</v>
      </c>
      <c r="C48" s="9">
        <v>5320</v>
      </c>
      <c r="D48" s="138">
        <v>38</v>
      </c>
      <c r="E48" s="9" t="s">
        <v>47</v>
      </c>
      <c r="F48" s="64"/>
      <c r="G48" s="183">
        <f>IFERROR(VLOOKUP(C48,'[1]Trial Balance'!$A$266:$D$333,4,FALSE),0)</f>
        <v>138967.88</v>
      </c>
      <c r="H48" s="203">
        <f>IFERROR(VLOOKUP(C48,'[1]Trial Balance'!$A$266:$E$333,5,FALSE),0)</f>
        <v>171121.08</v>
      </c>
      <c r="I48" s="183">
        <f>IFERROR(VLOOKUP(C48,'[1]Trial Balance'!$A$266:$F$333,6,FALSE),0)</f>
        <v>219329.33</v>
      </c>
      <c r="J48" s="183">
        <f>IFERROR(VLOOKUP(C48,'[1]Trial Balance'!$A$266:$G$333,7,FALSE),0)</f>
        <v>235575.41</v>
      </c>
      <c r="K48" s="64"/>
      <c r="L48" s="64"/>
      <c r="M48" s="64"/>
      <c r="N48" s="149"/>
      <c r="O48" s="70">
        <v>46</v>
      </c>
      <c r="P48" s="70">
        <v>0</v>
      </c>
      <c r="Q48" s="114">
        <v>5798303.6100000003</v>
      </c>
      <c r="R48" s="114">
        <v>205136.8</v>
      </c>
      <c r="S48" s="114">
        <v>0</v>
      </c>
      <c r="T48" s="114">
        <v>255644</v>
      </c>
      <c r="U48" s="114">
        <v>162717.48000000001</v>
      </c>
      <c r="V48" s="114">
        <v>276681.89</v>
      </c>
      <c r="W48" s="114">
        <v>273671.99</v>
      </c>
      <c r="X48" s="143">
        <v>84857.09</v>
      </c>
      <c r="Y48" s="114">
        <v>0</v>
      </c>
      <c r="Z48" s="114">
        <v>103984.94</v>
      </c>
      <c r="AA48" s="114">
        <v>0</v>
      </c>
      <c r="AB48" s="114">
        <v>91053.31</v>
      </c>
      <c r="AC48" s="114">
        <v>301663.78999999998</v>
      </c>
      <c r="AD48" s="114">
        <v>486911.15</v>
      </c>
      <c r="AE48" s="114">
        <v>99469.45</v>
      </c>
      <c r="AF48" s="114">
        <v>133326.85</v>
      </c>
      <c r="AG48" s="114">
        <v>140802.07999999999</v>
      </c>
      <c r="AH48" s="114">
        <v>305257.53000000003</v>
      </c>
      <c r="AI48" s="114">
        <v>145153.62</v>
      </c>
      <c r="AJ48" s="114">
        <v>69916.39</v>
      </c>
      <c r="AK48" s="114">
        <v>193683.89</v>
      </c>
      <c r="AL48" s="71">
        <v>14803.98</v>
      </c>
      <c r="AM48" s="71">
        <v>231500.24</v>
      </c>
      <c r="AN48" s="71">
        <v>524588.06999999995</v>
      </c>
      <c r="AO48" s="71">
        <v>42047.53</v>
      </c>
      <c r="AP48" s="71">
        <v>2624.2</v>
      </c>
      <c r="AQ48" s="71">
        <v>133077.1</v>
      </c>
      <c r="AR48" s="71">
        <v>7918556.8600000003</v>
      </c>
      <c r="AS48" s="71">
        <v>1537166.14</v>
      </c>
      <c r="AT48" s="71">
        <v>273093.05</v>
      </c>
      <c r="AU48" s="71">
        <v>0</v>
      </c>
      <c r="AV48" s="71">
        <v>147667</v>
      </c>
      <c r="AW48" s="71">
        <v>862641.33</v>
      </c>
      <c r="AX48" s="71">
        <v>22624.080000000002</v>
      </c>
      <c r="AY48" s="71">
        <v>113201.31</v>
      </c>
      <c r="AZ48" s="71">
        <v>1270964.7</v>
      </c>
      <c r="BA48" s="71"/>
      <c r="BB48" s="71">
        <v>266118</v>
      </c>
      <c r="BC48" s="71">
        <v>659450.17000000004</v>
      </c>
      <c r="BD48" s="71">
        <v>502451.8</v>
      </c>
      <c r="BE48" s="71">
        <v>79591.64</v>
      </c>
      <c r="BF48" s="71">
        <v>332942.43</v>
      </c>
      <c r="BG48" s="71">
        <v>132207.98000000001</v>
      </c>
      <c r="BH48" s="71">
        <v>101031.75</v>
      </c>
      <c r="BI48" s="71">
        <v>129682.73</v>
      </c>
      <c r="BJ48" s="71">
        <v>30764</v>
      </c>
      <c r="BK48" s="71">
        <v>289135</v>
      </c>
      <c r="BL48" s="71">
        <v>155217.93</v>
      </c>
      <c r="BM48" s="71">
        <v>671016</v>
      </c>
      <c r="BN48" s="71">
        <v>321583.2</v>
      </c>
      <c r="BO48" s="71">
        <v>91516.13</v>
      </c>
      <c r="BP48" s="71">
        <v>54306.78</v>
      </c>
      <c r="BQ48" s="71">
        <v>126106.1</v>
      </c>
      <c r="BR48" s="71"/>
      <c r="BS48" s="71">
        <v>398942.71</v>
      </c>
      <c r="BT48" s="71">
        <v>2984.9</v>
      </c>
      <c r="BU48" s="71">
        <v>13746474</v>
      </c>
      <c r="BV48" s="71">
        <v>1033366</v>
      </c>
      <c r="BW48" s="71">
        <v>311203.98</v>
      </c>
      <c r="BX48" s="149">
        <v>641790</v>
      </c>
      <c r="BY48" s="71">
        <v>348414.9</v>
      </c>
      <c r="BZ48" s="71">
        <v>105513.39</v>
      </c>
      <c r="CA48" s="71">
        <v>0</v>
      </c>
      <c r="CB48" s="71">
        <v>211638.68</v>
      </c>
      <c r="CC48" s="71">
        <v>211637.38</v>
      </c>
      <c r="CD48" s="71"/>
      <c r="CE48" s="71"/>
      <c r="CF48" s="11"/>
      <c r="CG48" s="11">
        <v>6431170.3899999997</v>
      </c>
      <c r="CH48" s="11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2:149" outlineLevel="1" x14ac:dyDescent="0.2">
      <c r="B49" s="2">
        <v>41</v>
      </c>
      <c r="C49" s="9">
        <v>5325</v>
      </c>
      <c r="D49" s="138">
        <v>39</v>
      </c>
      <c r="E49" s="9" t="s">
        <v>48</v>
      </c>
      <c r="F49" s="64"/>
      <c r="G49" s="183">
        <f>IFERROR(VLOOKUP(C49,'[1]Trial Balance'!$A$266:$D$333,4,FALSE),0)</f>
        <v>-204.71</v>
      </c>
      <c r="H49" s="203">
        <f>IFERROR(VLOOKUP(C49,'[1]Trial Balance'!$A$266:$E$333,5,FALSE),0)</f>
        <v>-92.19</v>
      </c>
      <c r="I49" s="183">
        <f>IFERROR(VLOOKUP(C49,'[1]Trial Balance'!$A$266:$F$333,6,FALSE),0)</f>
        <v>0</v>
      </c>
      <c r="J49" s="183">
        <f>IFERROR(VLOOKUP(C49,'[1]Trial Balance'!$A$266:$G$333,7,FALSE),0)</f>
        <v>0</v>
      </c>
      <c r="K49" s="64"/>
      <c r="L49" s="64"/>
      <c r="M49" s="64"/>
      <c r="N49" s="149"/>
      <c r="O49" s="70">
        <v>47</v>
      </c>
      <c r="P49" s="70">
        <v>0</v>
      </c>
      <c r="Q49" s="114">
        <v>-5788.51</v>
      </c>
      <c r="R49" s="114">
        <v>0</v>
      </c>
      <c r="S49" s="114">
        <v>-31.94</v>
      </c>
      <c r="T49" s="114">
        <v>0</v>
      </c>
      <c r="U49" s="114">
        <v>191.43</v>
      </c>
      <c r="V49" s="114">
        <v>0</v>
      </c>
      <c r="W49" s="114">
        <v>0</v>
      </c>
      <c r="X49" s="143">
        <v>-2.56</v>
      </c>
      <c r="Y49" s="114">
        <v>0</v>
      </c>
      <c r="Z49" s="114">
        <v>8.84</v>
      </c>
      <c r="AA49" s="114">
        <v>0</v>
      </c>
      <c r="AB49" s="114">
        <v>0</v>
      </c>
      <c r="AC49" s="114">
        <v>-44.12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71">
        <v>0</v>
      </c>
      <c r="AM49" s="71">
        <v>2227.29</v>
      </c>
      <c r="AN49" s="71">
        <v>0</v>
      </c>
      <c r="AO49" s="71">
        <v>0</v>
      </c>
      <c r="AP49" s="71">
        <v>0</v>
      </c>
      <c r="AQ49" s="71">
        <v>-1.4</v>
      </c>
      <c r="AR49" s="71">
        <v>0</v>
      </c>
      <c r="AS49" s="71">
        <v>0</v>
      </c>
      <c r="AT49" s="71">
        <v>129.9</v>
      </c>
      <c r="AU49" s="71">
        <v>0</v>
      </c>
      <c r="AV49" s="71">
        <v>0</v>
      </c>
      <c r="AW49" s="71">
        <v>-28.05</v>
      </c>
      <c r="AX49" s="71">
        <v>-636.52</v>
      </c>
      <c r="AY49" s="71">
        <v>0</v>
      </c>
      <c r="AZ49" s="71">
        <v>0</v>
      </c>
      <c r="BA49" s="71"/>
      <c r="BB49" s="71">
        <v>-103</v>
      </c>
      <c r="BC49" s="71">
        <v>1006.65</v>
      </c>
      <c r="BD49" s="71">
        <v>87.33</v>
      </c>
      <c r="BE49" s="71">
        <v>-0.26</v>
      </c>
      <c r="BF49" s="71">
        <v>23.68</v>
      </c>
      <c r="BG49" s="71">
        <v>-82.92</v>
      </c>
      <c r="BH49" s="71">
        <v>0</v>
      </c>
      <c r="BI49" s="71">
        <v>-20.010000000000002</v>
      </c>
      <c r="BJ49" s="71">
        <v>0</v>
      </c>
      <c r="BK49" s="71">
        <v>0</v>
      </c>
      <c r="BL49" s="71">
        <v>0</v>
      </c>
      <c r="BM49" s="71">
        <v>0</v>
      </c>
      <c r="BN49" s="71">
        <v>-31.06</v>
      </c>
      <c r="BO49" s="71">
        <v>0.7</v>
      </c>
      <c r="BP49" s="71">
        <v>-39.36</v>
      </c>
      <c r="BQ49" s="71">
        <v>0</v>
      </c>
      <c r="BR49" s="71"/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149">
        <v>248</v>
      </c>
      <c r="BY49" s="71">
        <v>52.47</v>
      </c>
      <c r="BZ49" s="71">
        <v>0</v>
      </c>
      <c r="CA49" s="71">
        <v>0</v>
      </c>
      <c r="CB49" s="71">
        <v>0</v>
      </c>
      <c r="CC49" s="71">
        <v>0</v>
      </c>
      <c r="CD49" s="71"/>
      <c r="CE49" s="71"/>
      <c r="CF49" s="11"/>
      <c r="CG49" s="11">
        <v>578.97</v>
      </c>
      <c r="CH49" s="11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2:149" outlineLevel="1" x14ac:dyDescent="0.2">
      <c r="B50" s="2">
        <v>42</v>
      </c>
      <c r="C50" s="9">
        <v>5330</v>
      </c>
      <c r="D50" s="138">
        <v>40</v>
      </c>
      <c r="E50" s="9" t="s">
        <v>49</v>
      </c>
      <c r="F50" s="64"/>
      <c r="G50" s="183">
        <f>IFERROR(VLOOKUP(C50,'[1]Trial Balance'!$A$266:$D$333,4,FALSE),0)</f>
        <v>0</v>
      </c>
      <c r="H50" s="203">
        <f>IFERROR(VLOOKUP(C50,'[1]Trial Balance'!$A$266:$E$333,5,FALSE),0)</f>
        <v>0</v>
      </c>
      <c r="I50" s="183">
        <f>IFERROR(VLOOKUP(C50,'[1]Trial Balance'!$A$266:$F$333,6,FALSE),0)</f>
        <v>0</v>
      </c>
      <c r="J50" s="183">
        <f>IFERROR(VLOOKUP(C50,'[1]Trial Balance'!$A$266:$G$333,7,FALSE),0)</f>
        <v>0</v>
      </c>
      <c r="K50" s="64"/>
      <c r="L50" s="64"/>
      <c r="M50" s="64"/>
      <c r="N50" s="149"/>
      <c r="O50" s="70">
        <v>48</v>
      </c>
      <c r="P50" s="70">
        <v>0</v>
      </c>
      <c r="Q50" s="114">
        <v>-164898.25</v>
      </c>
      <c r="R50" s="114">
        <v>0</v>
      </c>
      <c r="S50" s="114">
        <v>0</v>
      </c>
      <c r="T50" s="114">
        <v>0</v>
      </c>
      <c r="U50" s="114">
        <v>0</v>
      </c>
      <c r="V50" s="114">
        <v>132786.38</v>
      </c>
      <c r="W50" s="114">
        <v>0</v>
      </c>
      <c r="X50" s="143">
        <v>0</v>
      </c>
      <c r="Y50" s="114">
        <v>0</v>
      </c>
      <c r="Z50" s="114">
        <v>0</v>
      </c>
      <c r="AA50" s="114">
        <v>1780</v>
      </c>
      <c r="AB50" s="114">
        <v>7010.11</v>
      </c>
      <c r="AC50" s="114">
        <v>23232.880000000001</v>
      </c>
      <c r="AD50" s="114">
        <v>360</v>
      </c>
      <c r="AE50" s="114">
        <v>0</v>
      </c>
      <c r="AF50" s="114">
        <v>0</v>
      </c>
      <c r="AG50" s="114">
        <v>0</v>
      </c>
      <c r="AH50" s="114">
        <v>0</v>
      </c>
      <c r="AI50" s="114">
        <v>0</v>
      </c>
      <c r="AJ50" s="114">
        <v>-1450.08</v>
      </c>
      <c r="AK50" s="114">
        <v>0</v>
      </c>
      <c r="AL50" s="71">
        <v>1637.08</v>
      </c>
      <c r="AM50" s="71">
        <v>61238.32</v>
      </c>
      <c r="AN50" s="71">
        <v>6783.31</v>
      </c>
      <c r="AO50" s="71">
        <v>781</v>
      </c>
      <c r="AP50" s="71">
        <v>1802.5</v>
      </c>
      <c r="AQ50" s="71">
        <v>0</v>
      </c>
      <c r="AR50" s="71">
        <v>0</v>
      </c>
      <c r="AS50" s="71">
        <v>1.76</v>
      </c>
      <c r="AT50" s="71">
        <v>0</v>
      </c>
      <c r="AU50" s="71">
        <v>0</v>
      </c>
      <c r="AV50" s="71">
        <v>0</v>
      </c>
      <c r="AW50" s="71">
        <v>0</v>
      </c>
      <c r="AX50" s="71">
        <v>10750.61</v>
      </c>
      <c r="AY50" s="71">
        <v>-47129</v>
      </c>
      <c r="AZ50" s="71">
        <v>-345672</v>
      </c>
      <c r="BA50" s="71"/>
      <c r="BB50" s="71">
        <v>0</v>
      </c>
      <c r="BC50" s="71">
        <v>0</v>
      </c>
      <c r="BD50" s="71">
        <v>0</v>
      </c>
      <c r="BE50" s="71">
        <v>405.9</v>
      </c>
      <c r="BF50" s="71">
        <v>0</v>
      </c>
      <c r="BG50" s="71">
        <v>612.66999999999996</v>
      </c>
      <c r="BH50" s="71">
        <v>-112236.17</v>
      </c>
      <c r="BI50" s="71">
        <v>0</v>
      </c>
      <c r="BJ50" s="71">
        <v>0</v>
      </c>
      <c r="BK50" s="71">
        <v>0</v>
      </c>
      <c r="BL50" s="71">
        <v>0</v>
      </c>
      <c r="BM50" s="71">
        <v>0</v>
      </c>
      <c r="BN50" s="71">
        <v>0</v>
      </c>
      <c r="BO50" s="71">
        <v>0</v>
      </c>
      <c r="BP50" s="71">
        <v>0</v>
      </c>
      <c r="BQ50" s="71">
        <v>0</v>
      </c>
      <c r="BR50" s="71"/>
      <c r="BS50" s="71">
        <v>0</v>
      </c>
      <c r="BT50" s="71">
        <v>0</v>
      </c>
      <c r="BU50" s="71">
        <v>0</v>
      </c>
      <c r="BV50" s="71">
        <v>0</v>
      </c>
      <c r="BW50" s="71">
        <v>161.66</v>
      </c>
      <c r="BX50" s="149">
        <v>-113223</v>
      </c>
      <c r="BY50" s="71">
        <v>0</v>
      </c>
      <c r="BZ50" s="71">
        <v>0</v>
      </c>
      <c r="CA50" s="71">
        <v>0</v>
      </c>
      <c r="CB50" s="71">
        <v>22024.71</v>
      </c>
      <c r="CC50" s="71">
        <v>7689.23</v>
      </c>
      <c r="CD50" s="71"/>
      <c r="CE50" s="71"/>
      <c r="CF50" s="11"/>
      <c r="CG50" s="11">
        <v>-186976.71</v>
      </c>
      <c r="CH50" s="11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2:149" outlineLevel="1" x14ac:dyDescent="0.2">
      <c r="B51" s="2">
        <v>43</v>
      </c>
      <c r="C51" s="9">
        <v>5340</v>
      </c>
      <c r="D51" s="138">
        <v>41</v>
      </c>
      <c r="E51" s="9" t="s">
        <v>50</v>
      </c>
      <c r="F51" s="64"/>
      <c r="G51" s="183">
        <f>IFERROR(VLOOKUP(C51,'[1]Trial Balance'!$A$266:$D$333,4,FALSE),0)</f>
        <v>65807.94</v>
      </c>
      <c r="H51" s="203">
        <f>IFERROR(VLOOKUP(C51,'[1]Trial Balance'!$A$266:$E$333,5,FALSE),0)</f>
        <v>78062.84</v>
      </c>
      <c r="I51" s="183">
        <f>IFERROR(VLOOKUP(C51,'[1]Trial Balance'!$A$266:$F$333,6,FALSE),0)</f>
        <v>50503.57</v>
      </c>
      <c r="J51" s="183">
        <f>IFERROR(VLOOKUP(C51,'[1]Trial Balance'!$A$266:$G$333,7,FALSE),0)</f>
        <v>53942.75</v>
      </c>
      <c r="K51" s="64"/>
      <c r="L51" s="64"/>
      <c r="M51" s="64"/>
      <c r="N51" s="149"/>
      <c r="O51" s="70">
        <v>49</v>
      </c>
      <c r="P51" s="70">
        <v>0</v>
      </c>
      <c r="Q51" s="114">
        <v>293388.52</v>
      </c>
      <c r="R51" s="114">
        <v>295583.74</v>
      </c>
      <c r="S51" s="114">
        <v>2000</v>
      </c>
      <c r="T51" s="114">
        <v>0</v>
      </c>
      <c r="U51" s="114">
        <v>666210.65</v>
      </c>
      <c r="V51" s="114">
        <v>697441.18</v>
      </c>
      <c r="W51" s="114">
        <v>536426.34</v>
      </c>
      <c r="X51" s="143">
        <v>0</v>
      </c>
      <c r="Y51" s="114">
        <v>0</v>
      </c>
      <c r="Z51" s="114">
        <v>482.92</v>
      </c>
      <c r="AA51" s="114">
        <v>0</v>
      </c>
      <c r="AB51" s="114">
        <v>0</v>
      </c>
      <c r="AC51" s="114">
        <v>0</v>
      </c>
      <c r="AD51" s="114">
        <v>0</v>
      </c>
      <c r="AE51" s="114">
        <v>0</v>
      </c>
      <c r="AF51" s="114">
        <v>0</v>
      </c>
      <c r="AG51" s="114">
        <v>0</v>
      </c>
      <c r="AH51" s="114">
        <v>64132.71</v>
      </c>
      <c r="AI51" s="114">
        <v>175589.38</v>
      </c>
      <c r="AJ51" s="114">
        <v>0</v>
      </c>
      <c r="AK51" s="114">
        <v>76149.149999999994</v>
      </c>
      <c r="AL51" s="71">
        <v>126.4</v>
      </c>
      <c r="AM51" s="71">
        <v>1681.56</v>
      </c>
      <c r="AN51" s="71">
        <v>0</v>
      </c>
      <c r="AO51" s="71">
        <v>22913.91</v>
      </c>
      <c r="AP51" s="71">
        <v>0</v>
      </c>
      <c r="AQ51" s="71">
        <v>0</v>
      </c>
      <c r="AR51" s="71">
        <v>5498749.7599999998</v>
      </c>
      <c r="AS51" s="71">
        <v>0</v>
      </c>
      <c r="AT51" s="71">
        <v>216184.53</v>
      </c>
      <c r="AU51" s="71">
        <v>0</v>
      </c>
      <c r="AV51" s="71">
        <v>0</v>
      </c>
      <c r="AW51" s="71">
        <v>0</v>
      </c>
      <c r="AX51" s="71">
        <v>33867.53</v>
      </c>
      <c r="AY51" s="71">
        <v>128686.07</v>
      </c>
      <c r="AZ51" s="71">
        <v>0</v>
      </c>
      <c r="BA51" s="71"/>
      <c r="BB51" s="71">
        <v>0</v>
      </c>
      <c r="BC51" s="71">
        <v>1726.65</v>
      </c>
      <c r="BD51" s="71">
        <v>226767.81</v>
      </c>
      <c r="BE51" s="71">
        <v>4770.6899999999996</v>
      </c>
      <c r="BF51" s="71">
        <v>0</v>
      </c>
      <c r="BG51" s="71">
        <v>3465.44</v>
      </c>
      <c r="BH51" s="71">
        <v>10908.93</v>
      </c>
      <c r="BI51" s="71">
        <v>0</v>
      </c>
      <c r="BJ51" s="71">
        <v>0</v>
      </c>
      <c r="BK51" s="71">
        <v>0</v>
      </c>
      <c r="BL51" s="71">
        <v>0</v>
      </c>
      <c r="BM51" s="71">
        <v>0</v>
      </c>
      <c r="BN51" s="71">
        <v>0</v>
      </c>
      <c r="BO51" s="71">
        <v>0</v>
      </c>
      <c r="BP51" s="71">
        <v>10637.85</v>
      </c>
      <c r="BQ51" s="71">
        <v>0</v>
      </c>
      <c r="BR51" s="71"/>
      <c r="BS51" s="71">
        <v>0</v>
      </c>
      <c r="BT51" s="71">
        <v>70969.399999999994</v>
      </c>
      <c r="BU51" s="71">
        <v>0</v>
      </c>
      <c r="BV51" s="71">
        <v>1327655</v>
      </c>
      <c r="BW51" s="71">
        <v>0</v>
      </c>
      <c r="BX51" s="149">
        <v>0</v>
      </c>
      <c r="BY51" s="71">
        <v>24869.05</v>
      </c>
      <c r="BZ51" s="71">
        <v>52455.76</v>
      </c>
      <c r="CA51" s="71">
        <v>0</v>
      </c>
      <c r="CB51" s="71">
        <v>0</v>
      </c>
      <c r="CC51" s="71">
        <v>562916.51</v>
      </c>
      <c r="CD51" s="71"/>
      <c r="CE51" s="71"/>
      <c r="CF51" s="11"/>
      <c r="CG51" s="11">
        <v>9604334.9000000004</v>
      </c>
      <c r="CH51" s="11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2:149" x14ac:dyDescent="0.2">
      <c r="B52" s="2">
        <v>44</v>
      </c>
      <c r="C52" s="12"/>
      <c r="D52" s="138"/>
      <c r="E52" s="13" t="s">
        <v>51</v>
      </c>
      <c r="F52" s="65"/>
      <c r="G52" s="184">
        <f>SUM(G45:G51)</f>
        <v>940604.59000000008</v>
      </c>
      <c r="H52" s="204">
        <f t="shared" ref="H52:J52" si="4">SUM(H45:H51)</f>
        <v>967272.52999999991</v>
      </c>
      <c r="I52" s="184">
        <f t="shared" si="4"/>
        <v>1041433.5999999999</v>
      </c>
      <c r="J52" s="184">
        <f t="shared" si="4"/>
        <v>1156555.97</v>
      </c>
      <c r="K52" s="64">
        <f t="shared" ref="K52:M52" si="5">SUM(K45:K51)</f>
        <v>0</v>
      </c>
      <c r="L52" s="64">
        <f t="shared" si="5"/>
        <v>0</v>
      </c>
      <c r="M52" s="64">
        <f t="shared" si="5"/>
        <v>0</v>
      </c>
      <c r="N52" s="149"/>
      <c r="O52" s="70">
        <v>50</v>
      </c>
      <c r="P52" s="70">
        <v>0</v>
      </c>
      <c r="Q52" s="114">
        <v>33756834.220000006</v>
      </c>
      <c r="R52" s="114">
        <v>876378.3</v>
      </c>
      <c r="S52" s="114">
        <v>173445.33</v>
      </c>
      <c r="T52" s="114">
        <v>1776133</v>
      </c>
      <c r="U52" s="114">
        <v>2853503.91</v>
      </c>
      <c r="V52" s="114">
        <v>2253452.0700000003</v>
      </c>
      <c r="W52" s="114">
        <v>1557925.1400000001</v>
      </c>
      <c r="X52" s="143">
        <v>498835.02999999997</v>
      </c>
      <c r="Y52" s="114">
        <v>113203.6</v>
      </c>
      <c r="Z52" s="114">
        <v>879512.71</v>
      </c>
      <c r="AA52" s="114">
        <v>191790.41</v>
      </c>
      <c r="AB52" s="114">
        <v>655885.59</v>
      </c>
      <c r="AC52" s="114">
        <v>2933467.55</v>
      </c>
      <c r="AD52" s="114">
        <v>3393501.2800000003</v>
      </c>
      <c r="AE52" s="114">
        <v>2292643.42</v>
      </c>
      <c r="AF52" s="114">
        <v>1003539.46</v>
      </c>
      <c r="AG52" s="114">
        <v>399207</v>
      </c>
      <c r="AH52" s="114">
        <v>1390400.54</v>
      </c>
      <c r="AI52" s="114">
        <v>1139200.67</v>
      </c>
      <c r="AJ52" s="114">
        <v>285024.05</v>
      </c>
      <c r="AK52" s="114">
        <v>2284683.33</v>
      </c>
      <c r="AL52" s="71">
        <v>611072.96</v>
      </c>
      <c r="AM52" s="71">
        <v>2383906.9</v>
      </c>
      <c r="AN52" s="71">
        <v>1078641.5499999998</v>
      </c>
      <c r="AO52" s="71">
        <v>285910.73999999993</v>
      </c>
      <c r="AP52" s="71">
        <v>155371.55000000002</v>
      </c>
      <c r="AQ52" s="71">
        <v>401290.6</v>
      </c>
      <c r="AR52" s="71">
        <v>69620412</v>
      </c>
      <c r="AS52" s="71">
        <v>10403477.65</v>
      </c>
      <c r="AT52" s="71">
        <v>983191.66</v>
      </c>
      <c r="AU52" s="71">
        <v>533429</v>
      </c>
      <c r="AV52" s="71">
        <v>598249</v>
      </c>
      <c r="AW52" s="71">
        <v>4432564.5200000005</v>
      </c>
      <c r="AX52" s="71">
        <v>493727.86</v>
      </c>
      <c r="AY52" s="71">
        <v>873887.04</v>
      </c>
      <c r="AZ52" s="71">
        <v>4266917.82</v>
      </c>
      <c r="BA52" s="71"/>
      <c r="BB52" s="71">
        <v>2036029</v>
      </c>
      <c r="BC52" s="71">
        <v>1858815.5099999998</v>
      </c>
      <c r="BD52" s="71">
        <v>5408752.6699999999</v>
      </c>
      <c r="BE52" s="71">
        <v>553044.14999999991</v>
      </c>
      <c r="BF52" s="71">
        <v>1090654.43</v>
      </c>
      <c r="BG52" s="71">
        <v>677714.21</v>
      </c>
      <c r="BH52" s="71">
        <v>2589017.9500000002</v>
      </c>
      <c r="BI52" s="71">
        <v>737414.02</v>
      </c>
      <c r="BJ52" s="71">
        <v>1104015</v>
      </c>
      <c r="BK52" s="71">
        <v>2036425</v>
      </c>
      <c r="BL52" s="71">
        <v>633656.16999999993</v>
      </c>
      <c r="BM52" s="71">
        <v>2033970.44</v>
      </c>
      <c r="BN52" s="71">
        <v>1132047.93</v>
      </c>
      <c r="BO52" s="71">
        <v>414530.34</v>
      </c>
      <c r="BP52" s="71">
        <v>500070.32999999996</v>
      </c>
      <c r="BQ52" s="71">
        <v>323679.73</v>
      </c>
      <c r="BR52" s="71"/>
      <c r="BS52" s="71">
        <v>1909567.54</v>
      </c>
      <c r="BT52" s="71">
        <v>605482.59000000008</v>
      </c>
      <c r="BU52" s="71">
        <v>28230152.009999998</v>
      </c>
      <c r="BV52" s="71">
        <v>6142918</v>
      </c>
      <c r="BW52" s="71">
        <v>1015214.17</v>
      </c>
      <c r="BX52" s="149">
        <v>2699535</v>
      </c>
      <c r="BY52" s="71">
        <v>1320144.29</v>
      </c>
      <c r="BZ52" s="71">
        <v>339696.71</v>
      </c>
      <c r="CA52" s="71">
        <v>425322</v>
      </c>
      <c r="CB52" s="71">
        <v>756061.37999999989</v>
      </c>
      <c r="CC52" s="71">
        <v>2465024.9400000004</v>
      </c>
      <c r="CD52" s="72"/>
      <c r="CE52" s="72"/>
      <c r="CF52" s="14"/>
      <c r="CG52" s="14">
        <v>43540156.059999995</v>
      </c>
      <c r="CH52" s="14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2:149" outlineLevel="1" x14ac:dyDescent="0.2">
      <c r="B53" s="2">
        <v>45</v>
      </c>
      <c r="C53" s="9">
        <v>5405</v>
      </c>
      <c r="D53" s="138">
        <v>42</v>
      </c>
      <c r="E53" s="9" t="s">
        <v>52</v>
      </c>
      <c r="F53" s="64"/>
      <c r="G53" s="183">
        <f>IFERROR(VLOOKUP(C53,'[1]Trial Balance'!$A$266:$D$333,4,FALSE),0)</f>
        <v>0</v>
      </c>
      <c r="H53" s="203">
        <f>IFERROR(VLOOKUP(C53,'[1]Trial Balance'!$A$266:$E$333,5,FALSE),0)</f>
        <v>0</v>
      </c>
      <c r="I53" s="183">
        <f>IFERROR(VLOOKUP(C53,'[1]Trial Balance'!$A$266:$F$333,6,FALSE),0)</f>
        <v>0</v>
      </c>
      <c r="J53" s="183">
        <f>IFERROR(VLOOKUP(C53,'[1]Trial Balance'!$A$266:$G$333,7,FALSE),0)</f>
        <v>0</v>
      </c>
      <c r="K53" s="64"/>
      <c r="L53" s="64"/>
      <c r="M53" s="64"/>
      <c r="N53" s="149"/>
      <c r="O53" s="70">
        <v>51</v>
      </c>
      <c r="P53" s="70">
        <v>0</v>
      </c>
      <c r="Q53" s="114">
        <v>1496117.7</v>
      </c>
      <c r="R53" s="114">
        <v>628.96</v>
      </c>
      <c r="S53" s="114">
        <v>0</v>
      </c>
      <c r="T53" s="114">
        <v>0</v>
      </c>
      <c r="U53" s="114">
        <v>0</v>
      </c>
      <c r="V53" s="114">
        <v>0</v>
      </c>
      <c r="W53" s="114">
        <v>0</v>
      </c>
      <c r="X53" s="143">
        <v>0</v>
      </c>
      <c r="Y53" s="114">
        <v>0</v>
      </c>
      <c r="Z53" s="114">
        <v>0</v>
      </c>
      <c r="AA53" s="114">
        <v>0</v>
      </c>
      <c r="AB53" s="114">
        <v>0</v>
      </c>
      <c r="AC53" s="114">
        <v>6017.15</v>
      </c>
      <c r="AD53" s="114">
        <v>0</v>
      </c>
      <c r="AE53" s="114">
        <v>0</v>
      </c>
      <c r="AF53" s="114">
        <v>0</v>
      </c>
      <c r="AG53" s="114">
        <v>0</v>
      </c>
      <c r="AH53" s="114">
        <v>0</v>
      </c>
      <c r="AI53" s="114">
        <v>975</v>
      </c>
      <c r="AJ53" s="114">
        <v>27619.88</v>
      </c>
      <c r="AK53" s="114">
        <v>0</v>
      </c>
      <c r="AL53" s="71">
        <v>0</v>
      </c>
      <c r="AM53" s="71">
        <v>0</v>
      </c>
      <c r="AN53" s="71">
        <v>0</v>
      </c>
      <c r="AO53" s="71">
        <v>0</v>
      </c>
      <c r="AP53" s="71">
        <v>0</v>
      </c>
      <c r="AQ53" s="71">
        <v>0</v>
      </c>
      <c r="AR53" s="71">
        <v>0</v>
      </c>
      <c r="AS53" s="71">
        <v>0</v>
      </c>
      <c r="AT53" s="71">
        <v>0</v>
      </c>
      <c r="AU53" s="71">
        <v>0</v>
      </c>
      <c r="AV53" s="71">
        <v>0</v>
      </c>
      <c r="AW53" s="71">
        <v>0</v>
      </c>
      <c r="AX53" s="71">
        <v>0</v>
      </c>
      <c r="AY53" s="71">
        <v>0</v>
      </c>
      <c r="AZ53" s="71">
        <v>0</v>
      </c>
      <c r="BA53" s="71"/>
      <c r="BB53" s="71">
        <v>0</v>
      </c>
      <c r="BC53" s="71">
        <v>0</v>
      </c>
      <c r="BD53" s="71">
        <v>0</v>
      </c>
      <c r="BE53" s="71">
        <v>0</v>
      </c>
      <c r="BF53" s="71">
        <v>0</v>
      </c>
      <c r="BG53" s="71">
        <v>0</v>
      </c>
      <c r="BH53" s="71">
        <v>0</v>
      </c>
      <c r="BI53" s="71">
        <v>0</v>
      </c>
      <c r="BJ53" s="71">
        <v>0</v>
      </c>
      <c r="BK53" s="71">
        <v>148378</v>
      </c>
      <c r="BL53" s="71">
        <v>0</v>
      </c>
      <c r="BM53" s="71">
        <v>0</v>
      </c>
      <c r="BN53" s="71">
        <v>60613.74</v>
      </c>
      <c r="BO53" s="71">
        <v>0</v>
      </c>
      <c r="BP53" s="71">
        <v>0</v>
      </c>
      <c r="BQ53" s="71">
        <v>0</v>
      </c>
      <c r="BR53" s="71"/>
      <c r="BS53" s="71">
        <v>0</v>
      </c>
      <c r="BT53" s="71">
        <v>0</v>
      </c>
      <c r="BU53" s="71">
        <v>0</v>
      </c>
      <c r="BV53" s="71">
        <v>0</v>
      </c>
      <c r="BW53" s="71">
        <v>0</v>
      </c>
      <c r="BX53" s="149">
        <v>0</v>
      </c>
      <c r="BY53" s="71">
        <v>46539.05</v>
      </c>
      <c r="BZ53" s="71">
        <v>0</v>
      </c>
      <c r="CA53" s="71">
        <v>0</v>
      </c>
      <c r="CB53" s="71">
        <v>0</v>
      </c>
      <c r="CC53" s="71">
        <v>0</v>
      </c>
      <c r="CD53" s="71"/>
      <c r="CE53" s="71"/>
      <c r="CF53" s="11"/>
      <c r="CG53" s="11">
        <v>1574020.9</v>
      </c>
      <c r="CH53" s="11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2:149" outlineLevel="1" x14ac:dyDescent="0.2">
      <c r="B54" s="2">
        <v>46</v>
      </c>
      <c r="C54" s="9">
        <v>5410</v>
      </c>
      <c r="D54" s="138">
        <v>43</v>
      </c>
      <c r="E54" s="9" t="s">
        <v>53</v>
      </c>
      <c r="F54" s="64"/>
      <c r="G54" s="183">
        <f>IFERROR(VLOOKUP(C54,'[1]Trial Balance'!$A$266:$D$333,4,FALSE),0)</f>
        <v>14204.63</v>
      </c>
      <c r="H54" s="203">
        <f>IFERROR(VLOOKUP(C54,'[1]Trial Balance'!$A$266:$E$333,5,FALSE),0)</f>
        <v>32446.37</v>
      </c>
      <c r="I54" s="183">
        <f>IFERROR(VLOOKUP(C54,'[1]Trial Balance'!$A$266:$F$333,6,FALSE),0)</f>
        <v>51171.41</v>
      </c>
      <c r="J54" s="183">
        <f>IFERROR(VLOOKUP(C54,'[1]Trial Balance'!$A$266:$G$333,7,FALSE),0)</f>
        <v>61354.31</v>
      </c>
      <c r="K54" s="64"/>
      <c r="L54" s="64"/>
      <c r="M54" s="64"/>
      <c r="N54" s="149"/>
      <c r="O54" s="70">
        <v>52</v>
      </c>
      <c r="P54" s="70">
        <v>0</v>
      </c>
      <c r="Q54" s="114">
        <v>1526545.53</v>
      </c>
      <c r="R54" s="114">
        <v>8457.25</v>
      </c>
      <c r="S54" s="114">
        <v>0</v>
      </c>
      <c r="T54" s="114">
        <v>170278</v>
      </c>
      <c r="U54" s="114">
        <v>62434.92</v>
      </c>
      <c r="V54" s="114">
        <v>0</v>
      </c>
      <c r="W54" s="114">
        <v>0</v>
      </c>
      <c r="X54" s="143">
        <v>25882.76</v>
      </c>
      <c r="Y54" s="114">
        <v>0</v>
      </c>
      <c r="Z54" s="114">
        <v>0</v>
      </c>
      <c r="AA54" s="114">
        <v>2749.67</v>
      </c>
      <c r="AB54" s="114">
        <v>20966.53</v>
      </c>
      <c r="AC54" s="114">
        <v>21249.56</v>
      </c>
      <c r="AD54" s="114">
        <v>40388.78</v>
      </c>
      <c r="AE54" s="114">
        <v>147722.56</v>
      </c>
      <c r="AF54" s="114">
        <v>64824.51</v>
      </c>
      <c r="AG54" s="114">
        <v>0</v>
      </c>
      <c r="AH54" s="114">
        <v>38490.339999999997</v>
      </c>
      <c r="AI54" s="114">
        <v>0</v>
      </c>
      <c r="AJ54" s="114">
        <v>6314.98</v>
      </c>
      <c r="AK54" s="114">
        <v>0</v>
      </c>
      <c r="AL54" s="71">
        <v>0</v>
      </c>
      <c r="AM54" s="71">
        <v>1266.1300000000001</v>
      </c>
      <c r="AN54" s="71">
        <v>0</v>
      </c>
      <c r="AO54" s="71">
        <v>4114.08</v>
      </c>
      <c r="AP54" s="71">
        <v>0</v>
      </c>
      <c r="AQ54" s="71">
        <v>0</v>
      </c>
      <c r="AR54" s="71">
        <v>694500.58</v>
      </c>
      <c r="AS54" s="71">
        <v>4426722.99</v>
      </c>
      <c r="AT54" s="71">
        <v>67882.080000000002</v>
      </c>
      <c r="AU54" s="71">
        <v>0</v>
      </c>
      <c r="AV54" s="71">
        <v>74</v>
      </c>
      <c r="AW54" s="71">
        <v>140186.23999999999</v>
      </c>
      <c r="AX54" s="71">
        <v>21563.64</v>
      </c>
      <c r="AY54" s="71">
        <v>36121.120000000003</v>
      </c>
      <c r="AZ54" s="71">
        <v>108704.27</v>
      </c>
      <c r="BA54" s="71"/>
      <c r="BB54" s="71">
        <v>10120</v>
      </c>
      <c r="BC54" s="71">
        <v>107795.44</v>
      </c>
      <c r="BD54" s="71">
        <v>132561.32999999999</v>
      </c>
      <c r="BE54" s="71">
        <v>0</v>
      </c>
      <c r="BF54" s="71">
        <v>0</v>
      </c>
      <c r="BG54" s="71">
        <v>0</v>
      </c>
      <c r="BH54" s="71">
        <v>113025.38</v>
      </c>
      <c r="BI54" s="71">
        <v>32725.4</v>
      </c>
      <c r="BJ54" s="71">
        <v>29868</v>
      </c>
      <c r="BK54" s="71">
        <v>154980</v>
      </c>
      <c r="BL54" s="71">
        <v>32439.22</v>
      </c>
      <c r="BM54" s="71">
        <v>0</v>
      </c>
      <c r="BN54" s="71">
        <v>521794.85</v>
      </c>
      <c r="BO54" s="71">
        <v>824</v>
      </c>
      <c r="BP54" s="71">
        <v>764.6</v>
      </c>
      <c r="BQ54" s="71">
        <v>0</v>
      </c>
      <c r="BR54" s="71"/>
      <c r="BS54" s="71">
        <v>0</v>
      </c>
      <c r="BT54" s="71">
        <v>0</v>
      </c>
      <c r="BU54" s="71">
        <v>0</v>
      </c>
      <c r="BV54" s="71">
        <v>113694</v>
      </c>
      <c r="BW54" s="71">
        <v>10552.91</v>
      </c>
      <c r="BX54" s="149">
        <v>171748</v>
      </c>
      <c r="BY54" s="71">
        <v>17929.71</v>
      </c>
      <c r="BZ54" s="71">
        <v>7992.73</v>
      </c>
      <c r="CA54" s="71">
        <v>229</v>
      </c>
      <c r="CB54" s="71">
        <v>3320.88</v>
      </c>
      <c r="CC54" s="71">
        <v>23500</v>
      </c>
      <c r="CD54" s="71"/>
      <c r="CE54" s="71"/>
      <c r="CF54" s="11"/>
      <c r="CG54" s="11">
        <v>1389062.54</v>
      </c>
      <c r="CH54" s="11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2:149" outlineLevel="1" x14ac:dyDescent="0.2">
      <c r="B55" s="2">
        <v>47</v>
      </c>
      <c r="C55" s="9">
        <v>5420</v>
      </c>
      <c r="D55" s="138">
        <v>44</v>
      </c>
      <c r="E55" s="9" t="s">
        <v>54</v>
      </c>
      <c r="F55" s="64"/>
      <c r="G55" s="183">
        <f>IFERROR(VLOOKUP(C55,'[1]Trial Balance'!$A$266:$D$333,4,FALSE),0)</f>
        <v>0</v>
      </c>
      <c r="H55" s="203">
        <f>IFERROR(VLOOKUP(C55,'[1]Trial Balance'!$A$266:$E$333,5,FALSE),0)</f>
        <v>0</v>
      </c>
      <c r="I55" s="183">
        <f>IFERROR(VLOOKUP(C55,'[1]Trial Balance'!$A$266:$F$333,6,FALSE),0)</f>
        <v>0</v>
      </c>
      <c r="J55" s="183">
        <f>IFERROR(VLOOKUP(C55,'[1]Trial Balance'!$A$266:$G$333,7,FALSE),0)</f>
        <v>0</v>
      </c>
      <c r="K55" s="64"/>
      <c r="L55" s="64"/>
      <c r="M55" s="64"/>
      <c r="N55" s="149"/>
      <c r="O55" s="70">
        <v>53</v>
      </c>
      <c r="P55" s="70">
        <v>0</v>
      </c>
      <c r="Q55" s="114">
        <v>3183.14</v>
      </c>
      <c r="R55" s="114">
        <v>0</v>
      </c>
      <c r="S55" s="114">
        <v>0</v>
      </c>
      <c r="T55" s="114">
        <v>193349</v>
      </c>
      <c r="U55" s="114">
        <v>20092.39</v>
      </c>
      <c r="V55" s="114">
        <v>25391.96</v>
      </c>
      <c r="W55" s="114">
        <v>4350</v>
      </c>
      <c r="X55" s="143">
        <v>0</v>
      </c>
      <c r="Y55" s="114">
        <v>0</v>
      </c>
      <c r="Z55" s="114">
        <v>9900</v>
      </c>
      <c r="AA55" s="114">
        <v>0</v>
      </c>
      <c r="AB55" s="114">
        <v>0</v>
      </c>
      <c r="AC55" s="114">
        <v>78340.22</v>
      </c>
      <c r="AD55" s="114">
        <v>0</v>
      </c>
      <c r="AE55" s="114">
        <v>0</v>
      </c>
      <c r="AF55" s="114">
        <v>3680</v>
      </c>
      <c r="AG55" s="114">
        <v>0</v>
      </c>
      <c r="AH55" s="114">
        <v>0</v>
      </c>
      <c r="AI55" s="114">
        <v>8770.07</v>
      </c>
      <c r="AJ55" s="114">
        <v>225.19</v>
      </c>
      <c r="AK55" s="114">
        <v>0</v>
      </c>
      <c r="AL55" s="71">
        <v>0</v>
      </c>
      <c r="AM55" s="71">
        <v>0</v>
      </c>
      <c r="AN55" s="71">
        <v>386</v>
      </c>
      <c r="AO55" s="71">
        <v>1372.23</v>
      </c>
      <c r="AP55" s="71">
        <v>0</v>
      </c>
      <c r="AQ55" s="71">
        <v>0</v>
      </c>
      <c r="AR55" s="71">
        <v>1211759.04</v>
      </c>
      <c r="AS55" s="71">
        <v>0</v>
      </c>
      <c r="AT55" s="71">
        <v>4840</v>
      </c>
      <c r="AU55" s="71">
        <v>0</v>
      </c>
      <c r="AV55" s="71">
        <v>12740</v>
      </c>
      <c r="AW55" s="71">
        <v>100819.91</v>
      </c>
      <c r="AX55" s="71">
        <v>0</v>
      </c>
      <c r="AY55" s="71">
        <v>0</v>
      </c>
      <c r="AZ55" s="71">
        <v>72001.919999999998</v>
      </c>
      <c r="BA55" s="71"/>
      <c r="BB55" s="71">
        <v>0</v>
      </c>
      <c r="BC55" s="71">
        <v>0</v>
      </c>
      <c r="BD55" s="71">
        <v>0</v>
      </c>
      <c r="BE55" s="71">
        <v>0</v>
      </c>
      <c r="BF55" s="71">
        <v>0</v>
      </c>
      <c r="BG55" s="71">
        <v>0</v>
      </c>
      <c r="BH55" s="71">
        <v>4934.55</v>
      </c>
      <c r="BI55" s="71">
        <v>0</v>
      </c>
      <c r="BJ55" s="71">
        <v>0</v>
      </c>
      <c r="BK55" s="71">
        <v>171172</v>
      </c>
      <c r="BL55" s="71">
        <v>39187.440000000002</v>
      </c>
      <c r="BM55" s="71">
        <v>0</v>
      </c>
      <c r="BN55" s="71">
        <v>12817.58</v>
      </c>
      <c r="BO55" s="71">
        <v>12305</v>
      </c>
      <c r="BP55" s="71">
        <v>14900.04</v>
      </c>
      <c r="BQ55" s="71">
        <v>0</v>
      </c>
      <c r="BR55" s="71"/>
      <c r="BS55" s="71">
        <v>13108.38</v>
      </c>
      <c r="BT55" s="71">
        <v>0</v>
      </c>
      <c r="BU55" s="71">
        <v>2423032.13</v>
      </c>
      <c r="BV55" s="71">
        <v>27490</v>
      </c>
      <c r="BW55" s="71">
        <v>0</v>
      </c>
      <c r="BX55" s="149">
        <v>24123</v>
      </c>
      <c r="BY55" s="71">
        <v>5049</v>
      </c>
      <c r="BZ55" s="71">
        <v>1840</v>
      </c>
      <c r="CA55" s="71">
        <v>1840</v>
      </c>
      <c r="CB55" s="71">
        <v>23433.99</v>
      </c>
      <c r="CC55" s="71">
        <v>0</v>
      </c>
      <c r="CD55" s="71"/>
      <c r="CE55" s="71"/>
      <c r="CF55" s="11"/>
      <c r="CG55" s="11">
        <v>15300</v>
      </c>
      <c r="CH55" s="11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2:149" outlineLevel="1" x14ac:dyDescent="0.2">
      <c r="B56" s="2">
        <v>48</v>
      </c>
      <c r="C56" s="9">
        <v>5425</v>
      </c>
      <c r="D56" s="138">
        <v>45</v>
      </c>
      <c r="E56" s="9" t="s">
        <v>55</v>
      </c>
      <c r="F56" s="64"/>
      <c r="G56" s="183">
        <f>IFERROR(VLOOKUP(C56,'[1]Trial Balance'!$A$266:$D$333,4,FALSE),0)</f>
        <v>0</v>
      </c>
      <c r="H56" s="203">
        <f>IFERROR(VLOOKUP(C56,'[1]Trial Balance'!$A$266:$E$333,5,FALSE),0)</f>
        <v>0</v>
      </c>
      <c r="I56" s="183">
        <f>IFERROR(VLOOKUP(C56,'[1]Trial Balance'!$A$266:$F$333,6,FALSE),0)</f>
        <v>0</v>
      </c>
      <c r="J56" s="183">
        <f>IFERROR(VLOOKUP(C56,'[1]Trial Balance'!$A$266:$G$333,7,FALSE),0)</f>
        <v>0</v>
      </c>
      <c r="K56" s="64"/>
      <c r="L56" s="64"/>
      <c r="M56" s="64"/>
      <c r="N56" s="149"/>
      <c r="O56" s="70">
        <v>54</v>
      </c>
      <c r="P56" s="70">
        <v>0</v>
      </c>
      <c r="Q56" s="114">
        <v>1563.96</v>
      </c>
      <c r="R56" s="114">
        <v>132803.91</v>
      </c>
      <c r="S56" s="114">
        <v>0</v>
      </c>
      <c r="T56" s="114">
        <v>1323</v>
      </c>
      <c r="U56" s="114">
        <v>0</v>
      </c>
      <c r="V56" s="114">
        <v>0</v>
      </c>
      <c r="W56" s="114">
        <v>30601.07</v>
      </c>
      <c r="X56" s="143">
        <v>9278.52</v>
      </c>
      <c r="Y56" s="114">
        <v>0</v>
      </c>
      <c r="Z56" s="114">
        <v>217891.18</v>
      </c>
      <c r="AA56" s="114">
        <v>0</v>
      </c>
      <c r="AB56" s="114">
        <v>0</v>
      </c>
      <c r="AC56" s="114">
        <v>0</v>
      </c>
      <c r="AD56" s="114">
        <v>761.63</v>
      </c>
      <c r="AE56" s="114">
        <v>0</v>
      </c>
      <c r="AF56" s="114">
        <v>41559.01</v>
      </c>
      <c r="AG56" s="114">
        <v>0</v>
      </c>
      <c r="AH56" s="114">
        <v>0</v>
      </c>
      <c r="AI56" s="114">
        <v>0</v>
      </c>
      <c r="AJ56" s="114">
        <v>10278.51</v>
      </c>
      <c r="AK56" s="114">
        <v>0</v>
      </c>
      <c r="AL56" s="71">
        <v>0</v>
      </c>
      <c r="AM56" s="71">
        <v>14598.85</v>
      </c>
      <c r="AN56" s="71">
        <v>0</v>
      </c>
      <c r="AO56" s="71">
        <v>0</v>
      </c>
      <c r="AP56" s="71">
        <v>0</v>
      </c>
      <c r="AQ56" s="71">
        <v>0</v>
      </c>
      <c r="AR56" s="71">
        <v>0</v>
      </c>
      <c r="AS56" s="71">
        <v>0</v>
      </c>
      <c r="AT56" s="71">
        <v>0</v>
      </c>
      <c r="AU56" s="71">
        <v>0</v>
      </c>
      <c r="AV56" s="71">
        <v>177281</v>
      </c>
      <c r="AW56" s="71">
        <v>0</v>
      </c>
      <c r="AX56" s="71">
        <v>0</v>
      </c>
      <c r="AY56" s="71">
        <v>15616</v>
      </c>
      <c r="AZ56" s="71">
        <v>0</v>
      </c>
      <c r="BA56" s="71"/>
      <c r="BB56" s="71">
        <v>0</v>
      </c>
      <c r="BC56" s="71">
        <v>0</v>
      </c>
      <c r="BD56" s="71">
        <v>0</v>
      </c>
      <c r="BE56" s="71">
        <v>9474.9699999999993</v>
      </c>
      <c r="BF56" s="71">
        <v>0</v>
      </c>
      <c r="BG56" s="71">
        <v>0</v>
      </c>
      <c r="BH56" s="71">
        <v>5.97</v>
      </c>
      <c r="BI56" s="71">
        <v>0</v>
      </c>
      <c r="BJ56" s="71">
        <v>0</v>
      </c>
      <c r="BK56" s="71">
        <v>752512</v>
      </c>
      <c r="BL56" s="71">
        <v>0</v>
      </c>
      <c r="BM56" s="71">
        <v>0</v>
      </c>
      <c r="BN56" s="71">
        <v>0</v>
      </c>
      <c r="BO56" s="71">
        <v>1043.93</v>
      </c>
      <c r="BP56" s="71">
        <v>8712.58</v>
      </c>
      <c r="BQ56" s="71">
        <v>408</v>
      </c>
      <c r="BR56" s="71"/>
      <c r="BS56" s="71">
        <v>0</v>
      </c>
      <c r="BT56" s="71">
        <v>0</v>
      </c>
      <c r="BU56" s="71">
        <v>0</v>
      </c>
      <c r="BV56" s="71">
        <v>0</v>
      </c>
      <c r="BW56" s="71">
        <v>0</v>
      </c>
      <c r="BX56" s="149">
        <v>0</v>
      </c>
      <c r="BY56" s="71">
        <v>0</v>
      </c>
      <c r="BZ56" s="71">
        <v>0</v>
      </c>
      <c r="CA56" s="71">
        <v>0</v>
      </c>
      <c r="CB56" s="71">
        <v>2568.3000000000002</v>
      </c>
      <c r="CC56" s="71">
        <v>110883.12</v>
      </c>
      <c r="CD56" s="71"/>
      <c r="CE56" s="71"/>
      <c r="CF56" s="11"/>
      <c r="CG56" s="11">
        <v>69861.03</v>
      </c>
      <c r="CH56" s="11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2:149" x14ac:dyDescent="0.2">
      <c r="B57" s="2">
        <v>49</v>
      </c>
      <c r="C57" s="12"/>
      <c r="D57" s="138"/>
      <c r="E57" s="13" t="s">
        <v>56</v>
      </c>
      <c r="F57" s="65"/>
      <c r="G57" s="184">
        <f>SUM(G53:G56)</f>
        <v>14204.63</v>
      </c>
      <c r="H57" s="204">
        <f t="shared" ref="H57:J57" si="6">SUM(H53:H56)</f>
        <v>32446.37</v>
      </c>
      <c r="I57" s="184">
        <f t="shared" si="6"/>
        <v>51171.41</v>
      </c>
      <c r="J57" s="184">
        <f t="shared" si="6"/>
        <v>61354.31</v>
      </c>
      <c r="K57" s="64">
        <f t="shared" ref="K57:M57" si="7">SUM(K53:K56)</f>
        <v>0</v>
      </c>
      <c r="L57" s="64">
        <f t="shared" si="7"/>
        <v>0</v>
      </c>
      <c r="M57" s="64">
        <f t="shared" si="7"/>
        <v>0</v>
      </c>
      <c r="N57" s="149"/>
      <c r="O57" s="70">
        <v>55</v>
      </c>
      <c r="P57" s="70">
        <v>0</v>
      </c>
      <c r="Q57" s="114">
        <v>3027410.33</v>
      </c>
      <c r="R57" s="114">
        <v>141890.12</v>
      </c>
      <c r="S57" s="114">
        <v>0</v>
      </c>
      <c r="T57" s="114">
        <v>364950</v>
      </c>
      <c r="U57" s="114">
        <v>82527.31</v>
      </c>
      <c r="V57" s="114">
        <v>25391.96</v>
      </c>
      <c r="W57" s="114">
        <v>34951.07</v>
      </c>
      <c r="X57" s="143">
        <v>35161.279999999999</v>
      </c>
      <c r="Y57" s="114">
        <v>0</v>
      </c>
      <c r="Z57" s="114">
        <v>227791.18</v>
      </c>
      <c r="AA57" s="114">
        <v>2749.67</v>
      </c>
      <c r="AB57" s="114">
        <v>20966.53</v>
      </c>
      <c r="AC57" s="114">
        <v>105606.93</v>
      </c>
      <c r="AD57" s="114">
        <v>41150.409999999996</v>
      </c>
      <c r="AE57" s="114">
        <v>147722.56</v>
      </c>
      <c r="AF57" s="114">
        <v>110063.52000000002</v>
      </c>
      <c r="AG57" s="114">
        <v>0</v>
      </c>
      <c r="AH57" s="114">
        <v>38490.339999999997</v>
      </c>
      <c r="AI57" s="114">
        <v>9745.07</v>
      </c>
      <c r="AJ57" s="114">
        <v>44438.560000000005</v>
      </c>
      <c r="AK57" s="114">
        <v>0</v>
      </c>
      <c r="AL57" s="71">
        <v>0</v>
      </c>
      <c r="AM57" s="71">
        <v>15864.98</v>
      </c>
      <c r="AN57" s="71">
        <v>386</v>
      </c>
      <c r="AO57" s="71">
        <v>5486.3099999999995</v>
      </c>
      <c r="AP57" s="71">
        <v>0</v>
      </c>
      <c r="AQ57" s="71">
        <v>0</v>
      </c>
      <c r="AR57" s="71">
        <v>1906259.62</v>
      </c>
      <c r="AS57" s="71">
        <v>4426722.99</v>
      </c>
      <c r="AT57" s="71">
        <v>72722.080000000002</v>
      </c>
      <c r="AU57" s="71">
        <v>0</v>
      </c>
      <c r="AV57" s="71">
        <v>190095</v>
      </c>
      <c r="AW57" s="71">
        <v>241006.15</v>
      </c>
      <c r="AX57" s="71">
        <v>21563.64</v>
      </c>
      <c r="AY57" s="71">
        <v>51737.120000000003</v>
      </c>
      <c r="AZ57" s="71">
        <v>180706.19</v>
      </c>
      <c r="BA57" s="71"/>
      <c r="BB57" s="71">
        <v>10120</v>
      </c>
      <c r="BC57" s="71">
        <v>107795.44</v>
      </c>
      <c r="BD57" s="71">
        <v>132561.32999999999</v>
      </c>
      <c r="BE57" s="71">
        <v>9474.9699999999993</v>
      </c>
      <c r="BF57" s="71">
        <v>0</v>
      </c>
      <c r="BG57" s="71">
        <v>0</v>
      </c>
      <c r="BH57" s="71">
        <v>117965.90000000001</v>
      </c>
      <c r="BI57" s="71">
        <v>32725.4</v>
      </c>
      <c r="BJ57" s="71">
        <v>29868</v>
      </c>
      <c r="BK57" s="71">
        <v>1227042</v>
      </c>
      <c r="BL57" s="71">
        <v>71626.66</v>
      </c>
      <c r="BM57" s="71">
        <v>0</v>
      </c>
      <c r="BN57" s="71">
        <v>595226.16999999993</v>
      </c>
      <c r="BO57" s="71">
        <v>14172.93</v>
      </c>
      <c r="BP57" s="71">
        <v>24377.22</v>
      </c>
      <c r="BQ57" s="71">
        <v>408</v>
      </c>
      <c r="BR57" s="71"/>
      <c r="BS57" s="71">
        <v>13108.38</v>
      </c>
      <c r="BT57" s="71">
        <v>0</v>
      </c>
      <c r="BU57" s="71">
        <v>2423032.13</v>
      </c>
      <c r="BV57" s="71">
        <v>141184</v>
      </c>
      <c r="BW57" s="71">
        <v>10552.91</v>
      </c>
      <c r="BX57" s="149">
        <v>195871</v>
      </c>
      <c r="BY57" s="71">
        <v>69517.760000000009</v>
      </c>
      <c r="BZ57" s="71">
        <v>9832.73</v>
      </c>
      <c r="CA57" s="71">
        <v>2069</v>
      </c>
      <c r="CB57" s="71">
        <v>29323.170000000002</v>
      </c>
      <c r="CC57" s="71">
        <v>134383.12</v>
      </c>
      <c r="CD57" s="72"/>
      <c r="CE57" s="72"/>
      <c r="CF57" s="14"/>
      <c r="CG57" s="14">
        <v>3048244.4699999997</v>
      </c>
      <c r="CH57" s="14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2:149" outlineLevel="1" x14ac:dyDescent="0.2">
      <c r="B58" s="2">
        <v>50</v>
      </c>
      <c r="C58" s="9">
        <v>5605</v>
      </c>
      <c r="D58" s="138">
        <v>47</v>
      </c>
      <c r="E58" s="9" t="s">
        <v>57</v>
      </c>
      <c r="F58" s="64"/>
      <c r="G58" s="183">
        <f>IFERROR(VLOOKUP(C58,'[1]Trial Balance'!$A$266:$D$333,4,FALSE),0)</f>
        <v>381462.15</v>
      </c>
      <c r="H58" s="203">
        <f>IFERROR(VLOOKUP(C58,'[1]Trial Balance'!$A$266:$E$333,5,FALSE),0)</f>
        <v>432315.8</v>
      </c>
      <c r="I58" s="183">
        <f>IFERROR(VLOOKUP(C58,'[1]Trial Balance'!$A$266:$F$333,6,FALSE),0)</f>
        <v>428068.95</v>
      </c>
      <c r="J58" s="183">
        <f>IFERROR(VLOOKUP(C58,'[1]Trial Balance'!$A$266:$G$333,7,FALSE),0)</f>
        <v>465576.24</v>
      </c>
      <c r="K58" s="64"/>
      <c r="L58" s="64"/>
      <c r="M58" s="64"/>
      <c r="N58" s="149"/>
      <c r="O58" s="70">
        <v>56</v>
      </c>
      <c r="P58" s="70">
        <v>0</v>
      </c>
      <c r="Q58" s="114">
        <v>4736558.8499999996</v>
      </c>
      <c r="R58" s="114">
        <v>485640.08</v>
      </c>
      <c r="S58" s="114">
        <v>8574.2000000000007</v>
      </c>
      <c r="T58" s="114">
        <v>1450630</v>
      </c>
      <c r="U58" s="114">
        <v>890728.76</v>
      </c>
      <c r="V58" s="114">
        <v>1736058.39</v>
      </c>
      <c r="W58" s="114">
        <v>540720.43999999994</v>
      </c>
      <c r="X58" s="143">
        <v>0</v>
      </c>
      <c r="Y58" s="114">
        <v>13200</v>
      </c>
      <c r="Z58" s="114">
        <v>209559.03</v>
      </c>
      <c r="AA58" s="114">
        <v>33635.279999999999</v>
      </c>
      <c r="AB58" s="114">
        <v>23859.48</v>
      </c>
      <c r="AC58" s="114">
        <v>1945554.94</v>
      </c>
      <c r="AD58" s="114">
        <v>612519.46</v>
      </c>
      <c r="AE58" s="114">
        <v>0</v>
      </c>
      <c r="AF58" s="114">
        <v>138193.48000000001</v>
      </c>
      <c r="AG58" s="114">
        <v>18540</v>
      </c>
      <c r="AH58" s="114">
        <v>464487.63</v>
      </c>
      <c r="AI58" s="114">
        <v>870444.31</v>
      </c>
      <c r="AJ58" s="114">
        <v>184552.7</v>
      </c>
      <c r="AK58" s="114">
        <v>700125.14</v>
      </c>
      <c r="AL58" s="71">
        <v>229564.71</v>
      </c>
      <c r="AM58" s="71">
        <v>108958.87</v>
      </c>
      <c r="AN58" s="71">
        <v>675800.63</v>
      </c>
      <c r="AO58" s="71">
        <v>11937.39</v>
      </c>
      <c r="AP58" s="71">
        <v>11919.74</v>
      </c>
      <c r="AQ58" s="71">
        <v>112481.14</v>
      </c>
      <c r="AR58" s="71">
        <v>9079938.5399999991</v>
      </c>
      <c r="AS58" s="71">
        <v>2032528.96</v>
      </c>
      <c r="AT58" s="71">
        <v>196236.02</v>
      </c>
      <c r="AU58" s="71">
        <v>8160</v>
      </c>
      <c r="AV58" s="71">
        <v>178077</v>
      </c>
      <c r="AW58" s="71">
        <v>66131.929999999993</v>
      </c>
      <c r="AX58" s="71">
        <v>38210.92</v>
      </c>
      <c r="AY58" s="71">
        <v>17023.099999999999</v>
      </c>
      <c r="AZ58" s="71">
        <v>1238287.81</v>
      </c>
      <c r="BA58" s="71"/>
      <c r="BB58" s="71">
        <v>86818</v>
      </c>
      <c r="BC58" s="71">
        <v>80976.13</v>
      </c>
      <c r="BD58" s="71">
        <v>449088.22</v>
      </c>
      <c r="BE58" s="71">
        <v>445967.92</v>
      </c>
      <c r="BF58" s="71">
        <v>0</v>
      </c>
      <c r="BG58" s="71">
        <v>30796.400000000001</v>
      </c>
      <c r="BH58" s="71">
        <v>0</v>
      </c>
      <c r="BI58" s="71">
        <v>614266.03</v>
      </c>
      <c r="BJ58" s="71">
        <v>315335</v>
      </c>
      <c r="BK58" s="71">
        <v>910839</v>
      </c>
      <c r="BL58" s="71">
        <v>47173.14</v>
      </c>
      <c r="BM58" s="71">
        <v>191412.68</v>
      </c>
      <c r="BN58" s="71">
        <v>437067.34</v>
      </c>
      <c r="BO58" s="71">
        <v>159750.20000000001</v>
      </c>
      <c r="BP58" s="71">
        <v>297172.19</v>
      </c>
      <c r="BQ58" s="71">
        <v>170522.15</v>
      </c>
      <c r="BR58" s="71"/>
      <c r="BS58" s="71">
        <v>1025121.72</v>
      </c>
      <c r="BT58" s="71">
        <v>181838.4</v>
      </c>
      <c r="BU58" s="71">
        <v>6153302.54</v>
      </c>
      <c r="BV58" s="71">
        <v>2048868</v>
      </c>
      <c r="BW58" s="71">
        <v>66461.87</v>
      </c>
      <c r="BX58" s="149">
        <v>744625</v>
      </c>
      <c r="BY58" s="71">
        <v>420894.03</v>
      </c>
      <c r="BZ58" s="71">
        <v>112839.96</v>
      </c>
      <c r="CA58" s="71">
        <v>58993</v>
      </c>
      <c r="CB58" s="71">
        <v>377589.07</v>
      </c>
      <c r="CC58" s="71">
        <v>48354.89</v>
      </c>
      <c r="CD58" s="71"/>
      <c r="CE58" s="71"/>
      <c r="CF58" s="11"/>
      <c r="CG58" s="11">
        <v>8187062.25</v>
      </c>
      <c r="CH58" s="11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2:149" outlineLevel="1" x14ac:dyDescent="0.2">
      <c r="B59" s="2">
        <v>51</v>
      </c>
      <c r="C59" s="9">
        <v>5610</v>
      </c>
      <c r="D59" s="138">
        <v>48</v>
      </c>
      <c r="E59" s="9" t="s">
        <v>58</v>
      </c>
      <c r="F59" s="64"/>
      <c r="G59" s="183">
        <f>IFERROR(VLOOKUP(C59,'[1]Trial Balance'!$A$266:$D$333,4,FALSE),0)</f>
        <v>149.5</v>
      </c>
      <c r="H59" s="203">
        <f>IFERROR(VLOOKUP(C59,'[1]Trial Balance'!$A$266:$E$333,5,FALSE),0)</f>
        <v>0</v>
      </c>
      <c r="I59" s="183">
        <f>IFERROR(VLOOKUP(C59,'[1]Trial Balance'!$A$266:$F$333,6,FALSE),0)</f>
        <v>0</v>
      </c>
      <c r="J59" s="183">
        <f>IFERROR(VLOOKUP(C59,'[1]Trial Balance'!$A$266:$G$333,7,FALSE),0)</f>
        <v>0</v>
      </c>
      <c r="K59" s="64"/>
      <c r="L59" s="64"/>
      <c r="M59" s="64"/>
      <c r="N59" s="149"/>
      <c r="O59" s="70">
        <v>57</v>
      </c>
      <c r="P59" s="70">
        <v>0</v>
      </c>
      <c r="Q59" s="114">
        <v>14532860.48</v>
      </c>
      <c r="R59" s="114">
        <v>395601.89</v>
      </c>
      <c r="S59" s="114">
        <v>121678.09</v>
      </c>
      <c r="T59" s="114">
        <v>100327</v>
      </c>
      <c r="U59" s="114">
        <v>575354</v>
      </c>
      <c r="V59" s="114">
        <v>59564.84</v>
      </c>
      <c r="W59" s="114">
        <v>538346.36</v>
      </c>
      <c r="X59" s="143">
        <v>378155.33</v>
      </c>
      <c r="Y59" s="114">
        <v>143711.64000000001</v>
      </c>
      <c r="Z59" s="114">
        <v>218391.4</v>
      </c>
      <c r="AA59" s="114">
        <v>96330</v>
      </c>
      <c r="AB59" s="114">
        <v>335588.99</v>
      </c>
      <c r="AC59" s="114">
        <v>2120364.36</v>
      </c>
      <c r="AD59" s="114">
        <v>2391073.46</v>
      </c>
      <c r="AE59" s="114">
        <v>1596362.59</v>
      </c>
      <c r="AF59" s="114">
        <v>942926.7</v>
      </c>
      <c r="AG59" s="114">
        <v>75133.460000000006</v>
      </c>
      <c r="AH59" s="114">
        <v>1269412.42</v>
      </c>
      <c r="AI59" s="114">
        <v>0</v>
      </c>
      <c r="AJ59" s="114">
        <v>0</v>
      </c>
      <c r="AK59" s="114">
        <v>585364.80000000005</v>
      </c>
      <c r="AL59" s="71">
        <v>166875.15</v>
      </c>
      <c r="AM59" s="71">
        <v>3789119.73</v>
      </c>
      <c r="AN59" s="71">
        <v>517025.45</v>
      </c>
      <c r="AO59" s="71">
        <v>88686.5</v>
      </c>
      <c r="AP59" s="71">
        <v>53755.77</v>
      </c>
      <c r="AQ59" s="71">
        <v>62147.1</v>
      </c>
      <c r="AR59" s="71">
        <v>26789067.43</v>
      </c>
      <c r="AS59" s="71">
        <v>10733692.779999999</v>
      </c>
      <c r="AT59" s="71">
        <v>272979.38</v>
      </c>
      <c r="AU59" s="71">
        <v>0</v>
      </c>
      <c r="AV59" s="71">
        <v>110888</v>
      </c>
      <c r="AW59" s="71">
        <v>665477.72</v>
      </c>
      <c r="AX59" s="71">
        <v>121030.95</v>
      </c>
      <c r="AY59" s="71">
        <v>0</v>
      </c>
      <c r="AZ59" s="71">
        <v>1794451.59</v>
      </c>
      <c r="BA59" s="71"/>
      <c r="BB59" s="71">
        <v>1038503</v>
      </c>
      <c r="BC59" s="71">
        <v>1065576.21</v>
      </c>
      <c r="BD59" s="71">
        <v>2248166.75</v>
      </c>
      <c r="BE59" s="71">
        <v>18282.080000000002</v>
      </c>
      <c r="BF59" s="71">
        <v>906607.37</v>
      </c>
      <c r="BG59" s="71">
        <v>153219.26999999999</v>
      </c>
      <c r="BH59" s="71">
        <v>1695479.66</v>
      </c>
      <c r="BI59" s="71">
        <v>112045.7</v>
      </c>
      <c r="BJ59" s="71">
        <v>329464</v>
      </c>
      <c r="BK59" s="71">
        <v>1068904</v>
      </c>
      <c r="BL59" s="71">
        <v>246573.9</v>
      </c>
      <c r="BM59" s="71">
        <v>0</v>
      </c>
      <c r="BN59" s="71">
        <v>498894.05</v>
      </c>
      <c r="BO59" s="71">
        <v>103677.96</v>
      </c>
      <c r="BP59" s="71">
        <v>0</v>
      </c>
      <c r="BQ59" s="71">
        <v>0</v>
      </c>
      <c r="BR59" s="71"/>
      <c r="BS59" s="71">
        <v>0</v>
      </c>
      <c r="BT59" s="71">
        <v>0</v>
      </c>
      <c r="BU59" s="71">
        <v>0</v>
      </c>
      <c r="BV59" s="71">
        <v>0</v>
      </c>
      <c r="BW59" s="71">
        <v>419722.86</v>
      </c>
      <c r="BX59" s="149">
        <v>148979</v>
      </c>
      <c r="BY59" s="71">
        <v>419926.47</v>
      </c>
      <c r="BZ59" s="71">
        <v>71567.25</v>
      </c>
      <c r="CA59" s="71">
        <v>28994</v>
      </c>
      <c r="CB59" s="71">
        <v>408961.8</v>
      </c>
      <c r="CC59" s="71">
        <v>1321173.5</v>
      </c>
      <c r="CD59" s="71"/>
      <c r="CE59" s="71"/>
      <c r="CF59" s="11"/>
      <c r="CG59" s="11">
        <v>20461338.629999999</v>
      </c>
      <c r="CH59" s="11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2:149" outlineLevel="1" x14ac:dyDescent="0.2">
      <c r="B60" s="2">
        <v>52</v>
      </c>
      <c r="C60" s="9">
        <v>5615</v>
      </c>
      <c r="D60" s="138">
        <v>49</v>
      </c>
      <c r="E60" s="9" t="s">
        <v>59</v>
      </c>
      <c r="F60" s="64"/>
      <c r="G60" s="183">
        <f>IFERROR(VLOOKUP(C60,'[1]Trial Balance'!$A$266:$D$333,4,FALSE),0)</f>
        <v>350141.35</v>
      </c>
      <c r="H60" s="203">
        <f>IFERROR(VLOOKUP(C60,'[1]Trial Balance'!$A$266:$E$333,5,FALSE),0)</f>
        <v>395044.44</v>
      </c>
      <c r="I60" s="183">
        <f>IFERROR(VLOOKUP(C60,'[1]Trial Balance'!$A$266:$F$333,6,FALSE),0)</f>
        <v>395009.82</v>
      </c>
      <c r="J60" s="183">
        <f>IFERROR(VLOOKUP(C60,'[1]Trial Balance'!$A$266:$G$333,7,FALSE),0)</f>
        <v>392390.02</v>
      </c>
      <c r="K60" s="64"/>
      <c r="L60" s="64"/>
      <c r="M60" s="64"/>
      <c r="N60" s="149"/>
      <c r="O60" s="70">
        <v>58</v>
      </c>
      <c r="P60" s="70">
        <v>0</v>
      </c>
      <c r="Q60" s="114">
        <v>24331592.18</v>
      </c>
      <c r="R60" s="114">
        <v>1871172.44</v>
      </c>
      <c r="S60" s="114">
        <v>82564.13</v>
      </c>
      <c r="T60" s="114">
        <v>1907150</v>
      </c>
      <c r="U60" s="114">
        <v>1306403.6200000001</v>
      </c>
      <c r="V60" s="114">
        <v>2063148.88</v>
      </c>
      <c r="W60" s="114">
        <v>3277918.52</v>
      </c>
      <c r="X60" s="143">
        <v>272341.90000000002</v>
      </c>
      <c r="Y60" s="114">
        <v>18693.03</v>
      </c>
      <c r="Z60" s="114">
        <v>482486.19</v>
      </c>
      <c r="AA60" s="114">
        <v>60168.11</v>
      </c>
      <c r="AB60" s="114">
        <v>47153.15</v>
      </c>
      <c r="AC60" s="114">
        <v>1218164.6399999999</v>
      </c>
      <c r="AD60" s="114">
        <v>273381.93</v>
      </c>
      <c r="AE60" s="114">
        <v>3707299.95</v>
      </c>
      <c r="AF60" s="114">
        <v>235843.89</v>
      </c>
      <c r="AG60" s="114">
        <v>45091.59</v>
      </c>
      <c r="AH60" s="114">
        <v>203036.12</v>
      </c>
      <c r="AI60" s="114">
        <v>498216.41</v>
      </c>
      <c r="AJ60" s="114">
        <v>142672.54999999999</v>
      </c>
      <c r="AK60" s="114">
        <v>485306.17</v>
      </c>
      <c r="AL60" s="71">
        <v>247200.49</v>
      </c>
      <c r="AM60" s="71">
        <v>153032.20000000001</v>
      </c>
      <c r="AN60" s="71">
        <v>863607.18</v>
      </c>
      <c r="AO60" s="71">
        <v>0</v>
      </c>
      <c r="AP60" s="71">
        <v>1065.77</v>
      </c>
      <c r="AQ60" s="71">
        <v>0</v>
      </c>
      <c r="AR60" s="71">
        <v>54569514.920000002</v>
      </c>
      <c r="AS60" s="71">
        <v>4540600.75</v>
      </c>
      <c r="AT60" s="71">
        <v>894668.89</v>
      </c>
      <c r="AU60" s="71">
        <v>563109</v>
      </c>
      <c r="AV60" s="71">
        <v>763375</v>
      </c>
      <c r="AW60" s="71">
        <v>498472.57</v>
      </c>
      <c r="AX60" s="71">
        <v>336864.6</v>
      </c>
      <c r="AY60" s="71">
        <v>0</v>
      </c>
      <c r="AZ60" s="71">
        <v>4195727.62</v>
      </c>
      <c r="BA60" s="71"/>
      <c r="BB60" s="71">
        <v>827171</v>
      </c>
      <c r="BC60" s="71">
        <v>1136292.17</v>
      </c>
      <c r="BD60" s="71">
        <v>533578.18999999994</v>
      </c>
      <c r="BE60" s="71">
        <v>174077.97</v>
      </c>
      <c r="BF60" s="71">
        <v>393195.13</v>
      </c>
      <c r="BG60" s="71">
        <v>129748.75</v>
      </c>
      <c r="BH60" s="71">
        <v>0</v>
      </c>
      <c r="BI60" s="71">
        <v>228977.22</v>
      </c>
      <c r="BJ60" s="71">
        <v>161139</v>
      </c>
      <c r="BK60" s="71">
        <v>1200559</v>
      </c>
      <c r="BL60" s="71">
        <v>251391.38</v>
      </c>
      <c r="BM60" s="71">
        <v>1398608.03</v>
      </c>
      <c r="BN60" s="71">
        <v>337549.32</v>
      </c>
      <c r="BO60" s="71">
        <v>12816.5</v>
      </c>
      <c r="BP60" s="71">
        <v>187497.9</v>
      </c>
      <c r="BQ60" s="71">
        <v>69021.56</v>
      </c>
      <c r="BR60" s="71"/>
      <c r="BS60" s="71">
        <v>1390881.53</v>
      </c>
      <c r="BT60" s="71">
        <v>413681.17</v>
      </c>
      <c r="BU60" s="71">
        <v>52878085.090000004</v>
      </c>
      <c r="BV60" s="71">
        <v>5156069</v>
      </c>
      <c r="BW60" s="71">
        <v>309536.78000000003</v>
      </c>
      <c r="BX60" s="149">
        <v>1516549</v>
      </c>
      <c r="BY60" s="71">
        <v>370778.98</v>
      </c>
      <c r="BZ60" s="71">
        <v>82092.149999999994</v>
      </c>
      <c r="CA60" s="71">
        <v>144190</v>
      </c>
      <c r="CB60" s="71">
        <v>275432.37</v>
      </c>
      <c r="CC60" s="71">
        <v>312004.05</v>
      </c>
      <c r="CD60" s="71"/>
      <c r="CE60" s="71"/>
      <c r="CF60" s="11"/>
      <c r="CG60" s="11">
        <v>12882573.6</v>
      </c>
      <c r="CH60" s="11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2:149" outlineLevel="1" x14ac:dyDescent="0.2">
      <c r="B61" s="2">
        <v>53</v>
      </c>
      <c r="C61" s="9">
        <v>5620</v>
      </c>
      <c r="D61" s="138">
        <v>50</v>
      </c>
      <c r="E61" s="9" t="s">
        <v>60</v>
      </c>
      <c r="F61" s="64"/>
      <c r="G61" s="183">
        <f>IFERROR(VLOOKUP(C61,'[1]Trial Balance'!$A$266:$D$333,4,FALSE),0)</f>
        <v>40903.54</v>
      </c>
      <c r="H61" s="203">
        <f>IFERROR(VLOOKUP(C61,'[1]Trial Balance'!$A$266:$E$333,5,FALSE),0)</f>
        <v>34581.300000000003</v>
      </c>
      <c r="I61" s="183">
        <f>IFERROR(VLOOKUP(C61,'[1]Trial Balance'!$A$266:$F$333,6,FALSE),0)</f>
        <v>36916.480000000003</v>
      </c>
      <c r="J61" s="183">
        <f>IFERROR(VLOOKUP(C61,'[1]Trial Balance'!$A$266:$G$333,7,FALSE),0)</f>
        <v>35753.64</v>
      </c>
      <c r="K61" s="64"/>
      <c r="L61" s="64"/>
      <c r="M61" s="64"/>
      <c r="N61" s="149"/>
      <c r="O61" s="70">
        <v>59</v>
      </c>
      <c r="P61" s="70">
        <v>0</v>
      </c>
      <c r="Q61" s="114">
        <v>1839197.3</v>
      </c>
      <c r="R61" s="114">
        <v>188468.82</v>
      </c>
      <c r="S61" s="114">
        <v>2439.84</v>
      </c>
      <c r="T61" s="114">
        <v>6612</v>
      </c>
      <c r="U61" s="114">
        <v>95263.84</v>
      </c>
      <c r="V61" s="114">
        <v>503328.94</v>
      </c>
      <c r="W61" s="114">
        <v>532167.34</v>
      </c>
      <c r="X61" s="143">
        <v>90861.17</v>
      </c>
      <c r="Y61" s="114">
        <v>27564.240000000002</v>
      </c>
      <c r="Z61" s="114">
        <v>0</v>
      </c>
      <c r="AA61" s="114">
        <v>40115.53</v>
      </c>
      <c r="AB61" s="114">
        <v>101875.79</v>
      </c>
      <c r="AC61" s="114">
        <v>535599.68999999994</v>
      </c>
      <c r="AD61" s="114">
        <v>495819.73</v>
      </c>
      <c r="AE61" s="114">
        <v>591234.18000000005</v>
      </c>
      <c r="AF61" s="114">
        <v>82877.83</v>
      </c>
      <c r="AG61" s="114">
        <v>79530.47</v>
      </c>
      <c r="AH61" s="114">
        <v>240803.08</v>
      </c>
      <c r="AI61" s="114">
        <v>182176.06</v>
      </c>
      <c r="AJ61" s="114">
        <v>21550.38</v>
      </c>
      <c r="AK61" s="114">
        <v>146844.56</v>
      </c>
      <c r="AL61" s="71">
        <v>45044.41</v>
      </c>
      <c r="AM61" s="71">
        <v>314394.01</v>
      </c>
      <c r="AN61" s="71">
        <v>105733.74</v>
      </c>
      <c r="AO61" s="71">
        <v>12171.98</v>
      </c>
      <c r="AP61" s="71">
        <v>32810.980000000003</v>
      </c>
      <c r="AQ61" s="71">
        <v>20480.12</v>
      </c>
      <c r="AR61" s="71">
        <v>0</v>
      </c>
      <c r="AS61" s="71">
        <v>4465922.5199999996</v>
      </c>
      <c r="AT61" s="71">
        <v>207164.02</v>
      </c>
      <c r="AU61" s="71">
        <v>99829</v>
      </c>
      <c r="AV61" s="71">
        <v>55198</v>
      </c>
      <c r="AW61" s="71">
        <v>177675.73</v>
      </c>
      <c r="AX61" s="71">
        <v>99470.39</v>
      </c>
      <c r="AY61" s="71">
        <v>154127.51</v>
      </c>
      <c r="AZ61" s="71">
        <v>2250916.88</v>
      </c>
      <c r="BA61" s="71"/>
      <c r="BB61" s="71">
        <v>238765</v>
      </c>
      <c r="BC61" s="71">
        <v>150693.65</v>
      </c>
      <c r="BD61" s="71">
        <v>77217.929999999993</v>
      </c>
      <c r="BE61" s="71">
        <v>25316.41</v>
      </c>
      <c r="BF61" s="71">
        <v>1545.15</v>
      </c>
      <c r="BG61" s="71">
        <v>93960.5</v>
      </c>
      <c r="BH61" s="71">
        <v>210464.87</v>
      </c>
      <c r="BI61" s="71">
        <v>66126.25</v>
      </c>
      <c r="BJ61" s="71">
        <v>132965</v>
      </c>
      <c r="BK61" s="71">
        <v>426046</v>
      </c>
      <c r="BL61" s="71">
        <v>77018.850000000006</v>
      </c>
      <c r="BM61" s="71">
        <v>5403.51</v>
      </c>
      <c r="BN61" s="71">
        <v>335958.69</v>
      </c>
      <c r="BO61" s="71">
        <v>34984.46</v>
      </c>
      <c r="BP61" s="71">
        <v>8300.2099999999991</v>
      </c>
      <c r="BQ61" s="71">
        <v>12652.18</v>
      </c>
      <c r="BR61" s="71"/>
      <c r="BS61" s="71">
        <v>259512.31</v>
      </c>
      <c r="BT61" s="71">
        <v>0</v>
      </c>
      <c r="BU61" s="71">
        <v>38532.480000000003</v>
      </c>
      <c r="BV61" s="71">
        <v>523907</v>
      </c>
      <c r="BW61" s="71">
        <v>81168.59</v>
      </c>
      <c r="BX61" s="149">
        <v>0</v>
      </c>
      <c r="BY61" s="71">
        <v>0</v>
      </c>
      <c r="BZ61" s="71">
        <v>38947.269999999997</v>
      </c>
      <c r="CA61" s="71">
        <v>565</v>
      </c>
      <c r="CB61" s="71">
        <v>634372.57999999996</v>
      </c>
      <c r="CC61" s="71">
        <v>143174.75</v>
      </c>
      <c r="CD61" s="71"/>
      <c r="CE61" s="71"/>
      <c r="CF61" s="11"/>
      <c r="CG61" s="11">
        <v>2564799.7799999998</v>
      </c>
      <c r="CH61" s="11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2:149" outlineLevel="1" x14ac:dyDescent="0.2">
      <c r="B62" s="2">
        <v>54</v>
      </c>
      <c r="C62" s="9">
        <v>5625</v>
      </c>
      <c r="D62" s="138">
        <v>51</v>
      </c>
      <c r="E62" s="9" t="s">
        <v>61</v>
      </c>
      <c r="F62" s="64"/>
      <c r="G62" s="183">
        <f>IFERROR(VLOOKUP(C62,'[1]Trial Balance'!$A$266:$D$333,4,FALSE),0)</f>
        <v>0</v>
      </c>
      <c r="H62" s="203">
        <f>IFERROR(VLOOKUP(C62,'[1]Trial Balance'!$A$266:$E$333,5,FALSE),0)</f>
        <v>0</v>
      </c>
      <c r="I62" s="183">
        <f>IFERROR(VLOOKUP(C62,'[1]Trial Balance'!$A$266:$F$333,6,FALSE),0)</f>
        <v>0</v>
      </c>
      <c r="J62" s="183">
        <f>IFERROR(VLOOKUP(C62,'[1]Trial Balance'!$A$266:$G$333,7,FALSE),0)</f>
        <v>0</v>
      </c>
      <c r="K62" s="64"/>
      <c r="L62" s="64"/>
      <c r="M62" s="64"/>
      <c r="N62" s="149"/>
      <c r="O62" s="70">
        <v>60</v>
      </c>
      <c r="P62" s="70">
        <v>0</v>
      </c>
      <c r="Q62" s="114">
        <v>-4206800.46</v>
      </c>
      <c r="R62" s="114">
        <v>-463976</v>
      </c>
      <c r="S62" s="114">
        <v>0</v>
      </c>
      <c r="T62" s="114">
        <v>0</v>
      </c>
      <c r="U62" s="114">
        <v>0</v>
      </c>
      <c r="V62" s="114">
        <v>-323707.07</v>
      </c>
      <c r="W62" s="114">
        <v>-3529374.58</v>
      </c>
      <c r="X62" s="143">
        <v>0</v>
      </c>
      <c r="Y62" s="114">
        <v>0</v>
      </c>
      <c r="Z62" s="114">
        <v>0</v>
      </c>
      <c r="AA62" s="114">
        <v>0</v>
      </c>
      <c r="AB62" s="114">
        <v>0</v>
      </c>
      <c r="AC62" s="114">
        <v>-1200</v>
      </c>
      <c r="AD62" s="114">
        <v>0</v>
      </c>
      <c r="AE62" s="114">
        <v>0</v>
      </c>
      <c r="AF62" s="114">
        <v>0</v>
      </c>
      <c r="AG62" s="114">
        <v>0</v>
      </c>
      <c r="AH62" s="114">
        <v>0</v>
      </c>
      <c r="AI62" s="114">
        <v>0</v>
      </c>
      <c r="AJ62" s="114">
        <v>-4889.87</v>
      </c>
      <c r="AK62" s="114">
        <v>0</v>
      </c>
      <c r="AL62" s="71">
        <v>0</v>
      </c>
      <c r="AM62" s="71">
        <v>-191533.92</v>
      </c>
      <c r="AN62" s="71">
        <v>0</v>
      </c>
      <c r="AO62" s="71">
        <v>0</v>
      </c>
      <c r="AP62" s="71">
        <v>0</v>
      </c>
      <c r="AQ62" s="71">
        <v>0</v>
      </c>
      <c r="AR62" s="71">
        <v>-77029557.049999997</v>
      </c>
      <c r="AS62" s="71">
        <v>683203.22</v>
      </c>
      <c r="AT62" s="71">
        <v>0</v>
      </c>
      <c r="AU62" s="71">
        <v>0</v>
      </c>
      <c r="AV62" s="71">
        <v>0</v>
      </c>
      <c r="AW62" s="71">
        <v>-280693.02</v>
      </c>
      <c r="AX62" s="71">
        <v>0</v>
      </c>
      <c r="AY62" s="71">
        <v>0</v>
      </c>
      <c r="AZ62" s="71">
        <v>0</v>
      </c>
      <c r="BA62" s="71"/>
      <c r="BB62" s="71">
        <v>-109176</v>
      </c>
      <c r="BC62" s="71">
        <v>0</v>
      </c>
      <c r="BD62" s="71">
        <v>0</v>
      </c>
      <c r="BE62" s="71">
        <v>0</v>
      </c>
      <c r="BF62" s="71">
        <v>0</v>
      </c>
      <c r="BG62" s="71">
        <v>0</v>
      </c>
      <c r="BH62" s="71">
        <v>-425600</v>
      </c>
      <c r="BI62" s="71">
        <v>0</v>
      </c>
      <c r="BJ62" s="71">
        <v>-186192</v>
      </c>
      <c r="BK62" s="71">
        <v>-178304</v>
      </c>
      <c r="BL62" s="71">
        <v>0</v>
      </c>
      <c r="BM62" s="71">
        <v>0</v>
      </c>
      <c r="BN62" s="71">
        <v>0</v>
      </c>
      <c r="BO62" s="71">
        <v>0</v>
      </c>
      <c r="BP62" s="71">
        <v>48148.45</v>
      </c>
      <c r="BQ62" s="71">
        <v>0</v>
      </c>
      <c r="BR62" s="71"/>
      <c r="BS62" s="71">
        <v>0</v>
      </c>
      <c r="BT62" s="71">
        <v>0</v>
      </c>
      <c r="BU62" s="71">
        <v>0</v>
      </c>
      <c r="BV62" s="71">
        <v>-194944</v>
      </c>
      <c r="BW62" s="71">
        <v>60718.93</v>
      </c>
      <c r="BX62" s="149">
        <v>-827655</v>
      </c>
      <c r="BY62" s="71">
        <v>0</v>
      </c>
      <c r="BZ62" s="71">
        <v>0</v>
      </c>
      <c r="CA62" s="71">
        <v>0</v>
      </c>
      <c r="CB62" s="71">
        <v>0</v>
      </c>
      <c r="CC62" s="71">
        <v>0</v>
      </c>
      <c r="CD62" s="71"/>
      <c r="CE62" s="71"/>
      <c r="CF62" s="11"/>
      <c r="CG62" s="11">
        <v>-8280394.5999999996</v>
      </c>
      <c r="CH62" s="11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2:149" outlineLevel="1" x14ac:dyDescent="0.2">
      <c r="B63" s="2">
        <v>55</v>
      </c>
      <c r="C63" s="9">
        <v>5630</v>
      </c>
      <c r="D63" s="138">
        <v>52</v>
      </c>
      <c r="E63" s="9" t="s">
        <v>62</v>
      </c>
      <c r="F63" s="64"/>
      <c r="G63" s="183">
        <f>IFERROR(VLOOKUP(C63,'[1]Trial Balance'!$A$266:$D$333,4,FALSE),0)</f>
        <v>65142.05</v>
      </c>
      <c r="H63" s="203">
        <f>IFERROR(VLOOKUP(C63,'[1]Trial Balance'!$A$266:$E$333,5,FALSE),0)</f>
        <v>82631.34</v>
      </c>
      <c r="I63" s="183">
        <f>IFERROR(VLOOKUP(C63,'[1]Trial Balance'!$A$266:$F$333,6,FALSE),0)</f>
        <v>53582.87</v>
      </c>
      <c r="J63" s="183">
        <f>IFERROR(VLOOKUP(C63,'[1]Trial Balance'!$A$266:$G$333,7,FALSE),0)</f>
        <v>132571.20000000001</v>
      </c>
      <c r="K63" s="64"/>
      <c r="L63" s="64"/>
      <c r="M63" s="64"/>
      <c r="N63" s="149"/>
      <c r="O63" s="70">
        <v>61</v>
      </c>
      <c r="P63" s="70">
        <v>0</v>
      </c>
      <c r="Q63" s="114">
        <v>7336422.2800000003</v>
      </c>
      <c r="R63" s="114">
        <v>512310.02</v>
      </c>
      <c r="S63" s="114">
        <v>48760.1</v>
      </c>
      <c r="T63" s="114">
        <v>12665</v>
      </c>
      <c r="U63" s="114">
        <v>430825.42</v>
      </c>
      <c r="V63" s="114">
        <v>491734.87</v>
      </c>
      <c r="W63" s="114">
        <v>644213.6</v>
      </c>
      <c r="X63" s="143">
        <v>53889.279999999999</v>
      </c>
      <c r="Y63" s="114">
        <v>46929.47</v>
      </c>
      <c r="Z63" s="114">
        <v>178245.16</v>
      </c>
      <c r="AA63" s="114">
        <v>63795.4</v>
      </c>
      <c r="AB63" s="114">
        <v>167361.79999999999</v>
      </c>
      <c r="AC63" s="114">
        <v>299326</v>
      </c>
      <c r="AD63" s="114">
        <v>489612.57</v>
      </c>
      <c r="AE63" s="114">
        <v>1731742.8</v>
      </c>
      <c r="AF63" s="114">
        <v>258481.63</v>
      </c>
      <c r="AG63" s="114">
        <v>62993.43</v>
      </c>
      <c r="AH63" s="114">
        <v>207013.46</v>
      </c>
      <c r="AI63" s="114">
        <v>363437.86</v>
      </c>
      <c r="AJ63" s="114">
        <v>62800.24</v>
      </c>
      <c r="AK63" s="114">
        <v>78740.92</v>
      </c>
      <c r="AL63" s="71">
        <v>119292.81</v>
      </c>
      <c r="AM63" s="71">
        <v>320259.08</v>
      </c>
      <c r="AN63" s="71">
        <v>181478.24</v>
      </c>
      <c r="AO63" s="71">
        <v>122648.92</v>
      </c>
      <c r="AP63" s="71">
        <v>63708.85</v>
      </c>
      <c r="AQ63" s="71">
        <v>37393.839999999997</v>
      </c>
      <c r="AR63" s="71">
        <v>14440168.17</v>
      </c>
      <c r="AS63" s="71">
        <v>2135007.4</v>
      </c>
      <c r="AT63" s="71">
        <v>72650.34</v>
      </c>
      <c r="AU63" s="71">
        <v>162344</v>
      </c>
      <c r="AV63" s="71">
        <v>525060</v>
      </c>
      <c r="AW63" s="71">
        <v>62645.48</v>
      </c>
      <c r="AX63" s="71">
        <v>216140.79999999999</v>
      </c>
      <c r="AY63" s="71">
        <v>96361.01</v>
      </c>
      <c r="AZ63" s="71">
        <v>862866.38</v>
      </c>
      <c r="BA63" s="71"/>
      <c r="BB63" s="71">
        <v>418650</v>
      </c>
      <c r="BC63" s="71">
        <v>1479696.55</v>
      </c>
      <c r="BD63" s="71">
        <v>50004</v>
      </c>
      <c r="BE63" s="71">
        <v>47440</v>
      </c>
      <c r="BF63" s="71">
        <v>321281.42</v>
      </c>
      <c r="BG63" s="71">
        <v>57644.26</v>
      </c>
      <c r="BH63" s="71">
        <v>490888.27</v>
      </c>
      <c r="BI63" s="71">
        <v>209390.96</v>
      </c>
      <c r="BJ63" s="71">
        <v>146086</v>
      </c>
      <c r="BK63" s="71">
        <v>216801</v>
      </c>
      <c r="BL63" s="71">
        <v>71468.679999999993</v>
      </c>
      <c r="BM63" s="71">
        <v>248076.7</v>
      </c>
      <c r="BN63" s="71">
        <v>202487.57</v>
      </c>
      <c r="BO63" s="71">
        <v>54458.92</v>
      </c>
      <c r="BP63" s="71">
        <v>84354.84</v>
      </c>
      <c r="BQ63" s="71">
        <v>50101.2</v>
      </c>
      <c r="BR63" s="71"/>
      <c r="BS63" s="71">
        <v>518705.35</v>
      </c>
      <c r="BT63" s="71">
        <v>213013.64</v>
      </c>
      <c r="BU63" s="71">
        <v>8352545.9000000004</v>
      </c>
      <c r="BV63" s="71">
        <v>212661</v>
      </c>
      <c r="BW63" s="71">
        <v>43820.88</v>
      </c>
      <c r="BX63" s="149">
        <v>118749</v>
      </c>
      <c r="BY63" s="71">
        <v>243206.54</v>
      </c>
      <c r="BZ63" s="71">
        <v>111880.04</v>
      </c>
      <c r="CA63" s="71">
        <v>286087</v>
      </c>
      <c r="CB63" s="71">
        <v>175543.5</v>
      </c>
      <c r="CC63" s="71">
        <v>151297.47</v>
      </c>
      <c r="CD63" s="71"/>
      <c r="CE63" s="71"/>
      <c r="CF63" s="11"/>
      <c r="CG63" s="11">
        <v>9541615.1999999993</v>
      </c>
      <c r="CH63" s="11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2:149" outlineLevel="1" x14ac:dyDescent="0.2">
      <c r="B64" s="2">
        <v>56</v>
      </c>
      <c r="C64" s="9">
        <v>5640</v>
      </c>
      <c r="D64" s="138">
        <v>53</v>
      </c>
      <c r="E64" s="9" t="s">
        <v>63</v>
      </c>
      <c r="F64" s="64"/>
      <c r="G64" s="183">
        <f>IFERROR(VLOOKUP(C64,'[1]Trial Balance'!$A$266:$D$333,4,FALSE),0)</f>
        <v>29268.82</v>
      </c>
      <c r="H64" s="203">
        <f>IFERROR(VLOOKUP(C64,'[1]Trial Balance'!$A$266:$E$333,5,FALSE),0)</f>
        <v>28719.63</v>
      </c>
      <c r="I64" s="183">
        <f>IFERROR(VLOOKUP(C64,'[1]Trial Balance'!$A$266:$F$333,6,FALSE),0)</f>
        <v>37049.040000000001</v>
      </c>
      <c r="J64" s="183">
        <f>IFERROR(VLOOKUP(C64,'[1]Trial Balance'!$A$266:$G$333,7,FALSE),0)</f>
        <v>38160.480000000003</v>
      </c>
      <c r="K64" s="64"/>
      <c r="L64" s="64"/>
      <c r="M64" s="64"/>
      <c r="N64" s="149"/>
      <c r="O64" s="70">
        <v>62</v>
      </c>
      <c r="P64" s="70">
        <v>0</v>
      </c>
      <c r="Q64" s="114">
        <v>169630.86</v>
      </c>
      <c r="R64" s="114">
        <v>0</v>
      </c>
      <c r="S64" s="114">
        <v>0</v>
      </c>
      <c r="T64" s="114">
        <v>0</v>
      </c>
      <c r="U64" s="114">
        <v>0</v>
      </c>
      <c r="V64" s="114">
        <v>151937.60000000001</v>
      </c>
      <c r="W64" s="114">
        <v>0</v>
      </c>
      <c r="X64" s="143">
        <v>39528.43</v>
      </c>
      <c r="Y64" s="114">
        <v>11103.5</v>
      </c>
      <c r="Z64" s="114">
        <v>60532.06</v>
      </c>
      <c r="AA64" s="114">
        <v>3575.66</v>
      </c>
      <c r="AB64" s="114">
        <v>34805.22</v>
      </c>
      <c r="AC64" s="114">
        <v>212464.41</v>
      </c>
      <c r="AD64" s="114">
        <v>0</v>
      </c>
      <c r="AE64" s="114">
        <v>290559.25</v>
      </c>
      <c r="AF64" s="114">
        <v>0</v>
      </c>
      <c r="AG64" s="114">
        <v>10728</v>
      </c>
      <c r="AH64" s="114">
        <v>37243.379999999997</v>
      </c>
      <c r="AI64" s="114">
        <v>85858.23</v>
      </c>
      <c r="AJ64" s="114">
        <v>0</v>
      </c>
      <c r="AK64" s="114">
        <v>0</v>
      </c>
      <c r="AL64" s="71">
        <v>0</v>
      </c>
      <c r="AM64" s="71">
        <v>227309</v>
      </c>
      <c r="AN64" s="71">
        <v>85187.28</v>
      </c>
      <c r="AO64" s="71">
        <v>0</v>
      </c>
      <c r="AP64" s="71">
        <v>0</v>
      </c>
      <c r="AQ64" s="71">
        <v>8136.72</v>
      </c>
      <c r="AR64" s="71">
        <v>999747.41</v>
      </c>
      <c r="AS64" s="71">
        <v>903682.31</v>
      </c>
      <c r="AT64" s="71">
        <v>61510.98</v>
      </c>
      <c r="AU64" s="71">
        <v>0</v>
      </c>
      <c r="AV64" s="71">
        <v>77118</v>
      </c>
      <c r="AW64" s="71">
        <v>246261.1</v>
      </c>
      <c r="AX64" s="71">
        <v>43950.02</v>
      </c>
      <c r="AY64" s="71">
        <v>0</v>
      </c>
      <c r="AZ64" s="71">
        <v>483392.81</v>
      </c>
      <c r="BA64" s="71"/>
      <c r="BB64" s="71">
        <v>0</v>
      </c>
      <c r="BC64" s="71">
        <v>0</v>
      </c>
      <c r="BD64" s="71">
        <v>0</v>
      </c>
      <c r="BE64" s="71">
        <v>28711.27</v>
      </c>
      <c r="BF64" s="71">
        <v>0</v>
      </c>
      <c r="BG64" s="71">
        <v>0</v>
      </c>
      <c r="BH64" s="71">
        <v>238464.07</v>
      </c>
      <c r="BI64" s="71">
        <v>25961.66</v>
      </c>
      <c r="BJ64" s="71">
        <v>31857</v>
      </c>
      <c r="BK64" s="71">
        <v>211855</v>
      </c>
      <c r="BL64" s="71">
        <v>0</v>
      </c>
      <c r="BM64" s="71">
        <v>0</v>
      </c>
      <c r="BN64" s="71">
        <v>0</v>
      </c>
      <c r="BO64" s="71">
        <v>7664.08</v>
      </c>
      <c r="BP64" s="71">
        <v>20297.759999999998</v>
      </c>
      <c r="BQ64" s="71">
        <v>9825.2000000000007</v>
      </c>
      <c r="BR64" s="71"/>
      <c r="BS64" s="71">
        <v>253406.06</v>
      </c>
      <c r="BT64" s="71">
        <v>0</v>
      </c>
      <c r="BU64" s="71">
        <v>2101421.84</v>
      </c>
      <c r="BV64" s="71">
        <v>324540</v>
      </c>
      <c r="BW64" s="71">
        <v>0</v>
      </c>
      <c r="BX64" s="149">
        <v>189846</v>
      </c>
      <c r="BY64" s="71">
        <v>0</v>
      </c>
      <c r="BZ64" s="71">
        <v>0</v>
      </c>
      <c r="CA64" s="71">
        <v>0</v>
      </c>
      <c r="CB64" s="71">
        <v>0</v>
      </c>
      <c r="CC64" s="71">
        <v>115624.73</v>
      </c>
      <c r="CD64" s="71"/>
      <c r="CE64" s="71"/>
      <c r="CF64" s="11"/>
      <c r="CG64" s="11">
        <v>2483247.61</v>
      </c>
      <c r="CH64" s="11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2:149" outlineLevel="1" x14ac:dyDescent="0.2">
      <c r="B65" s="2">
        <v>57</v>
      </c>
      <c r="C65" s="9">
        <v>5645</v>
      </c>
      <c r="D65" s="138">
        <v>54</v>
      </c>
      <c r="E65" s="9" t="s">
        <v>64</v>
      </c>
      <c r="F65" s="64"/>
      <c r="G65" s="183">
        <f>IFERROR(VLOOKUP(C65,'[1]Trial Balance'!$A$266:$D$333,4,FALSE),0)</f>
        <v>10547.91</v>
      </c>
      <c r="H65" s="203">
        <f>IFERROR(VLOOKUP(C65,'[1]Trial Balance'!$A$266:$E$333,5,FALSE),0)</f>
        <v>40333.49</v>
      </c>
      <c r="I65" s="183">
        <f>IFERROR(VLOOKUP(C65,'[1]Trial Balance'!$A$266:$F$333,6,FALSE),0)</f>
        <v>44704.58</v>
      </c>
      <c r="J65" s="183">
        <f>IFERROR(VLOOKUP(C65,'[1]Trial Balance'!$A$266:$G$333,7,FALSE),0)</f>
        <v>46995.24</v>
      </c>
      <c r="K65" s="64"/>
      <c r="L65" s="64"/>
      <c r="M65" s="64"/>
      <c r="N65" s="149"/>
      <c r="O65" s="70">
        <v>63</v>
      </c>
      <c r="P65" s="70">
        <v>0</v>
      </c>
      <c r="Q65" s="114">
        <v>1018468.35</v>
      </c>
      <c r="R65" s="114">
        <v>222368.47</v>
      </c>
      <c r="S65" s="114">
        <v>62839.23</v>
      </c>
      <c r="T65" s="114">
        <v>1816366</v>
      </c>
      <c r="U65" s="114">
        <v>112484.93</v>
      </c>
      <c r="V65" s="114">
        <v>356507.79</v>
      </c>
      <c r="W65" s="114">
        <v>892224.5</v>
      </c>
      <c r="X65" s="143">
        <v>0</v>
      </c>
      <c r="Y65" s="114">
        <v>94734.91</v>
      </c>
      <c r="Z65" s="114">
        <v>0</v>
      </c>
      <c r="AA65" s="114">
        <v>0</v>
      </c>
      <c r="AB65" s="114">
        <v>42331</v>
      </c>
      <c r="AC65" s="114">
        <v>335684.77</v>
      </c>
      <c r="AD65" s="114">
        <v>136444.5</v>
      </c>
      <c r="AE65" s="114">
        <v>0</v>
      </c>
      <c r="AF65" s="114">
        <v>752516.89</v>
      </c>
      <c r="AG65" s="114">
        <v>4705.24</v>
      </c>
      <c r="AH65" s="114">
        <v>150699.96</v>
      </c>
      <c r="AI65" s="114">
        <v>122293</v>
      </c>
      <c r="AJ65" s="114">
        <v>68850.25</v>
      </c>
      <c r="AK65" s="114">
        <v>0</v>
      </c>
      <c r="AL65" s="71">
        <v>10954.91</v>
      </c>
      <c r="AM65" s="71">
        <v>792665.05</v>
      </c>
      <c r="AN65" s="71">
        <v>51138.51</v>
      </c>
      <c r="AO65" s="71">
        <v>0</v>
      </c>
      <c r="AP65" s="71">
        <v>10778.33</v>
      </c>
      <c r="AQ65" s="71">
        <v>19779.060000000001</v>
      </c>
      <c r="AR65" s="71">
        <v>0</v>
      </c>
      <c r="AS65" s="71">
        <v>640324.6</v>
      </c>
      <c r="AT65" s="71">
        <v>21387</v>
      </c>
      <c r="AU65" s="71">
        <v>111644</v>
      </c>
      <c r="AV65" s="71">
        <v>8661</v>
      </c>
      <c r="AW65" s="71">
        <v>3023.14</v>
      </c>
      <c r="AX65" s="71">
        <v>0</v>
      </c>
      <c r="AY65" s="71">
        <v>8846.44</v>
      </c>
      <c r="AZ65" s="71">
        <v>97302.64</v>
      </c>
      <c r="BA65" s="71"/>
      <c r="BB65" s="71">
        <v>17757</v>
      </c>
      <c r="BC65" s="71">
        <v>0</v>
      </c>
      <c r="BD65" s="71">
        <v>0</v>
      </c>
      <c r="BE65" s="71">
        <v>49029.87</v>
      </c>
      <c r="BF65" s="71">
        <v>416545.39</v>
      </c>
      <c r="BG65" s="71">
        <v>-9129</v>
      </c>
      <c r="BH65" s="71">
        <v>2045473.19</v>
      </c>
      <c r="BI65" s="71">
        <v>17656.12</v>
      </c>
      <c r="BJ65" s="71">
        <v>0</v>
      </c>
      <c r="BK65" s="71">
        <v>948365</v>
      </c>
      <c r="BL65" s="71">
        <v>29564.83</v>
      </c>
      <c r="BM65" s="71">
        <v>56186.37</v>
      </c>
      <c r="BN65" s="71">
        <v>0</v>
      </c>
      <c r="BO65" s="71">
        <v>0</v>
      </c>
      <c r="BP65" s="71">
        <v>0</v>
      </c>
      <c r="BQ65" s="71">
        <v>7154.94</v>
      </c>
      <c r="BR65" s="71"/>
      <c r="BS65" s="71">
        <v>770581.84</v>
      </c>
      <c r="BT65" s="71">
        <v>0</v>
      </c>
      <c r="BU65" s="71">
        <v>0</v>
      </c>
      <c r="BV65" s="71">
        <v>0</v>
      </c>
      <c r="BW65" s="71">
        <v>0</v>
      </c>
      <c r="BX65" s="149">
        <v>733596</v>
      </c>
      <c r="BY65" s="71">
        <v>106533</v>
      </c>
      <c r="BZ65" s="71">
        <v>19299.759999999998</v>
      </c>
      <c r="CA65" s="71">
        <v>0</v>
      </c>
      <c r="CB65" s="71">
        <v>126203.71</v>
      </c>
      <c r="CC65" s="71">
        <v>0</v>
      </c>
      <c r="CD65" s="71"/>
      <c r="CE65" s="71"/>
      <c r="CF65" s="11"/>
      <c r="CG65" s="11">
        <v>133041.97</v>
      </c>
      <c r="CH65" s="11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2:149" outlineLevel="1" x14ac:dyDescent="0.2">
      <c r="B66" s="2">
        <v>58</v>
      </c>
      <c r="C66" s="9">
        <v>5646</v>
      </c>
      <c r="D66" s="138">
        <v>55</v>
      </c>
      <c r="E66" s="9" t="s">
        <v>65</v>
      </c>
      <c r="F66" s="64"/>
      <c r="G66" s="183">
        <f>IFERROR(VLOOKUP(C66,'[1]Trial Balance'!$A$266:$D$333,4,FALSE),0)</f>
        <v>0</v>
      </c>
      <c r="H66" s="203">
        <f>IFERROR(VLOOKUP(C66,'[1]Trial Balance'!$A$266:$E$333,5,FALSE),0)</f>
        <v>0</v>
      </c>
      <c r="I66" s="183">
        <f>IFERROR(VLOOKUP(C66,'[1]Trial Balance'!$A$266:$F$333,6,FALSE),0)</f>
        <v>0</v>
      </c>
      <c r="J66" s="183">
        <f>IFERROR(VLOOKUP(C66,'[1]Trial Balance'!$A$266:$G$333,7,FALSE),0)</f>
        <v>0</v>
      </c>
      <c r="K66" s="64"/>
      <c r="L66" s="64"/>
      <c r="M66" s="64"/>
      <c r="N66" s="149"/>
      <c r="O66" s="70">
        <v>64</v>
      </c>
      <c r="P66" s="70">
        <v>0</v>
      </c>
      <c r="Q66" s="114">
        <v>0</v>
      </c>
      <c r="R66" s="114">
        <v>0</v>
      </c>
      <c r="S66" s="114">
        <v>0</v>
      </c>
      <c r="T66" s="114">
        <v>0</v>
      </c>
      <c r="U66" s="114">
        <v>0</v>
      </c>
      <c r="V66" s="114">
        <v>0</v>
      </c>
      <c r="W66" s="114">
        <v>0</v>
      </c>
      <c r="X66" s="143">
        <v>17785.060000000001</v>
      </c>
      <c r="Y66" s="114">
        <v>0</v>
      </c>
      <c r="Z66" s="114">
        <v>1133</v>
      </c>
      <c r="AA66" s="114">
        <v>0</v>
      </c>
      <c r="AB66" s="114">
        <v>0</v>
      </c>
      <c r="AC66" s="114">
        <v>0</v>
      </c>
      <c r="AD66" s="114">
        <v>116841.12</v>
      </c>
      <c r="AE66" s="114">
        <v>2998163.14</v>
      </c>
      <c r="AF66" s="114">
        <v>0</v>
      </c>
      <c r="AG66" s="114">
        <v>0</v>
      </c>
      <c r="AH66" s="114">
        <v>0</v>
      </c>
      <c r="AI66" s="114">
        <v>0</v>
      </c>
      <c r="AJ66" s="114">
        <v>0</v>
      </c>
      <c r="AK66" s="114">
        <v>592797.04</v>
      </c>
      <c r="AL66" s="71">
        <v>0</v>
      </c>
      <c r="AM66" s="71">
        <v>0</v>
      </c>
      <c r="AN66" s="71">
        <v>0</v>
      </c>
      <c r="AO66" s="71">
        <v>0</v>
      </c>
      <c r="AP66" s="71">
        <v>0</v>
      </c>
      <c r="AQ66" s="71">
        <v>0</v>
      </c>
      <c r="AR66" s="71">
        <v>0</v>
      </c>
      <c r="AS66" s="71">
        <v>0</v>
      </c>
      <c r="AT66" s="71">
        <v>0</v>
      </c>
      <c r="AU66" s="71">
        <v>-900</v>
      </c>
      <c r="AV66" s="71">
        <v>0</v>
      </c>
      <c r="AW66" s="71">
        <v>0</v>
      </c>
      <c r="AX66" s="71">
        <v>0</v>
      </c>
      <c r="AY66" s="71">
        <v>236</v>
      </c>
      <c r="AZ66" s="71">
        <v>0</v>
      </c>
      <c r="BA66" s="71"/>
      <c r="BB66" s="71">
        <v>0</v>
      </c>
      <c r="BC66" s="71">
        <v>43152</v>
      </c>
      <c r="BD66" s="71">
        <v>0</v>
      </c>
      <c r="BE66" s="71">
        <v>0</v>
      </c>
      <c r="BF66" s="71">
        <v>0</v>
      </c>
      <c r="BG66" s="71">
        <v>0</v>
      </c>
      <c r="BH66" s="71">
        <v>408900</v>
      </c>
      <c r="BI66" s="71">
        <v>0</v>
      </c>
      <c r="BJ66" s="71">
        <v>0</v>
      </c>
      <c r="BK66" s="71">
        <v>0</v>
      </c>
      <c r="BL66" s="71">
        <v>0</v>
      </c>
      <c r="BM66" s="71">
        <v>0</v>
      </c>
      <c r="BN66" s="71">
        <v>0</v>
      </c>
      <c r="BO66" s="71">
        <v>9976.56</v>
      </c>
      <c r="BP66" s="71">
        <v>1098.98</v>
      </c>
      <c r="BQ66" s="71">
        <v>17109.37</v>
      </c>
      <c r="BR66" s="71"/>
      <c r="BS66" s="71">
        <v>0</v>
      </c>
      <c r="BT66" s="71">
        <v>0</v>
      </c>
      <c r="BU66" s="71">
        <v>0</v>
      </c>
      <c r="BV66" s="71">
        <v>0</v>
      </c>
      <c r="BW66" s="71">
        <v>0</v>
      </c>
      <c r="BX66" s="149">
        <v>185771</v>
      </c>
      <c r="BY66" s="71">
        <v>0</v>
      </c>
      <c r="BZ66" s="71">
        <v>0</v>
      </c>
      <c r="CA66" s="71">
        <v>0</v>
      </c>
      <c r="CB66" s="71">
        <v>0</v>
      </c>
      <c r="CC66" s="71">
        <v>0</v>
      </c>
      <c r="CD66" s="71"/>
      <c r="CE66" s="71"/>
      <c r="CF66" s="11"/>
      <c r="CG66" s="11">
        <v>0</v>
      </c>
      <c r="CH66" s="11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2:149" outlineLevel="1" x14ac:dyDescent="0.2">
      <c r="B67" s="2">
        <v>59</v>
      </c>
      <c r="C67" s="9">
        <v>5647</v>
      </c>
      <c r="D67" s="138">
        <v>56</v>
      </c>
      <c r="E67" s="9" t="s">
        <v>66</v>
      </c>
      <c r="F67" s="64"/>
      <c r="G67" s="183">
        <f>IFERROR(VLOOKUP(C67,'[1]Trial Balance'!$A$266:$D$333,4,FALSE),0)</f>
        <v>0</v>
      </c>
      <c r="H67" s="203">
        <f>IFERROR(VLOOKUP(C67,'[1]Trial Balance'!$A$266:$E$333,5,FALSE),0)</f>
        <v>0</v>
      </c>
      <c r="I67" s="183">
        <f>IFERROR(VLOOKUP(C67,'[1]Trial Balance'!$A$266:$F$333,6,FALSE),0)</f>
        <v>0</v>
      </c>
      <c r="J67" s="183">
        <f>IFERROR(VLOOKUP(C67,'[1]Trial Balance'!$A$266:$G$333,7,FALSE),0)</f>
        <v>0</v>
      </c>
      <c r="K67" s="64"/>
      <c r="L67" s="64"/>
      <c r="M67" s="64"/>
      <c r="N67" s="149"/>
      <c r="O67" s="70">
        <v>65</v>
      </c>
      <c r="P67" s="70">
        <v>0</v>
      </c>
      <c r="Q67" s="114">
        <v>0</v>
      </c>
      <c r="R67" s="114">
        <v>0</v>
      </c>
      <c r="S67" s="114">
        <v>0</v>
      </c>
      <c r="T67" s="114">
        <v>0</v>
      </c>
      <c r="U67" s="114">
        <v>0</v>
      </c>
      <c r="V67" s="114">
        <v>0</v>
      </c>
      <c r="W67" s="114">
        <v>0</v>
      </c>
      <c r="X67" s="143">
        <v>0</v>
      </c>
      <c r="Y67" s="114">
        <v>0</v>
      </c>
      <c r="Z67" s="114">
        <v>0</v>
      </c>
      <c r="AA67" s="114">
        <v>0</v>
      </c>
      <c r="AB67" s="114">
        <v>0</v>
      </c>
      <c r="AC67" s="114">
        <v>0</v>
      </c>
      <c r="AD67" s="114">
        <v>0</v>
      </c>
      <c r="AE67" s="114">
        <v>0</v>
      </c>
      <c r="AF67" s="114">
        <v>0</v>
      </c>
      <c r="AG67" s="114">
        <v>0</v>
      </c>
      <c r="AH67" s="114">
        <v>0</v>
      </c>
      <c r="AI67" s="114">
        <v>0</v>
      </c>
      <c r="AJ67" s="114">
        <v>0</v>
      </c>
      <c r="AK67" s="114">
        <v>0</v>
      </c>
      <c r="AL67" s="71">
        <v>0</v>
      </c>
      <c r="AM67" s="71">
        <v>-45300</v>
      </c>
      <c r="AN67" s="71">
        <v>0</v>
      </c>
      <c r="AO67" s="71">
        <v>0</v>
      </c>
      <c r="AP67" s="71">
        <v>0</v>
      </c>
      <c r="AQ67" s="71">
        <v>0</v>
      </c>
      <c r="AR67" s="71">
        <v>0</v>
      </c>
      <c r="AS67" s="71">
        <v>0</v>
      </c>
      <c r="AT67" s="71">
        <v>0</v>
      </c>
      <c r="AU67" s="71">
        <v>0</v>
      </c>
      <c r="AV67" s="71">
        <v>0</v>
      </c>
      <c r="AW67" s="71">
        <v>0</v>
      </c>
      <c r="AX67" s="71">
        <v>0</v>
      </c>
      <c r="AY67" s="71">
        <v>0</v>
      </c>
      <c r="AZ67" s="71">
        <v>0</v>
      </c>
      <c r="BA67" s="71"/>
      <c r="BB67" s="71">
        <v>0</v>
      </c>
      <c r="BC67" s="71">
        <v>0</v>
      </c>
      <c r="BD67" s="71">
        <v>0</v>
      </c>
      <c r="BE67" s="71">
        <v>0</v>
      </c>
      <c r="BF67" s="71">
        <v>-34300</v>
      </c>
      <c r="BG67" s="71">
        <v>0</v>
      </c>
      <c r="BH67" s="71">
        <v>0</v>
      </c>
      <c r="BI67" s="71">
        <v>0</v>
      </c>
      <c r="BJ67" s="71">
        <v>0</v>
      </c>
      <c r="BK67" s="71">
        <v>0</v>
      </c>
      <c r="BL67" s="71">
        <v>0</v>
      </c>
      <c r="BM67" s="71">
        <v>0</v>
      </c>
      <c r="BN67" s="71">
        <v>0</v>
      </c>
      <c r="BO67" s="71">
        <v>0</v>
      </c>
      <c r="BP67" s="71">
        <v>0</v>
      </c>
      <c r="BQ67" s="71">
        <v>0</v>
      </c>
      <c r="BR67" s="71"/>
      <c r="BS67" s="71">
        <v>0</v>
      </c>
      <c r="BT67" s="71">
        <v>0</v>
      </c>
      <c r="BU67" s="71">
        <v>0</v>
      </c>
      <c r="BV67" s="71">
        <v>0</v>
      </c>
      <c r="BW67" s="71">
        <v>0</v>
      </c>
      <c r="BX67" s="149">
        <v>0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/>
      <c r="CE67" s="71"/>
      <c r="CF67" s="11"/>
      <c r="CG67" s="11">
        <v>0</v>
      </c>
      <c r="CH67" s="11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2:149" outlineLevel="1" x14ac:dyDescent="0.2">
      <c r="B68" s="2">
        <v>60</v>
      </c>
      <c r="C68" s="9">
        <v>5650</v>
      </c>
      <c r="D68" s="138">
        <v>57</v>
      </c>
      <c r="E68" s="9" t="s">
        <v>67</v>
      </c>
      <c r="F68" s="64"/>
      <c r="G68" s="183">
        <f>IFERROR(VLOOKUP(C68,'[1]Trial Balance'!$A$266:$D$333,4,FALSE),0)</f>
        <v>0</v>
      </c>
      <c r="H68" s="203">
        <f>IFERROR(VLOOKUP(C68,'[1]Trial Balance'!$A$266:$E$333,5,FALSE),0)</f>
        <v>0</v>
      </c>
      <c r="I68" s="183">
        <f>IFERROR(VLOOKUP(C68,'[1]Trial Balance'!$A$266:$F$333,6,FALSE),0)</f>
        <v>0</v>
      </c>
      <c r="J68" s="183">
        <f>IFERROR(VLOOKUP(C68,'[1]Trial Balance'!$A$266:$G$333,7,FALSE),0)</f>
        <v>0</v>
      </c>
      <c r="K68" s="64"/>
      <c r="L68" s="64"/>
      <c r="M68" s="64"/>
      <c r="N68" s="149"/>
      <c r="O68" s="70">
        <v>66</v>
      </c>
      <c r="P68" s="70">
        <v>0</v>
      </c>
      <c r="Q68" s="114">
        <v>0</v>
      </c>
      <c r="R68" s="114">
        <v>0</v>
      </c>
      <c r="S68" s="114">
        <v>0</v>
      </c>
      <c r="T68" s="114">
        <v>0</v>
      </c>
      <c r="U68" s="114">
        <v>64700</v>
      </c>
      <c r="V68" s="114">
        <v>0</v>
      </c>
      <c r="W68" s="114">
        <v>0</v>
      </c>
      <c r="X68" s="143">
        <v>0</v>
      </c>
      <c r="Y68" s="114">
        <v>0</v>
      </c>
      <c r="Z68" s="114">
        <v>0</v>
      </c>
      <c r="AA68" s="114">
        <v>0</v>
      </c>
      <c r="AB68" s="114">
        <v>0</v>
      </c>
      <c r="AC68" s="114">
        <v>0</v>
      </c>
      <c r="AD68" s="114">
        <v>0</v>
      </c>
      <c r="AE68" s="114">
        <v>0</v>
      </c>
      <c r="AF68" s="114">
        <v>0</v>
      </c>
      <c r="AG68" s="114">
        <v>0</v>
      </c>
      <c r="AH68" s="114">
        <v>0</v>
      </c>
      <c r="AI68" s="114">
        <v>0</v>
      </c>
      <c r="AJ68" s="114">
        <v>0</v>
      </c>
      <c r="AK68" s="114">
        <v>0</v>
      </c>
      <c r="AL68" s="71">
        <v>0</v>
      </c>
      <c r="AM68" s="71">
        <v>0</v>
      </c>
      <c r="AN68" s="71">
        <v>0</v>
      </c>
      <c r="AO68" s="71">
        <v>0</v>
      </c>
      <c r="AP68" s="71">
        <v>0</v>
      </c>
      <c r="AQ68" s="71">
        <v>0</v>
      </c>
      <c r="AR68" s="71">
        <v>0</v>
      </c>
      <c r="AS68" s="71">
        <v>0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/>
      <c r="BB68" s="71">
        <v>0</v>
      </c>
      <c r="BC68" s="71">
        <v>0</v>
      </c>
      <c r="BD68" s="71">
        <v>0</v>
      </c>
      <c r="BE68" s="71">
        <v>0</v>
      </c>
      <c r="BF68" s="71">
        <v>0</v>
      </c>
      <c r="BG68" s="71">
        <v>0</v>
      </c>
      <c r="BH68" s="71">
        <v>0</v>
      </c>
      <c r="BI68" s="71">
        <v>0</v>
      </c>
      <c r="BJ68" s="71">
        <v>0</v>
      </c>
      <c r="BK68" s="71">
        <v>0</v>
      </c>
      <c r="BL68" s="71">
        <v>0</v>
      </c>
      <c r="BM68" s="71">
        <v>0</v>
      </c>
      <c r="BN68" s="71">
        <v>0</v>
      </c>
      <c r="BO68" s="71">
        <v>0</v>
      </c>
      <c r="BP68" s="71">
        <v>0</v>
      </c>
      <c r="BQ68" s="71">
        <v>0</v>
      </c>
      <c r="BR68" s="71"/>
      <c r="BS68" s="71">
        <v>0</v>
      </c>
      <c r="BT68" s="71">
        <v>0</v>
      </c>
      <c r="BU68" s="71">
        <v>0</v>
      </c>
      <c r="BV68" s="71">
        <v>0</v>
      </c>
      <c r="BW68" s="71">
        <v>0</v>
      </c>
      <c r="BX68" s="149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/>
      <c r="CE68" s="71"/>
      <c r="CF68" s="11"/>
      <c r="CG68" s="11">
        <v>0</v>
      </c>
      <c r="CH68" s="11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2:149" outlineLevel="1" x14ac:dyDescent="0.2">
      <c r="B69" s="2">
        <v>61</v>
      </c>
      <c r="C69" s="9">
        <v>5655</v>
      </c>
      <c r="D69" s="138">
        <v>58</v>
      </c>
      <c r="E69" s="9" t="s">
        <v>68</v>
      </c>
      <c r="F69" s="64"/>
      <c r="G69" s="183">
        <f>IFERROR(VLOOKUP(C69,'[1]Trial Balance'!$A$266:$D$333,4,FALSE),0)</f>
        <v>85518.32</v>
      </c>
      <c r="H69" s="203">
        <f>IFERROR(VLOOKUP(C69,'[1]Trial Balance'!$A$266:$E$333,5,FALSE),0)</f>
        <v>84197.92</v>
      </c>
      <c r="I69" s="183">
        <f>IFERROR(VLOOKUP(C69,'[1]Trial Balance'!$A$266:$F$333,6,FALSE),0)</f>
        <v>101207.01</v>
      </c>
      <c r="J69" s="183">
        <f>IFERROR(VLOOKUP(C69,'[1]Trial Balance'!$A$266:$G$333,7,FALSE),0)</f>
        <v>125213.64</v>
      </c>
      <c r="K69" s="64"/>
      <c r="L69" s="64"/>
      <c r="M69" s="64"/>
      <c r="N69" s="149"/>
      <c r="O69" s="70">
        <v>67</v>
      </c>
      <c r="P69" s="70">
        <v>0</v>
      </c>
      <c r="Q69" s="114">
        <v>3752616.78</v>
      </c>
      <c r="R69" s="114">
        <v>131126.82</v>
      </c>
      <c r="S69" s="114">
        <v>19117.759999999998</v>
      </c>
      <c r="T69" s="114">
        <v>297890</v>
      </c>
      <c r="U69" s="114">
        <v>223700.83</v>
      </c>
      <c r="V69" s="114">
        <v>221692.34</v>
      </c>
      <c r="W69" s="114">
        <v>232353.5</v>
      </c>
      <c r="X69" s="143">
        <v>121824.01</v>
      </c>
      <c r="Y69" s="114">
        <v>72345.42</v>
      </c>
      <c r="Z69" s="114">
        <v>49217.29</v>
      </c>
      <c r="AA69" s="114">
        <v>74947.16</v>
      </c>
      <c r="AB69" s="114">
        <v>92110.76</v>
      </c>
      <c r="AC69" s="114">
        <v>686318.05</v>
      </c>
      <c r="AD69" s="114">
        <v>495625.18</v>
      </c>
      <c r="AE69" s="114">
        <v>378796.51</v>
      </c>
      <c r="AF69" s="114">
        <v>147062.53</v>
      </c>
      <c r="AG69" s="114">
        <v>15994.99</v>
      </c>
      <c r="AH69" s="114">
        <v>519963.53</v>
      </c>
      <c r="AI69" s="114">
        <v>135863.94</v>
      </c>
      <c r="AJ69" s="114">
        <v>50017.33</v>
      </c>
      <c r="AK69" s="114">
        <v>497862.77</v>
      </c>
      <c r="AL69" s="71">
        <v>110755.23</v>
      </c>
      <c r="AM69" s="71">
        <v>182833.01</v>
      </c>
      <c r="AN69" s="71">
        <v>145657.93</v>
      </c>
      <c r="AO69" s="71">
        <v>45701.760000000002</v>
      </c>
      <c r="AP69" s="71">
        <v>51286.86</v>
      </c>
      <c r="AQ69" s="71">
        <v>166315.79</v>
      </c>
      <c r="AR69" s="71">
        <v>7468911.04</v>
      </c>
      <c r="AS69" s="71">
        <v>1086219.81</v>
      </c>
      <c r="AT69" s="71">
        <v>296437.92</v>
      </c>
      <c r="AU69" s="71">
        <v>24912</v>
      </c>
      <c r="AV69" s="71">
        <v>180316</v>
      </c>
      <c r="AW69" s="71">
        <v>659628.13</v>
      </c>
      <c r="AX69" s="71">
        <v>78546.759999999995</v>
      </c>
      <c r="AY69" s="71">
        <v>96907.08</v>
      </c>
      <c r="AZ69" s="71">
        <v>692739.35</v>
      </c>
      <c r="BA69" s="71"/>
      <c r="BB69" s="71">
        <v>111943</v>
      </c>
      <c r="BC69" s="71">
        <v>183313.07</v>
      </c>
      <c r="BD69" s="71">
        <v>281798.40999999997</v>
      </c>
      <c r="BE69" s="71">
        <v>115017.24</v>
      </c>
      <c r="BF69" s="71">
        <v>270520.12</v>
      </c>
      <c r="BG69" s="71">
        <v>31660.47</v>
      </c>
      <c r="BH69" s="71">
        <v>603997.96</v>
      </c>
      <c r="BI69" s="71">
        <v>80629.539999999994</v>
      </c>
      <c r="BJ69" s="71">
        <v>96516</v>
      </c>
      <c r="BK69" s="71">
        <v>412027</v>
      </c>
      <c r="BL69" s="71">
        <v>130504.46</v>
      </c>
      <c r="BM69" s="71">
        <v>230774.21</v>
      </c>
      <c r="BN69" s="71">
        <v>804050.95</v>
      </c>
      <c r="BO69" s="71">
        <v>55011.87</v>
      </c>
      <c r="BP69" s="71">
        <v>42822.6</v>
      </c>
      <c r="BQ69" s="71">
        <v>17248.03</v>
      </c>
      <c r="BR69" s="71"/>
      <c r="BS69" s="71">
        <v>278137.7</v>
      </c>
      <c r="BT69" s="71">
        <v>35443.43</v>
      </c>
      <c r="BU69" s="71">
        <v>4924577.18</v>
      </c>
      <c r="BV69" s="71">
        <v>476158</v>
      </c>
      <c r="BW69" s="71">
        <v>76104.11</v>
      </c>
      <c r="BX69" s="149">
        <v>399144</v>
      </c>
      <c r="BY69" s="71">
        <v>113038.95</v>
      </c>
      <c r="BZ69" s="71">
        <v>157479.72</v>
      </c>
      <c r="CA69" s="71">
        <v>25342</v>
      </c>
      <c r="CB69" s="71">
        <v>180158.05</v>
      </c>
      <c r="CC69" s="71">
        <v>574367.24</v>
      </c>
      <c r="CD69" s="71"/>
      <c r="CE69" s="71"/>
      <c r="CF69" s="11"/>
      <c r="CG69" s="11">
        <v>4327887.6500000004</v>
      </c>
      <c r="CH69" s="11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2:149" outlineLevel="1" x14ac:dyDescent="0.2">
      <c r="B70" s="2">
        <v>62</v>
      </c>
      <c r="C70" s="9">
        <v>5665</v>
      </c>
      <c r="D70" s="138">
        <v>59</v>
      </c>
      <c r="E70" s="9" t="s">
        <v>69</v>
      </c>
      <c r="F70" s="64"/>
      <c r="G70" s="183">
        <f>IFERROR(VLOOKUP(C70,'[1]Trial Balance'!$A$266:$D$333,4,FALSE),0)</f>
        <v>171420.61</v>
      </c>
      <c r="H70" s="203">
        <f>IFERROR(VLOOKUP(C70,'[1]Trial Balance'!$A$266:$E$333,5,FALSE),0)</f>
        <v>184232.26</v>
      </c>
      <c r="I70" s="183">
        <f>IFERROR(VLOOKUP(C70,'[1]Trial Balance'!$A$266:$F$333,6,FALSE),0)</f>
        <v>185767.22</v>
      </c>
      <c r="J70" s="183">
        <f>IFERROR(VLOOKUP(C70,'[1]Trial Balance'!$A$266:$G$333,7,FALSE),0)</f>
        <v>210580.66</v>
      </c>
      <c r="K70" s="64"/>
      <c r="L70" s="64"/>
      <c r="M70" s="64"/>
      <c r="N70" s="149"/>
      <c r="O70" s="70">
        <v>68</v>
      </c>
      <c r="P70" s="70">
        <v>0</v>
      </c>
      <c r="Q70" s="114">
        <v>8813249.1699999999</v>
      </c>
      <c r="R70" s="114">
        <v>38424.81</v>
      </c>
      <c r="S70" s="114">
        <v>22241.48</v>
      </c>
      <c r="T70" s="114">
        <v>876025</v>
      </c>
      <c r="U70" s="114">
        <v>33908.15</v>
      </c>
      <c r="V70" s="114">
        <v>648230.03</v>
      </c>
      <c r="W70" s="114">
        <v>513632.37</v>
      </c>
      <c r="X70" s="143">
        <v>90731.43</v>
      </c>
      <c r="Y70" s="114">
        <v>24210.82</v>
      </c>
      <c r="Z70" s="114">
        <v>89768.31</v>
      </c>
      <c r="AA70" s="114">
        <v>0</v>
      </c>
      <c r="AB70" s="114">
        <v>2082.0500000000002</v>
      </c>
      <c r="AC70" s="114">
        <v>17294.03</v>
      </c>
      <c r="AD70" s="114">
        <v>62473.89</v>
      </c>
      <c r="AE70" s="114">
        <v>130664.88</v>
      </c>
      <c r="AF70" s="114">
        <v>427083.26</v>
      </c>
      <c r="AG70" s="114">
        <v>1135.94</v>
      </c>
      <c r="AH70" s="114">
        <v>114176.85</v>
      </c>
      <c r="AI70" s="114">
        <v>102074.1</v>
      </c>
      <c r="AJ70" s="114">
        <v>100879.37</v>
      </c>
      <c r="AK70" s="114">
        <v>256286.02</v>
      </c>
      <c r="AL70" s="71">
        <v>94074.87</v>
      </c>
      <c r="AM70" s="71">
        <v>1205752.51</v>
      </c>
      <c r="AN70" s="71">
        <v>425909.13</v>
      </c>
      <c r="AO70" s="71">
        <v>29195.89</v>
      </c>
      <c r="AP70" s="71">
        <v>0</v>
      </c>
      <c r="AQ70" s="71">
        <v>17200</v>
      </c>
      <c r="AR70" s="71">
        <v>11503560.970000001</v>
      </c>
      <c r="AS70" s="71">
        <v>2623202.59</v>
      </c>
      <c r="AT70" s="71">
        <v>162881.79999999999</v>
      </c>
      <c r="AU70" s="71">
        <v>25950</v>
      </c>
      <c r="AV70" s="71">
        <v>138508</v>
      </c>
      <c r="AW70" s="71">
        <v>109206.09</v>
      </c>
      <c r="AX70" s="71">
        <v>71258.78</v>
      </c>
      <c r="AY70" s="71">
        <v>1181650.3600000001</v>
      </c>
      <c r="AZ70" s="71">
        <v>800043.78</v>
      </c>
      <c r="BA70" s="71"/>
      <c r="BB70" s="71">
        <v>271250</v>
      </c>
      <c r="BC70" s="71">
        <v>349277.5</v>
      </c>
      <c r="BD70" s="71">
        <v>80603.44</v>
      </c>
      <c r="BE70" s="71">
        <v>57157.52</v>
      </c>
      <c r="BF70" s="71">
        <v>89018.63</v>
      </c>
      <c r="BG70" s="71">
        <v>8858.33</v>
      </c>
      <c r="BH70" s="71">
        <v>221246.89</v>
      </c>
      <c r="BI70" s="71">
        <v>177228.37</v>
      </c>
      <c r="BJ70" s="71">
        <v>89094</v>
      </c>
      <c r="BK70" s="71">
        <v>164801</v>
      </c>
      <c r="BL70" s="71">
        <v>78325.19</v>
      </c>
      <c r="BM70" s="71">
        <v>236768.15</v>
      </c>
      <c r="BN70" s="71">
        <v>150596</v>
      </c>
      <c r="BO70" s="71">
        <v>30830</v>
      </c>
      <c r="BP70" s="71">
        <v>107236.3</v>
      </c>
      <c r="BQ70" s="71">
        <v>25347.84</v>
      </c>
      <c r="BR70" s="71"/>
      <c r="BS70" s="71">
        <v>163908.66</v>
      </c>
      <c r="BT70" s="71">
        <v>313546.40999999997</v>
      </c>
      <c r="BU70" s="71">
        <v>34804.57</v>
      </c>
      <c r="BV70" s="71">
        <v>382474</v>
      </c>
      <c r="BW70" s="71">
        <v>114129.64</v>
      </c>
      <c r="BX70" s="149">
        <v>365367</v>
      </c>
      <c r="BY70" s="71">
        <v>131363.51</v>
      </c>
      <c r="BZ70" s="71">
        <v>61371.199999999997</v>
      </c>
      <c r="CA70" s="71">
        <v>33576</v>
      </c>
      <c r="CB70" s="71">
        <v>227295.88</v>
      </c>
      <c r="CC70" s="71">
        <v>389891.14</v>
      </c>
      <c r="CD70" s="71"/>
      <c r="CE70" s="71"/>
      <c r="CF70" s="11"/>
      <c r="CG70" s="11">
        <v>35003486.689999998</v>
      </c>
      <c r="CH70" s="11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2:149" outlineLevel="1" x14ac:dyDescent="0.2">
      <c r="B71" s="2">
        <v>63</v>
      </c>
      <c r="C71" s="9">
        <v>5670</v>
      </c>
      <c r="D71" s="138">
        <v>60</v>
      </c>
      <c r="E71" s="9" t="s">
        <v>70</v>
      </c>
      <c r="F71" s="64"/>
      <c r="G71" s="183">
        <f>IFERROR(VLOOKUP(C71,'[1]Trial Balance'!$A$266:$D$333,4,FALSE),0)</f>
        <v>0</v>
      </c>
      <c r="H71" s="203">
        <f>IFERROR(VLOOKUP(C71,'[1]Trial Balance'!$A$266:$E$333,5,FALSE),0)</f>
        <v>0</v>
      </c>
      <c r="I71" s="183">
        <f>IFERROR(VLOOKUP(C71,'[1]Trial Balance'!$A$266:$F$333,6,FALSE),0)</f>
        <v>0</v>
      </c>
      <c r="J71" s="183">
        <f>IFERROR(VLOOKUP(C71,'[1]Trial Balance'!$A$266:$G$333,7,FALSE),0)</f>
        <v>0</v>
      </c>
      <c r="K71" s="64"/>
      <c r="L71" s="64"/>
      <c r="M71" s="64"/>
      <c r="N71" s="149"/>
      <c r="O71" s="70">
        <v>69</v>
      </c>
      <c r="P71" s="70">
        <v>0</v>
      </c>
      <c r="Q71" s="114">
        <v>1615558.34</v>
      </c>
      <c r="R71" s="114">
        <v>248231.4</v>
      </c>
      <c r="S71" s="114">
        <v>0</v>
      </c>
      <c r="T71" s="114">
        <v>0</v>
      </c>
      <c r="U71" s="114">
        <v>0</v>
      </c>
      <c r="V71" s="114">
        <v>32621.759999999998</v>
      </c>
      <c r="W71" s="114">
        <v>349352.88</v>
      </c>
      <c r="X71" s="143">
        <v>0</v>
      </c>
      <c r="Y71" s="114">
        <v>0</v>
      </c>
      <c r="Z71" s="114">
        <v>43200</v>
      </c>
      <c r="AA71" s="114">
        <v>15900</v>
      </c>
      <c r="AB71" s="114">
        <v>0</v>
      </c>
      <c r="AC71" s="114">
        <v>79316.350000000006</v>
      </c>
      <c r="AD71" s="114">
        <v>0</v>
      </c>
      <c r="AE71" s="114">
        <v>0</v>
      </c>
      <c r="AF71" s="114">
        <v>241084.96</v>
      </c>
      <c r="AG71" s="114">
        <v>0</v>
      </c>
      <c r="AH71" s="114">
        <v>0</v>
      </c>
      <c r="AI71" s="114">
        <v>0</v>
      </c>
      <c r="AJ71" s="114">
        <v>16679.990000000002</v>
      </c>
      <c r="AK71" s="114">
        <v>69406.820000000007</v>
      </c>
      <c r="AL71" s="71">
        <v>0</v>
      </c>
      <c r="AM71" s="71">
        <v>0</v>
      </c>
      <c r="AN71" s="71">
        <v>0</v>
      </c>
      <c r="AO71" s="71">
        <v>16172.12</v>
      </c>
      <c r="AP71" s="71">
        <v>11896.18</v>
      </c>
      <c r="AQ71" s="71">
        <v>0</v>
      </c>
      <c r="AR71" s="71">
        <v>10123042.5</v>
      </c>
      <c r="AS71" s="71">
        <v>0</v>
      </c>
      <c r="AT71" s="71">
        <v>768.87</v>
      </c>
      <c r="AU71" s="71">
        <v>0</v>
      </c>
      <c r="AV71" s="71">
        <v>303188</v>
      </c>
      <c r="AW71" s="71">
        <v>0</v>
      </c>
      <c r="AX71" s="71">
        <v>0</v>
      </c>
      <c r="AY71" s="71">
        <v>0</v>
      </c>
      <c r="AZ71" s="71">
        <v>0</v>
      </c>
      <c r="BA71" s="71"/>
      <c r="BB71" s="71">
        <v>0</v>
      </c>
      <c r="BC71" s="71">
        <v>282667.42</v>
      </c>
      <c r="BD71" s="71">
        <v>0</v>
      </c>
      <c r="BE71" s="71">
        <v>0</v>
      </c>
      <c r="BF71" s="71">
        <v>0</v>
      </c>
      <c r="BG71" s="71">
        <v>0</v>
      </c>
      <c r="BH71" s="71">
        <v>6258.32</v>
      </c>
      <c r="BI71" s="71">
        <v>0</v>
      </c>
      <c r="BJ71" s="71">
        <v>0</v>
      </c>
      <c r="BK71" s="71">
        <v>322770</v>
      </c>
      <c r="BL71" s="71">
        <v>15000</v>
      </c>
      <c r="BM71" s="71">
        <v>661881</v>
      </c>
      <c r="BN71" s="71">
        <v>0</v>
      </c>
      <c r="BO71" s="71">
        <v>15771.48</v>
      </c>
      <c r="BP71" s="71">
        <v>7829.76</v>
      </c>
      <c r="BQ71" s="71">
        <v>21815.77</v>
      </c>
      <c r="BR71" s="71"/>
      <c r="BS71" s="71">
        <v>308415.96999999997</v>
      </c>
      <c r="BT71" s="71">
        <v>131640</v>
      </c>
      <c r="BU71" s="71">
        <v>0</v>
      </c>
      <c r="BV71" s="71">
        <v>0</v>
      </c>
      <c r="BW71" s="71">
        <v>0</v>
      </c>
      <c r="BX71" s="149">
        <v>0</v>
      </c>
      <c r="BY71" s="71">
        <v>0</v>
      </c>
      <c r="BZ71" s="71">
        <v>0</v>
      </c>
      <c r="CA71" s="71">
        <v>110522</v>
      </c>
      <c r="CB71" s="71">
        <v>0</v>
      </c>
      <c r="CC71" s="71">
        <v>0</v>
      </c>
      <c r="CD71" s="71"/>
      <c r="CE71" s="71"/>
      <c r="CF71" s="11"/>
      <c r="CG71" s="11">
        <v>1301033.28</v>
      </c>
      <c r="CH71" s="11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2:149" outlineLevel="1" x14ac:dyDescent="0.2">
      <c r="B72" s="2">
        <v>64</v>
      </c>
      <c r="C72" s="9">
        <v>5672</v>
      </c>
      <c r="D72" s="138">
        <v>61</v>
      </c>
      <c r="E72" s="9" t="s">
        <v>71</v>
      </c>
      <c r="F72" s="64"/>
      <c r="G72" s="183">
        <f>IFERROR(VLOOKUP(C72,'[1]Trial Balance'!$A$266:$D$333,4,FALSE),0)</f>
        <v>0</v>
      </c>
      <c r="H72" s="203">
        <f>IFERROR(VLOOKUP(C72,'[1]Trial Balance'!$A$266:$E$333,5,FALSE),0)</f>
        <v>0</v>
      </c>
      <c r="I72" s="183">
        <f>IFERROR(VLOOKUP(C72,'[1]Trial Balance'!$A$266:$F$333,6,FALSE),0)</f>
        <v>0</v>
      </c>
      <c r="J72" s="183">
        <f>IFERROR(VLOOKUP(C72,'[1]Trial Balance'!$A$266:$G$333,7,FALSE),0)</f>
        <v>0</v>
      </c>
      <c r="K72" s="64"/>
      <c r="L72" s="64"/>
      <c r="M72" s="64"/>
      <c r="N72" s="149"/>
      <c r="O72" s="70">
        <v>70</v>
      </c>
      <c r="P72" s="70">
        <v>0</v>
      </c>
      <c r="Q72" s="114">
        <v>0</v>
      </c>
      <c r="R72" s="114">
        <v>0</v>
      </c>
      <c r="S72" s="114">
        <v>0</v>
      </c>
      <c r="T72" s="114">
        <v>0</v>
      </c>
      <c r="U72" s="114">
        <v>0</v>
      </c>
      <c r="V72" s="114">
        <v>0</v>
      </c>
      <c r="W72" s="114">
        <v>0</v>
      </c>
      <c r="X72" s="143">
        <v>0</v>
      </c>
      <c r="Y72" s="114">
        <v>0</v>
      </c>
      <c r="Z72" s="114">
        <v>0</v>
      </c>
      <c r="AA72" s="114">
        <v>0</v>
      </c>
      <c r="AB72" s="114">
        <v>0</v>
      </c>
      <c r="AC72" s="114">
        <v>0</v>
      </c>
      <c r="AD72" s="114">
        <v>0</v>
      </c>
      <c r="AE72" s="114">
        <v>0</v>
      </c>
      <c r="AF72" s="114">
        <v>0</v>
      </c>
      <c r="AG72" s="114">
        <v>0</v>
      </c>
      <c r="AH72" s="114">
        <v>0</v>
      </c>
      <c r="AI72" s="114">
        <v>0</v>
      </c>
      <c r="AJ72" s="114">
        <v>0</v>
      </c>
      <c r="AK72" s="114">
        <v>0</v>
      </c>
      <c r="AL72" s="71">
        <v>0</v>
      </c>
      <c r="AM72" s="71">
        <v>0</v>
      </c>
      <c r="AN72" s="71">
        <v>0</v>
      </c>
      <c r="AO72" s="71">
        <v>0</v>
      </c>
      <c r="AP72" s="71">
        <v>0</v>
      </c>
      <c r="AQ72" s="71">
        <v>0</v>
      </c>
      <c r="AR72" s="71">
        <v>0</v>
      </c>
      <c r="AS72" s="71">
        <v>0</v>
      </c>
      <c r="AT72" s="71">
        <v>0</v>
      </c>
      <c r="AU72" s="71">
        <v>0</v>
      </c>
      <c r="AV72" s="71">
        <v>0</v>
      </c>
      <c r="AW72" s="71">
        <v>0</v>
      </c>
      <c r="AX72" s="71">
        <v>0</v>
      </c>
      <c r="AY72" s="71">
        <v>0</v>
      </c>
      <c r="AZ72" s="71">
        <v>0</v>
      </c>
      <c r="BA72" s="71"/>
      <c r="BB72" s="71">
        <v>0</v>
      </c>
      <c r="BC72" s="71">
        <v>0</v>
      </c>
      <c r="BD72" s="71">
        <v>0</v>
      </c>
      <c r="BE72" s="71">
        <v>0</v>
      </c>
      <c r="BF72" s="71">
        <v>0</v>
      </c>
      <c r="BG72" s="71">
        <v>0</v>
      </c>
      <c r="BH72" s="71">
        <v>0</v>
      </c>
      <c r="BI72" s="71">
        <v>0</v>
      </c>
      <c r="BJ72" s="71">
        <v>0</v>
      </c>
      <c r="BK72" s="71">
        <v>0</v>
      </c>
      <c r="BL72" s="71">
        <v>0</v>
      </c>
      <c r="BM72" s="71">
        <v>0</v>
      </c>
      <c r="BN72" s="71">
        <v>0</v>
      </c>
      <c r="BO72" s="71">
        <v>0</v>
      </c>
      <c r="BP72" s="71">
        <v>0</v>
      </c>
      <c r="BQ72" s="71">
        <v>0</v>
      </c>
      <c r="BR72" s="71"/>
      <c r="BS72" s="71">
        <v>0</v>
      </c>
      <c r="BT72" s="71">
        <v>0</v>
      </c>
      <c r="BU72" s="71">
        <v>0</v>
      </c>
      <c r="BV72" s="71">
        <v>0</v>
      </c>
      <c r="BW72" s="71">
        <v>0</v>
      </c>
      <c r="BX72" s="149">
        <v>0</v>
      </c>
      <c r="BY72" s="71">
        <v>0</v>
      </c>
      <c r="BZ72" s="71">
        <v>0</v>
      </c>
      <c r="CA72" s="71">
        <v>0</v>
      </c>
      <c r="CB72" s="71">
        <v>0</v>
      </c>
      <c r="CC72" s="71">
        <v>0</v>
      </c>
      <c r="CD72" s="71"/>
      <c r="CE72" s="71"/>
      <c r="CF72" s="11"/>
      <c r="CG72" s="11">
        <v>0</v>
      </c>
      <c r="CH72" s="11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2:149" outlineLevel="1" x14ac:dyDescent="0.2">
      <c r="B73" s="2">
        <v>65</v>
      </c>
      <c r="C73" s="9">
        <v>5675</v>
      </c>
      <c r="D73" s="138">
        <v>62</v>
      </c>
      <c r="E73" s="9" t="s">
        <v>72</v>
      </c>
      <c r="F73" s="64"/>
      <c r="G73" s="183">
        <f>IFERROR(VLOOKUP(C73,'[1]Trial Balance'!$A$266:$D$333,4,FALSE),0)</f>
        <v>151840.67000000001</v>
      </c>
      <c r="H73" s="203">
        <f>IFERROR(VLOOKUP(C73,'[1]Trial Balance'!$A$266:$E$333,5,FALSE),0)</f>
        <v>149611.23000000001</v>
      </c>
      <c r="I73" s="183">
        <f>IFERROR(VLOOKUP(C73,'[1]Trial Balance'!$A$266:$F$333,6,FALSE),0)</f>
        <v>125943.67</v>
      </c>
      <c r="J73" s="183">
        <f>IFERROR(VLOOKUP(C73,'[1]Trial Balance'!$A$266:$G$333,7,FALSE),0)</f>
        <v>143840.94</v>
      </c>
      <c r="K73" s="64"/>
      <c r="L73" s="64"/>
      <c r="M73" s="64"/>
      <c r="N73" s="149"/>
      <c r="O73" s="70">
        <v>71</v>
      </c>
      <c r="P73" s="70">
        <v>0</v>
      </c>
      <c r="Q73" s="114">
        <v>37346862.25</v>
      </c>
      <c r="R73" s="114">
        <v>634750.73</v>
      </c>
      <c r="S73" s="114">
        <v>32292.34</v>
      </c>
      <c r="T73" s="114">
        <v>255088</v>
      </c>
      <c r="U73" s="114">
        <v>0</v>
      </c>
      <c r="V73" s="114">
        <v>302726.75</v>
      </c>
      <c r="W73" s="114">
        <v>615454.28</v>
      </c>
      <c r="X73" s="143">
        <v>23102.53</v>
      </c>
      <c r="Y73" s="114">
        <v>0</v>
      </c>
      <c r="Z73" s="114">
        <v>0</v>
      </c>
      <c r="AA73" s="114">
        <v>0</v>
      </c>
      <c r="AB73" s="114">
        <v>54306.73</v>
      </c>
      <c r="AC73" s="114">
        <v>1212125.53</v>
      </c>
      <c r="AD73" s="114">
        <v>676628.53</v>
      </c>
      <c r="AE73" s="114">
        <v>2129635.39</v>
      </c>
      <c r="AF73" s="114">
        <v>261570.13</v>
      </c>
      <c r="AG73" s="114">
        <v>0</v>
      </c>
      <c r="AH73" s="114">
        <v>315711.8</v>
      </c>
      <c r="AI73" s="114">
        <v>142537.49</v>
      </c>
      <c r="AJ73" s="114">
        <v>1520.88</v>
      </c>
      <c r="AK73" s="114">
        <v>942393.38</v>
      </c>
      <c r="AL73" s="71">
        <v>91986.26</v>
      </c>
      <c r="AM73" s="71">
        <v>637205.39</v>
      </c>
      <c r="AN73" s="71">
        <v>270694.12</v>
      </c>
      <c r="AO73" s="71">
        <v>0</v>
      </c>
      <c r="AP73" s="71">
        <v>0</v>
      </c>
      <c r="AQ73" s="71">
        <v>22416.04</v>
      </c>
      <c r="AR73" s="71">
        <v>76604451.620000005</v>
      </c>
      <c r="AS73" s="71">
        <v>7239894.8099999996</v>
      </c>
      <c r="AT73" s="71">
        <v>324125.61</v>
      </c>
      <c r="AU73" s="71">
        <v>34792</v>
      </c>
      <c r="AV73" s="71">
        <v>130861</v>
      </c>
      <c r="AW73" s="71">
        <v>297236.44</v>
      </c>
      <c r="AX73" s="71">
        <v>60478.39</v>
      </c>
      <c r="AY73" s="71">
        <v>510379.49</v>
      </c>
      <c r="AZ73" s="71">
        <v>769497.55</v>
      </c>
      <c r="BA73" s="71"/>
      <c r="BB73" s="71">
        <v>545373</v>
      </c>
      <c r="BC73" s="71">
        <v>589765.72</v>
      </c>
      <c r="BD73" s="71">
        <v>766513.45</v>
      </c>
      <c r="BE73" s="71">
        <v>220682.01</v>
      </c>
      <c r="BF73" s="71">
        <v>188625.78</v>
      </c>
      <c r="BG73" s="71">
        <v>0</v>
      </c>
      <c r="BH73" s="71">
        <v>363546.79</v>
      </c>
      <c r="BI73" s="71">
        <v>69873.279999999999</v>
      </c>
      <c r="BJ73" s="71">
        <v>331501</v>
      </c>
      <c r="BK73" s="71">
        <v>880539</v>
      </c>
      <c r="BL73" s="71">
        <v>104479.41</v>
      </c>
      <c r="BM73" s="71">
        <v>0</v>
      </c>
      <c r="BN73" s="71">
        <v>337730.73</v>
      </c>
      <c r="BO73" s="71">
        <v>23034.799999999999</v>
      </c>
      <c r="BP73" s="71">
        <v>53645.13</v>
      </c>
      <c r="BQ73" s="71">
        <v>467.5</v>
      </c>
      <c r="BR73" s="71"/>
      <c r="BS73" s="71">
        <v>17152.96</v>
      </c>
      <c r="BT73" s="71">
        <v>0</v>
      </c>
      <c r="BU73" s="71">
        <v>13777820.060000001</v>
      </c>
      <c r="BV73" s="71">
        <v>1025393</v>
      </c>
      <c r="BW73" s="71">
        <v>46186.31</v>
      </c>
      <c r="BX73" s="149">
        <v>0</v>
      </c>
      <c r="BY73" s="71">
        <v>0</v>
      </c>
      <c r="BZ73" s="71">
        <v>4308.95</v>
      </c>
      <c r="CA73" s="71">
        <v>72909</v>
      </c>
      <c r="CB73" s="71">
        <v>115550.26</v>
      </c>
      <c r="CC73" s="71">
        <v>275386.64</v>
      </c>
      <c r="CD73" s="71"/>
      <c r="CE73" s="71"/>
      <c r="CF73" s="11"/>
      <c r="CG73" s="11">
        <v>24429102.870000001</v>
      </c>
      <c r="CH73" s="11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2:149" outlineLevel="1" x14ac:dyDescent="0.2">
      <c r="B74" s="2">
        <v>66</v>
      </c>
      <c r="C74" s="9">
        <v>5680</v>
      </c>
      <c r="D74" s="138">
        <v>63</v>
      </c>
      <c r="E74" s="9" t="s">
        <v>73</v>
      </c>
      <c r="F74" s="64"/>
      <c r="G74" s="183">
        <f>IFERROR(VLOOKUP(C74,'[1]Trial Balance'!$A$266:$D$333,4,FALSE),0)</f>
        <v>7775.14</v>
      </c>
      <c r="H74" s="203">
        <f>IFERROR(VLOOKUP(C74,'[1]Trial Balance'!$A$266:$E$333,5,FALSE),0)</f>
        <v>9121.5400000000009</v>
      </c>
      <c r="I74" s="183">
        <f>IFERROR(VLOOKUP(C74,'[1]Trial Balance'!$A$266:$F$333,6,FALSE),0)</f>
        <v>9143.7000000000007</v>
      </c>
      <c r="J74" s="183">
        <f>IFERROR(VLOOKUP(C74,'[1]Trial Balance'!$A$266:$G$333,7,FALSE),0)</f>
        <v>9277.68</v>
      </c>
      <c r="K74" s="64"/>
      <c r="L74" s="64"/>
      <c r="M74" s="64"/>
      <c r="N74" s="149"/>
      <c r="O74" s="70">
        <v>72</v>
      </c>
      <c r="P74" s="70">
        <v>0</v>
      </c>
      <c r="Q74" s="114">
        <v>0</v>
      </c>
      <c r="R74" s="114">
        <v>13610</v>
      </c>
      <c r="S74" s="114">
        <v>0</v>
      </c>
      <c r="T74" s="114">
        <v>0</v>
      </c>
      <c r="U74" s="114">
        <v>17334</v>
      </c>
      <c r="V74" s="114">
        <v>0</v>
      </c>
      <c r="W74" s="114">
        <v>14130.41</v>
      </c>
      <c r="X74" s="143">
        <v>10303.68</v>
      </c>
      <c r="Y74" s="114">
        <v>0</v>
      </c>
      <c r="Z74" s="114">
        <v>7687</v>
      </c>
      <c r="AA74" s="114">
        <v>1922</v>
      </c>
      <c r="AB74" s="114">
        <v>5076</v>
      </c>
      <c r="AC74" s="114">
        <v>0</v>
      </c>
      <c r="AD74" s="114">
        <v>2014.5</v>
      </c>
      <c r="AE74" s="114">
        <v>42923</v>
      </c>
      <c r="AF74" s="114">
        <v>9521</v>
      </c>
      <c r="AG74" s="114">
        <v>5090.13</v>
      </c>
      <c r="AH74" s="114">
        <v>12731</v>
      </c>
      <c r="AI74" s="114">
        <v>10328.959999999999</v>
      </c>
      <c r="AJ74" s="114">
        <v>4637</v>
      </c>
      <c r="AK74" s="114">
        <v>0</v>
      </c>
      <c r="AL74" s="71">
        <v>0</v>
      </c>
      <c r="AM74" s="71">
        <v>0</v>
      </c>
      <c r="AN74" s="71">
        <v>0</v>
      </c>
      <c r="AO74" s="71">
        <v>2686</v>
      </c>
      <c r="AP74" s="71">
        <v>0</v>
      </c>
      <c r="AQ74" s="71">
        <v>5383.49</v>
      </c>
      <c r="AR74" s="71">
        <v>0</v>
      </c>
      <c r="AS74" s="71">
        <v>0</v>
      </c>
      <c r="AT74" s="71">
        <v>10209.459999999999</v>
      </c>
      <c r="AU74" s="71">
        <v>3489</v>
      </c>
      <c r="AV74" s="71">
        <v>12447</v>
      </c>
      <c r="AW74" s="71">
        <v>42140.85</v>
      </c>
      <c r="AX74" s="71">
        <v>0</v>
      </c>
      <c r="AY74" s="71">
        <v>15454.8</v>
      </c>
      <c r="AZ74" s="71">
        <v>0</v>
      </c>
      <c r="BA74" s="71"/>
      <c r="BB74" s="71">
        <v>0</v>
      </c>
      <c r="BC74" s="71">
        <v>0</v>
      </c>
      <c r="BD74" s="71">
        <v>0</v>
      </c>
      <c r="BE74" s="71">
        <v>5202</v>
      </c>
      <c r="BF74" s="71">
        <v>11770.04</v>
      </c>
      <c r="BG74" s="71">
        <v>3645</v>
      </c>
      <c r="BH74" s="71">
        <v>36981.29</v>
      </c>
      <c r="BI74" s="71">
        <v>0</v>
      </c>
      <c r="BJ74" s="71">
        <v>0</v>
      </c>
      <c r="BK74" s="71">
        <v>0</v>
      </c>
      <c r="BL74" s="71">
        <v>7776.49</v>
      </c>
      <c r="BM74" s="71">
        <v>15331</v>
      </c>
      <c r="BN74" s="71">
        <v>0</v>
      </c>
      <c r="BO74" s="71">
        <v>2856</v>
      </c>
      <c r="BP74" s="71">
        <v>3427</v>
      </c>
      <c r="BQ74" s="71">
        <v>2520</v>
      </c>
      <c r="BR74" s="71"/>
      <c r="BS74" s="71">
        <v>0</v>
      </c>
      <c r="BT74" s="71">
        <v>1998.87</v>
      </c>
      <c r="BU74" s="71">
        <v>353540.98</v>
      </c>
      <c r="BV74" s="71">
        <v>0</v>
      </c>
      <c r="BW74" s="71">
        <v>6914.76</v>
      </c>
      <c r="BX74" s="149">
        <v>0</v>
      </c>
      <c r="BY74" s="71">
        <v>10404</v>
      </c>
      <c r="BZ74" s="71">
        <v>4915.3900000000003</v>
      </c>
      <c r="CA74" s="71">
        <v>0</v>
      </c>
      <c r="CB74" s="71">
        <v>0</v>
      </c>
      <c r="CC74" s="71">
        <v>0</v>
      </c>
      <c r="CD74" s="71"/>
      <c r="CE74" s="71"/>
      <c r="CF74" s="11"/>
      <c r="CG74" s="11">
        <v>169850.61</v>
      </c>
      <c r="CH74" s="11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2:149" x14ac:dyDescent="0.2">
      <c r="B75" s="2">
        <v>67</v>
      </c>
      <c r="C75" s="10"/>
      <c r="D75" s="138"/>
      <c r="E75" s="13" t="s">
        <v>74</v>
      </c>
      <c r="F75" s="65"/>
      <c r="G75" s="184">
        <f>SUM(G58:G74)</f>
        <v>1294170.0599999998</v>
      </c>
      <c r="H75" s="204">
        <f t="shared" ref="H75:J75" si="8">SUM(H58:H74)</f>
        <v>1440788.95</v>
      </c>
      <c r="I75" s="184">
        <f t="shared" si="8"/>
        <v>1417393.3399999999</v>
      </c>
      <c r="J75" s="184">
        <f t="shared" si="8"/>
        <v>1600359.7399999998</v>
      </c>
      <c r="K75" s="64">
        <f t="shared" ref="K75:M75" si="9">SUM(K58:K74)</f>
        <v>0</v>
      </c>
      <c r="L75" s="64">
        <f t="shared" si="9"/>
        <v>0</v>
      </c>
      <c r="M75" s="64">
        <f t="shared" si="9"/>
        <v>0</v>
      </c>
      <c r="N75" s="149"/>
      <c r="O75" s="70">
        <v>73</v>
      </c>
      <c r="P75" s="70">
        <v>0</v>
      </c>
      <c r="Q75" s="114">
        <v>101286216.38</v>
      </c>
      <c r="R75" s="114">
        <v>4277729.4800000004</v>
      </c>
      <c r="S75" s="114">
        <v>400507.17</v>
      </c>
      <c r="T75" s="114">
        <v>6722753</v>
      </c>
      <c r="U75" s="114">
        <v>3750703.55</v>
      </c>
      <c r="V75" s="114">
        <v>6243845.1199999992</v>
      </c>
      <c r="W75" s="114">
        <v>4621139.62</v>
      </c>
      <c r="X75" s="143">
        <v>1098522.82</v>
      </c>
      <c r="Y75" s="114">
        <v>452493.03</v>
      </c>
      <c r="Z75" s="114">
        <v>1340219.4400000002</v>
      </c>
      <c r="AA75" s="114">
        <v>390389.14</v>
      </c>
      <c r="AB75" s="114">
        <v>906550.97</v>
      </c>
      <c r="AC75" s="114">
        <v>8661012.7699999977</v>
      </c>
      <c r="AD75" s="114">
        <v>5752434.8700000001</v>
      </c>
      <c r="AE75" s="114">
        <v>13597381.690000001</v>
      </c>
      <c r="AF75" s="114">
        <v>3497162.3</v>
      </c>
      <c r="AG75" s="114">
        <v>318943.25</v>
      </c>
      <c r="AH75" s="114">
        <v>3535279.23</v>
      </c>
      <c r="AI75" s="114">
        <v>2513230.3600000003</v>
      </c>
      <c r="AJ75" s="114">
        <v>649270.81999999995</v>
      </c>
      <c r="AK75" s="114">
        <v>4355127.62</v>
      </c>
      <c r="AL75" s="71">
        <v>1115748.8400000001</v>
      </c>
      <c r="AM75" s="71">
        <v>7494694.9299999997</v>
      </c>
      <c r="AN75" s="71">
        <v>3322232.21</v>
      </c>
      <c r="AO75" s="71">
        <v>329200.56</v>
      </c>
      <c r="AP75" s="71">
        <v>237222.47999999998</v>
      </c>
      <c r="AQ75" s="71">
        <v>471733.3</v>
      </c>
      <c r="AR75" s="71">
        <v>134548845.55000001</v>
      </c>
      <c r="AS75" s="71">
        <v>37084279.749999993</v>
      </c>
      <c r="AT75" s="71">
        <v>2521020.29</v>
      </c>
      <c r="AU75" s="71">
        <v>1033329</v>
      </c>
      <c r="AV75" s="71">
        <v>2483697</v>
      </c>
      <c r="AW75" s="71">
        <v>2547206.1599999997</v>
      </c>
      <c r="AX75" s="71">
        <v>1065951.6099999999</v>
      </c>
      <c r="AY75" s="71">
        <v>2080985.79</v>
      </c>
      <c r="AZ75" s="71">
        <v>13185226.410000002</v>
      </c>
      <c r="BA75" s="71"/>
      <c r="BB75" s="71">
        <v>3447054</v>
      </c>
      <c r="BC75" s="71">
        <v>5361410.419999999</v>
      </c>
      <c r="BD75" s="71">
        <v>4486970.3899999997</v>
      </c>
      <c r="BE75" s="71">
        <v>1186884.29</v>
      </c>
      <c r="BF75" s="71">
        <v>2564809.0299999998</v>
      </c>
      <c r="BG75" s="71">
        <v>500403.98000000004</v>
      </c>
      <c r="BH75" s="71">
        <v>5896101.3099999996</v>
      </c>
      <c r="BI75" s="71">
        <v>1602155.1300000001</v>
      </c>
      <c r="BJ75" s="71">
        <v>1447765</v>
      </c>
      <c r="BK75" s="71">
        <v>6585202</v>
      </c>
      <c r="BL75" s="71">
        <v>1059276.3299999998</v>
      </c>
      <c r="BM75" s="71">
        <v>3044441.65</v>
      </c>
      <c r="BN75" s="71">
        <v>3104334.65</v>
      </c>
      <c r="BO75" s="71">
        <v>510832.83</v>
      </c>
      <c r="BP75" s="71">
        <v>861831.12</v>
      </c>
      <c r="BQ75" s="71">
        <v>403785.74000000005</v>
      </c>
      <c r="BR75" s="71"/>
      <c r="BS75" s="71">
        <v>4985824.1000000006</v>
      </c>
      <c r="BT75" s="71">
        <v>1291161.9200000002</v>
      </c>
      <c r="BU75" s="71">
        <v>88614630.640000001</v>
      </c>
      <c r="BV75" s="71">
        <v>9955126</v>
      </c>
      <c r="BW75" s="71">
        <v>1224764.73</v>
      </c>
      <c r="BX75" s="149">
        <v>3574971</v>
      </c>
      <c r="BY75" s="71">
        <v>1816145.48</v>
      </c>
      <c r="BZ75" s="71">
        <v>664701.68999999994</v>
      </c>
      <c r="CA75" s="71">
        <v>761178</v>
      </c>
      <c r="CB75" s="71">
        <v>2521107.2199999993</v>
      </c>
      <c r="CC75" s="71">
        <v>3331274.41</v>
      </c>
      <c r="CD75" s="72"/>
      <c r="CE75" s="72"/>
      <c r="CF75" s="14"/>
      <c r="CG75" s="14">
        <v>113204645.54000001</v>
      </c>
      <c r="CH75" s="14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2:149" outlineLevel="1" x14ac:dyDescent="0.2">
      <c r="B76" s="2">
        <v>68</v>
      </c>
      <c r="C76" s="9">
        <v>5635</v>
      </c>
      <c r="D76" s="138">
        <v>64</v>
      </c>
      <c r="E76" s="9" t="s">
        <v>75</v>
      </c>
      <c r="F76" s="64"/>
      <c r="G76" s="183">
        <f>IFERROR(VLOOKUP(C76,'[1]Trial Balance'!$A$266:$D$333,4,FALSE),0)</f>
        <v>11821.04</v>
      </c>
      <c r="H76" s="203">
        <f>IFERROR(VLOOKUP(C76,'[1]Trial Balance'!$A$266:$E$333,5,FALSE),0)</f>
        <v>12351.97</v>
      </c>
      <c r="I76" s="183">
        <f>IFERROR(VLOOKUP(C76,'[1]Trial Balance'!$A$266:$F$333,6,FALSE),0)</f>
        <v>14241.12</v>
      </c>
      <c r="J76" s="183">
        <f>IFERROR(VLOOKUP(C76,'[1]Trial Balance'!$A$266:$G$333,7,FALSE),0)</f>
        <v>14668.44</v>
      </c>
      <c r="K76" s="64"/>
      <c r="L76" s="64"/>
      <c r="M76" s="64"/>
      <c r="N76" s="149"/>
      <c r="O76" s="70">
        <v>74</v>
      </c>
      <c r="P76" s="70">
        <v>0</v>
      </c>
      <c r="Q76" s="114">
        <v>0</v>
      </c>
      <c r="R76" s="114">
        <v>40558.75</v>
      </c>
      <c r="S76" s="114">
        <v>6660.2</v>
      </c>
      <c r="T76" s="114">
        <v>188037</v>
      </c>
      <c r="U76" s="114">
        <v>137663.25</v>
      </c>
      <c r="V76" s="114">
        <v>26093.58</v>
      </c>
      <c r="W76" s="114">
        <v>48257.41</v>
      </c>
      <c r="X76" s="143">
        <v>5725.08</v>
      </c>
      <c r="Y76" s="114">
        <v>9373.07</v>
      </c>
      <c r="Z76" s="114">
        <v>14109.17</v>
      </c>
      <c r="AA76" s="114">
        <v>2846.81</v>
      </c>
      <c r="AB76" s="114">
        <v>30784.560000000001</v>
      </c>
      <c r="AC76" s="114">
        <v>21433.919999999998</v>
      </c>
      <c r="AD76" s="114">
        <v>181039.16</v>
      </c>
      <c r="AE76" s="114">
        <v>453115.29</v>
      </c>
      <c r="AF76" s="114">
        <v>65120.15</v>
      </c>
      <c r="AG76" s="114">
        <v>5928.12</v>
      </c>
      <c r="AH76" s="114">
        <v>9095.0400000000009</v>
      </c>
      <c r="AI76" s="114">
        <v>0</v>
      </c>
      <c r="AJ76" s="114">
        <v>12708.58</v>
      </c>
      <c r="AK76" s="114">
        <v>94513.07</v>
      </c>
      <c r="AL76" s="71">
        <v>30325.18</v>
      </c>
      <c r="AM76" s="71">
        <v>231180.16</v>
      </c>
      <c r="AN76" s="71">
        <v>32745.48</v>
      </c>
      <c r="AO76" s="71">
        <v>10156.67</v>
      </c>
      <c r="AP76" s="71">
        <v>4796.95</v>
      </c>
      <c r="AQ76" s="71">
        <v>4200</v>
      </c>
      <c r="AR76" s="71">
        <v>4351302.58</v>
      </c>
      <c r="AS76" s="71">
        <v>540938.9</v>
      </c>
      <c r="AT76" s="71">
        <v>42086.84</v>
      </c>
      <c r="AU76" s="71">
        <v>29709</v>
      </c>
      <c r="AV76" s="71">
        <v>196826</v>
      </c>
      <c r="AW76" s="71">
        <v>177258.33</v>
      </c>
      <c r="AX76" s="71">
        <v>36046.53</v>
      </c>
      <c r="AY76" s="71">
        <v>54787.65</v>
      </c>
      <c r="AZ76" s="71">
        <v>495333.9</v>
      </c>
      <c r="BA76" s="71"/>
      <c r="BB76" s="71">
        <v>123816</v>
      </c>
      <c r="BC76" s="71">
        <v>173102.37</v>
      </c>
      <c r="BD76" s="71">
        <v>325583.83</v>
      </c>
      <c r="BE76" s="71">
        <v>21414.07</v>
      </c>
      <c r="BF76" s="71">
        <v>118435.36</v>
      </c>
      <c r="BG76" s="71">
        <v>41125.620000000003</v>
      </c>
      <c r="BH76" s="71">
        <v>108114.6</v>
      </c>
      <c r="BI76" s="71">
        <v>40864.65</v>
      </c>
      <c r="BJ76" s="71">
        <v>40698</v>
      </c>
      <c r="BK76" s="71">
        <v>97423</v>
      </c>
      <c r="BL76" s="71">
        <v>12438.01</v>
      </c>
      <c r="BM76" s="71">
        <v>164411.04</v>
      </c>
      <c r="BN76" s="71">
        <v>160139.54999999999</v>
      </c>
      <c r="BO76" s="71">
        <v>4249.2</v>
      </c>
      <c r="BP76" s="71">
        <v>12440.4</v>
      </c>
      <c r="BQ76" s="71">
        <v>15430.5</v>
      </c>
      <c r="BR76" s="71"/>
      <c r="BS76" s="71">
        <v>30685.03</v>
      </c>
      <c r="BT76" s="71">
        <v>0</v>
      </c>
      <c r="BU76" s="71">
        <v>1527244.45</v>
      </c>
      <c r="BV76" s="71">
        <v>133426</v>
      </c>
      <c r="BW76" s="71">
        <v>12727.08</v>
      </c>
      <c r="BX76" s="149">
        <v>0</v>
      </c>
      <c r="BY76" s="71">
        <v>0</v>
      </c>
      <c r="BZ76" s="71">
        <v>45310.2</v>
      </c>
      <c r="CA76" s="71">
        <v>45897</v>
      </c>
      <c r="CB76" s="71">
        <v>92181.6</v>
      </c>
      <c r="CC76" s="71">
        <v>57188.82</v>
      </c>
      <c r="CD76" s="71"/>
      <c r="CE76" s="71"/>
      <c r="CF76" s="11"/>
      <c r="CG76" s="11">
        <v>593647.94999999995</v>
      </c>
      <c r="CH76" s="11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2:149" outlineLevel="1" x14ac:dyDescent="0.2">
      <c r="B77" s="2">
        <v>69</v>
      </c>
      <c r="C77" s="9">
        <v>6210</v>
      </c>
      <c r="D77" s="138">
        <v>65</v>
      </c>
      <c r="E77" s="9" t="s">
        <v>76</v>
      </c>
      <c r="F77" s="64"/>
      <c r="G77" s="183">
        <f>IFERROR(VLOOKUP(C77,'[1]Trial Balance'!$A$266:$D$333,4,FALSE),0)</f>
        <v>0</v>
      </c>
      <c r="H77" s="203"/>
      <c r="I77" s="183"/>
      <c r="J77" s="183"/>
      <c r="K77" s="64"/>
      <c r="L77" s="64"/>
      <c r="M77" s="64"/>
      <c r="N77" s="149"/>
      <c r="O77" s="70">
        <v>75</v>
      </c>
      <c r="P77" s="70">
        <v>0</v>
      </c>
      <c r="Q77" s="114">
        <v>0</v>
      </c>
      <c r="R77" s="114">
        <v>0</v>
      </c>
      <c r="S77" s="114">
        <v>0</v>
      </c>
      <c r="T77" s="114">
        <v>0</v>
      </c>
      <c r="U77" s="114">
        <v>0</v>
      </c>
      <c r="V77" s="114">
        <v>0</v>
      </c>
      <c r="W77" s="114">
        <v>0</v>
      </c>
      <c r="X77" s="143">
        <v>0</v>
      </c>
      <c r="Y77" s="114">
        <v>0</v>
      </c>
      <c r="Z77" s="114">
        <v>0</v>
      </c>
      <c r="AA77" s="114">
        <v>0</v>
      </c>
      <c r="AB77" s="114">
        <v>0</v>
      </c>
      <c r="AC77" s="114">
        <v>0</v>
      </c>
      <c r="AD77" s="114">
        <v>0</v>
      </c>
      <c r="AE77" s="114">
        <v>0</v>
      </c>
      <c r="AF77" s="114">
        <v>0</v>
      </c>
      <c r="AG77" s="114">
        <v>0</v>
      </c>
      <c r="AH77" s="114">
        <v>0</v>
      </c>
      <c r="AI77" s="114">
        <v>0</v>
      </c>
      <c r="AJ77" s="114">
        <v>0</v>
      </c>
      <c r="AK77" s="114">
        <v>0</v>
      </c>
      <c r="AL77" s="71">
        <v>0</v>
      </c>
      <c r="AM77" s="71">
        <v>0</v>
      </c>
      <c r="AN77" s="71">
        <v>0</v>
      </c>
      <c r="AO77" s="71">
        <v>0</v>
      </c>
      <c r="AP77" s="71">
        <v>0</v>
      </c>
      <c r="AQ77" s="71">
        <v>0</v>
      </c>
      <c r="AR77" s="71">
        <v>0</v>
      </c>
      <c r="AS77" s="71">
        <v>0</v>
      </c>
      <c r="AT77" s="71">
        <v>0</v>
      </c>
      <c r="AU77" s="71">
        <v>0</v>
      </c>
      <c r="AV77" s="71">
        <v>0</v>
      </c>
      <c r="AW77" s="71">
        <v>0</v>
      </c>
      <c r="AX77" s="71">
        <v>0</v>
      </c>
      <c r="AY77" s="71">
        <v>0</v>
      </c>
      <c r="AZ77" s="71">
        <v>0</v>
      </c>
      <c r="BA77" s="71"/>
      <c r="BB77" s="71">
        <v>0</v>
      </c>
      <c r="BC77" s="71">
        <v>0</v>
      </c>
      <c r="BD77" s="71">
        <v>0</v>
      </c>
      <c r="BE77" s="71">
        <v>0</v>
      </c>
      <c r="BF77" s="71">
        <v>0</v>
      </c>
      <c r="BG77" s="71">
        <v>0</v>
      </c>
      <c r="BH77" s="71">
        <v>0</v>
      </c>
      <c r="BI77" s="71">
        <v>0</v>
      </c>
      <c r="BJ77" s="71">
        <v>0</v>
      </c>
      <c r="BK77" s="71">
        <v>0</v>
      </c>
      <c r="BL77" s="71">
        <v>0</v>
      </c>
      <c r="BM77" s="71">
        <v>0</v>
      </c>
      <c r="BN77" s="71">
        <v>0</v>
      </c>
      <c r="BO77" s="71">
        <v>0</v>
      </c>
      <c r="BP77" s="71">
        <v>0</v>
      </c>
      <c r="BQ77" s="71">
        <v>0</v>
      </c>
      <c r="BR77" s="71"/>
      <c r="BS77" s="71">
        <v>0</v>
      </c>
      <c r="BT77" s="71">
        <v>0</v>
      </c>
      <c r="BU77" s="71">
        <v>0</v>
      </c>
      <c r="BV77" s="71">
        <v>0</v>
      </c>
      <c r="BW77" s="71">
        <v>0</v>
      </c>
      <c r="BX77" s="149">
        <v>0</v>
      </c>
      <c r="BY77" s="71">
        <v>0</v>
      </c>
      <c r="BZ77" s="71">
        <v>0</v>
      </c>
      <c r="CA77" s="71">
        <v>0</v>
      </c>
      <c r="CB77" s="71">
        <v>0</v>
      </c>
      <c r="CC77" s="71">
        <v>0</v>
      </c>
      <c r="CD77" s="71"/>
      <c r="CE77" s="71"/>
      <c r="CF77" s="11"/>
      <c r="CG77" s="11">
        <v>0</v>
      </c>
      <c r="CH77" s="11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2:149" x14ac:dyDescent="0.2">
      <c r="B78" s="2">
        <v>70</v>
      </c>
      <c r="D78" s="2"/>
      <c r="E78" s="13" t="s">
        <v>77</v>
      </c>
      <c r="F78" s="65"/>
      <c r="G78" s="184">
        <f>SUM(G76:G77)</f>
        <v>11821.04</v>
      </c>
      <c r="H78" s="204">
        <f t="shared" ref="H78:J78" si="10">SUM(H76:H77)</f>
        <v>12351.97</v>
      </c>
      <c r="I78" s="184">
        <f t="shared" si="10"/>
        <v>14241.12</v>
      </c>
      <c r="J78" s="184">
        <f t="shared" si="10"/>
        <v>14668.44</v>
      </c>
      <c r="K78" s="64">
        <f t="shared" ref="K78:M78" si="11">SUM(K76:K77)</f>
        <v>0</v>
      </c>
      <c r="L78" s="64">
        <f t="shared" si="11"/>
        <v>0</v>
      </c>
      <c r="M78" s="64">
        <f t="shared" si="11"/>
        <v>0</v>
      </c>
      <c r="N78" s="149"/>
      <c r="O78" s="70">
        <v>76</v>
      </c>
      <c r="P78" s="70">
        <v>0</v>
      </c>
      <c r="Q78" s="114">
        <v>0</v>
      </c>
      <c r="R78" s="114">
        <v>40558.75</v>
      </c>
      <c r="S78" s="114">
        <v>6660.2</v>
      </c>
      <c r="T78" s="114">
        <v>188037</v>
      </c>
      <c r="U78" s="114">
        <v>137663.25</v>
      </c>
      <c r="V78" s="114">
        <v>26093.58</v>
      </c>
      <c r="W78" s="114">
        <v>48257.41</v>
      </c>
      <c r="X78" s="143">
        <v>5725.08</v>
      </c>
      <c r="Y78" s="114">
        <v>9373.07</v>
      </c>
      <c r="Z78" s="114">
        <v>14109.17</v>
      </c>
      <c r="AA78" s="114">
        <v>2846.81</v>
      </c>
      <c r="AB78" s="114">
        <v>30784.560000000001</v>
      </c>
      <c r="AC78" s="114">
        <v>21433.919999999998</v>
      </c>
      <c r="AD78" s="114">
        <v>181039.16</v>
      </c>
      <c r="AE78" s="114">
        <v>453115.29</v>
      </c>
      <c r="AF78" s="114">
        <v>65120.15</v>
      </c>
      <c r="AG78" s="114">
        <v>5928.12</v>
      </c>
      <c r="AH78" s="114">
        <v>9095.0400000000009</v>
      </c>
      <c r="AI78" s="114">
        <v>0</v>
      </c>
      <c r="AJ78" s="114">
        <v>12708.58</v>
      </c>
      <c r="AK78" s="114">
        <v>94513.07</v>
      </c>
      <c r="AL78" s="71">
        <v>30325.18</v>
      </c>
      <c r="AM78" s="71">
        <v>231180.16</v>
      </c>
      <c r="AN78" s="71">
        <v>32745.48</v>
      </c>
      <c r="AO78" s="71">
        <v>10156.67</v>
      </c>
      <c r="AP78" s="71">
        <v>4796.95</v>
      </c>
      <c r="AQ78" s="71">
        <v>4200</v>
      </c>
      <c r="AR78" s="71">
        <v>4351302.58</v>
      </c>
      <c r="AS78" s="71">
        <v>540938.9</v>
      </c>
      <c r="AT78" s="71">
        <v>42086.84</v>
      </c>
      <c r="AU78" s="71">
        <v>29709</v>
      </c>
      <c r="AV78" s="71">
        <v>196826</v>
      </c>
      <c r="AW78" s="71">
        <v>177258.33</v>
      </c>
      <c r="AX78" s="71">
        <v>36046.53</v>
      </c>
      <c r="AY78" s="71">
        <v>54787.65</v>
      </c>
      <c r="AZ78" s="71">
        <v>495333.9</v>
      </c>
      <c r="BA78" s="71"/>
      <c r="BB78" s="71">
        <v>123816</v>
      </c>
      <c r="BC78" s="71">
        <v>173102.37</v>
      </c>
      <c r="BD78" s="71">
        <v>325583.83</v>
      </c>
      <c r="BE78" s="71">
        <v>21414.07</v>
      </c>
      <c r="BF78" s="71">
        <v>118435.36</v>
      </c>
      <c r="BG78" s="71">
        <v>41125.620000000003</v>
      </c>
      <c r="BH78" s="71">
        <v>108114.6</v>
      </c>
      <c r="BI78" s="71">
        <v>40864.65</v>
      </c>
      <c r="BJ78" s="71">
        <v>40698</v>
      </c>
      <c r="BK78" s="71">
        <v>97423</v>
      </c>
      <c r="BL78" s="71">
        <v>12438.01</v>
      </c>
      <c r="BM78" s="71">
        <v>164411.04</v>
      </c>
      <c r="BN78" s="71">
        <v>160139.54999999999</v>
      </c>
      <c r="BO78" s="71">
        <v>4249.2</v>
      </c>
      <c r="BP78" s="71">
        <v>12440.4</v>
      </c>
      <c r="BQ78" s="71">
        <v>15430.5</v>
      </c>
      <c r="BR78" s="71"/>
      <c r="BS78" s="71">
        <v>30685.03</v>
      </c>
      <c r="BT78" s="71">
        <v>0</v>
      </c>
      <c r="BU78" s="71">
        <v>1527244.45</v>
      </c>
      <c r="BV78" s="71">
        <v>133426</v>
      </c>
      <c r="BW78" s="71">
        <v>12727.08</v>
      </c>
      <c r="BX78" s="149">
        <v>0</v>
      </c>
      <c r="BY78" s="71">
        <v>0</v>
      </c>
      <c r="BZ78" s="71">
        <v>45310.2</v>
      </c>
      <c r="CA78" s="71">
        <v>45897</v>
      </c>
      <c r="CB78" s="71">
        <v>92181.6</v>
      </c>
      <c r="CC78" s="71">
        <v>57188.82</v>
      </c>
      <c r="CD78" s="72"/>
      <c r="CE78" s="72"/>
      <c r="CF78" s="14"/>
      <c r="CG78" s="14">
        <v>593647.94999999995</v>
      </c>
      <c r="CH78" s="14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2:149" outlineLevel="1" x14ac:dyDescent="0.2">
      <c r="B79" s="2">
        <v>71</v>
      </c>
      <c r="C79" s="9">
        <v>5515</v>
      </c>
      <c r="D79" s="138">
        <v>46</v>
      </c>
      <c r="E79" s="9" t="s">
        <v>272</v>
      </c>
      <c r="F79" s="64"/>
      <c r="G79" s="183">
        <f>IFERROR(VLOOKUP(C79,'[1]Trial Balance'!$A$266:$D$333,4,FALSE),0)</f>
        <v>0</v>
      </c>
      <c r="H79" s="203"/>
      <c r="I79" s="183"/>
      <c r="J79" s="183"/>
      <c r="K79" s="64"/>
      <c r="L79" s="64"/>
      <c r="M79" s="64"/>
      <c r="N79" s="149"/>
      <c r="O79" s="70">
        <v>77</v>
      </c>
      <c r="P79" s="70">
        <v>0</v>
      </c>
      <c r="Q79" s="114">
        <v>0</v>
      </c>
      <c r="R79" s="114">
        <v>0</v>
      </c>
      <c r="S79" s="114">
        <v>0</v>
      </c>
      <c r="T79" s="114">
        <v>0</v>
      </c>
      <c r="U79" s="114">
        <v>0</v>
      </c>
      <c r="V79" s="114">
        <v>0</v>
      </c>
      <c r="W79" s="114">
        <v>0</v>
      </c>
      <c r="X79" s="143">
        <v>0</v>
      </c>
      <c r="Y79" s="114">
        <v>0</v>
      </c>
      <c r="Z79" s="114">
        <v>0</v>
      </c>
      <c r="AA79" s="114">
        <v>2400</v>
      </c>
      <c r="AB79" s="114">
        <v>0</v>
      </c>
      <c r="AC79" s="114">
        <v>0</v>
      </c>
      <c r="AD79" s="114">
        <v>0</v>
      </c>
      <c r="AE79" s="114">
        <v>0</v>
      </c>
      <c r="AF79" s="114">
        <v>14288.17</v>
      </c>
      <c r="AG79" s="114">
        <v>0</v>
      </c>
      <c r="AH79" s="114">
        <v>2463.77</v>
      </c>
      <c r="AI79" s="114">
        <v>0</v>
      </c>
      <c r="AJ79" s="114">
        <v>0</v>
      </c>
      <c r="AK79" s="114">
        <v>0</v>
      </c>
      <c r="AL79" s="71">
        <v>0</v>
      </c>
      <c r="AM79" s="71">
        <v>26092.400000000001</v>
      </c>
      <c r="AN79" s="71">
        <v>0</v>
      </c>
      <c r="AO79" s="71">
        <v>3561.37</v>
      </c>
      <c r="AP79" s="71">
        <v>0</v>
      </c>
      <c r="AQ79" s="71">
        <v>0</v>
      </c>
      <c r="AR79" s="71">
        <v>0</v>
      </c>
      <c r="AS79" s="71">
        <v>0</v>
      </c>
      <c r="AT79" s="71">
        <v>0</v>
      </c>
      <c r="AU79" s="71">
        <v>0</v>
      </c>
      <c r="AV79" s="71">
        <v>0</v>
      </c>
      <c r="AW79" s="71">
        <v>0</v>
      </c>
      <c r="AX79" s="71">
        <v>0</v>
      </c>
      <c r="AY79" s="71">
        <v>0</v>
      </c>
      <c r="AZ79" s="71">
        <v>0</v>
      </c>
      <c r="BA79" s="71"/>
      <c r="BB79" s="71">
        <v>0</v>
      </c>
      <c r="BC79" s="71">
        <v>750</v>
      </c>
      <c r="BD79" s="71">
        <v>0</v>
      </c>
      <c r="BE79" s="71">
        <v>0</v>
      </c>
      <c r="BF79" s="71">
        <v>0</v>
      </c>
      <c r="BG79" s="71">
        <v>0</v>
      </c>
      <c r="BH79" s="71">
        <v>260.75</v>
      </c>
      <c r="BI79" s="71">
        <v>0</v>
      </c>
      <c r="BJ79" s="71">
        <v>0</v>
      </c>
      <c r="BK79" s="71">
        <v>0</v>
      </c>
      <c r="BL79" s="71">
        <v>259.5</v>
      </c>
      <c r="BM79" s="71">
        <v>0</v>
      </c>
      <c r="BN79" s="71">
        <v>0</v>
      </c>
      <c r="BO79" s="71">
        <v>0</v>
      </c>
      <c r="BP79" s="71">
        <v>0</v>
      </c>
      <c r="BQ79" s="71">
        <v>0</v>
      </c>
      <c r="BR79" s="71"/>
      <c r="BS79" s="71">
        <v>91750.77</v>
      </c>
      <c r="BT79" s="71">
        <v>0</v>
      </c>
      <c r="BU79" s="71">
        <v>0</v>
      </c>
      <c r="BV79" s="71">
        <v>0</v>
      </c>
      <c r="BW79" s="71">
        <v>0</v>
      </c>
      <c r="BX79" s="149">
        <v>0</v>
      </c>
      <c r="BY79" s="71">
        <v>4523.72</v>
      </c>
      <c r="BZ79" s="71">
        <v>0</v>
      </c>
      <c r="CA79" s="71">
        <v>612</v>
      </c>
      <c r="CB79" s="71">
        <v>0</v>
      </c>
      <c r="CC79" s="71">
        <v>0</v>
      </c>
      <c r="CD79" s="71"/>
      <c r="CE79" s="71"/>
      <c r="CF79" s="11"/>
      <c r="CG79" s="11">
        <v>0</v>
      </c>
      <c r="CH79" s="11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2:149" x14ac:dyDescent="0.2">
      <c r="B80" s="2">
        <v>72</v>
      </c>
      <c r="D80" s="12"/>
      <c r="E80" s="13" t="s">
        <v>78</v>
      </c>
      <c r="F80" s="65"/>
      <c r="G80" s="184">
        <f>SUM(G79)</f>
        <v>0</v>
      </c>
      <c r="H80" s="204">
        <f t="shared" ref="H80:J80" si="12">SUM(H79)</f>
        <v>0</v>
      </c>
      <c r="I80" s="184">
        <f t="shared" si="12"/>
        <v>0</v>
      </c>
      <c r="J80" s="184">
        <f t="shared" si="12"/>
        <v>0</v>
      </c>
      <c r="K80" s="64">
        <f t="shared" ref="K80:M80" si="13">SUM(K79)</f>
        <v>0</v>
      </c>
      <c r="L80" s="64">
        <f t="shared" si="13"/>
        <v>0</v>
      </c>
      <c r="M80" s="64">
        <f t="shared" si="13"/>
        <v>0</v>
      </c>
      <c r="N80" s="149"/>
      <c r="O80" s="70">
        <v>78</v>
      </c>
      <c r="P80" s="70">
        <v>0</v>
      </c>
      <c r="Q80" s="114">
        <v>0</v>
      </c>
      <c r="R80" s="114">
        <v>0</v>
      </c>
      <c r="S80" s="114">
        <v>0</v>
      </c>
      <c r="T80" s="114">
        <v>0</v>
      </c>
      <c r="U80" s="114">
        <v>0</v>
      </c>
      <c r="V80" s="114">
        <v>0</v>
      </c>
      <c r="W80" s="114">
        <v>0</v>
      </c>
      <c r="X80" s="143">
        <v>0</v>
      </c>
      <c r="Y80" s="114">
        <v>0</v>
      </c>
      <c r="Z80" s="114">
        <v>0</v>
      </c>
      <c r="AA80" s="114">
        <v>2400</v>
      </c>
      <c r="AB80" s="114">
        <v>0</v>
      </c>
      <c r="AC80" s="114">
        <v>0</v>
      </c>
      <c r="AD80" s="114">
        <v>0</v>
      </c>
      <c r="AE80" s="114">
        <v>0</v>
      </c>
      <c r="AF80" s="114">
        <v>14288.17</v>
      </c>
      <c r="AG80" s="114">
        <v>0</v>
      </c>
      <c r="AH80" s="114">
        <v>2463.77</v>
      </c>
      <c r="AI80" s="114">
        <v>0</v>
      </c>
      <c r="AJ80" s="114">
        <v>0</v>
      </c>
      <c r="AK80" s="114">
        <v>0</v>
      </c>
      <c r="AL80" s="71">
        <v>0</v>
      </c>
      <c r="AM80" s="71">
        <v>26092.400000000001</v>
      </c>
      <c r="AN80" s="71">
        <v>0</v>
      </c>
      <c r="AO80" s="71">
        <v>3561.37</v>
      </c>
      <c r="AP80" s="71">
        <v>0</v>
      </c>
      <c r="AQ80" s="71">
        <v>0</v>
      </c>
      <c r="AR80" s="71">
        <v>0</v>
      </c>
      <c r="AS80" s="71">
        <v>0</v>
      </c>
      <c r="AT80" s="71">
        <v>0</v>
      </c>
      <c r="AU80" s="71">
        <v>0</v>
      </c>
      <c r="AV80" s="71">
        <v>0</v>
      </c>
      <c r="AW80" s="71">
        <v>0</v>
      </c>
      <c r="AX80" s="71">
        <v>0</v>
      </c>
      <c r="AY80" s="71">
        <v>0</v>
      </c>
      <c r="AZ80" s="71">
        <v>0</v>
      </c>
      <c r="BA80" s="71"/>
      <c r="BB80" s="71">
        <v>0</v>
      </c>
      <c r="BC80" s="71">
        <v>750</v>
      </c>
      <c r="BD80" s="71">
        <v>0</v>
      </c>
      <c r="BE80" s="71">
        <v>0</v>
      </c>
      <c r="BF80" s="71">
        <v>0</v>
      </c>
      <c r="BG80" s="71">
        <v>0</v>
      </c>
      <c r="BH80" s="71">
        <v>260.75</v>
      </c>
      <c r="BI80" s="71">
        <v>0</v>
      </c>
      <c r="BJ80" s="71">
        <v>0</v>
      </c>
      <c r="BK80" s="71">
        <v>0</v>
      </c>
      <c r="BL80" s="71">
        <v>259.5</v>
      </c>
      <c r="BM80" s="71">
        <v>0</v>
      </c>
      <c r="BN80" s="71">
        <v>0</v>
      </c>
      <c r="BO80" s="71">
        <v>0</v>
      </c>
      <c r="BP80" s="71">
        <v>0</v>
      </c>
      <c r="BQ80" s="71">
        <v>0</v>
      </c>
      <c r="BR80" s="71"/>
      <c r="BS80" s="71">
        <v>91750.77</v>
      </c>
      <c r="BT80" s="71">
        <v>0</v>
      </c>
      <c r="BU80" s="71">
        <v>0</v>
      </c>
      <c r="BV80" s="71">
        <v>0</v>
      </c>
      <c r="BW80" s="71">
        <v>0</v>
      </c>
      <c r="BX80" s="149">
        <v>0</v>
      </c>
      <c r="BY80" s="71">
        <v>4523.72</v>
      </c>
      <c r="BZ80" s="71">
        <v>0</v>
      </c>
      <c r="CA80" s="71">
        <v>612</v>
      </c>
      <c r="CB80" s="71">
        <v>0</v>
      </c>
      <c r="CC80" s="71">
        <v>0</v>
      </c>
      <c r="CD80" s="72"/>
      <c r="CE80" s="72"/>
      <c r="CF80" s="14"/>
      <c r="CG80" s="14">
        <v>0</v>
      </c>
      <c r="CH80" s="14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2:149" x14ac:dyDescent="0.2">
      <c r="B81" s="2">
        <v>73</v>
      </c>
      <c r="E81" s="13" t="s">
        <v>79</v>
      </c>
      <c r="F81" s="65"/>
      <c r="G81" s="183">
        <f t="shared" ref="G81:M81" si="14">G30+G44+G52+G57+G75+G78+G80</f>
        <v>3338759.9699999997</v>
      </c>
      <c r="H81" s="203">
        <f t="shared" si="14"/>
        <v>3617321.7100000004</v>
      </c>
      <c r="I81" s="183">
        <f t="shared" si="14"/>
        <v>3773698.26</v>
      </c>
      <c r="J81" s="183">
        <f t="shared" si="14"/>
        <v>4192220.6299999994</v>
      </c>
      <c r="K81" s="64">
        <f t="shared" si="14"/>
        <v>0</v>
      </c>
      <c r="L81" s="64">
        <f t="shared" si="14"/>
        <v>0</v>
      </c>
      <c r="M81" s="64">
        <f t="shared" si="14"/>
        <v>0</v>
      </c>
      <c r="O81" s="70">
        <v>79</v>
      </c>
      <c r="P81" s="70">
        <v>0</v>
      </c>
      <c r="Q81" s="114">
        <v>227326786.06999999</v>
      </c>
      <c r="R81" s="114">
        <v>11930620.43</v>
      </c>
      <c r="S81" s="114">
        <v>1087097.3199999998</v>
      </c>
      <c r="T81" s="114">
        <v>13668703</v>
      </c>
      <c r="U81" s="114">
        <v>10063306.57</v>
      </c>
      <c r="V81" s="114">
        <v>18025935.079999998</v>
      </c>
      <c r="W81" s="114">
        <v>10228807.91</v>
      </c>
      <c r="X81" s="143">
        <v>2409145.87</v>
      </c>
      <c r="Y81" s="114">
        <v>744871.7</v>
      </c>
      <c r="Z81" s="114">
        <v>4766822.5500000007</v>
      </c>
      <c r="AA81" s="114">
        <v>679958.22</v>
      </c>
      <c r="AB81" s="114">
        <v>2582598.65</v>
      </c>
      <c r="AC81" s="114">
        <v>17889501.899999999</v>
      </c>
      <c r="AD81" s="114">
        <v>13407790.4</v>
      </c>
      <c r="AE81" s="114">
        <v>26176963.359999999</v>
      </c>
      <c r="AF81" s="114">
        <v>6178187.9700000007</v>
      </c>
      <c r="AG81" s="114">
        <v>1365191.08</v>
      </c>
      <c r="AH81" s="114">
        <v>7475839.3399999989</v>
      </c>
      <c r="AI81" s="114">
        <v>6264181.0600000005</v>
      </c>
      <c r="AJ81" s="114">
        <v>1695781.33</v>
      </c>
      <c r="AK81" s="114">
        <v>14594233.449999999</v>
      </c>
      <c r="AL81" s="71">
        <v>3258647.1</v>
      </c>
      <c r="AM81" s="71">
        <v>16367154.310000001</v>
      </c>
      <c r="AN81" s="71">
        <v>6069683.1300000008</v>
      </c>
      <c r="AO81" s="71">
        <v>1117023.02</v>
      </c>
      <c r="AP81" s="71">
        <v>442329.34</v>
      </c>
      <c r="AQ81" s="71">
        <v>1137617.47</v>
      </c>
      <c r="AR81" s="71">
        <v>537077599.99000001</v>
      </c>
      <c r="AS81" s="71">
        <v>82457951.469999999</v>
      </c>
      <c r="AT81" s="71">
        <v>5666726.7300000004</v>
      </c>
      <c r="AU81" s="71">
        <v>2300050</v>
      </c>
      <c r="AV81" s="71">
        <v>7381155</v>
      </c>
      <c r="AW81" s="71">
        <v>19208613.899999999</v>
      </c>
      <c r="AX81" s="71">
        <v>2607881.9899999998</v>
      </c>
      <c r="AY81" s="71">
        <v>4940318.9600000009</v>
      </c>
      <c r="AZ81" s="71">
        <v>37357772.020000003</v>
      </c>
      <c r="BA81" s="71"/>
      <c r="BB81" s="71">
        <v>9389991</v>
      </c>
      <c r="BC81" s="71">
        <v>11204244.35</v>
      </c>
      <c r="BD81" s="71">
        <v>17401267.599999998</v>
      </c>
      <c r="BE81" s="71">
        <v>2866363.15</v>
      </c>
      <c r="BF81" s="71">
        <v>6070898.4799999995</v>
      </c>
      <c r="BG81" s="71">
        <v>2593340.1500000004</v>
      </c>
      <c r="BH81" s="71">
        <v>18216346.280000005</v>
      </c>
      <c r="BI81" s="71">
        <v>3168036.96</v>
      </c>
      <c r="BJ81" s="71">
        <v>4916240</v>
      </c>
      <c r="BK81" s="71">
        <v>13100434</v>
      </c>
      <c r="BL81" s="71">
        <v>2761307.3499999996</v>
      </c>
      <c r="BM81" s="71">
        <v>8709917.7999999989</v>
      </c>
      <c r="BN81" s="71">
        <v>10951399.530000001</v>
      </c>
      <c r="BO81" s="71">
        <v>1410650.04</v>
      </c>
      <c r="BP81" s="71">
        <v>2151621.19</v>
      </c>
      <c r="BQ81" s="71">
        <v>1435927.04</v>
      </c>
      <c r="BR81" s="71"/>
      <c r="BS81" s="71">
        <v>15468787.529999999</v>
      </c>
      <c r="BT81" s="71">
        <v>2854683.3200000003</v>
      </c>
      <c r="BU81" s="71">
        <v>250177407.94999999</v>
      </c>
      <c r="BV81" s="71">
        <v>27210111</v>
      </c>
      <c r="BW81" s="71">
        <v>3152429.4000000004</v>
      </c>
      <c r="BX81" s="149">
        <v>14176617</v>
      </c>
      <c r="BY81" s="71">
        <v>6608043.9899999993</v>
      </c>
      <c r="BZ81" s="71">
        <v>1696666.6099999999</v>
      </c>
      <c r="CA81" s="71">
        <v>1687483</v>
      </c>
      <c r="CB81" s="71">
        <v>5347343.5199999986</v>
      </c>
      <c r="CC81" s="71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2:149" x14ac:dyDescent="0.2">
      <c r="B82" s="2">
        <v>74</v>
      </c>
      <c r="E82" s="13"/>
      <c r="F82" s="64"/>
      <c r="G82" s="15"/>
      <c r="H82" s="205"/>
      <c r="I82" s="64"/>
      <c r="J82" s="64"/>
      <c r="K82" s="64"/>
      <c r="L82" s="64"/>
      <c r="M82" s="64"/>
      <c r="N82" s="156"/>
      <c r="O82" s="70">
        <v>80</v>
      </c>
      <c r="P82" s="70">
        <v>0</v>
      </c>
      <c r="Q82" s="114"/>
      <c r="R82" s="114"/>
      <c r="S82" s="114"/>
      <c r="T82" s="114"/>
      <c r="U82" s="114"/>
      <c r="V82" s="114"/>
      <c r="W82" s="114"/>
      <c r="X82" s="143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149"/>
      <c r="BY82" s="71"/>
      <c r="BZ82" s="71"/>
      <c r="CA82" s="71"/>
      <c r="CB82" s="71"/>
      <c r="CC82" s="71"/>
      <c r="CD82" s="73"/>
      <c r="CE82" s="73"/>
      <c r="CF82" s="15"/>
      <c r="CG82" s="15">
        <v>0</v>
      </c>
      <c r="CH82" s="15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2:149" x14ac:dyDescent="0.2">
      <c r="B83" s="2">
        <v>75</v>
      </c>
      <c r="C83" s="8" t="s">
        <v>80</v>
      </c>
      <c r="F83" s="64"/>
      <c r="H83" s="205"/>
      <c r="I83" s="64"/>
      <c r="J83" s="64"/>
      <c r="K83" s="64"/>
      <c r="L83" s="64"/>
      <c r="M83" s="64"/>
      <c r="O83" s="70">
        <v>81</v>
      </c>
      <c r="P83" s="70">
        <v>0</v>
      </c>
      <c r="Q83" s="114"/>
      <c r="R83" s="114"/>
      <c r="S83" s="114"/>
      <c r="T83" s="114"/>
      <c r="U83" s="114"/>
      <c r="V83" s="114"/>
      <c r="W83" s="114"/>
      <c r="X83" s="143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149"/>
      <c r="BY83" s="71"/>
      <c r="BZ83" s="71"/>
      <c r="CA83" s="71"/>
      <c r="CB83" s="71"/>
      <c r="CC83" s="71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2:149" outlineLevel="1" x14ac:dyDescent="0.2">
      <c r="B84" s="2">
        <v>76</v>
      </c>
      <c r="E84" s="9">
        <v>5014</v>
      </c>
      <c r="F84" s="64"/>
      <c r="G84" s="64">
        <f t="shared" ref="G84:G87" si="15">HLOOKUP($E$3,$P$3:$CE$269,O84,FALSE)</f>
        <v>0</v>
      </c>
      <c r="H84" s="205"/>
      <c r="I84" s="64"/>
      <c r="J84" s="64"/>
      <c r="K84" s="64"/>
      <c r="L84" s="64"/>
      <c r="M84" s="64"/>
      <c r="N84" s="157"/>
      <c r="O84" s="70">
        <v>82</v>
      </c>
      <c r="P84" s="70">
        <v>0</v>
      </c>
      <c r="Q84" s="114">
        <v>363307.15</v>
      </c>
      <c r="R84" s="114">
        <v>0</v>
      </c>
      <c r="S84" s="114">
        <v>0</v>
      </c>
      <c r="T84" s="114">
        <v>0</v>
      </c>
      <c r="U84" s="114">
        <v>2489.17</v>
      </c>
      <c r="V84" s="114">
        <v>0</v>
      </c>
      <c r="W84" s="114">
        <v>0</v>
      </c>
      <c r="X84" s="143">
        <v>0</v>
      </c>
      <c r="Y84" s="114">
        <v>0</v>
      </c>
      <c r="Z84" s="114">
        <v>0</v>
      </c>
      <c r="AA84" s="114">
        <v>0</v>
      </c>
      <c r="AB84" s="114">
        <v>0</v>
      </c>
      <c r="AC84" s="114">
        <v>0</v>
      </c>
      <c r="AD84" s="114">
        <v>0</v>
      </c>
      <c r="AE84" s="114">
        <v>270171.8</v>
      </c>
      <c r="AF84" s="114">
        <v>0</v>
      </c>
      <c r="AG84" s="114">
        <v>0</v>
      </c>
      <c r="AH84" s="114">
        <v>0</v>
      </c>
      <c r="AI84" s="114">
        <v>2610.94</v>
      </c>
      <c r="AJ84" s="114">
        <v>41273.25</v>
      </c>
      <c r="AK84" s="114">
        <v>0</v>
      </c>
      <c r="AL84" s="71">
        <v>13279.06</v>
      </c>
      <c r="AM84" s="71">
        <v>0</v>
      </c>
      <c r="AN84" s="71">
        <v>0</v>
      </c>
      <c r="AO84" s="71">
        <v>0</v>
      </c>
      <c r="AP84" s="71">
        <v>0</v>
      </c>
      <c r="AQ84" s="71">
        <v>18265.89</v>
      </c>
      <c r="AR84" s="71">
        <v>361215.2</v>
      </c>
      <c r="AS84" s="71">
        <v>384537.44</v>
      </c>
      <c r="AT84" s="71">
        <v>0</v>
      </c>
      <c r="AU84" s="71">
        <v>15970</v>
      </c>
      <c r="AV84" s="71">
        <v>0</v>
      </c>
      <c r="AW84" s="71">
        <v>333989.43</v>
      </c>
      <c r="AX84" s="71">
        <v>0</v>
      </c>
      <c r="AY84" s="71">
        <v>0</v>
      </c>
      <c r="AZ84" s="71">
        <v>0</v>
      </c>
      <c r="BA84" s="71"/>
      <c r="BB84" s="71">
        <v>0</v>
      </c>
      <c r="BC84" s="71">
        <v>0</v>
      </c>
      <c r="BD84" s="71">
        <v>12172.64</v>
      </c>
      <c r="BE84" s="71">
        <v>1948.4</v>
      </c>
      <c r="BF84" s="71">
        <v>0</v>
      </c>
      <c r="BG84" s="71">
        <v>0</v>
      </c>
      <c r="BH84" s="71">
        <v>116408.73</v>
      </c>
      <c r="BI84" s="71">
        <v>0</v>
      </c>
      <c r="BJ84" s="71">
        <v>0</v>
      </c>
      <c r="BK84" s="71">
        <v>0</v>
      </c>
      <c r="BL84" s="71">
        <v>0</v>
      </c>
      <c r="BM84" s="71">
        <v>0</v>
      </c>
      <c r="BN84" s="71">
        <v>32815.31</v>
      </c>
      <c r="BO84" s="71">
        <v>0</v>
      </c>
      <c r="BP84" s="71">
        <v>0</v>
      </c>
      <c r="BQ84" s="71">
        <v>0</v>
      </c>
      <c r="BR84" s="71"/>
      <c r="BS84" s="71">
        <v>0</v>
      </c>
      <c r="BT84" s="71">
        <v>0</v>
      </c>
      <c r="BU84" s="71">
        <v>260643.93</v>
      </c>
      <c r="BV84" s="71">
        <v>103274</v>
      </c>
      <c r="BW84" s="71">
        <v>0</v>
      </c>
      <c r="BX84" s="149">
        <v>161916</v>
      </c>
      <c r="BY84" s="71">
        <v>0</v>
      </c>
      <c r="BZ84" s="71">
        <v>0</v>
      </c>
      <c r="CA84" s="71">
        <v>0</v>
      </c>
      <c r="CB84" s="71">
        <v>0</v>
      </c>
      <c r="CC84" s="71">
        <v>0</v>
      </c>
      <c r="CD84" s="62"/>
      <c r="CE84" s="62"/>
      <c r="CF84" s="6"/>
      <c r="CG84" s="6">
        <v>309175.32</v>
      </c>
      <c r="CH84" s="6">
        <v>0</v>
      </c>
      <c r="CI84">
        <v>0</v>
      </c>
      <c r="CJ84">
        <v>0</v>
      </c>
      <c r="CK84">
        <v>10757.64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5791.61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4103.18</v>
      </c>
      <c r="CZ84">
        <v>20502.03</v>
      </c>
      <c r="DA84">
        <v>0</v>
      </c>
      <c r="DB84">
        <v>716.06</v>
      </c>
      <c r="DC84">
        <v>0</v>
      </c>
      <c r="DD84">
        <v>0</v>
      </c>
      <c r="DE84">
        <v>0</v>
      </c>
      <c r="DF84">
        <v>0</v>
      </c>
      <c r="DG84">
        <v>63669.09</v>
      </c>
      <c r="DH84">
        <v>388519.54</v>
      </c>
      <c r="DI84">
        <v>155710.20000000001</v>
      </c>
      <c r="DJ84">
        <v>0</v>
      </c>
      <c r="DK84">
        <v>7052</v>
      </c>
      <c r="DL84">
        <v>0</v>
      </c>
      <c r="DM84">
        <v>337824.08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8539</v>
      </c>
      <c r="DU84">
        <v>12412.63</v>
      </c>
      <c r="DV84">
        <v>0</v>
      </c>
      <c r="DW84">
        <v>0</v>
      </c>
      <c r="DX84">
        <v>152742.1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33967.5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453547.21</v>
      </c>
      <c r="EL84">
        <v>123020</v>
      </c>
      <c r="EM84">
        <v>0</v>
      </c>
      <c r="EN84">
        <v>412731</v>
      </c>
      <c r="EO84">
        <v>0</v>
      </c>
      <c r="EP84">
        <v>0</v>
      </c>
      <c r="EQ84">
        <v>0</v>
      </c>
      <c r="ER84">
        <v>0</v>
      </c>
      <c r="ES84">
        <v>0</v>
      </c>
    </row>
    <row r="85" spans="2:149" outlineLevel="1" x14ac:dyDescent="0.2">
      <c r="B85" s="2">
        <v>77</v>
      </c>
      <c r="E85" s="9">
        <v>5015</v>
      </c>
      <c r="F85" s="64"/>
      <c r="G85" s="64">
        <f t="shared" si="15"/>
        <v>0</v>
      </c>
      <c r="H85" s="205"/>
      <c r="I85" s="64"/>
      <c r="J85" s="64"/>
      <c r="K85" s="64"/>
      <c r="L85" s="64"/>
      <c r="M85" s="64"/>
      <c r="N85" s="157"/>
      <c r="O85" s="70">
        <v>83</v>
      </c>
      <c r="P85" s="70">
        <v>0</v>
      </c>
      <c r="Q85" s="114">
        <v>0</v>
      </c>
      <c r="R85" s="114">
        <v>0</v>
      </c>
      <c r="S85" s="114">
        <v>0</v>
      </c>
      <c r="T85" s="114">
        <v>0</v>
      </c>
      <c r="U85" s="114">
        <v>86632.84</v>
      </c>
      <c r="V85" s="114">
        <v>0</v>
      </c>
      <c r="W85" s="114">
        <v>0</v>
      </c>
      <c r="X85" s="143">
        <v>0</v>
      </c>
      <c r="Y85" s="114">
        <v>0</v>
      </c>
      <c r="Z85" s="114">
        <v>0</v>
      </c>
      <c r="AA85" s="114">
        <v>0</v>
      </c>
      <c r="AB85" s="114">
        <v>0</v>
      </c>
      <c r="AC85" s="114">
        <v>206212.91</v>
      </c>
      <c r="AD85" s="114">
        <v>0</v>
      </c>
      <c r="AE85" s="114">
        <v>1889.06</v>
      </c>
      <c r="AF85" s="114">
        <v>0</v>
      </c>
      <c r="AG85" s="114">
        <v>0</v>
      </c>
      <c r="AH85" s="114">
        <v>0</v>
      </c>
      <c r="AI85" s="114">
        <v>126451.39</v>
      </c>
      <c r="AJ85" s="114">
        <v>12504.63</v>
      </c>
      <c r="AK85" s="114">
        <v>0</v>
      </c>
      <c r="AL85" s="71">
        <v>51367.17</v>
      </c>
      <c r="AM85" s="71">
        <v>0</v>
      </c>
      <c r="AN85" s="71">
        <v>0</v>
      </c>
      <c r="AO85" s="71">
        <v>0</v>
      </c>
      <c r="AP85" s="71">
        <v>0</v>
      </c>
      <c r="AQ85" s="71">
        <v>9427.84</v>
      </c>
      <c r="AR85" s="71">
        <v>102951.5</v>
      </c>
      <c r="AS85" s="71">
        <v>39080.35</v>
      </c>
      <c r="AT85" s="71">
        <v>0</v>
      </c>
      <c r="AU85" s="71">
        <v>560</v>
      </c>
      <c r="AV85" s="71">
        <v>0</v>
      </c>
      <c r="AW85" s="71">
        <v>657137.92000000004</v>
      </c>
      <c r="AX85" s="71">
        <v>0</v>
      </c>
      <c r="AY85" s="71">
        <v>0</v>
      </c>
      <c r="AZ85" s="71">
        <v>0</v>
      </c>
      <c r="BA85" s="71"/>
      <c r="BB85" s="71">
        <v>0</v>
      </c>
      <c r="BC85" s="71">
        <v>0</v>
      </c>
      <c r="BD85" s="71">
        <v>156255.01999999999</v>
      </c>
      <c r="BE85" s="71">
        <v>0</v>
      </c>
      <c r="BF85" s="71">
        <v>0</v>
      </c>
      <c r="BG85" s="71">
        <v>0</v>
      </c>
      <c r="BH85" s="71">
        <v>31402.59</v>
      </c>
      <c r="BI85" s="71">
        <v>0</v>
      </c>
      <c r="BJ85" s="71">
        <v>0</v>
      </c>
      <c r="BK85" s="71">
        <v>0</v>
      </c>
      <c r="BL85" s="71">
        <v>0</v>
      </c>
      <c r="BM85" s="71">
        <v>0</v>
      </c>
      <c r="BN85" s="71">
        <v>8417.2800000000007</v>
      </c>
      <c r="BO85" s="71">
        <v>0</v>
      </c>
      <c r="BP85" s="71">
        <v>0</v>
      </c>
      <c r="BQ85" s="71">
        <v>0</v>
      </c>
      <c r="BR85" s="71"/>
      <c r="BS85" s="71">
        <v>0</v>
      </c>
      <c r="BT85" s="71">
        <v>0</v>
      </c>
      <c r="BU85" s="71">
        <v>39487.089999999997</v>
      </c>
      <c r="BV85" s="71">
        <v>0</v>
      </c>
      <c r="BW85" s="71">
        <v>0</v>
      </c>
      <c r="BX85" s="149">
        <v>104523</v>
      </c>
      <c r="BY85" s="71">
        <v>0</v>
      </c>
      <c r="BZ85" s="71">
        <v>0</v>
      </c>
      <c r="CA85" s="71">
        <v>0</v>
      </c>
      <c r="CB85" s="71">
        <v>0</v>
      </c>
      <c r="CC85" s="71">
        <v>0</v>
      </c>
      <c r="CD85" s="62"/>
      <c r="CE85" s="62"/>
      <c r="CF85" s="6"/>
      <c r="CG85" s="6">
        <v>635.67999999999995</v>
      </c>
      <c r="CH85" s="6">
        <v>0</v>
      </c>
      <c r="CI85">
        <v>0</v>
      </c>
      <c r="CJ85">
        <v>0</v>
      </c>
      <c r="CK85">
        <v>90387.72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163528.93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114239.16</v>
      </c>
      <c r="CZ85">
        <v>8794.58</v>
      </c>
      <c r="DA85">
        <v>0</v>
      </c>
      <c r="DB85">
        <v>72470.38</v>
      </c>
      <c r="DC85">
        <v>0</v>
      </c>
      <c r="DD85">
        <v>0</v>
      </c>
      <c r="DE85">
        <v>0</v>
      </c>
      <c r="DF85">
        <v>0</v>
      </c>
      <c r="DG85">
        <v>7982.77</v>
      </c>
      <c r="DH85">
        <v>110061.78</v>
      </c>
      <c r="DI85">
        <v>32140.13</v>
      </c>
      <c r="DJ85">
        <v>0</v>
      </c>
      <c r="DK85">
        <v>247</v>
      </c>
      <c r="DL85">
        <v>0</v>
      </c>
      <c r="DM85">
        <v>612847.06999999995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118016.13</v>
      </c>
      <c r="DU85">
        <v>0</v>
      </c>
      <c r="DV85">
        <v>0</v>
      </c>
      <c r="DW85">
        <v>0</v>
      </c>
      <c r="DX85">
        <v>30223.98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4455.99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10034.200000000001</v>
      </c>
      <c r="EL85">
        <v>0</v>
      </c>
      <c r="EM85">
        <v>0</v>
      </c>
      <c r="EN85">
        <v>91934</v>
      </c>
      <c r="EO85">
        <v>0</v>
      </c>
      <c r="EP85">
        <v>0</v>
      </c>
      <c r="EQ85">
        <v>0</v>
      </c>
      <c r="ER85">
        <v>0</v>
      </c>
      <c r="ES85">
        <v>0</v>
      </c>
    </row>
    <row r="86" spans="2:149" outlineLevel="1" x14ac:dyDescent="0.2">
      <c r="B86" s="2">
        <v>78</v>
      </c>
      <c r="E86" s="9">
        <v>5112</v>
      </c>
      <c r="F86" s="64"/>
      <c r="G86" s="64">
        <f t="shared" si="15"/>
        <v>0</v>
      </c>
      <c r="H86" s="205"/>
      <c r="I86" s="64"/>
      <c r="J86" s="64"/>
      <c r="K86" s="64"/>
      <c r="L86" s="64"/>
      <c r="M86" s="64"/>
      <c r="N86" s="157"/>
      <c r="O86" s="70">
        <v>84</v>
      </c>
      <c r="P86" s="70">
        <v>0</v>
      </c>
      <c r="Q86" s="114">
        <v>357775.77</v>
      </c>
      <c r="R86" s="114">
        <v>0</v>
      </c>
      <c r="S86" s="114">
        <v>0</v>
      </c>
      <c r="T86" s="114">
        <v>0</v>
      </c>
      <c r="U86" s="114">
        <v>9619.68</v>
      </c>
      <c r="V86" s="114">
        <v>0</v>
      </c>
      <c r="W86" s="114">
        <v>0</v>
      </c>
      <c r="X86" s="143">
        <v>0</v>
      </c>
      <c r="Y86" s="114">
        <v>0</v>
      </c>
      <c r="Z86" s="114">
        <v>0</v>
      </c>
      <c r="AA86" s="114">
        <v>0</v>
      </c>
      <c r="AB86" s="114">
        <v>0</v>
      </c>
      <c r="AC86" s="114">
        <v>5317.6</v>
      </c>
      <c r="AD86" s="114">
        <v>0</v>
      </c>
      <c r="AE86" s="114">
        <v>349316.43</v>
      </c>
      <c r="AF86" s="114">
        <v>0</v>
      </c>
      <c r="AG86" s="114">
        <v>0</v>
      </c>
      <c r="AH86" s="114">
        <v>0</v>
      </c>
      <c r="AI86" s="114">
        <v>0</v>
      </c>
      <c r="AJ86" s="114">
        <v>22824.42</v>
      </c>
      <c r="AK86" s="114">
        <v>0</v>
      </c>
      <c r="AL86" s="71">
        <v>65897.97</v>
      </c>
      <c r="AM86" s="71">
        <v>0</v>
      </c>
      <c r="AN86" s="71">
        <v>0</v>
      </c>
      <c r="AO86" s="71">
        <v>0</v>
      </c>
      <c r="AP86" s="71">
        <v>0</v>
      </c>
      <c r="AQ86" s="71">
        <v>0</v>
      </c>
      <c r="AR86" s="71">
        <v>1088961.45</v>
      </c>
      <c r="AS86" s="71">
        <v>402259.44</v>
      </c>
      <c r="AT86" s="71">
        <v>0</v>
      </c>
      <c r="AU86" s="71">
        <v>0</v>
      </c>
      <c r="AV86" s="71">
        <v>0</v>
      </c>
      <c r="AW86" s="71">
        <v>700145.23</v>
      </c>
      <c r="AX86" s="71">
        <v>0</v>
      </c>
      <c r="AY86" s="71">
        <v>0</v>
      </c>
      <c r="AZ86" s="71">
        <v>0</v>
      </c>
      <c r="BA86" s="71"/>
      <c r="BB86" s="71">
        <v>0</v>
      </c>
      <c r="BC86" s="71">
        <v>0</v>
      </c>
      <c r="BD86" s="71">
        <v>0</v>
      </c>
      <c r="BE86" s="71">
        <v>13601.4</v>
      </c>
      <c r="BF86" s="71">
        <v>0</v>
      </c>
      <c r="BG86" s="71">
        <v>4462.91</v>
      </c>
      <c r="BH86" s="71">
        <v>153237.96</v>
      </c>
      <c r="BI86" s="71">
        <v>0</v>
      </c>
      <c r="BJ86" s="71">
        <v>0</v>
      </c>
      <c r="BK86" s="71">
        <v>0</v>
      </c>
      <c r="BL86" s="71">
        <v>0</v>
      </c>
      <c r="BM86" s="71">
        <v>0</v>
      </c>
      <c r="BN86" s="71">
        <v>208512.39</v>
      </c>
      <c r="BO86" s="71">
        <v>0</v>
      </c>
      <c r="BP86" s="71">
        <v>0</v>
      </c>
      <c r="BQ86" s="71">
        <v>0</v>
      </c>
      <c r="BR86" s="71"/>
      <c r="BS86" s="71">
        <v>0</v>
      </c>
      <c r="BT86" s="71">
        <v>0</v>
      </c>
      <c r="BU86" s="71">
        <v>855946.88</v>
      </c>
      <c r="BV86" s="71">
        <v>0</v>
      </c>
      <c r="BW86" s="71">
        <v>0</v>
      </c>
      <c r="BX86" s="149">
        <v>91100</v>
      </c>
      <c r="BY86" s="71">
        <v>0</v>
      </c>
      <c r="BZ86" s="71">
        <v>0</v>
      </c>
      <c r="CA86" s="71">
        <v>0</v>
      </c>
      <c r="CB86" s="71">
        <v>0</v>
      </c>
      <c r="CC86" s="71">
        <v>0</v>
      </c>
      <c r="CD86" s="62"/>
      <c r="CE86" s="62"/>
      <c r="CF86" s="6"/>
      <c r="CG86" s="6">
        <v>398872.09</v>
      </c>
      <c r="CH86" s="6">
        <v>0</v>
      </c>
      <c r="CI86">
        <v>0</v>
      </c>
      <c r="CJ86">
        <v>0</v>
      </c>
      <c r="CK86">
        <v>26686.03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237820.71</v>
      </c>
      <c r="CV86">
        <v>0</v>
      </c>
      <c r="CW86">
        <v>0</v>
      </c>
      <c r="CX86">
        <v>0</v>
      </c>
      <c r="CY86">
        <v>0</v>
      </c>
      <c r="CZ86">
        <v>22517.08</v>
      </c>
      <c r="DA86">
        <v>0</v>
      </c>
      <c r="DB86">
        <v>22325.31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1921782.52</v>
      </c>
      <c r="DI86">
        <v>905738.94</v>
      </c>
      <c r="DJ86">
        <v>0</v>
      </c>
      <c r="DK86">
        <v>0</v>
      </c>
      <c r="DL86">
        <v>0</v>
      </c>
      <c r="DM86">
        <v>659259.11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26549.21</v>
      </c>
      <c r="DV86">
        <v>0</v>
      </c>
      <c r="DW86">
        <v>1337.01</v>
      </c>
      <c r="DX86">
        <v>175771.12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96293.71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361379.11</v>
      </c>
      <c r="EL86">
        <v>0</v>
      </c>
      <c r="EM86">
        <v>0</v>
      </c>
      <c r="EN86">
        <v>56234</v>
      </c>
      <c r="EO86">
        <v>0</v>
      </c>
      <c r="EP86">
        <v>0</v>
      </c>
      <c r="EQ86">
        <v>0</v>
      </c>
      <c r="ER86">
        <v>0</v>
      </c>
      <c r="ES86">
        <v>0</v>
      </c>
    </row>
    <row r="87" spans="2:149" x14ac:dyDescent="0.2">
      <c r="B87" s="2">
        <v>79</v>
      </c>
      <c r="E87" s="9" t="s">
        <v>81</v>
      </c>
      <c r="F87" s="64"/>
      <c r="G87" s="64">
        <f t="shared" si="15"/>
        <v>0</v>
      </c>
      <c r="H87" s="205">
        <f>SUM(H84:H86)</f>
        <v>0</v>
      </c>
      <c r="I87" s="64">
        <f t="shared" ref="I87:M87" si="16">SUM(I84:I86)</f>
        <v>0</v>
      </c>
      <c r="J87" s="64">
        <f t="shared" si="16"/>
        <v>0</v>
      </c>
      <c r="K87" s="64">
        <f t="shared" si="16"/>
        <v>0</v>
      </c>
      <c r="L87" s="64">
        <f t="shared" si="16"/>
        <v>0</v>
      </c>
      <c r="M87" s="64">
        <f t="shared" si="16"/>
        <v>0</v>
      </c>
      <c r="N87" s="157"/>
      <c r="O87" s="70">
        <v>85</v>
      </c>
      <c r="P87" s="70">
        <v>0</v>
      </c>
      <c r="Q87" s="114">
        <v>721082.92</v>
      </c>
      <c r="R87" s="114">
        <v>0</v>
      </c>
      <c r="S87" s="114">
        <v>0</v>
      </c>
      <c r="T87" s="114">
        <v>0</v>
      </c>
      <c r="U87" s="114">
        <v>98741.69</v>
      </c>
      <c r="V87" s="114">
        <v>0</v>
      </c>
      <c r="W87" s="114">
        <v>0</v>
      </c>
      <c r="X87" s="143">
        <v>0</v>
      </c>
      <c r="Y87" s="114">
        <v>0</v>
      </c>
      <c r="Z87" s="114">
        <v>0</v>
      </c>
      <c r="AA87" s="114">
        <v>0</v>
      </c>
      <c r="AB87" s="114">
        <v>0</v>
      </c>
      <c r="AC87" s="114">
        <v>211530.51</v>
      </c>
      <c r="AD87" s="114">
        <v>0</v>
      </c>
      <c r="AE87" s="114">
        <v>621377.29</v>
      </c>
      <c r="AF87" s="114">
        <v>0</v>
      </c>
      <c r="AG87" s="114">
        <v>0</v>
      </c>
      <c r="AH87" s="114">
        <v>0</v>
      </c>
      <c r="AI87" s="114">
        <v>129062.33</v>
      </c>
      <c r="AJ87" s="114">
        <v>76602.299999999988</v>
      </c>
      <c r="AK87" s="114">
        <v>0</v>
      </c>
      <c r="AL87" s="71">
        <v>130544.2</v>
      </c>
      <c r="AM87" s="71">
        <v>0</v>
      </c>
      <c r="AN87" s="71">
        <v>0</v>
      </c>
      <c r="AO87" s="71">
        <v>0</v>
      </c>
      <c r="AP87" s="71">
        <v>0</v>
      </c>
      <c r="AQ87" s="71">
        <v>27693.73</v>
      </c>
      <c r="AR87" s="71">
        <v>1553128.15</v>
      </c>
      <c r="AS87" s="71">
        <v>825877.23</v>
      </c>
      <c r="AT87" s="71">
        <v>0</v>
      </c>
      <c r="AU87" s="71">
        <v>16530</v>
      </c>
      <c r="AV87" s="71">
        <v>0</v>
      </c>
      <c r="AW87" s="71">
        <v>1691272.58</v>
      </c>
      <c r="AX87" s="71">
        <v>0</v>
      </c>
      <c r="AY87" s="71">
        <v>0</v>
      </c>
      <c r="AZ87" s="71">
        <v>0</v>
      </c>
      <c r="BA87" s="71"/>
      <c r="BB87" s="71">
        <v>0</v>
      </c>
      <c r="BC87" s="71">
        <v>0</v>
      </c>
      <c r="BD87" s="71">
        <v>168427.65999999997</v>
      </c>
      <c r="BE87" s="71">
        <v>15549.8</v>
      </c>
      <c r="BF87" s="71">
        <v>0</v>
      </c>
      <c r="BG87" s="71">
        <v>4462.91</v>
      </c>
      <c r="BH87" s="71">
        <v>301049.28000000003</v>
      </c>
      <c r="BI87" s="71">
        <v>0</v>
      </c>
      <c r="BJ87" s="71">
        <v>0</v>
      </c>
      <c r="BK87" s="71">
        <v>0</v>
      </c>
      <c r="BL87" s="71">
        <v>0</v>
      </c>
      <c r="BM87" s="71">
        <v>0</v>
      </c>
      <c r="BN87" s="71">
        <v>249744.98</v>
      </c>
      <c r="BO87" s="71">
        <v>0</v>
      </c>
      <c r="BP87" s="71">
        <v>0</v>
      </c>
      <c r="BQ87" s="71">
        <v>0</v>
      </c>
      <c r="BR87" s="71"/>
      <c r="BS87" s="71">
        <v>0</v>
      </c>
      <c r="BT87" s="71">
        <v>0</v>
      </c>
      <c r="BU87" s="71">
        <v>1156077.8999999999</v>
      </c>
      <c r="BV87" s="71">
        <v>103274</v>
      </c>
      <c r="BW87" s="71">
        <v>0</v>
      </c>
      <c r="BX87" s="149">
        <v>357539</v>
      </c>
      <c r="BY87" s="71">
        <v>0</v>
      </c>
      <c r="BZ87" s="71">
        <v>0</v>
      </c>
      <c r="CA87" s="71">
        <v>0</v>
      </c>
      <c r="CB87" s="71">
        <v>0</v>
      </c>
      <c r="CC87" s="71">
        <v>0</v>
      </c>
      <c r="CD87" s="62"/>
      <c r="CE87" s="62"/>
      <c r="CF87" s="16"/>
      <c r="CG87" s="16">
        <v>708683.09000000008</v>
      </c>
      <c r="CH87" s="16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2:149" ht="13.5" thickBot="1" x14ac:dyDescent="0.25">
      <c r="B88" s="2">
        <v>80</v>
      </c>
      <c r="E88" s="9" t="s">
        <v>82</v>
      </c>
      <c r="F88" s="64"/>
      <c r="G88" s="192">
        <f>'Model Inputs'!G122</f>
        <v>43083</v>
      </c>
      <c r="H88" s="205">
        <f>'Model Inputs'!H122</f>
        <v>46812</v>
      </c>
      <c r="I88" s="192">
        <f>'Model Inputs'!I122</f>
        <v>52446.773671774405</v>
      </c>
      <c r="J88" s="192">
        <f>'Model Inputs'!J122</f>
        <v>57866.231124000115</v>
      </c>
      <c r="K88" s="16"/>
      <c r="L88" s="16"/>
      <c r="M88" s="16"/>
      <c r="N88" s="157"/>
      <c r="O88" s="70">
        <v>86</v>
      </c>
      <c r="P88" s="70">
        <v>0</v>
      </c>
      <c r="Q88" s="114">
        <v>224594.43999999977</v>
      </c>
      <c r="R88" s="114">
        <v>0</v>
      </c>
      <c r="S88" s="114">
        <v>0</v>
      </c>
      <c r="T88" s="114">
        <v>85370.61000000003</v>
      </c>
      <c r="U88" s="114">
        <v>0</v>
      </c>
      <c r="V88" s="114">
        <v>0</v>
      </c>
      <c r="W88" s="114">
        <v>0</v>
      </c>
      <c r="X88" s="143">
        <v>55374.540000000015</v>
      </c>
      <c r="Y88" s="114">
        <v>0</v>
      </c>
      <c r="Z88" s="114">
        <v>49279.63</v>
      </c>
      <c r="AA88" s="114">
        <v>9168.1200000000008</v>
      </c>
      <c r="AB88" s="114">
        <v>22864.6</v>
      </c>
      <c r="AC88" s="114">
        <v>0</v>
      </c>
      <c r="AD88" s="114">
        <v>168234.30999999997</v>
      </c>
      <c r="AE88" s="114">
        <v>0</v>
      </c>
      <c r="AF88" s="114">
        <v>30020.929999999993</v>
      </c>
      <c r="AG88" s="114">
        <v>117438.06650000002</v>
      </c>
      <c r="AH88" s="114">
        <v>69550.080000000016</v>
      </c>
      <c r="AI88" s="114">
        <v>33150.01</v>
      </c>
      <c r="AJ88" s="114">
        <v>0</v>
      </c>
      <c r="AK88" s="114">
        <v>93575.110000000015</v>
      </c>
      <c r="AL88" s="71">
        <v>0</v>
      </c>
      <c r="AM88" s="71">
        <v>0</v>
      </c>
      <c r="AN88" s="71">
        <v>0</v>
      </c>
      <c r="AO88" s="71">
        <v>18336.240000000002</v>
      </c>
      <c r="AP88" s="71">
        <v>104195.01999999996</v>
      </c>
      <c r="AQ88" s="71">
        <v>10696.140000000001</v>
      </c>
      <c r="AR88" s="71">
        <v>0</v>
      </c>
      <c r="AS88" s="71">
        <v>174180.33899999998</v>
      </c>
      <c r="AT88" s="71">
        <v>91402.65</v>
      </c>
      <c r="AU88" s="71">
        <v>0</v>
      </c>
      <c r="AV88" s="71">
        <v>0</v>
      </c>
      <c r="AW88" s="71">
        <v>0</v>
      </c>
      <c r="AX88" s="71">
        <v>0</v>
      </c>
      <c r="AY88" s="71">
        <v>370818.40999999968</v>
      </c>
      <c r="AZ88" s="71">
        <v>42821.78</v>
      </c>
      <c r="BA88" s="71"/>
      <c r="BB88" s="71">
        <v>0</v>
      </c>
      <c r="BC88" s="71">
        <v>77732.459999999977</v>
      </c>
      <c r="BD88" s="71">
        <v>94081.819999999992</v>
      </c>
      <c r="BE88" s="71">
        <v>0</v>
      </c>
      <c r="BF88" s="71">
        <v>0</v>
      </c>
      <c r="BG88" s="71">
        <v>62405.684999999998</v>
      </c>
      <c r="BH88" s="71">
        <v>0</v>
      </c>
      <c r="BI88" s="71">
        <v>36271.24</v>
      </c>
      <c r="BJ88" s="71">
        <v>0</v>
      </c>
      <c r="BK88" s="71">
        <v>0</v>
      </c>
      <c r="BL88" s="71">
        <v>93908.990000000034</v>
      </c>
      <c r="BM88" s="71">
        <v>38528.509999999995</v>
      </c>
      <c r="BN88" s="71">
        <v>0</v>
      </c>
      <c r="BO88" s="71">
        <v>29796.389999999974</v>
      </c>
      <c r="BP88" s="71">
        <v>32856.74</v>
      </c>
      <c r="BQ88" s="71">
        <v>18336.239999999998</v>
      </c>
      <c r="BR88" s="71"/>
      <c r="BS88" s="71">
        <v>0</v>
      </c>
      <c r="BT88" s="71">
        <v>0</v>
      </c>
      <c r="BU88" s="71">
        <v>0</v>
      </c>
      <c r="BV88" s="71">
        <v>384177.08</v>
      </c>
      <c r="BW88" s="71">
        <v>14094.049999999997</v>
      </c>
      <c r="BX88" s="149">
        <v>18336.239999999998</v>
      </c>
      <c r="BY88" s="71">
        <v>0</v>
      </c>
      <c r="BZ88" s="71">
        <v>6196.0300000000007</v>
      </c>
      <c r="CA88" s="71">
        <v>0</v>
      </c>
      <c r="CB88" s="71">
        <v>83954.640000000014</v>
      </c>
      <c r="CC88" s="71">
        <v>0</v>
      </c>
      <c r="CD88" s="62"/>
      <c r="CE88" s="62"/>
      <c r="CF88" s="16"/>
      <c r="CG88" s="16">
        <v>274971.79999999964</v>
      </c>
      <c r="CH88" s="16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2:149" ht="13.5" thickBot="1" x14ac:dyDescent="0.25">
      <c r="B89" s="2">
        <v>81</v>
      </c>
      <c r="E89" s="9" t="s">
        <v>83</v>
      </c>
      <c r="F89" s="64"/>
      <c r="G89" s="119">
        <f>'Model Inputs'!G31</f>
        <v>3381842.9699999997</v>
      </c>
      <c r="H89" s="206">
        <f>'Model Inputs'!H31</f>
        <v>3664133.7100000004</v>
      </c>
      <c r="I89" s="119">
        <f>'Model Inputs'!I31</f>
        <v>3826145.033671774</v>
      </c>
      <c r="J89" s="119">
        <f>'Model Inputs'!J31</f>
        <v>4250086.8611239996</v>
      </c>
      <c r="K89" s="119">
        <f>'Model Inputs'!K31</f>
        <v>0</v>
      </c>
      <c r="L89" s="119">
        <f>'Model Inputs'!L31</f>
        <v>0</v>
      </c>
      <c r="M89" s="119">
        <f>'Model Inputs'!M31</f>
        <v>0</v>
      </c>
      <c r="N89" s="155">
        <v>11</v>
      </c>
      <c r="O89" s="70">
        <v>87</v>
      </c>
      <c r="P89" s="70">
        <v>0</v>
      </c>
      <c r="Q89" s="114">
        <v>226830297.59</v>
      </c>
      <c r="R89" s="114">
        <v>11930620.43</v>
      </c>
      <c r="S89" s="114">
        <v>1087097.3199999998</v>
      </c>
      <c r="T89" s="114">
        <v>13754073.609999999</v>
      </c>
      <c r="U89" s="114">
        <v>9964564.8800000008</v>
      </c>
      <c r="V89" s="114">
        <v>18025935.079999998</v>
      </c>
      <c r="W89" s="114">
        <v>10228807.91</v>
      </c>
      <c r="X89" s="143">
        <v>2464520.41</v>
      </c>
      <c r="Y89" s="114">
        <v>744871.7</v>
      </c>
      <c r="Z89" s="114">
        <v>4816102.1800000006</v>
      </c>
      <c r="AA89" s="114">
        <v>689126.34</v>
      </c>
      <c r="AB89" s="114">
        <v>2605463.25</v>
      </c>
      <c r="AC89" s="114">
        <v>17677971.389999997</v>
      </c>
      <c r="AD89" s="114">
        <v>13576024.710000001</v>
      </c>
      <c r="AE89" s="114">
        <v>25555586.07</v>
      </c>
      <c r="AF89" s="114">
        <v>6208208.9000000004</v>
      </c>
      <c r="AG89" s="114">
        <v>1482629.1465</v>
      </c>
      <c r="AH89" s="114">
        <v>7545389.419999999</v>
      </c>
      <c r="AI89" s="114">
        <v>6168268.7400000002</v>
      </c>
      <c r="AJ89" s="114">
        <v>1619179.03</v>
      </c>
      <c r="AK89" s="114">
        <v>14687808.559999999</v>
      </c>
      <c r="AL89" s="71">
        <v>3128102.9</v>
      </c>
      <c r="AM89" s="71">
        <v>16367154.310000001</v>
      </c>
      <c r="AN89" s="71">
        <v>6069683.1300000008</v>
      </c>
      <c r="AO89" s="71">
        <v>1135359.26</v>
      </c>
      <c r="AP89" s="71">
        <v>546524.36</v>
      </c>
      <c r="AQ89" s="71">
        <v>1120619.8799999999</v>
      </c>
      <c r="AR89" s="71">
        <v>535524471.84000003</v>
      </c>
      <c r="AS89" s="71">
        <v>81806254.578999996</v>
      </c>
      <c r="AT89" s="71">
        <v>5758129.3800000008</v>
      </c>
      <c r="AU89" s="71">
        <v>2283520</v>
      </c>
      <c r="AV89" s="71">
        <v>7381155</v>
      </c>
      <c r="AW89" s="71">
        <v>17517341.32</v>
      </c>
      <c r="AX89" s="71">
        <v>2607881.9899999998</v>
      </c>
      <c r="AY89" s="71">
        <v>5311137.370000001</v>
      </c>
      <c r="AZ89" s="71">
        <v>37400593.800000004</v>
      </c>
      <c r="BA89" s="71"/>
      <c r="BB89" s="71">
        <v>9389991</v>
      </c>
      <c r="BC89" s="71">
        <v>11281976.810000001</v>
      </c>
      <c r="BD89" s="71">
        <v>17326921.759999998</v>
      </c>
      <c r="BE89" s="71">
        <v>2850813.35</v>
      </c>
      <c r="BF89" s="71">
        <v>6070898.4799999995</v>
      </c>
      <c r="BG89" s="71">
        <v>2651282.9250000003</v>
      </c>
      <c r="BH89" s="71">
        <v>17915297.000000004</v>
      </c>
      <c r="BI89" s="71">
        <v>3204308.2</v>
      </c>
      <c r="BJ89" s="71">
        <v>4916240</v>
      </c>
      <c r="BK89" s="71">
        <v>13100434</v>
      </c>
      <c r="BL89" s="71">
        <v>2855216.34</v>
      </c>
      <c r="BM89" s="71">
        <v>8748446.3099999987</v>
      </c>
      <c r="BN89" s="71">
        <v>10701654.550000001</v>
      </c>
      <c r="BO89" s="71">
        <v>1440446.43</v>
      </c>
      <c r="BP89" s="71">
        <v>2184477.9300000002</v>
      </c>
      <c r="BQ89" s="71">
        <v>1454263.28</v>
      </c>
      <c r="BR89" s="71"/>
      <c r="BS89" s="71">
        <v>15468787.529999999</v>
      </c>
      <c r="BT89" s="71">
        <v>2854683.3200000003</v>
      </c>
      <c r="BU89" s="71">
        <v>249021330.04999998</v>
      </c>
      <c r="BV89" s="71">
        <v>27491014.079999998</v>
      </c>
      <c r="BW89" s="71">
        <v>3166523.45</v>
      </c>
      <c r="BX89" s="149">
        <v>13837414.24</v>
      </c>
      <c r="BY89" s="71">
        <v>6608043.9899999993</v>
      </c>
      <c r="BZ89" s="71">
        <v>1702862.64</v>
      </c>
      <c r="CA89" s="71">
        <v>1687483</v>
      </c>
      <c r="CB89" s="71">
        <v>5431298.1599999983</v>
      </c>
      <c r="CC89" s="71">
        <v>11093576.670000002</v>
      </c>
      <c r="CD89" s="73"/>
      <c r="CE89" s="73"/>
      <c r="CF89" s="15"/>
      <c r="CG89" s="15">
        <v>253135397.59</v>
      </c>
      <c r="CH89" s="15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2:149" x14ac:dyDescent="0.2">
      <c r="B90" s="2">
        <v>82</v>
      </c>
      <c r="O90" s="70">
        <v>88</v>
      </c>
      <c r="P90" s="70">
        <v>0</v>
      </c>
      <c r="Q90" s="114"/>
      <c r="R90" s="114"/>
      <c r="S90" s="114"/>
      <c r="T90" s="114"/>
      <c r="U90" s="114"/>
      <c r="V90" s="114"/>
      <c r="W90" s="114"/>
      <c r="X90" s="143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149"/>
      <c r="BY90" s="71"/>
      <c r="BZ90" s="71"/>
      <c r="CA90" s="71"/>
      <c r="CB90" s="71"/>
      <c r="CC90" s="71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2:149" ht="13.5" thickBot="1" x14ac:dyDescent="0.25">
      <c r="B91" s="2">
        <v>83</v>
      </c>
      <c r="C91" s="8" t="s">
        <v>84</v>
      </c>
      <c r="D91" s="8"/>
      <c r="O91" s="70">
        <v>89</v>
      </c>
      <c r="P91" s="70">
        <v>0</v>
      </c>
      <c r="Q91" s="114"/>
      <c r="R91" s="114"/>
      <c r="S91" s="114"/>
      <c r="T91" s="114"/>
      <c r="U91" s="114"/>
      <c r="V91" s="114"/>
      <c r="W91" s="114"/>
      <c r="X91" s="143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149"/>
      <c r="BY91" s="71"/>
      <c r="BZ91" s="71"/>
      <c r="CA91" s="71"/>
      <c r="CB91" s="71"/>
      <c r="CC91" s="71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2:149" ht="13.5" thickBot="1" x14ac:dyDescent="0.25">
      <c r="B92" s="2">
        <v>84</v>
      </c>
      <c r="E92" s="9" t="s">
        <v>85</v>
      </c>
      <c r="F92" s="64"/>
      <c r="G92" s="119">
        <f>'Model Inputs'!G9</f>
        <v>2265234.6800000002</v>
      </c>
      <c r="H92" s="206">
        <f>'Model Inputs'!H9</f>
        <v>2983010.31</v>
      </c>
      <c r="I92" s="120">
        <f>'Model Inputs'!I9</f>
        <v>2504521.927159322</v>
      </c>
      <c r="J92" s="120">
        <f>'Model Inputs'!J9</f>
        <v>3677200.0183558078</v>
      </c>
      <c r="K92" s="120">
        <f>'Model Inputs'!K9</f>
        <v>0</v>
      </c>
      <c r="L92" s="120">
        <f>'Model Inputs'!L9</f>
        <v>0</v>
      </c>
      <c r="M92" s="121">
        <f>'Model Inputs'!M9</f>
        <v>0</v>
      </c>
      <c r="N92" s="155">
        <v>1</v>
      </c>
      <c r="O92" s="70">
        <v>90</v>
      </c>
      <c r="P92" s="70">
        <v>0</v>
      </c>
      <c r="Q92" s="114">
        <v>328219959</v>
      </c>
      <c r="R92" s="114">
        <v>7307000</v>
      </c>
      <c r="S92" s="114">
        <v>716351</v>
      </c>
      <c r="T92" s="114">
        <v>9241677</v>
      </c>
      <c r="U92" s="114">
        <v>4322647</v>
      </c>
      <c r="V92" s="114">
        <v>13483192.810000001</v>
      </c>
      <c r="W92" s="114">
        <v>15385000</v>
      </c>
      <c r="X92" s="143">
        <v>1453404.22</v>
      </c>
      <c r="Y92" s="114">
        <v>512764.83</v>
      </c>
      <c r="Z92" s="114">
        <v>2673795.0699999998</v>
      </c>
      <c r="AA92" s="114">
        <v>227281</v>
      </c>
      <c r="AB92" s="114">
        <v>1105037.9099999999</v>
      </c>
      <c r="AC92" s="114">
        <v>14222941</v>
      </c>
      <c r="AD92" s="114">
        <v>12166321.029999999</v>
      </c>
      <c r="AE92" s="114">
        <v>20377654.359999999</v>
      </c>
      <c r="AF92" s="114">
        <v>4455227.57</v>
      </c>
      <c r="AG92" s="114">
        <v>479402.5</v>
      </c>
      <c r="AH92" s="114">
        <v>6383352.46</v>
      </c>
      <c r="AI92" s="114">
        <v>3761249.09</v>
      </c>
      <c r="AJ92" s="114">
        <v>511690.91</v>
      </c>
      <c r="AK92" s="114">
        <v>10886000.390000001</v>
      </c>
      <c r="AL92" s="71">
        <v>1866440.41</v>
      </c>
      <c r="AM92" s="71">
        <v>12397374.119999999</v>
      </c>
      <c r="AN92" s="71">
        <v>7528216</v>
      </c>
      <c r="AO92" s="71">
        <v>278156.12</v>
      </c>
      <c r="AP92" s="71">
        <v>44997.14</v>
      </c>
      <c r="AQ92" s="71">
        <v>218486.23</v>
      </c>
      <c r="AR92" s="71">
        <v>691819864.32000005</v>
      </c>
      <c r="AS92" s="71">
        <v>122854180</v>
      </c>
      <c r="AT92" s="71">
        <v>5426267</v>
      </c>
      <c r="AU92" s="71">
        <v>629080</v>
      </c>
      <c r="AV92" s="71">
        <v>5289056</v>
      </c>
      <c r="AW92" s="71">
        <v>21257307.41</v>
      </c>
      <c r="AX92" s="71">
        <v>1548781</v>
      </c>
      <c r="AY92" s="71">
        <v>2440138.6800000002</v>
      </c>
      <c r="AZ92" s="71">
        <v>48041964.729999997</v>
      </c>
      <c r="BA92" s="71"/>
      <c r="BB92" s="71">
        <v>11224369</v>
      </c>
      <c r="BC92" s="71">
        <v>18526425</v>
      </c>
      <c r="BD92" s="71">
        <v>14985908</v>
      </c>
      <c r="BE92" s="71">
        <v>3282575.03</v>
      </c>
      <c r="BF92" s="71">
        <v>6940048.1799999997</v>
      </c>
      <c r="BG92" s="71">
        <v>845234</v>
      </c>
      <c r="BH92" s="71">
        <v>22655648.760000002</v>
      </c>
      <c r="BI92" s="71">
        <v>1778360.46</v>
      </c>
      <c r="BJ92" s="71">
        <v>2262041</v>
      </c>
      <c r="BK92" s="71">
        <v>16868642</v>
      </c>
      <c r="BL92" s="71">
        <v>1719102.03</v>
      </c>
      <c r="BM92" s="71">
        <v>5124000</v>
      </c>
      <c r="BN92" s="71">
        <v>5575711.3300000001</v>
      </c>
      <c r="BO92" s="71">
        <v>984505.74</v>
      </c>
      <c r="BP92" s="71">
        <v>494642</v>
      </c>
      <c r="BQ92" s="71">
        <v>646956.19999999995</v>
      </c>
      <c r="BR92" s="71"/>
      <c r="BS92" s="71">
        <v>11948111</v>
      </c>
      <c r="BT92" s="71">
        <v>1724288.78</v>
      </c>
      <c r="BU92" s="71">
        <v>563606572.71000004</v>
      </c>
      <c r="BV92" s="71">
        <v>29421418.23</v>
      </c>
      <c r="BW92" s="71">
        <v>1422849.04</v>
      </c>
      <c r="BX92" s="149">
        <v>19537430</v>
      </c>
      <c r="BY92" s="71">
        <v>2186056.36</v>
      </c>
      <c r="BZ92" s="71">
        <v>501091.49</v>
      </c>
      <c r="CA92" s="71">
        <v>774627</v>
      </c>
      <c r="CB92" s="71">
        <v>5789860</v>
      </c>
      <c r="CC92" s="71">
        <v>10385977</v>
      </c>
      <c r="CD92" s="62"/>
      <c r="CE92" s="62"/>
      <c r="CF92" s="16"/>
      <c r="CG92" s="16">
        <v>319754362.11000001</v>
      </c>
      <c r="CH92" s="16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2:149" ht="13.5" thickBot="1" x14ac:dyDescent="0.25">
      <c r="B93" s="2">
        <v>85</v>
      </c>
      <c r="E93" s="9" t="s">
        <v>86</v>
      </c>
      <c r="F93" s="64"/>
      <c r="G93" s="64">
        <f>HLOOKUP($E$3,$P$3:$CE$269,O93,FALSE)</f>
        <v>0</v>
      </c>
      <c r="H93" s="119">
        <f>'Model Inputs'!H10</f>
        <v>0</v>
      </c>
      <c r="I93" s="120">
        <f>'Model Inputs'!I10</f>
        <v>0</v>
      </c>
      <c r="J93" s="120">
        <f>'Model Inputs'!J10</f>
        <v>0</v>
      </c>
      <c r="K93" s="120">
        <f>'Model Inputs'!K10</f>
        <v>0</v>
      </c>
      <c r="L93" s="120">
        <f>'Model Inputs'!L10</f>
        <v>0</v>
      </c>
      <c r="M93" s="121">
        <f>'Model Inputs'!M10</f>
        <v>0</v>
      </c>
      <c r="N93" s="155">
        <v>2</v>
      </c>
      <c r="O93" s="70">
        <v>91</v>
      </c>
      <c r="P93" s="70">
        <v>0</v>
      </c>
      <c r="Q93" s="114">
        <v>2348426</v>
      </c>
      <c r="R93" s="114">
        <v>0</v>
      </c>
      <c r="S93" s="114">
        <v>0</v>
      </c>
      <c r="T93" s="114">
        <v>0</v>
      </c>
      <c r="U93" s="114">
        <v>0</v>
      </c>
      <c r="V93" s="114">
        <v>0</v>
      </c>
      <c r="W93" s="114">
        <v>0</v>
      </c>
      <c r="X93" s="143">
        <v>0</v>
      </c>
      <c r="Y93" s="114">
        <v>0</v>
      </c>
      <c r="Z93" s="114">
        <v>0</v>
      </c>
      <c r="AA93" s="114">
        <v>935</v>
      </c>
      <c r="AB93" s="114">
        <v>0</v>
      </c>
      <c r="AC93" s="114">
        <v>0</v>
      </c>
      <c r="AD93" s="114">
        <v>0</v>
      </c>
      <c r="AE93" s="114">
        <v>583621</v>
      </c>
      <c r="AF93" s="114">
        <v>0</v>
      </c>
      <c r="AG93" s="114">
        <v>0</v>
      </c>
      <c r="AH93" s="114">
        <v>0</v>
      </c>
      <c r="AI93" s="114">
        <v>0</v>
      </c>
      <c r="AJ93" s="114">
        <v>133652</v>
      </c>
      <c r="AK93" s="114">
        <v>0</v>
      </c>
      <c r="AL93" s="71">
        <v>0</v>
      </c>
      <c r="AM93" s="71">
        <v>122186.83</v>
      </c>
      <c r="AN93" s="71">
        <v>0</v>
      </c>
      <c r="AO93" s="71">
        <v>0</v>
      </c>
      <c r="AP93" s="71">
        <v>0</v>
      </c>
      <c r="AQ93" s="71">
        <v>21714</v>
      </c>
      <c r="AR93" s="71">
        <v>8076440.8099999996</v>
      </c>
      <c r="AS93" s="71">
        <v>329492</v>
      </c>
      <c r="AT93" s="71">
        <v>0</v>
      </c>
      <c r="AU93" s="71">
        <v>0</v>
      </c>
      <c r="AV93" s="71">
        <v>0</v>
      </c>
      <c r="AW93" s="71">
        <v>561721.78</v>
      </c>
      <c r="AX93" s="71">
        <v>0</v>
      </c>
      <c r="AY93" s="71">
        <v>0</v>
      </c>
      <c r="AZ93" s="71">
        <v>0</v>
      </c>
      <c r="BA93" s="71"/>
      <c r="BB93" s="71">
        <v>0</v>
      </c>
      <c r="BC93" s="71">
        <v>0</v>
      </c>
      <c r="BD93" s="71">
        <v>0</v>
      </c>
      <c r="BE93" s="71">
        <v>129530.92</v>
      </c>
      <c r="BF93" s="71">
        <v>0</v>
      </c>
      <c r="BG93" s="71">
        <v>0</v>
      </c>
      <c r="BH93" s="71">
        <v>0</v>
      </c>
      <c r="BI93" s="71">
        <v>0</v>
      </c>
      <c r="BJ93" s="71">
        <v>0</v>
      </c>
      <c r="BK93" s="71">
        <v>0</v>
      </c>
      <c r="BL93" s="71">
        <v>0</v>
      </c>
      <c r="BM93" s="71">
        <v>0</v>
      </c>
      <c r="BN93" s="71">
        <v>292262.89</v>
      </c>
      <c r="BO93" s="71">
        <v>0</v>
      </c>
      <c r="BP93" s="71">
        <v>0</v>
      </c>
      <c r="BQ93" s="71">
        <v>0</v>
      </c>
      <c r="BR93" s="71"/>
      <c r="BS93" s="71">
        <v>0</v>
      </c>
      <c r="BT93" s="71">
        <v>0</v>
      </c>
      <c r="BU93" s="71">
        <v>73668910</v>
      </c>
      <c r="BV93" s="71">
        <v>0</v>
      </c>
      <c r="BW93" s="71">
        <v>0</v>
      </c>
      <c r="BX93" s="149">
        <v>736383</v>
      </c>
      <c r="BY93" s="71">
        <v>0</v>
      </c>
      <c r="BZ93" s="71">
        <v>0</v>
      </c>
      <c r="CA93" s="71">
        <v>0</v>
      </c>
      <c r="CB93" s="71">
        <v>0</v>
      </c>
      <c r="CC93" s="71">
        <v>0</v>
      </c>
      <c r="CD93" s="62"/>
      <c r="CE93" s="62"/>
      <c r="CF93" s="16"/>
      <c r="CG93" s="16">
        <v>31664249.870000001</v>
      </c>
      <c r="CH93" s="16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2:149" x14ac:dyDescent="0.2">
      <c r="B94" s="2">
        <v>86</v>
      </c>
      <c r="O94" s="70">
        <v>92</v>
      </c>
      <c r="P94" s="70">
        <v>0</v>
      </c>
      <c r="Q94" s="114"/>
      <c r="R94" s="114"/>
      <c r="S94" s="114"/>
      <c r="T94" s="114"/>
      <c r="U94" s="114"/>
      <c r="V94" s="114"/>
      <c r="W94" s="114"/>
      <c r="X94" s="143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149"/>
      <c r="BY94" s="71"/>
      <c r="BZ94" s="71"/>
      <c r="CA94" s="71"/>
      <c r="CB94" s="71"/>
      <c r="CC94" s="71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2:149" ht="13.5" thickBot="1" x14ac:dyDescent="0.25">
      <c r="B95" s="2">
        <v>87</v>
      </c>
      <c r="C95" s="8" t="s">
        <v>87</v>
      </c>
      <c r="D95" s="8"/>
      <c r="O95" s="70">
        <v>93</v>
      </c>
      <c r="P95" s="70">
        <v>0</v>
      </c>
      <c r="Q95" s="114"/>
      <c r="R95" s="114"/>
      <c r="S95" s="114"/>
      <c r="T95" s="114"/>
      <c r="U95" s="114"/>
      <c r="V95" s="114"/>
      <c r="W95" s="114"/>
      <c r="X95" s="143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149"/>
      <c r="BY95" s="71"/>
      <c r="BZ95" s="71"/>
      <c r="CA95" s="71"/>
      <c r="CB95" s="71"/>
      <c r="CC95" s="71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2:149" ht="13.5" thickBot="1" x14ac:dyDescent="0.25">
      <c r="B96" s="2">
        <v>88</v>
      </c>
      <c r="E96" t="s">
        <v>88</v>
      </c>
      <c r="F96" s="64"/>
      <c r="G96" s="119">
        <f>'Model Inputs'!G13</f>
        <v>12775</v>
      </c>
      <c r="H96" s="206">
        <f>'Model Inputs'!H13</f>
        <v>12846</v>
      </c>
      <c r="I96" s="120">
        <f>'Model Inputs'!I13</f>
        <v>12903</v>
      </c>
      <c r="J96" s="120">
        <f>'Model Inputs'!J13</f>
        <v>13027</v>
      </c>
      <c r="K96" s="120">
        <f>'Model Inputs'!K13</f>
        <v>0</v>
      </c>
      <c r="L96" s="120">
        <f>'Model Inputs'!L13</f>
        <v>0</v>
      </c>
      <c r="M96" s="121">
        <f>'Model Inputs'!M13</f>
        <v>0</v>
      </c>
      <c r="N96" s="157">
        <v>3</v>
      </c>
      <c r="O96" s="70">
        <v>94</v>
      </c>
      <c r="P96" s="70">
        <v>0</v>
      </c>
      <c r="Q96" s="114">
        <v>991103</v>
      </c>
      <c r="R96" s="114">
        <v>11721</v>
      </c>
      <c r="S96" s="114">
        <v>1636</v>
      </c>
      <c r="T96" s="114">
        <v>36691</v>
      </c>
      <c r="U96" s="114">
        <v>39905</v>
      </c>
      <c r="V96" s="114">
        <v>67940</v>
      </c>
      <c r="W96" s="114">
        <v>29246</v>
      </c>
      <c r="X96" s="143">
        <v>7022</v>
      </c>
      <c r="Y96" s="114">
        <v>1208</v>
      </c>
      <c r="Z96" s="114">
        <v>17408</v>
      </c>
      <c r="AA96" s="114">
        <v>2305</v>
      </c>
      <c r="AB96" s="114">
        <v>12412</v>
      </c>
      <c r="AC96" s="114">
        <v>65404</v>
      </c>
      <c r="AD96" s="114">
        <v>59187</v>
      </c>
      <c r="AE96" s="114">
        <v>88978</v>
      </c>
      <c r="AF96" s="114">
        <v>19242</v>
      </c>
      <c r="AG96" s="114">
        <v>3303</v>
      </c>
      <c r="AH96" s="114">
        <v>30016</v>
      </c>
      <c r="AI96" s="114">
        <v>21369</v>
      </c>
      <c r="AJ96" s="114">
        <v>3745</v>
      </c>
      <c r="AK96" s="114">
        <v>47626</v>
      </c>
      <c r="AL96" s="71">
        <v>11552</v>
      </c>
      <c r="AM96" s="71">
        <v>55673</v>
      </c>
      <c r="AN96" s="71">
        <v>22442</v>
      </c>
      <c r="AO96" s="71">
        <v>2697</v>
      </c>
      <c r="AP96" s="71">
        <v>1262</v>
      </c>
      <c r="AQ96" s="71">
        <v>5547</v>
      </c>
      <c r="AR96" s="71">
        <v>1333961</v>
      </c>
      <c r="AS96" s="71">
        <v>335320</v>
      </c>
      <c r="AT96" s="71">
        <v>18163</v>
      </c>
      <c r="AU96" s="71">
        <v>5565</v>
      </c>
      <c r="AV96" s="71">
        <v>27658</v>
      </c>
      <c r="AW96" s="71">
        <v>96828</v>
      </c>
      <c r="AX96" s="71">
        <v>10450</v>
      </c>
      <c r="AY96" s="71">
        <v>13644</v>
      </c>
      <c r="AZ96" s="71">
        <v>159039</v>
      </c>
      <c r="BA96" s="71"/>
      <c r="BB96" s="71">
        <v>39579</v>
      </c>
      <c r="BC96" s="71">
        <v>43524</v>
      </c>
      <c r="BD96" s="71">
        <v>55593</v>
      </c>
      <c r="BE96" s="71">
        <v>9461</v>
      </c>
      <c r="BF96" s="71">
        <v>24172</v>
      </c>
      <c r="BG96" s="71">
        <v>5903</v>
      </c>
      <c r="BH96" s="71">
        <v>72109</v>
      </c>
      <c r="BI96" s="71">
        <v>12583</v>
      </c>
      <c r="BJ96" s="71">
        <v>14091</v>
      </c>
      <c r="BK96" s="71">
        <v>58745</v>
      </c>
      <c r="BL96" s="71">
        <v>11247</v>
      </c>
      <c r="BM96" s="71">
        <v>37139</v>
      </c>
      <c r="BN96" s="71">
        <v>33613</v>
      </c>
      <c r="BO96" s="71">
        <v>4312</v>
      </c>
      <c r="BP96" s="71">
        <v>5909</v>
      </c>
      <c r="BQ96" s="71">
        <v>2839</v>
      </c>
      <c r="BR96" s="71"/>
      <c r="BS96" s="71">
        <v>50950</v>
      </c>
      <c r="BT96" s="71">
        <v>7123</v>
      </c>
      <c r="BU96" s="71">
        <v>772624</v>
      </c>
      <c r="BV96" s="71">
        <v>121826</v>
      </c>
      <c r="BW96" s="71">
        <v>13789</v>
      </c>
      <c r="BX96" s="149">
        <v>57472</v>
      </c>
      <c r="BY96" s="71">
        <v>23366</v>
      </c>
      <c r="BZ96" s="71">
        <v>3805</v>
      </c>
      <c r="CA96" s="71">
        <v>3869</v>
      </c>
      <c r="CB96" s="71">
        <v>23547</v>
      </c>
      <c r="CC96" s="71">
        <v>42906</v>
      </c>
      <c r="CD96" s="62"/>
      <c r="CE96" s="62"/>
      <c r="CF96" s="16"/>
      <c r="CG96" s="16">
        <v>982023</v>
      </c>
      <c r="CH96" s="16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B97" s="2">
        <v>89</v>
      </c>
      <c r="E97" t="s">
        <v>89</v>
      </c>
      <c r="F97" s="64"/>
      <c r="G97" s="119">
        <f>'Model Inputs'!G14</f>
        <v>257746983.96000001</v>
      </c>
      <c r="H97" s="206">
        <f>'Model Inputs'!H14</f>
        <v>266766857.25</v>
      </c>
      <c r="I97" s="120">
        <f>'Model Inputs'!I14</f>
        <v>261697728</v>
      </c>
      <c r="J97" s="120">
        <f>'Model Inputs'!J14</f>
        <v>264380845</v>
      </c>
      <c r="K97" s="120">
        <f>'Model Inputs'!K14</f>
        <v>0</v>
      </c>
      <c r="L97" s="120">
        <f>'Model Inputs'!L14</f>
        <v>0</v>
      </c>
      <c r="M97" s="121">
        <f>'Model Inputs'!M14</f>
        <v>0</v>
      </c>
      <c r="N97" s="157">
        <v>4</v>
      </c>
      <c r="O97" s="70">
        <v>95</v>
      </c>
      <c r="P97" s="70">
        <v>0</v>
      </c>
      <c r="Q97" s="114">
        <v>25280291057</v>
      </c>
      <c r="R97" s="114">
        <v>223988678.07520866</v>
      </c>
      <c r="S97" s="114">
        <v>29726073.119999997</v>
      </c>
      <c r="T97" s="114">
        <v>985257711</v>
      </c>
      <c r="U97" s="114">
        <v>973189790.19000006</v>
      </c>
      <c r="V97" s="114">
        <v>1587097140</v>
      </c>
      <c r="W97" s="114">
        <v>473473781.3066833</v>
      </c>
      <c r="X97" s="143">
        <v>142194816.25999999</v>
      </c>
      <c r="Y97" s="114">
        <v>24228193</v>
      </c>
      <c r="Z97" s="114">
        <v>307635771.03999996</v>
      </c>
      <c r="AA97" s="114">
        <v>29043489</v>
      </c>
      <c r="AB97" s="114">
        <v>244678551</v>
      </c>
      <c r="AC97" s="114">
        <v>1693068324</v>
      </c>
      <c r="AD97" s="114">
        <v>1211909343</v>
      </c>
      <c r="AE97" s="114">
        <v>2429022729</v>
      </c>
      <c r="AF97" s="114">
        <v>506809214.88</v>
      </c>
      <c r="AG97" s="114">
        <v>56436105.189999998</v>
      </c>
      <c r="AH97" s="114">
        <v>514149798.70999998</v>
      </c>
      <c r="AI97" s="114">
        <v>609956991</v>
      </c>
      <c r="AJ97" s="114">
        <v>73312156.159999996</v>
      </c>
      <c r="AK97" s="114">
        <v>873638798.22000003</v>
      </c>
      <c r="AL97" s="71">
        <v>226242421.21999997</v>
      </c>
      <c r="AM97" s="71">
        <v>1666447879.6200001</v>
      </c>
      <c r="AN97" s="71">
        <v>497133892</v>
      </c>
      <c r="AO97" s="71">
        <v>77821848.609999999</v>
      </c>
      <c r="AP97" s="71">
        <v>21998708</v>
      </c>
      <c r="AQ97" s="71">
        <v>143266333.07999998</v>
      </c>
      <c r="AR97" s="71">
        <v>36002283411.610085</v>
      </c>
      <c r="AS97" s="71">
        <v>7349859347</v>
      </c>
      <c r="AT97" s="71">
        <v>262295964.63</v>
      </c>
      <c r="AU97" s="71">
        <v>98208425</v>
      </c>
      <c r="AV97" s="71">
        <v>702207945.8499999</v>
      </c>
      <c r="AW97" s="71">
        <v>1807212729.6290998</v>
      </c>
      <c r="AX97" s="71">
        <v>247696716.55000001</v>
      </c>
      <c r="AY97" s="71">
        <v>287415294.99600005</v>
      </c>
      <c r="AZ97" s="71">
        <v>3193879713.8000002</v>
      </c>
      <c r="BA97" s="71"/>
      <c r="BB97" s="71">
        <v>902899754</v>
      </c>
      <c r="BC97" s="71">
        <v>841191226</v>
      </c>
      <c r="BD97" s="71">
        <v>1217476816</v>
      </c>
      <c r="BE97" s="71">
        <v>216409943.73000002</v>
      </c>
      <c r="BF97" s="71">
        <v>494782600.01999998</v>
      </c>
      <c r="BG97" s="71">
        <v>116346396</v>
      </c>
      <c r="BH97" s="71">
        <v>1607780775.79</v>
      </c>
      <c r="BI97" s="71">
        <v>253408988.52000001</v>
      </c>
      <c r="BJ97" s="71">
        <v>319448599</v>
      </c>
      <c r="BK97" s="71">
        <v>1092720775</v>
      </c>
      <c r="BL97" s="71">
        <v>183278900</v>
      </c>
      <c r="BM97" s="71">
        <v>786048575</v>
      </c>
      <c r="BN97" s="71">
        <v>630195378.25999999</v>
      </c>
      <c r="BO97" s="71">
        <v>85522356</v>
      </c>
      <c r="BP97" s="71">
        <v>100495104</v>
      </c>
      <c r="BQ97" s="71">
        <v>78418164.890000001</v>
      </c>
      <c r="BR97" s="71"/>
      <c r="BS97" s="71">
        <v>887153173</v>
      </c>
      <c r="BT97" s="71">
        <v>181745328.26999998</v>
      </c>
      <c r="BU97" s="71">
        <v>24639744439.139999</v>
      </c>
      <c r="BV97" s="71">
        <v>2621351006</v>
      </c>
      <c r="BW97" s="71">
        <v>133313021</v>
      </c>
      <c r="BX97" s="149">
        <v>1452552393</v>
      </c>
      <c r="BY97" s="71">
        <v>376054897</v>
      </c>
      <c r="BZ97" s="71">
        <v>99147429.620000005</v>
      </c>
      <c r="CA97" s="71">
        <v>137199764</v>
      </c>
      <c r="CB97" s="71">
        <v>439426852.25999999</v>
      </c>
      <c r="CC97" s="71">
        <v>865407362</v>
      </c>
      <c r="CD97" s="62"/>
      <c r="CE97" s="62"/>
      <c r="CF97" s="16"/>
      <c r="CG97" s="16">
        <v>24226360755</v>
      </c>
      <c r="CH97" s="16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B98" s="2">
        <v>90</v>
      </c>
      <c r="E98" t="s">
        <v>90</v>
      </c>
      <c r="F98" s="64"/>
      <c r="G98" s="119">
        <f>'Model Inputs'!G15</f>
        <v>49837</v>
      </c>
      <c r="H98" s="206">
        <f>'Model Inputs'!H15</f>
        <v>49506</v>
      </c>
      <c r="I98" s="120">
        <f>'Model Inputs'!I15</f>
        <v>49506</v>
      </c>
      <c r="J98" s="120">
        <f>'Model Inputs'!J15</f>
        <v>49506</v>
      </c>
      <c r="K98" s="120">
        <f>'Model Inputs'!K15</f>
        <v>0</v>
      </c>
      <c r="L98" s="120">
        <f>'Model Inputs'!L15</f>
        <v>0</v>
      </c>
      <c r="M98" s="121">
        <f>'Model Inputs'!M15</f>
        <v>0</v>
      </c>
      <c r="N98" s="157">
        <v>5</v>
      </c>
      <c r="O98" s="70">
        <v>96</v>
      </c>
      <c r="P98" s="70">
        <v>0</v>
      </c>
      <c r="Q98" s="114">
        <v>5106316</v>
      </c>
      <c r="R98" s="114">
        <v>44182</v>
      </c>
      <c r="S98" s="114">
        <v>6256</v>
      </c>
      <c r="T98" s="114">
        <v>161525</v>
      </c>
      <c r="U98" s="114">
        <v>186912</v>
      </c>
      <c r="V98" s="114">
        <v>351438</v>
      </c>
      <c r="W98" s="114">
        <v>98015</v>
      </c>
      <c r="X98" s="143">
        <v>26524</v>
      </c>
      <c r="Y98" s="114">
        <v>6354</v>
      </c>
      <c r="Z98" s="114">
        <v>55379</v>
      </c>
      <c r="AA98" s="114">
        <v>6858</v>
      </c>
      <c r="AB98" s="114">
        <v>65612</v>
      </c>
      <c r="AC98" s="114">
        <v>331153</v>
      </c>
      <c r="AD98" s="114">
        <v>231782</v>
      </c>
      <c r="AE98" s="114">
        <v>488900</v>
      </c>
      <c r="AF98" s="114">
        <v>82701</v>
      </c>
      <c r="AG98" s="114">
        <v>15504</v>
      </c>
      <c r="AH98" s="114">
        <v>126059</v>
      </c>
      <c r="AI98" s="114">
        <v>108689</v>
      </c>
      <c r="AJ98" s="114">
        <v>15430</v>
      </c>
      <c r="AK98" s="114">
        <v>167806</v>
      </c>
      <c r="AL98" s="71">
        <v>55822</v>
      </c>
      <c r="AM98" s="71">
        <v>294370</v>
      </c>
      <c r="AN98" s="71">
        <v>104730</v>
      </c>
      <c r="AO98" s="71">
        <v>16856</v>
      </c>
      <c r="AP98" s="71">
        <v>5467</v>
      </c>
      <c r="AQ98" s="71">
        <v>28621</v>
      </c>
      <c r="AR98" s="71">
        <v>5812432</v>
      </c>
      <c r="AS98" s="71">
        <v>1441369</v>
      </c>
      <c r="AT98" s="71">
        <v>58965</v>
      </c>
      <c r="AU98" s="71">
        <v>20702</v>
      </c>
      <c r="AV98" s="71">
        <v>126565</v>
      </c>
      <c r="AW98" s="71">
        <v>370688</v>
      </c>
      <c r="AX98" s="71">
        <v>45324</v>
      </c>
      <c r="AY98" s="71">
        <v>55713</v>
      </c>
      <c r="AZ98" s="71">
        <v>689993</v>
      </c>
      <c r="BA98" s="71"/>
      <c r="BB98" s="71">
        <v>180305</v>
      </c>
      <c r="BC98" s="71">
        <v>182453</v>
      </c>
      <c r="BD98" s="71">
        <v>254506</v>
      </c>
      <c r="BE98" s="71">
        <v>52067</v>
      </c>
      <c r="BF98" s="71">
        <v>97822</v>
      </c>
      <c r="BG98" s="71">
        <v>23485</v>
      </c>
      <c r="BH98" s="71">
        <v>364781</v>
      </c>
      <c r="BI98" s="71">
        <v>48441</v>
      </c>
      <c r="BJ98" s="71">
        <v>58139</v>
      </c>
      <c r="BK98" s="71">
        <v>232449</v>
      </c>
      <c r="BL98" s="71">
        <v>42344</v>
      </c>
      <c r="BM98" s="71">
        <v>148868</v>
      </c>
      <c r="BN98" s="71">
        <v>128538</v>
      </c>
      <c r="BO98" s="71">
        <v>15626</v>
      </c>
      <c r="BP98" s="71">
        <v>20206</v>
      </c>
      <c r="BQ98" s="71">
        <v>19081</v>
      </c>
      <c r="BR98" s="71"/>
      <c r="BS98" s="71">
        <v>163831</v>
      </c>
      <c r="BT98" s="71">
        <v>36175</v>
      </c>
      <c r="BU98" s="71">
        <v>4559532</v>
      </c>
      <c r="BV98" s="71">
        <v>503702</v>
      </c>
      <c r="BW98" s="71">
        <v>37410</v>
      </c>
      <c r="BX98" s="149">
        <v>290747</v>
      </c>
      <c r="BY98" s="71">
        <v>79116</v>
      </c>
      <c r="BZ98" s="71">
        <v>16660</v>
      </c>
      <c r="CA98" s="71">
        <v>27240</v>
      </c>
      <c r="CB98" s="71">
        <v>77362</v>
      </c>
      <c r="CC98" s="71">
        <v>192937</v>
      </c>
      <c r="CD98" s="62"/>
      <c r="CE98" s="62"/>
      <c r="CF98" s="16"/>
      <c r="CG98" s="16">
        <v>4721254</v>
      </c>
      <c r="CH98" s="16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B99" s="2">
        <v>91</v>
      </c>
      <c r="E99" s="9" t="s">
        <v>91</v>
      </c>
      <c r="F99" s="64"/>
      <c r="G99" s="119">
        <f>'Model Inputs'!G16</f>
        <v>220</v>
      </c>
      <c r="H99" s="206">
        <f>'Model Inputs'!H16</f>
        <v>220</v>
      </c>
      <c r="I99" s="120">
        <f>'Model Inputs'!I16</f>
        <v>220</v>
      </c>
      <c r="J99" s="120">
        <f>'Model Inputs'!J16</f>
        <v>220</v>
      </c>
      <c r="K99" s="120">
        <f>'Model Inputs'!K16</f>
        <v>0</v>
      </c>
      <c r="L99" s="120">
        <f>'Model Inputs'!L16</f>
        <v>0</v>
      </c>
      <c r="M99" s="121">
        <f>'Model Inputs'!M16</f>
        <v>0</v>
      </c>
      <c r="N99" s="157">
        <v>6</v>
      </c>
      <c r="O99" s="70">
        <v>97</v>
      </c>
      <c r="P99" s="70">
        <v>0</v>
      </c>
      <c r="Q99" s="114">
        <v>19897</v>
      </c>
      <c r="R99" s="114">
        <v>1849</v>
      </c>
      <c r="S99" s="114">
        <v>92</v>
      </c>
      <c r="T99" s="114">
        <v>783</v>
      </c>
      <c r="U99" s="114">
        <v>510</v>
      </c>
      <c r="V99" s="114">
        <v>1535</v>
      </c>
      <c r="W99" s="114">
        <v>1038</v>
      </c>
      <c r="X99" s="143">
        <v>156</v>
      </c>
      <c r="Y99" s="114">
        <v>30</v>
      </c>
      <c r="Z99" s="114">
        <v>362</v>
      </c>
      <c r="AA99" s="114">
        <v>36</v>
      </c>
      <c r="AB99" s="114">
        <v>162</v>
      </c>
      <c r="AC99" s="114">
        <v>1510</v>
      </c>
      <c r="AD99" s="114">
        <v>1243</v>
      </c>
      <c r="AE99" s="114">
        <v>4668</v>
      </c>
      <c r="AF99" s="114">
        <v>352</v>
      </c>
      <c r="AG99" s="114">
        <v>141</v>
      </c>
      <c r="AH99" s="114">
        <v>457</v>
      </c>
      <c r="AI99" s="114">
        <v>261</v>
      </c>
      <c r="AJ99" s="114">
        <v>81</v>
      </c>
      <c r="AK99" s="114">
        <v>1009</v>
      </c>
      <c r="AL99" s="71">
        <v>689</v>
      </c>
      <c r="AM99" s="71">
        <v>1152</v>
      </c>
      <c r="AN99" s="71">
        <v>1641</v>
      </c>
      <c r="AO99" s="71">
        <v>97</v>
      </c>
      <c r="AP99" s="71">
        <v>21</v>
      </c>
      <c r="AQ99" s="71">
        <v>70</v>
      </c>
      <c r="AR99" s="71">
        <v>123176</v>
      </c>
      <c r="AS99" s="71">
        <v>5767</v>
      </c>
      <c r="AT99" s="71">
        <v>879</v>
      </c>
      <c r="AU99" s="71">
        <v>98</v>
      </c>
      <c r="AV99" s="71">
        <v>334</v>
      </c>
      <c r="AW99" s="71">
        <v>1974</v>
      </c>
      <c r="AX99" s="71">
        <v>216</v>
      </c>
      <c r="AY99" s="71">
        <v>354</v>
      </c>
      <c r="AZ99" s="71">
        <v>3034</v>
      </c>
      <c r="BA99" s="71"/>
      <c r="BB99" s="71">
        <v>2651</v>
      </c>
      <c r="BC99" s="71">
        <v>1019</v>
      </c>
      <c r="BD99" s="71">
        <v>2024</v>
      </c>
      <c r="BE99" s="71">
        <v>368</v>
      </c>
      <c r="BF99" s="71">
        <v>575</v>
      </c>
      <c r="BG99" s="71">
        <v>370</v>
      </c>
      <c r="BH99" s="71">
        <v>1914</v>
      </c>
      <c r="BI99" s="71">
        <v>222</v>
      </c>
      <c r="BJ99" s="71">
        <v>243</v>
      </c>
      <c r="BK99" s="71">
        <v>985</v>
      </c>
      <c r="BL99" s="71">
        <v>490</v>
      </c>
      <c r="BM99" s="71">
        <v>573</v>
      </c>
      <c r="BN99" s="71">
        <v>740</v>
      </c>
      <c r="BO99" s="71">
        <v>81</v>
      </c>
      <c r="BP99" s="71">
        <v>107</v>
      </c>
      <c r="BQ99" s="71">
        <v>711</v>
      </c>
      <c r="BR99" s="71"/>
      <c r="BS99" s="71">
        <v>1154</v>
      </c>
      <c r="BT99" s="71">
        <v>136</v>
      </c>
      <c r="BU99" s="71">
        <v>28722</v>
      </c>
      <c r="BV99" s="71">
        <v>2650</v>
      </c>
      <c r="BW99" s="71">
        <v>280</v>
      </c>
      <c r="BX99" s="149">
        <v>1652</v>
      </c>
      <c r="BY99" s="71">
        <v>481</v>
      </c>
      <c r="BZ99" s="71">
        <v>79</v>
      </c>
      <c r="CA99" s="71">
        <v>61</v>
      </c>
      <c r="CB99" s="71">
        <v>545</v>
      </c>
      <c r="CC99" s="71">
        <v>1135</v>
      </c>
      <c r="CD99" s="62"/>
      <c r="CE99" s="62"/>
      <c r="CF99" s="16"/>
      <c r="CG99" s="16">
        <v>19779</v>
      </c>
      <c r="CH99" s="16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157"/>
      <c r="O100" s="70">
        <v>98</v>
      </c>
      <c r="P100" s="70">
        <v>0</v>
      </c>
      <c r="Q100" s="114"/>
      <c r="R100" s="114"/>
      <c r="S100" s="114"/>
      <c r="T100" s="114"/>
      <c r="U100" s="114"/>
      <c r="V100" s="114"/>
      <c r="W100" s="114"/>
      <c r="X100" s="143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149"/>
      <c r="BY100" s="71"/>
      <c r="BZ100" s="71"/>
      <c r="CA100" s="71"/>
      <c r="CB100" s="71"/>
      <c r="CC100" s="71"/>
      <c r="CD100" s="62"/>
      <c r="CE100" s="62"/>
      <c r="CF100" s="6"/>
      <c r="CG100" s="6">
        <v>0</v>
      </c>
      <c r="CH100" s="6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O100">
        <v>0</v>
      </c>
      <c r="EP100">
        <v>0</v>
      </c>
      <c r="EQ100">
        <v>0</v>
      </c>
      <c r="ER100">
        <v>0</v>
      </c>
      <c r="ES100">
        <v>0</v>
      </c>
    </row>
    <row r="101" spans="1:149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157"/>
      <c r="O101" s="70">
        <v>99</v>
      </c>
      <c r="P101" s="70">
        <v>0</v>
      </c>
      <c r="Q101" s="114"/>
      <c r="R101" s="114"/>
      <c r="S101" s="114"/>
      <c r="T101" s="114"/>
      <c r="U101" s="114"/>
      <c r="V101" s="114"/>
      <c r="W101" s="114"/>
      <c r="X101" s="143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149"/>
      <c r="BY101" s="71"/>
      <c r="BZ101" s="71"/>
      <c r="CA101" s="71"/>
      <c r="CB101" s="71"/>
      <c r="CC101" s="71"/>
      <c r="CD101" s="62"/>
      <c r="CE101" s="62"/>
      <c r="CF101" s="6"/>
      <c r="CG101" s="6">
        <v>0</v>
      </c>
      <c r="CH101" s="6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O101">
        <v>0</v>
      </c>
      <c r="EP101">
        <v>0</v>
      </c>
      <c r="EQ101">
        <v>0</v>
      </c>
      <c r="ER101">
        <v>0</v>
      </c>
      <c r="ES101">
        <v>0</v>
      </c>
    </row>
    <row r="102" spans="1:149" ht="13.5" thickBot="1" x14ac:dyDescent="0.25">
      <c r="A102" s="228" t="s">
        <v>92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6"/>
      <c r="N102" s="157"/>
      <c r="O102" s="70">
        <v>100</v>
      </c>
      <c r="P102" s="70">
        <v>0</v>
      </c>
      <c r="Q102" s="114"/>
      <c r="R102" s="114"/>
      <c r="S102" s="114"/>
      <c r="T102" s="114"/>
      <c r="U102" s="114"/>
      <c r="V102" s="114"/>
      <c r="W102" s="114"/>
      <c r="X102" s="143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149"/>
      <c r="BY102" s="71"/>
      <c r="BZ102" s="71"/>
      <c r="CA102" s="71"/>
      <c r="CB102" s="71"/>
      <c r="CC102" s="71"/>
      <c r="CD102" s="62"/>
      <c r="CE102" s="62"/>
      <c r="CF102" s="6"/>
      <c r="CG102" s="6">
        <v>0</v>
      </c>
      <c r="CH102" s="6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O102">
        <v>0</v>
      </c>
      <c r="EP102">
        <v>0</v>
      </c>
      <c r="EQ102">
        <v>0</v>
      </c>
      <c r="ER102">
        <v>0</v>
      </c>
      <c r="ES102">
        <v>0</v>
      </c>
    </row>
    <row r="103" spans="1:149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157"/>
      <c r="O103" s="70">
        <v>101</v>
      </c>
      <c r="P103" s="70">
        <v>0</v>
      </c>
      <c r="Q103" s="114"/>
      <c r="R103" s="114"/>
      <c r="S103" s="114"/>
      <c r="T103" s="114"/>
      <c r="U103" s="114"/>
      <c r="V103" s="114"/>
      <c r="W103" s="114"/>
      <c r="X103" s="143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149"/>
      <c r="BY103" s="71"/>
      <c r="BZ103" s="71"/>
      <c r="CA103" s="71"/>
      <c r="CB103" s="71"/>
      <c r="CC103" s="71"/>
      <c r="CD103" s="62"/>
      <c r="CE103" s="62"/>
      <c r="CF103" s="6"/>
      <c r="CG103" s="6">
        <v>0</v>
      </c>
      <c r="CH103" s="6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O103">
        <v>0</v>
      </c>
      <c r="EP103">
        <v>0</v>
      </c>
      <c r="EQ103">
        <v>0</v>
      </c>
      <c r="ER103">
        <v>0</v>
      </c>
      <c r="ES103">
        <v>0</v>
      </c>
    </row>
    <row r="104" spans="1:149" x14ac:dyDescent="0.2">
      <c r="F104" s="6"/>
      <c r="G104" s="6"/>
      <c r="H104" s="16"/>
      <c r="I104" s="16"/>
      <c r="J104" s="16"/>
      <c r="K104" s="16"/>
      <c r="L104" s="16"/>
      <c r="M104" s="16"/>
      <c r="N104" s="157"/>
      <c r="O104" s="70">
        <v>102</v>
      </c>
      <c r="P104" s="70">
        <v>0</v>
      </c>
      <c r="Q104" s="114"/>
      <c r="R104" s="114"/>
      <c r="S104" s="114"/>
      <c r="T104" s="114"/>
      <c r="U104" s="114"/>
      <c r="V104" s="114"/>
      <c r="W104" s="114"/>
      <c r="X104" s="143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149"/>
      <c r="BY104" s="71"/>
      <c r="BZ104" s="71"/>
      <c r="CA104" s="71"/>
      <c r="CB104" s="71"/>
      <c r="CC104" s="71"/>
      <c r="CD104" s="62"/>
      <c r="CE104" s="62"/>
      <c r="CF104" s="16"/>
      <c r="CG104" s="16">
        <v>0</v>
      </c>
      <c r="CH104" s="16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B105" s="2">
        <v>94</v>
      </c>
      <c r="C105" s="18" t="s">
        <v>93</v>
      </c>
      <c r="D105" s="8"/>
      <c r="E105"/>
      <c r="O105" s="70">
        <v>103</v>
      </c>
      <c r="P105" s="70">
        <v>0</v>
      </c>
      <c r="Q105" s="114"/>
      <c r="R105" s="114"/>
      <c r="S105" s="114"/>
      <c r="T105" s="114"/>
      <c r="U105" s="114"/>
      <c r="V105" s="114"/>
      <c r="W105" s="114"/>
      <c r="X105" s="143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149"/>
      <c r="BY105" s="71"/>
      <c r="BZ105" s="71"/>
      <c r="CA105" s="71"/>
      <c r="CB105" s="71"/>
      <c r="CC105" s="71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B106" s="2">
        <v>95</v>
      </c>
      <c r="E106"/>
      <c r="O106" s="70">
        <v>104</v>
      </c>
      <c r="P106" s="70">
        <v>0</v>
      </c>
      <c r="Q106" s="114"/>
      <c r="R106" s="114"/>
      <c r="S106" s="114"/>
      <c r="T106" s="114"/>
      <c r="U106" s="114"/>
      <c r="V106" s="114"/>
      <c r="W106" s="114"/>
      <c r="X106" s="143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149"/>
      <c r="BY106" s="71"/>
      <c r="BZ106" s="71"/>
      <c r="CA106" s="71"/>
      <c r="CB106" s="71"/>
      <c r="CC106" s="71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B107" s="2">
        <v>96</v>
      </c>
      <c r="C107" t="s">
        <v>94</v>
      </c>
      <c r="E107"/>
      <c r="F107" s="64"/>
      <c r="G107" s="15">
        <f t="shared" ref="G107:K107" si="17">G89</f>
        <v>3381842.9699999997</v>
      </c>
      <c r="H107" s="207">
        <f t="shared" si="17"/>
        <v>3664133.7100000004</v>
      </c>
      <c r="I107" s="15">
        <f t="shared" si="17"/>
        <v>3826145.033671774</v>
      </c>
      <c r="J107" s="15">
        <f t="shared" si="17"/>
        <v>4250086.8611239996</v>
      </c>
      <c r="K107" s="15">
        <f t="shared" si="17"/>
        <v>0</v>
      </c>
      <c r="L107" s="15">
        <f t="shared" ref="L107" si="18">L89</f>
        <v>0</v>
      </c>
      <c r="O107" s="70">
        <v>105</v>
      </c>
      <c r="P107" s="70">
        <v>0</v>
      </c>
      <c r="Q107" s="114">
        <v>226830297.59</v>
      </c>
      <c r="R107" s="114">
        <v>11930620.43</v>
      </c>
      <c r="S107" s="114">
        <v>1087097.3199999998</v>
      </c>
      <c r="T107" s="114">
        <v>13754073.609999999</v>
      </c>
      <c r="U107" s="114">
        <v>9964564.8800000008</v>
      </c>
      <c r="V107" s="114">
        <v>18025935.079999998</v>
      </c>
      <c r="W107" s="114">
        <v>10228807.91</v>
      </c>
      <c r="X107" s="143">
        <v>2464520.41</v>
      </c>
      <c r="Y107" s="114">
        <v>744871.7</v>
      </c>
      <c r="Z107" s="114">
        <v>4816102.1800000006</v>
      </c>
      <c r="AA107" s="114">
        <v>689126.34</v>
      </c>
      <c r="AB107" s="114">
        <v>2605463.25</v>
      </c>
      <c r="AC107" s="114">
        <v>17677971.389999997</v>
      </c>
      <c r="AD107" s="114">
        <v>13576024.710000001</v>
      </c>
      <c r="AE107" s="114">
        <v>25555586.07</v>
      </c>
      <c r="AF107" s="114">
        <v>6208208.9000000004</v>
      </c>
      <c r="AG107" s="114">
        <v>1482629.1465</v>
      </c>
      <c r="AH107" s="114">
        <v>7545389.419999999</v>
      </c>
      <c r="AI107" s="114">
        <v>6168268.7400000002</v>
      </c>
      <c r="AJ107" s="114">
        <v>1619179.03</v>
      </c>
      <c r="AK107" s="114">
        <v>14687808.559999999</v>
      </c>
      <c r="AL107" s="71">
        <v>3128102.9</v>
      </c>
      <c r="AM107" s="71">
        <v>16367154.310000001</v>
      </c>
      <c r="AN107" s="71">
        <v>6069683.1300000008</v>
      </c>
      <c r="AO107" s="71">
        <v>1135359.26</v>
      </c>
      <c r="AP107" s="71">
        <v>546524.36</v>
      </c>
      <c r="AQ107" s="71">
        <v>1120619.8799999999</v>
      </c>
      <c r="AR107" s="71">
        <v>535524471.84000003</v>
      </c>
      <c r="AS107" s="71">
        <v>81806254.578999996</v>
      </c>
      <c r="AT107" s="71">
        <v>5758129.3800000008</v>
      </c>
      <c r="AU107" s="71">
        <v>2283520</v>
      </c>
      <c r="AV107" s="71">
        <v>7381155</v>
      </c>
      <c r="AW107" s="71">
        <v>17517341.32</v>
      </c>
      <c r="AX107" s="71">
        <v>2607881.9899999998</v>
      </c>
      <c r="AY107" s="71">
        <v>5311137.370000001</v>
      </c>
      <c r="AZ107" s="71">
        <v>37400593.800000004</v>
      </c>
      <c r="BA107" s="71"/>
      <c r="BB107" s="71">
        <v>9389991</v>
      </c>
      <c r="BC107" s="71">
        <v>11281976.810000001</v>
      </c>
      <c r="BD107" s="71">
        <v>17326921.759999998</v>
      </c>
      <c r="BE107" s="71">
        <v>2850813.35</v>
      </c>
      <c r="BF107" s="71">
        <v>6070898.4799999995</v>
      </c>
      <c r="BG107" s="71">
        <v>2651282.9250000003</v>
      </c>
      <c r="BH107" s="71">
        <v>17915297.000000004</v>
      </c>
      <c r="BI107" s="71">
        <v>3204308.2</v>
      </c>
      <c r="BJ107" s="71">
        <v>4916240</v>
      </c>
      <c r="BK107" s="71">
        <v>13100434</v>
      </c>
      <c r="BL107" s="71">
        <v>2855216.34</v>
      </c>
      <c r="BM107" s="71">
        <v>8748446.3099999987</v>
      </c>
      <c r="BN107" s="71">
        <v>10701654.550000001</v>
      </c>
      <c r="BO107" s="71">
        <v>1440446.43</v>
      </c>
      <c r="BP107" s="71">
        <v>2184477.9300000002</v>
      </c>
      <c r="BQ107" s="71">
        <v>1454263.28</v>
      </c>
      <c r="BR107" s="71"/>
      <c r="BS107" s="71">
        <v>15468787.529999999</v>
      </c>
      <c r="BT107" s="71">
        <v>2854683.3200000003</v>
      </c>
      <c r="BU107" s="71">
        <v>249021330.04999998</v>
      </c>
      <c r="BV107" s="71">
        <v>27491014.079999998</v>
      </c>
      <c r="BW107" s="71">
        <v>3166523.45</v>
      </c>
      <c r="BX107" s="149">
        <v>13837414.24</v>
      </c>
      <c r="BY107" s="71">
        <v>6608043.9899999993</v>
      </c>
      <c r="BZ107" s="71">
        <v>1702862.64</v>
      </c>
      <c r="CA107" s="71">
        <v>1687483</v>
      </c>
      <c r="CB107" s="71">
        <v>5431298.1599999983</v>
      </c>
      <c r="CC107" s="71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B108" s="2">
        <v>97</v>
      </c>
      <c r="E108"/>
      <c r="O108" s="70">
        <v>106</v>
      </c>
      <c r="P108" s="70">
        <v>0</v>
      </c>
      <c r="Q108" s="114"/>
      <c r="R108" s="114"/>
      <c r="S108" s="114"/>
      <c r="T108" s="114"/>
      <c r="U108" s="114"/>
      <c r="V108" s="114"/>
      <c r="W108" s="114"/>
      <c r="X108" s="143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149"/>
      <c r="BY108" s="71"/>
      <c r="BZ108" s="71"/>
      <c r="CA108" s="71"/>
      <c r="CB108" s="71"/>
      <c r="CC108" s="71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B109" s="2">
        <v>98</v>
      </c>
      <c r="C109" t="s">
        <v>95</v>
      </c>
      <c r="E109"/>
      <c r="O109" s="70">
        <v>107</v>
      </c>
      <c r="P109" s="70">
        <v>0</v>
      </c>
      <c r="Q109" s="114"/>
      <c r="R109" s="114"/>
      <c r="S109" s="114"/>
      <c r="T109" s="114"/>
      <c r="U109" s="114"/>
      <c r="V109" s="114"/>
      <c r="W109" s="114"/>
      <c r="X109" s="143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149"/>
      <c r="BY109" s="71"/>
      <c r="BZ109" s="71"/>
      <c r="CA109" s="71"/>
      <c r="CB109" s="71"/>
      <c r="CC109" s="71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B110" s="2">
        <v>99</v>
      </c>
      <c r="E110" t="s">
        <v>96</v>
      </c>
      <c r="F110" s="20"/>
      <c r="G110" s="122">
        <f>'Model Inputs'!G22</f>
        <v>0.05</v>
      </c>
      <c r="H110" s="208">
        <f>'Model Inputs'!H22</f>
        <v>5.4651999999999999E-2</v>
      </c>
      <c r="I110" s="123">
        <f>'Model Inputs'!I22</f>
        <v>6.6699999999999995E-2</v>
      </c>
      <c r="J110" s="123">
        <f>'Model Inputs'!J22</f>
        <v>6.6699999999999995E-2</v>
      </c>
      <c r="K110" s="123">
        <f>'Model Inputs'!K22</f>
        <v>0</v>
      </c>
      <c r="L110" s="123">
        <f>'Model Inputs'!L22</f>
        <v>0</v>
      </c>
      <c r="M110" s="124">
        <f>'Model Inputs'!M22</f>
        <v>0</v>
      </c>
      <c r="N110" s="157">
        <v>10</v>
      </c>
      <c r="O110" s="70">
        <v>108</v>
      </c>
      <c r="P110" s="70">
        <v>0</v>
      </c>
      <c r="Q110" s="114">
        <v>6.0212000000000002E-2</v>
      </c>
      <c r="R110" s="114">
        <v>6.0212000000000002E-2</v>
      </c>
      <c r="S110" s="114">
        <v>6.0212000000000002E-2</v>
      </c>
      <c r="T110" s="114">
        <v>6.0212000000000002E-2</v>
      </c>
      <c r="U110" s="114">
        <v>6.0212000000000002E-2</v>
      </c>
      <c r="V110" s="114">
        <v>6.0212000000000002E-2</v>
      </c>
      <c r="W110" s="114">
        <v>6.0212000000000002E-2</v>
      </c>
      <c r="X110" s="143">
        <v>6.0212000000000002E-2</v>
      </c>
      <c r="Y110" s="114">
        <v>6.0212000000000002E-2</v>
      </c>
      <c r="Z110" s="114">
        <v>6.0212000000000002E-2</v>
      </c>
      <c r="AA110" s="114">
        <v>6.0212000000000002E-2</v>
      </c>
      <c r="AB110" s="114">
        <v>6.0212000000000002E-2</v>
      </c>
      <c r="AC110" s="114">
        <v>6.0212000000000002E-2</v>
      </c>
      <c r="AD110" s="114">
        <v>6.0212000000000002E-2</v>
      </c>
      <c r="AE110" s="114">
        <v>6.0212000000000002E-2</v>
      </c>
      <c r="AF110" s="114">
        <v>6.0212000000000002E-2</v>
      </c>
      <c r="AG110" s="114">
        <v>6.0212000000000002E-2</v>
      </c>
      <c r="AH110" s="114">
        <v>6.0212000000000002E-2</v>
      </c>
      <c r="AI110" s="114">
        <v>6.0212000000000002E-2</v>
      </c>
      <c r="AJ110" s="114">
        <v>6.0212000000000002E-2</v>
      </c>
      <c r="AK110" s="114">
        <v>6.0212000000000002E-2</v>
      </c>
      <c r="AL110" s="71">
        <v>6.0212000000000002E-2</v>
      </c>
      <c r="AM110" s="71">
        <v>6.0212000000000002E-2</v>
      </c>
      <c r="AN110" s="71">
        <v>6.0212000000000002E-2</v>
      </c>
      <c r="AO110" s="71">
        <v>6.0212000000000002E-2</v>
      </c>
      <c r="AP110" s="71">
        <v>6.0212000000000002E-2</v>
      </c>
      <c r="AQ110" s="71">
        <v>6.0212000000000002E-2</v>
      </c>
      <c r="AR110" s="71">
        <v>6.0212000000000002E-2</v>
      </c>
      <c r="AS110" s="71">
        <v>6.0212000000000002E-2</v>
      </c>
      <c r="AT110" s="177">
        <v>0.05</v>
      </c>
      <c r="AU110" s="71">
        <v>6.0212000000000002E-2</v>
      </c>
      <c r="AV110" s="71">
        <v>6.0212000000000002E-2</v>
      </c>
      <c r="AW110" s="71">
        <v>6.0212000000000002E-2</v>
      </c>
      <c r="AX110" s="71">
        <v>6.0212000000000002E-2</v>
      </c>
      <c r="AY110" s="71">
        <v>6.0212000000000002E-2</v>
      </c>
      <c r="AZ110" s="71">
        <v>6.0212000000000002E-2</v>
      </c>
      <c r="BA110" s="71"/>
      <c r="BB110" s="71">
        <v>6.0212000000000002E-2</v>
      </c>
      <c r="BC110" s="71">
        <v>6.0212000000000002E-2</v>
      </c>
      <c r="BD110" s="71">
        <v>6.0212000000000002E-2</v>
      </c>
      <c r="BE110" s="71">
        <v>6.0212000000000002E-2</v>
      </c>
      <c r="BF110" s="71">
        <v>6.0212000000000002E-2</v>
      </c>
      <c r="BG110" s="71">
        <v>6.0212000000000002E-2</v>
      </c>
      <c r="BH110" s="71">
        <v>6.0212000000000002E-2</v>
      </c>
      <c r="BI110" s="71">
        <v>6.0212000000000002E-2</v>
      </c>
      <c r="BJ110" s="71">
        <v>6.0212000000000002E-2</v>
      </c>
      <c r="BK110" s="71">
        <v>6.0212000000000002E-2</v>
      </c>
      <c r="BL110" s="71">
        <v>6.0212000000000002E-2</v>
      </c>
      <c r="BM110" s="71">
        <v>6.0212000000000002E-2</v>
      </c>
      <c r="BN110" s="71">
        <v>6.0212000000000002E-2</v>
      </c>
      <c r="BO110" s="71">
        <v>6.0212000000000002E-2</v>
      </c>
      <c r="BP110" s="71">
        <v>6.0212000000000002E-2</v>
      </c>
      <c r="BQ110" s="71">
        <v>6.0212000000000002E-2</v>
      </c>
      <c r="BR110" s="71"/>
      <c r="BS110" s="71">
        <v>6.0212000000000002E-2</v>
      </c>
      <c r="BT110" s="71">
        <v>6.0212000000000002E-2</v>
      </c>
      <c r="BU110" s="71">
        <v>6.0212000000000002E-2</v>
      </c>
      <c r="BV110" s="71">
        <v>6.0212000000000002E-2</v>
      </c>
      <c r="BW110" s="71">
        <v>6.0212000000000002E-2</v>
      </c>
      <c r="BX110" s="149">
        <v>6.0212000000000002E-2</v>
      </c>
      <c r="BY110" s="71">
        <v>6.0212000000000002E-2</v>
      </c>
      <c r="BZ110" s="71">
        <v>6.0212000000000002E-2</v>
      </c>
      <c r="CA110" s="71">
        <v>6.0212000000000002E-2</v>
      </c>
      <c r="CB110" s="71">
        <v>6.0212000000000002E-2</v>
      </c>
      <c r="CC110" s="71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B111" s="2">
        <v>100</v>
      </c>
      <c r="E111" t="s">
        <v>97</v>
      </c>
      <c r="F111" s="19"/>
      <c r="G111" s="19">
        <f>'[2]2021 Benchmarking Calculations'!$BG$41</f>
        <v>4.5900000000000003E-2</v>
      </c>
      <c r="H111" s="20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0"/>
      <c r="O111" s="70">
        <v>109</v>
      </c>
      <c r="P111" s="70">
        <v>0</v>
      </c>
      <c r="Q111" s="114">
        <v>4.5900000000000003E-2</v>
      </c>
      <c r="R111" s="114">
        <v>4.5900000000000003E-2</v>
      </c>
      <c r="S111" s="114">
        <v>4.5900000000000003E-2</v>
      </c>
      <c r="T111" s="114">
        <v>4.5900000000000003E-2</v>
      </c>
      <c r="U111" s="114">
        <v>4.5900000000000003E-2</v>
      </c>
      <c r="V111" s="114">
        <v>4.5900000000000003E-2</v>
      </c>
      <c r="W111" s="114">
        <v>4.5900000000000003E-2</v>
      </c>
      <c r="X111" s="143">
        <v>4.5900000000000003E-2</v>
      </c>
      <c r="Y111" s="114">
        <v>4.5900000000000003E-2</v>
      </c>
      <c r="Z111" s="114">
        <v>4.5900000000000003E-2</v>
      </c>
      <c r="AA111" s="114">
        <v>4.5900000000000003E-2</v>
      </c>
      <c r="AB111" s="114">
        <v>4.5900000000000003E-2</v>
      </c>
      <c r="AC111" s="114">
        <v>4.5900000000000003E-2</v>
      </c>
      <c r="AD111" s="114">
        <v>4.5900000000000003E-2</v>
      </c>
      <c r="AE111" s="114">
        <v>4.5900000000000003E-2</v>
      </c>
      <c r="AF111" s="114">
        <v>4.5900000000000003E-2</v>
      </c>
      <c r="AG111" s="114">
        <v>4.5900000000000003E-2</v>
      </c>
      <c r="AH111" s="114">
        <v>4.5900000000000003E-2</v>
      </c>
      <c r="AI111" s="114">
        <v>4.5900000000000003E-2</v>
      </c>
      <c r="AJ111" s="114">
        <v>4.5900000000000003E-2</v>
      </c>
      <c r="AK111" s="114">
        <v>4.5900000000000003E-2</v>
      </c>
      <c r="AL111" s="71">
        <v>4.5900000000000003E-2</v>
      </c>
      <c r="AM111" s="71">
        <v>4.5900000000000003E-2</v>
      </c>
      <c r="AN111" s="71">
        <v>4.5900000000000003E-2</v>
      </c>
      <c r="AO111" s="71">
        <v>4.5900000000000003E-2</v>
      </c>
      <c r="AP111" s="71">
        <v>4.5900000000000003E-2</v>
      </c>
      <c r="AQ111" s="71">
        <v>4.5900000000000003E-2</v>
      </c>
      <c r="AR111" s="71">
        <v>4.5900000000000003E-2</v>
      </c>
      <c r="AS111" s="71">
        <v>4.5900000000000003E-2</v>
      </c>
      <c r="AT111" s="176">
        <v>4.5900000000000003E-2</v>
      </c>
      <c r="AU111" s="71">
        <v>4.5900000000000003E-2</v>
      </c>
      <c r="AV111" s="71">
        <v>4.5900000000000003E-2</v>
      </c>
      <c r="AW111" s="71">
        <v>4.5900000000000003E-2</v>
      </c>
      <c r="AX111" s="71">
        <v>4.5900000000000003E-2</v>
      </c>
      <c r="AY111" s="71">
        <v>4.5900000000000003E-2</v>
      </c>
      <c r="AZ111" s="71">
        <v>4.5900000000000003E-2</v>
      </c>
      <c r="BA111" s="71"/>
      <c r="BB111" s="71">
        <v>4.5900000000000003E-2</v>
      </c>
      <c r="BC111" s="71">
        <v>4.5900000000000003E-2</v>
      </c>
      <c r="BD111" s="71">
        <v>4.5900000000000003E-2</v>
      </c>
      <c r="BE111" s="71">
        <v>4.5900000000000003E-2</v>
      </c>
      <c r="BF111" s="71">
        <v>4.5900000000000003E-2</v>
      </c>
      <c r="BG111" s="71">
        <v>4.5900000000000003E-2</v>
      </c>
      <c r="BH111" s="71">
        <v>4.5900000000000003E-2</v>
      </c>
      <c r="BI111" s="71">
        <v>4.5900000000000003E-2</v>
      </c>
      <c r="BJ111" s="71">
        <v>4.5900000000000003E-2</v>
      </c>
      <c r="BK111" s="71">
        <v>4.5900000000000003E-2</v>
      </c>
      <c r="BL111" s="71">
        <v>4.5900000000000003E-2</v>
      </c>
      <c r="BM111" s="71">
        <v>4.5900000000000003E-2</v>
      </c>
      <c r="BN111" s="71">
        <v>4.5900000000000003E-2</v>
      </c>
      <c r="BO111" s="71">
        <v>4.5900000000000003E-2</v>
      </c>
      <c r="BP111" s="71">
        <v>4.5900000000000003E-2</v>
      </c>
      <c r="BQ111" s="71">
        <v>4.5900000000000003E-2</v>
      </c>
      <c r="BR111" s="71"/>
      <c r="BS111" s="71">
        <v>4.5900000000000003E-2</v>
      </c>
      <c r="BT111" s="71">
        <v>4.5900000000000003E-2</v>
      </c>
      <c r="BU111" s="71">
        <v>4.5900000000000003E-2</v>
      </c>
      <c r="BV111" s="71">
        <v>4.5900000000000003E-2</v>
      </c>
      <c r="BW111" s="71">
        <v>4.5900000000000003E-2</v>
      </c>
      <c r="BX111" s="149">
        <v>4.5900000000000003E-2</v>
      </c>
      <c r="BY111" s="71">
        <v>4.5900000000000003E-2</v>
      </c>
      <c r="BZ111" s="71">
        <v>4.5900000000000003E-2</v>
      </c>
      <c r="CA111" s="71">
        <v>4.5900000000000003E-2</v>
      </c>
      <c r="CB111" s="71">
        <v>4.5900000000000003E-2</v>
      </c>
      <c r="CC111" s="71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B112" s="2">
        <v>101</v>
      </c>
      <c r="E112" t="s">
        <v>98</v>
      </c>
      <c r="F112" s="22"/>
      <c r="G112" s="195">
        <v>179.7803670048915</v>
      </c>
      <c r="H112" s="196">
        <f>G112*EXP('Model Inputs'!H21)</f>
        <v>182.86275934494043</v>
      </c>
      <c r="I112" s="126">
        <f>H112*EXP('Model Inputs'!I21)</f>
        <v>189.945259461934</v>
      </c>
      <c r="J112" s="126">
        <f>I112*EXP('Model Inputs'!J21)</f>
        <v>201.489228333185</v>
      </c>
      <c r="K112" s="126">
        <f>J112*EXP('Model Inputs'!K21)</f>
        <v>201.489228333185</v>
      </c>
      <c r="L112" s="126">
        <f>K112*EXP('Model Inputs'!L21)</f>
        <v>201.489228333185</v>
      </c>
      <c r="M112" s="127">
        <f>L112*EXP('Model Inputs'!M21)</f>
        <v>201.489228333185</v>
      </c>
      <c r="N112" s="157">
        <v>9</v>
      </c>
      <c r="O112" s="70">
        <v>110</v>
      </c>
      <c r="P112" s="70">
        <v>0</v>
      </c>
      <c r="Q112" s="114">
        <v>170.0597525065601</v>
      </c>
      <c r="R112" s="114">
        <v>170.0597525065601</v>
      </c>
      <c r="S112" s="114">
        <v>170.0597525065601</v>
      </c>
      <c r="T112" s="114">
        <v>170.0597525065601</v>
      </c>
      <c r="U112" s="114">
        <v>170.0597525065601</v>
      </c>
      <c r="V112" s="114">
        <v>170.0597525065601</v>
      </c>
      <c r="W112" s="114">
        <v>170.0597525065601</v>
      </c>
      <c r="X112" s="143">
        <v>170.0597525065601</v>
      </c>
      <c r="Y112" s="114">
        <v>170.0597525065601</v>
      </c>
      <c r="Z112" s="114">
        <v>170.0597525065601</v>
      </c>
      <c r="AA112" s="114">
        <v>170.0597525065601</v>
      </c>
      <c r="AB112" s="114">
        <v>170.0597525065601</v>
      </c>
      <c r="AC112" s="114">
        <v>170.0597525065601</v>
      </c>
      <c r="AD112" s="114">
        <v>170.0597525065601</v>
      </c>
      <c r="AE112" s="114">
        <v>170.0597525065601</v>
      </c>
      <c r="AF112" s="114">
        <v>170.0597525065601</v>
      </c>
      <c r="AG112" s="114">
        <v>170.0597525065601</v>
      </c>
      <c r="AH112" s="114">
        <v>170.0597525065601</v>
      </c>
      <c r="AI112" s="114">
        <v>170.0597525065601</v>
      </c>
      <c r="AJ112" s="114">
        <v>170.0597525065601</v>
      </c>
      <c r="AK112" s="114">
        <v>170.0597525065601</v>
      </c>
      <c r="AL112" s="71">
        <v>170.0597525065601</v>
      </c>
      <c r="AM112" s="71">
        <v>170.0597525065601</v>
      </c>
      <c r="AN112" s="71">
        <v>170.0597525065601</v>
      </c>
      <c r="AO112" s="71">
        <v>170.0597525065601</v>
      </c>
      <c r="AP112" s="71">
        <v>170.0597525065601</v>
      </c>
      <c r="AQ112" s="71">
        <v>170.0597525065601</v>
      </c>
      <c r="AR112" s="71">
        <v>170.0597525065601</v>
      </c>
      <c r="AS112" s="71">
        <v>170.0597525065601</v>
      </c>
      <c r="AT112" s="71">
        <v>170.0597525065601</v>
      </c>
      <c r="AU112" s="71">
        <v>170.0597525065601</v>
      </c>
      <c r="AV112" s="71">
        <v>170.0597525065601</v>
      </c>
      <c r="AW112" s="71">
        <v>170.0597525065601</v>
      </c>
      <c r="AX112" s="71">
        <v>170.0597525065601</v>
      </c>
      <c r="AY112" s="71">
        <v>170.0597525065601</v>
      </c>
      <c r="AZ112" s="71">
        <v>170.0597525065601</v>
      </c>
      <c r="BA112" s="71"/>
      <c r="BB112" s="71">
        <v>170.0597525065601</v>
      </c>
      <c r="BC112" s="71">
        <v>170.0597525065601</v>
      </c>
      <c r="BD112" s="71">
        <v>170.0597525065601</v>
      </c>
      <c r="BE112" s="71">
        <v>170.0597525065601</v>
      </c>
      <c r="BF112" s="71">
        <v>170.0597525065601</v>
      </c>
      <c r="BG112" s="71">
        <v>170.0597525065601</v>
      </c>
      <c r="BH112" s="71">
        <v>170.0597525065601</v>
      </c>
      <c r="BI112" s="71">
        <v>170.0597525065601</v>
      </c>
      <c r="BJ112" s="71">
        <v>170.0597525065601</v>
      </c>
      <c r="BK112" s="71">
        <v>170.0597525065601</v>
      </c>
      <c r="BL112" s="71">
        <v>170.0597525065601</v>
      </c>
      <c r="BM112" s="71">
        <v>170.0597525065601</v>
      </c>
      <c r="BN112" s="71">
        <v>170.0597525065601</v>
      </c>
      <c r="BO112" s="71">
        <v>170.0597525065601</v>
      </c>
      <c r="BP112" s="71">
        <v>170.0597525065601</v>
      </c>
      <c r="BQ112" s="71">
        <v>170.0597525065601</v>
      </c>
      <c r="BR112" s="71"/>
      <c r="BS112" s="71">
        <v>170.0597525065601</v>
      </c>
      <c r="BT112" s="71">
        <v>170.0597525065601</v>
      </c>
      <c r="BU112" s="71">
        <v>170.0597525065601</v>
      </c>
      <c r="BV112" s="71">
        <v>170.0597525065601</v>
      </c>
      <c r="BW112" s="71">
        <v>170.0597525065601</v>
      </c>
      <c r="BX112" s="149">
        <v>170.0597525065601</v>
      </c>
      <c r="BY112" s="71">
        <v>170.0597525065601</v>
      </c>
      <c r="BZ112" s="71">
        <v>170.0597525065601</v>
      </c>
      <c r="CA112" s="71">
        <v>170.0597525065601</v>
      </c>
      <c r="CB112" s="71">
        <v>170.0597525065601</v>
      </c>
      <c r="CC112" s="71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B113" s="2">
        <v>102</v>
      </c>
      <c r="E113" t="s">
        <v>99</v>
      </c>
      <c r="F113" s="15"/>
      <c r="G113" s="15">
        <f>'[2]2021 Benchmarking Calculations'!$BG$45</f>
        <v>17.250526212294268</v>
      </c>
      <c r="H113" s="207">
        <v>18.969643871026385</v>
      </c>
      <c r="I113" s="15">
        <f t="shared" ref="I113:M113" si="19">H112*I110+I111*I112</f>
        <v>20.915433457610298</v>
      </c>
      <c r="J113" s="15">
        <f t="shared" si="19"/>
        <v>21.917704386604189</v>
      </c>
      <c r="K113" s="15">
        <f t="shared" si="19"/>
        <v>9.2483555804931914</v>
      </c>
      <c r="L113" s="15">
        <f t="shared" si="19"/>
        <v>9.2483555804931914</v>
      </c>
      <c r="M113" s="15">
        <f t="shared" si="19"/>
        <v>9.2483555804931914</v>
      </c>
      <c r="N113" s="156"/>
      <c r="O113" s="70">
        <v>111</v>
      </c>
      <c r="P113" s="70">
        <v>0</v>
      </c>
      <c r="Q113" s="114">
        <v>17.882772779379295</v>
      </c>
      <c r="R113" s="114">
        <v>17.882772779379295</v>
      </c>
      <c r="S113" s="114">
        <v>17.882772779379295</v>
      </c>
      <c r="T113" s="114">
        <v>17.882772779379295</v>
      </c>
      <c r="U113" s="114">
        <v>17.882772779379295</v>
      </c>
      <c r="V113" s="114">
        <v>17.882772779379295</v>
      </c>
      <c r="W113" s="114">
        <v>17.882772779379295</v>
      </c>
      <c r="X113" s="143">
        <v>17.882772779379295</v>
      </c>
      <c r="Y113" s="114">
        <v>17.882772779379295</v>
      </c>
      <c r="Z113" s="114">
        <v>17.882772779379295</v>
      </c>
      <c r="AA113" s="114">
        <v>17.882772779379295</v>
      </c>
      <c r="AB113" s="114">
        <v>17.882772779379295</v>
      </c>
      <c r="AC113" s="114">
        <v>17.882772779379295</v>
      </c>
      <c r="AD113" s="114">
        <v>17.882772779379295</v>
      </c>
      <c r="AE113" s="114">
        <v>17.882772779379295</v>
      </c>
      <c r="AF113" s="114">
        <v>17.882772779379295</v>
      </c>
      <c r="AG113" s="114">
        <v>17.882772779379295</v>
      </c>
      <c r="AH113" s="114">
        <v>17.882772779379295</v>
      </c>
      <c r="AI113" s="114">
        <v>17.882772779379295</v>
      </c>
      <c r="AJ113" s="114">
        <v>17.882772779379295</v>
      </c>
      <c r="AK113" s="114">
        <v>17.882772779379295</v>
      </c>
      <c r="AL113" s="71">
        <v>17.882772779379295</v>
      </c>
      <c r="AM113" s="71">
        <v>17.882772779379295</v>
      </c>
      <c r="AN113" s="71">
        <v>17.882772779379295</v>
      </c>
      <c r="AO113" s="71">
        <v>17.882772779379295</v>
      </c>
      <c r="AP113" s="71">
        <v>17.882772779379295</v>
      </c>
      <c r="AQ113" s="71">
        <v>17.882772779379295</v>
      </c>
      <c r="AR113" s="71">
        <v>17.882772779379295</v>
      </c>
      <c r="AS113" s="71">
        <v>17.882772779379295</v>
      </c>
      <c r="AT113" s="71">
        <v>17.882772779379295</v>
      </c>
      <c r="AU113" s="71">
        <v>17.882772779379295</v>
      </c>
      <c r="AV113" s="71">
        <v>17.882772779379295</v>
      </c>
      <c r="AW113" s="71">
        <v>17.882772779379295</v>
      </c>
      <c r="AX113" s="71">
        <v>17.882772779379295</v>
      </c>
      <c r="AY113" s="71">
        <v>17.882772779379295</v>
      </c>
      <c r="AZ113" s="71">
        <v>17.882772779379295</v>
      </c>
      <c r="BA113" s="71"/>
      <c r="BB113" s="71">
        <v>17.882772779379295</v>
      </c>
      <c r="BC113" s="71">
        <v>17.882772779379295</v>
      </c>
      <c r="BD113" s="71">
        <v>17.882772779379295</v>
      </c>
      <c r="BE113" s="71">
        <v>17.882772779379295</v>
      </c>
      <c r="BF113" s="71">
        <v>17.882772779379295</v>
      </c>
      <c r="BG113" s="71">
        <v>17.882772779379295</v>
      </c>
      <c r="BH113" s="71">
        <v>17.882772779379295</v>
      </c>
      <c r="BI113" s="71">
        <v>17.882772779379295</v>
      </c>
      <c r="BJ113" s="71">
        <v>17.882772779379295</v>
      </c>
      <c r="BK113" s="71">
        <v>17.882772779379295</v>
      </c>
      <c r="BL113" s="71">
        <v>17.882772779379295</v>
      </c>
      <c r="BM113" s="71">
        <v>17.882772779379295</v>
      </c>
      <c r="BN113" s="71">
        <v>17.882772779379295</v>
      </c>
      <c r="BO113" s="71">
        <v>17.882772779379295</v>
      </c>
      <c r="BP113" s="71">
        <v>17.882772779379295</v>
      </c>
      <c r="BQ113" s="71">
        <v>17.882772779379295</v>
      </c>
      <c r="BR113" s="71"/>
      <c r="BS113" s="71">
        <v>17.882772779379295</v>
      </c>
      <c r="BT113" s="71">
        <v>17.882772779379295</v>
      </c>
      <c r="BU113" s="71">
        <v>17.882772779379295</v>
      </c>
      <c r="BV113" s="71">
        <v>17.882772779379295</v>
      </c>
      <c r="BW113" s="71">
        <v>17.882772779379295</v>
      </c>
      <c r="BX113" s="149">
        <v>17.882772779379295</v>
      </c>
      <c r="BY113" s="71">
        <v>17.882772779379295</v>
      </c>
      <c r="BZ113" s="71">
        <v>17.882772779379295</v>
      </c>
      <c r="CA113" s="71">
        <v>17.882772779379295</v>
      </c>
      <c r="CB113" s="71">
        <v>17.882772779379295</v>
      </c>
      <c r="CC113" s="71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B114" s="2">
        <v>103</v>
      </c>
      <c r="E114" t="s">
        <v>100</v>
      </c>
      <c r="F114" s="6"/>
      <c r="G114" s="128">
        <f>G92</f>
        <v>2265234.6800000002</v>
      </c>
      <c r="H114" s="210">
        <f>H92</f>
        <v>2983010.31</v>
      </c>
      <c r="I114" s="129">
        <f t="shared" ref="I114:L114" si="20">I92</f>
        <v>2504521.927159322</v>
      </c>
      <c r="J114" s="129">
        <f t="shared" si="20"/>
        <v>3677200.0183558078</v>
      </c>
      <c r="K114" s="129">
        <f t="shared" si="20"/>
        <v>0</v>
      </c>
      <c r="L114" s="129">
        <f t="shared" si="20"/>
        <v>0</v>
      </c>
      <c r="M114" s="130">
        <f t="shared" ref="M114" si="21">M92</f>
        <v>0</v>
      </c>
      <c r="N114" s="157">
        <v>1</v>
      </c>
      <c r="O114" s="70">
        <v>112</v>
      </c>
      <c r="P114" s="70">
        <v>0</v>
      </c>
      <c r="Q114" s="114">
        <v>328219959</v>
      </c>
      <c r="R114" s="114">
        <v>7307000</v>
      </c>
      <c r="S114" s="114">
        <v>716351</v>
      </c>
      <c r="T114" s="114">
        <v>9241677</v>
      </c>
      <c r="U114" s="114">
        <v>4322647</v>
      </c>
      <c r="V114" s="114">
        <v>13483192.810000001</v>
      </c>
      <c r="W114" s="114">
        <v>15385000</v>
      </c>
      <c r="X114" s="143">
        <v>1453404.22</v>
      </c>
      <c r="Y114" s="114">
        <v>512764.83</v>
      </c>
      <c r="Z114" s="114">
        <v>2673795.0699999998</v>
      </c>
      <c r="AA114" s="114">
        <v>227281</v>
      </c>
      <c r="AB114" s="114">
        <v>1105037.9099999999</v>
      </c>
      <c r="AC114" s="114">
        <v>14222941</v>
      </c>
      <c r="AD114" s="114">
        <v>12166321.029999999</v>
      </c>
      <c r="AE114" s="114">
        <v>20377654.359999999</v>
      </c>
      <c r="AF114" s="114">
        <v>4455227.57</v>
      </c>
      <c r="AG114" s="114">
        <v>479402.5</v>
      </c>
      <c r="AH114" s="114">
        <v>6383352.46</v>
      </c>
      <c r="AI114" s="114">
        <v>3761249.09</v>
      </c>
      <c r="AJ114" s="114">
        <v>511690.91</v>
      </c>
      <c r="AK114" s="114">
        <v>10886000.390000001</v>
      </c>
      <c r="AL114" s="71">
        <v>1866440.41</v>
      </c>
      <c r="AM114" s="71">
        <v>12397374.119999999</v>
      </c>
      <c r="AN114" s="71">
        <v>7528216</v>
      </c>
      <c r="AO114" s="71">
        <v>278156.12</v>
      </c>
      <c r="AP114" s="71">
        <v>44997.14</v>
      </c>
      <c r="AQ114" s="71">
        <v>218486.23</v>
      </c>
      <c r="AR114" s="71">
        <v>691819864.32000005</v>
      </c>
      <c r="AS114" s="71">
        <v>122854180</v>
      </c>
      <c r="AT114" s="71">
        <v>5426267</v>
      </c>
      <c r="AU114" s="71">
        <v>629080</v>
      </c>
      <c r="AV114" s="71">
        <v>5289056</v>
      </c>
      <c r="AW114" s="71">
        <v>21257307.41</v>
      </c>
      <c r="AX114" s="71">
        <v>1548781</v>
      </c>
      <c r="AY114" s="71">
        <v>2440138.6800000002</v>
      </c>
      <c r="AZ114" s="71">
        <v>48041964.729999997</v>
      </c>
      <c r="BA114" s="71"/>
      <c r="BB114" s="71">
        <v>11224369</v>
      </c>
      <c r="BC114" s="71">
        <v>18526425</v>
      </c>
      <c r="BD114" s="71">
        <v>14985908</v>
      </c>
      <c r="BE114" s="71">
        <v>3282575.03</v>
      </c>
      <c r="BF114" s="71">
        <v>6940048.1799999997</v>
      </c>
      <c r="BG114" s="71">
        <v>845234</v>
      </c>
      <c r="BH114" s="71">
        <v>22655648.760000002</v>
      </c>
      <c r="BI114" s="71">
        <v>1778360.46</v>
      </c>
      <c r="BJ114" s="71">
        <v>2262041</v>
      </c>
      <c r="BK114" s="71">
        <v>16868642</v>
      </c>
      <c r="BL114" s="71">
        <v>1719102.03</v>
      </c>
      <c r="BM114" s="71">
        <v>5124000</v>
      </c>
      <c r="BN114" s="71">
        <v>5575711.3300000001</v>
      </c>
      <c r="BO114" s="71">
        <v>984505.74</v>
      </c>
      <c r="BP114" s="71">
        <v>494642</v>
      </c>
      <c r="BQ114" s="71">
        <v>646956.19999999995</v>
      </c>
      <c r="BR114" s="71"/>
      <c r="BS114" s="71">
        <v>11948111</v>
      </c>
      <c r="BT114" s="71">
        <v>1724288.78</v>
      </c>
      <c r="BU114" s="71">
        <v>563606572.71000004</v>
      </c>
      <c r="BV114" s="71">
        <v>29421418.23</v>
      </c>
      <c r="BW114" s="71">
        <v>1422849.04</v>
      </c>
      <c r="BX114" s="149">
        <v>19537430</v>
      </c>
      <c r="BY114" s="71">
        <v>2186056.36</v>
      </c>
      <c r="BZ114" s="71">
        <v>501091.49</v>
      </c>
      <c r="CA114" s="71">
        <v>774627</v>
      </c>
      <c r="CB114" s="71">
        <v>5789860</v>
      </c>
      <c r="CC114" s="71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B115" s="2">
        <v>104</v>
      </c>
      <c r="E115" t="s">
        <v>101</v>
      </c>
      <c r="F115" s="6"/>
      <c r="G115" s="6">
        <f t="shared" ref="G115" si="22">HLOOKUP($E$3,$P$3:$CE$269,O115,FALSE)</f>
        <v>0</v>
      </c>
      <c r="H115" s="131">
        <f>H93</f>
        <v>0</v>
      </c>
      <c r="I115" s="132">
        <f t="shared" ref="I115:L115" si="23">I93</f>
        <v>0</v>
      </c>
      <c r="J115" s="132">
        <f t="shared" si="23"/>
        <v>0</v>
      </c>
      <c r="K115" s="132">
        <f t="shared" si="23"/>
        <v>0</v>
      </c>
      <c r="L115" s="132">
        <f t="shared" si="23"/>
        <v>0</v>
      </c>
      <c r="M115" s="133">
        <f t="shared" ref="M115" si="24">M93</f>
        <v>0</v>
      </c>
      <c r="N115" s="157">
        <v>2</v>
      </c>
      <c r="O115" s="70">
        <v>113</v>
      </c>
      <c r="P115" s="70">
        <v>0</v>
      </c>
      <c r="Q115" s="114">
        <v>2348426</v>
      </c>
      <c r="R115" s="114">
        <v>0</v>
      </c>
      <c r="S115" s="114">
        <v>0</v>
      </c>
      <c r="T115" s="114">
        <v>0</v>
      </c>
      <c r="U115" s="114">
        <v>0</v>
      </c>
      <c r="V115" s="114">
        <v>0</v>
      </c>
      <c r="W115" s="114">
        <v>0</v>
      </c>
      <c r="X115" s="143">
        <v>0</v>
      </c>
      <c r="Y115" s="114">
        <v>0</v>
      </c>
      <c r="Z115" s="114">
        <v>0</v>
      </c>
      <c r="AA115" s="114">
        <v>935</v>
      </c>
      <c r="AB115" s="114">
        <v>0</v>
      </c>
      <c r="AC115" s="114">
        <v>0</v>
      </c>
      <c r="AD115" s="114">
        <v>0</v>
      </c>
      <c r="AE115" s="114">
        <v>583621</v>
      </c>
      <c r="AF115" s="114">
        <v>0</v>
      </c>
      <c r="AG115" s="114">
        <v>0</v>
      </c>
      <c r="AH115" s="114">
        <v>0</v>
      </c>
      <c r="AI115" s="114">
        <v>0</v>
      </c>
      <c r="AJ115" s="114">
        <v>133652</v>
      </c>
      <c r="AK115" s="114">
        <v>0</v>
      </c>
      <c r="AL115" s="71">
        <v>0</v>
      </c>
      <c r="AM115" s="71">
        <v>122186.83</v>
      </c>
      <c r="AN115" s="71">
        <v>0</v>
      </c>
      <c r="AO115" s="71">
        <v>0</v>
      </c>
      <c r="AP115" s="71">
        <v>0</v>
      </c>
      <c r="AQ115" s="71">
        <v>21714</v>
      </c>
      <c r="AR115" s="71">
        <v>8076440.8099999996</v>
      </c>
      <c r="AS115" s="71">
        <v>329492</v>
      </c>
      <c r="AT115" s="71">
        <v>0</v>
      </c>
      <c r="AU115" s="71">
        <v>0</v>
      </c>
      <c r="AV115" s="71">
        <v>0</v>
      </c>
      <c r="AW115" s="71">
        <v>561721.78</v>
      </c>
      <c r="AX115" s="71">
        <v>0</v>
      </c>
      <c r="AY115" s="71">
        <v>0</v>
      </c>
      <c r="AZ115" s="71">
        <v>0</v>
      </c>
      <c r="BA115" s="71"/>
      <c r="BB115" s="71">
        <v>0</v>
      </c>
      <c r="BC115" s="71">
        <v>0</v>
      </c>
      <c r="BD115" s="71">
        <v>0</v>
      </c>
      <c r="BE115" s="71">
        <v>129530.92</v>
      </c>
      <c r="BF115" s="71">
        <v>0</v>
      </c>
      <c r="BG115" s="71">
        <v>0</v>
      </c>
      <c r="BH115" s="71">
        <v>0</v>
      </c>
      <c r="BI115" s="71">
        <v>0</v>
      </c>
      <c r="BJ115" s="71">
        <v>0</v>
      </c>
      <c r="BK115" s="71">
        <v>0</v>
      </c>
      <c r="BL115" s="71">
        <v>0</v>
      </c>
      <c r="BM115" s="71">
        <v>0</v>
      </c>
      <c r="BN115" s="71">
        <v>292262.89</v>
      </c>
      <c r="BO115" s="71">
        <v>0</v>
      </c>
      <c r="BP115" s="71">
        <v>0</v>
      </c>
      <c r="BQ115" s="71">
        <v>0</v>
      </c>
      <c r="BR115" s="71"/>
      <c r="BS115" s="71">
        <v>0</v>
      </c>
      <c r="BT115" s="71">
        <v>0</v>
      </c>
      <c r="BU115" s="71">
        <v>73668910</v>
      </c>
      <c r="BV115" s="71">
        <v>0</v>
      </c>
      <c r="BW115" s="71">
        <v>0</v>
      </c>
      <c r="BX115" s="149">
        <v>736383</v>
      </c>
      <c r="BY115" s="71">
        <v>0</v>
      </c>
      <c r="BZ115" s="71">
        <v>0</v>
      </c>
      <c r="CA115" s="71">
        <v>0</v>
      </c>
      <c r="CB115" s="71">
        <v>0</v>
      </c>
      <c r="CC115" s="71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B116" s="2">
        <v>105</v>
      </c>
      <c r="E116" t="s">
        <v>102</v>
      </c>
      <c r="F116" s="6"/>
      <c r="G116" s="6">
        <f t="shared" ref="G116:K116" si="25">(G114-G115)/G112</f>
        <v>12600.011434721162</v>
      </c>
      <c r="H116" s="211">
        <v>15322.940319143452</v>
      </c>
      <c r="I116" s="6">
        <f t="shared" si="25"/>
        <v>13185.493200798943</v>
      </c>
      <c r="J116" s="6">
        <f>(J114-J115)/J112</f>
        <v>18250.107208089288</v>
      </c>
      <c r="K116" s="6">
        <f t="shared" si="25"/>
        <v>0</v>
      </c>
      <c r="L116" s="6">
        <f t="shared" ref="L116:M116" si="26">(L114-L115)/L112</f>
        <v>0</v>
      </c>
      <c r="M116" s="6">
        <f t="shared" si="26"/>
        <v>0</v>
      </c>
      <c r="N116" s="157"/>
      <c r="O116" s="70">
        <v>114</v>
      </c>
      <c r="P116" s="70">
        <v>0</v>
      </c>
      <c r="Q116" s="114">
        <v>1916217.8481203506</v>
      </c>
      <c r="R116" s="114">
        <v>42967.250582809887</v>
      </c>
      <c r="S116" s="114">
        <v>4212.348832933686</v>
      </c>
      <c r="T116" s="114">
        <v>54343.704867167202</v>
      </c>
      <c r="U116" s="114">
        <v>25418.401098950515</v>
      </c>
      <c r="V116" s="114">
        <v>79285.031356727879</v>
      </c>
      <c r="W116" s="114">
        <v>90468.201754007139</v>
      </c>
      <c r="X116" s="143">
        <v>8546.4326425144864</v>
      </c>
      <c r="Y116" s="114">
        <v>3015.2039059342978</v>
      </c>
      <c r="Z116" s="114">
        <v>15722.680002705858</v>
      </c>
      <c r="AA116" s="114">
        <v>1330.9792391428339</v>
      </c>
      <c r="AB116" s="114">
        <v>6497.9390697241706</v>
      </c>
      <c r="AC116" s="114">
        <v>83634.962360958074</v>
      </c>
      <c r="AD116" s="114">
        <v>71541.448524280786</v>
      </c>
      <c r="AE116" s="114">
        <v>116394.57936548766</v>
      </c>
      <c r="AF116" s="114">
        <v>26198.012782760805</v>
      </c>
      <c r="AG116" s="114">
        <v>2819.0238603428929</v>
      </c>
      <c r="AH116" s="114">
        <v>37535.938785714512</v>
      </c>
      <c r="AI116" s="114">
        <v>22117.220768358515</v>
      </c>
      <c r="AJ116" s="114">
        <v>2222.976950324663</v>
      </c>
      <c r="AK116" s="114">
        <v>64012.796852565516</v>
      </c>
      <c r="AL116" s="71">
        <v>10975.203612200961</v>
      </c>
      <c r="AM116" s="71">
        <v>72181.613280464357</v>
      </c>
      <c r="AN116" s="71">
        <v>44268.063954224541</v>
      </c>
      <c r="AO116" s="71">
        <v>1635.637567973469</v>
      </c>
      <c r="AP116" s="71">
        <v>264.59605719033505</v>
      </c>
      <c r="AQ116" s="71">
        <v>1157.0770102844263</v>
      </c>
      <c r="AR116" s="71">
        <v>4020606.9539212375</v>
      </c>
      <c r="AS116" s="71">
        <v>720480.22059348563</v>
      </c>
      <c r="AT116" s="71">
        <v>31908.002452200912</v>
      </c>
      <c r="AU116" s="71">
        <v>3699.1703841020999</v>
      </c>
      <c r="AV116" s="71">
        <v>31101.162515192849</v>
      </c>
      <c r="AW116" s="71">
        <v>121695.96465337477</v>
      </c>
      <c r="AX116" s="71">
        <v>9107.2753968653178</v>
      </c>
      <c r="AY116" s="71">
        <v>14348.713578810313</v>
      </c>
      <c r="AZ116" s="71">
        <v>282500.49774797104</v>
      </c>
      <c r="BA116" s="71"/>
      <c r="BB116" s="71">
        <v>66002.501088945297</v>
      </c>
      <c r="BC116" s="71">
        <v>108940.67953724288</v>
      </c>
      <c r="BD116" s="71">
        <v>88121.426611049043</v>
      </c>
      <c r="BE116" s="71">
        <v>18540.801474342792</v>
      </c>
      <c r="BF116" s="71">
        <v>40809.468893777703</v>
      </c>
      <c r="BG116" s="71">
        <v>4970.2177472438389</v>
      </c>
      <c r="BH116" s="71">
        <v>133221.69664527799</v>
      </c>
      <c r="BI116" s="71">
        <v>10457.268305923233</v>
      </c>
      <c r="BJ116" s="71">
        <v>13301.448265442708</v>
      </c>
      <c r="BK116" s="71">
        <v>99192.441194157844</v>
      </c>
      <c r="BL116" s="71">
        <v>10108.811783280027</v>
      </c>
      <c r="BM116" s="71">
        <v>30130.58601153933</v>
      </c>
      <c r="BN116" s="71">
        <v>31068.18845803148</v>
      </c>
      <c r="BO116" s="71">
        <v>5789.1754250437498</v>
      </c>
      <c r="BP116" s="71">
        <v>2908.6364804683521</v>
      </c>
      <c r="BQ116" s="71">
        <v>3804.2875546055111</v>
      </c>
      <c r="BR116" s="71"/>
      <c r="BS116" s="71">
        <v>70258.311116494762</v>
      </c>
      <c r="BT116" s="71">
        <v>10139.311357244773</v>
      </c>
      <c r="BU116" s="71">
        <v>2880973.6312599923</v>
      </c>
      <c r="BV116" s="71">
        <v>173006.35686192158</v>
      </c>
      <c r="BW116" s="71">
        <v>8366.759442067947</v>
      </c>
      <c r="BX116" s="149">
        <v>110555.53546848038</v>
      </c>
      <c r="BY116" s="71">
        <v>12854.636842516116</v>
      </c>
      <c r="BZ116" s="71">
        <v>2946.5613269116702</v>
      </c>
      <c r="CA116" s="71">
        <v>4555.0283860969312</v>
      </c>
      <c r="CB116" s="71">
        <v>34046.033318651658</v>
      </c>
      <c r="CC116" s="71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B117" s="2">
        <v>106</v>
      </c>
      <c r="E117" t="s">
        <v>103</v>
      </c>
      <c r="F117" s="17"/>
      <c r="G117" s="17">
        <f>'[2]2021 Benchmarking Calculations'!$BG$42</f>
        <v>9560.0026697800058</v>
      </c>
      <c r="H117" s="212">
        <f t="shared" ref="H117:M117" si="27">H111*G118</f>
        <v>9687.5126615134777</v>
      </c>
      <c r="I117" s="17">
        <f t="shared" si="27"/>
        <v>9946.1787909986942</v>
      </c>
      <c r="J117" s="17">
        <f t="shared" si="27"/>
        <v>10094.863322408524</v>
      </c>
      <c r="K117" s="17">
        <f t="shared" si="27"/>
        <v>10469.189016761273</v>
      </c>
      <c r="L117" s="17">
        <f t="shared" si="27"/>
        <v>9988.6532408919302</v>
      </c>
      <c r="M117" s="17">
        <f t="shared" si="27"/>
        <v>9530.1740571349892</v>
      </c>
      <c r="N117" s="158"/>
      <c r="O117" s="70">
        <v>115</v>
      </c>
      <c r="P117" s="70">
        <v>0</v>
      </c>
      <c r="Q117" s="114">
        <v>1114795.1185467313</v>
      </c>
      <c r="R117" s="114">
        <v>34636.590755191704</v>
      </c>
      <c r="S117" s="114">
        <v>1380.1630985555378</v>
      </c>
      <c r="T117" s="114">
        <v>32394.908016213707</v>
      </c>
      <c r="U117" s="114">
        <v>28525.923772341899</v>
      </c>
      <c r="V117" s="114">
        <v>62349.459296919915</v>
      </c>
      <c r="W117" s="114">
        <v>36335.906226633582</v>
      </c>
      <c r="X117" s="143">
        <v>6372.5925927736307</v>
      </c>
      <c r="Y117" s="114">
        <v>475.21317346719798</v>
      </c>
      <c r="Z117" s="114">
        <v>11369.336538191392</v>
      </c>
      <c r="AA117" s="114">
        <v>1309.8813150399417</v>
      </c>
      <c r="AB117" s="114">
        <v>6099.1609925436032</v>
      </c>
      <c r="AC117" s="114">
        <v>64959.907231173078</v>
      </c>
      <c r="AD117" s="114">
        <v>49608.845309343305</v>
      </c>
      <c r="AE117" s="114">
        <v>97187.935226577451</v>
      </c>
      <c r="AF117" s="114">
        <v>17155.923704433244</v>
      </c>
      <c r="AG117" s="114">
        <v>1945.9201523944453</v>
      </c>
      <c r="AH117" s="114">
        <v>24563.87071090873</v>
      </c>
      <c r="AI117" s="114">
        <v>20190.378803133732</v>
      </c>
      <c r="AJ117" s="114">
        <v>2343.6757266704844</v>
      </c>
      <c r="AK117" s="114">
        <v>43427.197996579831</v>
      </c>
      <c r="AL117" s="71">
        <v>9208.3134685442474</v>
      </c>
      <c r="AM117" s="71">
        <v>52634.946706493327</v>
      </c>
      <c r="AN117" s="71">
        <v>29485.102207238418</v>
      </c>
      <c r="AO117" s="71">
        <v>890.4903147106811</v>
      </c>
      <c r="AP117" s="71">
        <v>364.59497145046271</v>
      </c>
      <c r="AQ117" s="71">
        <v>1596.6700906074345</v>
      </c>
      <c r="AR117" s="71">
        <v>2033977.5918599067</v>
      </c>
      <c r="AS117" s="71">
        <v>377716.11168510752</v>
      </c>
      <c r="AT117" s="71">
        <v>23719.454883167989</v>
      </c>
      <c r="AU117" s="71">
        <v>3154.9806465864135</v>
      </c>
      <c r="AV117" s="71">
        <v>21989.763241280674</v>
      </c>
      <c r="AW117" s="71">
        <v>82156.930334331788</v>
      </c>
      <c r="AX117" s="71">
        <v>6529.5118541060101</v>
      </c>
      <c r="AY117" s="71">
        <v>12319.81768405774</v>
      </c>
      <c r="AZ117" s="71">
        <v>122130.25878785407</v>
      </c>
      <c r="BA117" s="71"/>
      <c r="BB117" s="71">
        <v>44273.427339287882</v>
      </c>
      <c r="BC117" s="71">
        <v>41348.259865453576</v>
      </c>
      <c r="BD117" s="71">
        <v>62104.46077700318</v>
      </c>
      <c r="BE117" s="71">
        <v>10807.833228441999</v>
      </c>
      <c r="BF117" s="71">
        <v>26886.057622825658</v>
      </c>
      <c r="BG117" s="71">
        <v>3662.1113491958395</v>
      </c>
      <c r="BH117" s="71">
        <v>84784.322640604689</v>
      </c>
      <c r="BI117" s="71">
        <v>9529.5706273837004</v>
      </c>
      <c r="BJ117" s="71">
        <v>11398.185134606912</v>
      </c>
      <c r="BK117" s="71">
        <v>49855.394328071787</v>
      </c>
      <c r="BL117" s="71">
        <v>6470.3907830004346</v>
      </c>
      <c r="BM117" s="71">
        <v>34181.729137099057</v>
      </c>
      <c r="BN117" s="71">
        <v>32101.499586722101</v>
      </c>
      <c r="BO117" s="71">
        <v>3020.3216901406367</v>
      </c>
      <c r="BP117" s="71">
        <v>3038.9809624934824</v>
      </c>
      <c r="BQ117" s="71">
        <v>2289.4148219391623</v>
      </c>
      <c r="BR117" s="71"/>
      <c r="BS117" s="71">
        <v>48543.393221764003</v>
      </c>
      <c r="BT117" s="71">
        <v>5596.4631738341686</v>
      </c>
      <c r="BU117" s="71">
        <v>1525713.6259271307</v>
      </c>
      <c r="BV117" s="71">
        <v>115455.31319725612</v>
      </c>
      <c r="BW117" s="71">
        <v>7220.8362466837416</v>
      </c>
      <c r="BX117" s="149">
        <v>84111.218825749398</v>
      </c>
      <c r="BY117" s="71">
        <v>13118.005857621651</v>
      </c>
      <c r="BZ117" s="71">
        <v>3647.0155216581402</v>
      </c>
      <c r="CA117" s="71">
        <v>3833.0731749973174</v>
      </c>
      <c r="CB117" s="71">
        <v>20184.351597634057</v>
      </c>
      <c r="CC117" s="71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B118" s="2">
        <v>107</v>
      </c>
      <c r="E118" t="s">
        <v>104</v>
      </c>
      <c r="F118" s="17"/>
      <c r="G118" s="17">
        <f>'[2]2021 Benchmarking Calculations'!$BG$43</f>
        <v>211056.92073014111</v>
      </c>
      <c r="H118" s="212">
        <f t="shared" ref="H118:M118" si="28">G118+H116-H117</f>
        <v>216692.34838777108</v>
      </c>
      <c r="I118" s="17">
        <f t="shared" si="28"/>
        <v>219931.66279757133</v>
      </c>
      <c r="J118" s="17">
        <f t="shared" si="28"/>
        <v>228086.90668325211</v>
      </c>
      <c r="K118" s="17">
        <f t="shared" si="28"/>
        <v>217617.71766649082</v>
      </c>
      <c r="L118" s="17">
        <f t="shared" si="28"/>
        <v>207629.06442559889</v>
      </c>
      <c r="M118" s="17">
        <f t="shared" si="28"/>
        <v>198098.89036846391</v>
      </c>
      <c r="N118" s="158"/>
      <c r="O118" s="70">
        <v>116</v>
      </c>
      <c r="P118" s="70">
        <v>0</v>
      </c>
      <c r="Q118" s="114">
        <v>25088898.079175606</v>
      </c>
      <c r="R118" s="114">
        <v>762940.48020216497</v>
      </c>
      <c r="S118" s="114">
        <v>32901.098556938879</v>
      </c>
      <c r="T118" s="114">
        <v>727720.21332619758</v>
      </c>
      <c r="U118" s="114">
        <v>618372.29807479808</v>
      </c>
      <c r="V118" s="114">
        <v>1375311.5916005468</v>
      </c>
      <c r="W118" s="114">
        <v>845764.23946274561</v>
      </c>
      <c r="X118" s="143">
        <v>141010.27997944958</v>
      </c>
      <c r="Y118" s="114">
        <v>12893.218912580343</v>
      </c>
      <c r="Z118" s="114">
        <v>252051.30725953387</v>
      </c>
      <c r="AA118" s="114">
        <v>28558.817206018834</v>
      </c>
      <c r="AB118" s="114">
        <v>133278.10253346822</v>
      </c>
      <c r="AC118" s="114">
        <v>1433923.578684754</v>
      </c>
      <c r="AD118" s="114">
        <v>1102735.3332659896</v>
      </c>
      <c r="AE118" s="114">
        <v>2136590.8538682666</v>
      </c>
      <c r="AF118" s="114">
        <v>382809.490046372</v>
      </c>
      <c r="AG118" s="114">
        <v>43267.878269918932</v>
      </c>
      <c r="AH118" s="114">
        <v>548132.65001181513</v>
      </c>
      <c r="AI118" s="114">
        <v>441804.37580256094</v>
      </c>
      <c r="AJ118" s="114">
        <v>50939.774571595015</v>
      </c>
      <c r="AK118" s="114">
        <v>966711.9168642608</v>
      </c>
      <c r="AL118" s="71">
        <v>202383.74131019806</v>
      </c>
      <c r="AM118" s="71">
        <v>1166277.531639185</v>
      </c>
      <c r="AN118" s="71">
        <v>657159.91615305189</v>
      </c>
      <c r="AO118" s="71">
        <v>20145.807704475883</v>
      </c>
      <c r="AP118" s="71">
        <v>7843.2466511094299</v>
      </c>
      <c r="AQ118" s="71">
        <v>34346.247673651596</v>
      </c>
      <c r="AR118" s="71">
        <v>46299866.657484129</v>
      </c>
      <c r="AS118" s="71">
        <v>8571873.2959477566</v>
      </c>
      <c r="AT118" s="71">
        <v>524952.27051386924</v>
      </c>
      <c r="AU118" s="71">
        <v>69280.151536783946</v>
      </c>
      <c r="AV118" s="71">
        <v>488191.20845214039</v>
      </c>
      <c r="AW118" s="71">
        <v>1829450.370578995</v>
      </c>
      <c r="AX118" s="71">
        <v>144832.92376293382</v>
      </c>
      <c r="AY118" s="71">
        <v>270434.50992651162</v>
      </c>
      <c r="AZ118" s="71">
        <v>2821160.1907652165</v>
      </c>
      <c r="BA118" s="71"/>
      <c r="BB118" s="71">
        <v>986291.76088011218</v>
      </c>
      <c r="BC118" s="71">
        <v>968425.96793875168</v>
      </c>
      <c r="BD118" s="71">
        <v>1379055.3269887993</v>
      </c>
      <c r="BE118" s="71">
        <v>243197.7444646807</v>
      </c>
      <c r="BF118" s="71">
        <v>599676.30065713194</v>
      </c>
      <c r="BG118" s="71">
        <v>81092.667382706801</v>
      </c>
      <c r="BH118" s="71">
        <v>1895590.3727106578</v>
      </c>
      <c r="BI118" s="71">
        <v>208543.61548646327</v>
      </c>
      <c r="BJ118" s="71">
        <v>250229.73665168358</v>
      </c>
      <c r="BK118" s="71">
        <v>1135511.2152336631</v>
      </c>
      <c r="BL118" s="71">
        <v>144605.54045562673</v>
      </c>
      <c r="BM118" s="71">
        <v>740648.83807485551</v>
      </c>
      <c r="BN118" s="71">
        <v>698345.76483475382</v>
      </c>
      <c r="BO118" s="71">
        <v>68571.069206376676</v>
      </c>
      <c r="BP118" s="71">
        <v>66078.391084281669</v>
      </c>
      <c r="BQ118" s="71">
        <v>51393.191293432406</v>
      </c>
      <c r="BR118" s="71"/>
      <c r="BS118" s="71">
        <v>1079305.1841640989</v>
      </c>
      <c r="BT118" s="71">
        <v>126470.15044559291</v>
      </c>
      <c r="BU118" s="71">
        <v>34595208.282612398</v>
      </c>
      <c r="BV118" s="71">
        <v>2572917.3442584807</v>
      </c>
      <c r="BW118" s="71">
        <v>158462.6170229167</v>
      </c>
      <c r="BX118" s="149">
        <v>1858932.7442189704</v>
      </c>
      <c r="BY118" s="71">
        <v>285531.96557360142</v>
      </c>
      <c r="BZ118" s="71">
        <v>78755.221658372058</v>
      </c>
      <c r="CA118" s="71">
        <v>84231.17470995184</v>
      </c>
      <c r="CB118" s="71">
        <v>453607.90389169415</v>
      </c>
      <c r="CC118" s="71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B119" s="2">
        <v>108</v>
      </c>
      <c r="E119" t="s">
        <v>105</v>
      </c>
      <c r="F119" s="17"/>
      <c r="G119" s="17">
        <f t="shared" ref="G119:K119" si="29">G113*G118</f>
        <v>3640842.9433414126</v>
      </c>
      <c r="H119" s="212">
        <f t="shared" si="29"/>
        <v>4110576.6784923957</v>
      </c>
      <c r="I119" s="17">
        <f t="shared" si="29"/>
        <v>4599966.05846419</v>
      </c>
      <c r="J119" s="17">
        <f t="shared" si="29"/>
        <v>4999141.3951384947</v>
      </c>
      <c r="K119" s="17">
        <f t="shared" si="29"/>
        <v>2012606.0335950821</v>
      </c>
      <c r="L119" s="17">
        <f t="shared" ref="L119:M119" si="30">L113*L118</f>
        <v>1920227.4166530678</v>
      </c>
      <c r="M119" s="17">
        <f t="shared" si="30"/>
        <v>1832088.9782286922</v>
      </c>
      <c r="N119" s="158"/>
      <c r="O119" s="70">
        <v>117</v>
      </c>
      <c r="P119" s="70">
        <v>0</v>
      </c>
      <c r="Q119" s="114">
        <v>448659063.63490301</v>
      </c>
      <c r="R119" s="114">
        <v>13643491.251645843</v>
      </c>
      <c r="S119" s="114">
        <v>588362.86968570203</v>
      </c>
      <c r="T119" s="114">
        <v>13013655.22187382</v>
      </c>
      <c r="U119" s="114">
        <v>11058211.299534218</v>
      </c>
      <c r="V119" s="114">
        <v>24594384.693439074</v>
      </c>
      <c r="W119" s="114">
        <v>15124609.719236819</v>
      </c>
      <c r="X119" s="143">
        <v>2521654.796429154</v>
      </c>
      <c r="Y119" s="114">
        <v>230566.50420847008</v>
      </c>
      <c r="Z119" s="114">
        <v>4507376.2564677596</v>
      </c>
      <c r="AA119" s="114">
        <v>510710.83894306264</v>
      </c>
      <c r="AB119" s="114">
        <v>2383382.0240728282</v>
      </c>
      <c r="AC119" s="114">
        <v>25642529.540613864</v>
      </c>
      <c r="AD119" s="114">
        <v>19719965.400588792</v>
      </c>
      <c r="AE119" s="114">
        <v>38208168.762226202</v>
      </c>
      <c r="AF119" s="114">
        <v>6845695.1282893298</v>
      </c>
      <c r="AG119" s="114">
        <v>773749.63574680313</v>
      </c>
      <c r="AH119" s="114">
        <v>9802131.6331203245</v>
      </c>
      <c r="AI119" s="114">
        <v>7900687.2654126966</v>
      </c>
      <c r="AJ119" s="114">
        <v>910944.41409663693</v>
      </c>
      <c r="AK119" s="114">
        <v>17287489.552401781</v>
      </c>
      <c r="AL119" s="71">
        <v>3619182.4600909506</v>
      </c>
      <c r="AM119" s="71">
        <v>20856276.095998891</v>
      </c>
      <c r="AN119" s="71">
        <v>11751841.460280975</v>
      </c>
      <c r="AO119" s="71">
        <v>360262.90163621097</v>
      </c>
      <c r="AP119" s="71">
        <v>140258.99771441752</v>
      </c>
      <c r="AQ119" s="71">
        <v>614206.14297219622</v>
      </c>
      <c r="AR119" s="71">
        <v>827969995.15134823</v>
      </c>
      <c r="AS119" s="71">
        <v>153288862.44506282</v>
      </c>
      <c r="AT119" s="71">
        <v>9387602.1736187767</v>
      </c>
      <c r="AU119" s="71">
        <v>1238921.2080532725</v>
      </c>
      <c r="AV119" s="71">
        <v>8730212.4536402188</v>
      </c>
      <c r="AW119" s="71">
        <v>32715645.288215414</v>
      </c>
      <c r="AX119" s="71">
        <v>2590014.2666257094</v>
      </c>
      <c r="AY119" s="71">
        <v>4836118.892718602</v>
      </c>
      <c r="AZ119" s="71">
        <v>50450166.665684707</v>
      </c>
      <c r="BA119" s="71"/>
      <c r="BB119" s="71">
        <v>17637631.45399294</v>
      </c>
      <c r="BC119" s="71">
        <v>17318141.538299154</v>
      </c>
      <c r="BD119" s="71">
        <v>24661333.062733311</v>
      </c>
      <c r="BE119" s="71">
        <v>4349050.0047194334</v>
      </c>
      <c r="BF119" s="71">
        <v>10723875.025830233</v>
      </c>
      <c r="BG119" s="71">
        <v>1450161.7448787284</v>
      </c>
      <c r="BH119" s="71">
        <v>33898411.917963602</v>
      </c>
      <c r="BI119" s="71">
        <v>3729338.0903346678</v>
      </c>
      <c r="BJ119" s="71">
        <v>4474801.5231859768</v>
      </c>
      <c r="BK119" s="71">
        <v>20306089.050460454</v>
      </c>
      <c r="BL119" s="71">
        <v>2585948.022607313</v>
      </c>
      <c r="BM119" s="71">
        <v>13244854.880603928</v>
      </c>
      <c r="BN119" s="71">
        <v>12488358.633981749</v>
      </c>
      <c r="BO119" s="71">
        <v>1226240.8498567266</v>
      </c>
      <c r="BP119" s="71">
        <v>1181664.8533871716</v>
      </c>
      <c r="BQ119" s="71">
        <v>919052.76230762596</v>
      </c>
      <c r="BR119" s="71"/>
      <c r="BS119" s="71">
        <v>19300969.368012704</v>
      </c>
      <c r="BT119" s="71">
        <v>2261636.9637924531</v>
      </c>
      <c r="BU119" s="71">
        <v>618658248.97325814</v>
      </c>
      <c r="BV119" s="71">
        <v>46010896.247498423</v>
      </c>
      <c r="BW119" s="71">
        <v>2833750.9742466207</v>
      </c>
      <c r="BX119" s="149">
        <v>33242871.877015855</v>
      </c>
      <c r="BY119" s="71">
        <v>5106103.2616022658</v>
      </c>
      <c r="BZ119" s="71">
        <v>1408361.7341063186</v>
      </c>
      <c r="CA119" s="71">
        <v>1506286.9582782683</v>
      </c>
      <c r="CB119" s="71">
        <v>8111767.0762256877</v>
      </c>
      <c r="CC119" s="71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B120" s="2">
        <v>109</v>
      </c>
      <c r="E120"/>
      <c r="O120" s="70">
        <v>118</v>
      </c>
      <c r="P120" s="70">
        <v>0</v>
      </c>
      <c r="Q120" s="114"/>
      <c r="R120" s="114"/>
      <c r="S120" s="114"/>
      <c r="T120" s="114"/>
      <c r="U120" s="114"/>
      <c r="V120" s="114"/>
      <c r="W120" s="114"/>
      <c r="X120" s="143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149"/>
      <c r="BY120" s="71"/>
      <c r="BZ120" s="71"/>
      <c r="CA120" s="71"/>
      <c r="CB120" s="71"/>
      <c r="CC120" s="71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B121" s="2">
        <v>110</v>
      </c>
      <c r="C121" t="s">
        <v>106</v>
      </c>
      <c r="E121"/>
      <c r="F121" s="17"/>
      <c r="G121" s="17">
        <f t="shared" ref="G121:K121" si="31">G107+G119</f>
        <v>7022685.9133414123</v>
      </c>
      <c r="H121" s="212">
        <f t="shared" si="31"/>
        <v>7774710.3884923961</v>
      </c>
      <c r="I121" s="17">
        <f t="shared" si="31"/>
        <v>8426111.092135964</v>
      </c>
      <c r="J121" s="17">
        <f t="shared" si="31"/>
        <v>9249228.2562624943</v>
      </c>
      <c r="K121" s="17">
        <f t="shared" si="31"/>
        <v>2012606.0335950821</v>
      </c>
      <c r="L121" s="17">
        <f t="shared" ref="L121:M121" si="32">L107+L119</f>
        <v>1920227.4166530678</v>
      </c>
      <c r="M121" s="17">
        <f t="shared" si="32"/>
        <v>1832088.9782286922</v>
      </c>
      <c r="N121" s="158"/>
      <c r="O121" s="70">
        <v>119</v>
      </c>
      <c r="P121" s="70">
        <v>0</v>
      </c>
      <c r="Q121" s="114">
        <v>675489361.22490299</v>
      </c>
      <c r="R121" s="114">
        <v>25574111.68164584</v>
      </c>
      <c r="S121" s="114">
        <v>1675460.1896857019</v>
      </c>
      <c r="T121" s="114">
        <v>26767728.831873819</v>
      </c>
      <c r="U121" s="114">
        <v>21022776.179534219</v>
      </c>
      <c r="V121" s="114">
        <v>42620319.773439072</v>
      </c>
      <c r="W121" s="114">
        <v>25353417.629236817</v>
      </c>
      <c r="X121" s="143">
        <v>4986175.2064291537</v>
      </c>
      <c r="Y121" s="114">
        <v>975438.20420847007</v>
      </c>
      <c r="Z121" s="114">
        <v>9323478.4364677593</v>
      </c>
      <c r="AA121" s="114">
        <v>1199837.1789430627</v>
      </c>
      <c r="AB121" s="114">
        <v>4988845.2740728278</v>
      </c>
      <c r="AC121" s="114">
        <v>43320500.93061386</v>
      </c>
      <c r="AD121" s="114">
        <v>33295990.110588793</v>
      </c>
      <c r="AE121" s="114">
        <v>63763754.832226202</v>
      </c>
      <c r="AF121" s="114">
        <v>13053904.028289329</v>
      </c>
      <c r="AG121" s="114">
        <v>2256378.7822468029</v>
      </c>
      <c r="AH121" s="114">
        <v>17347521.053120323</v>
      </c>
      <c r="AI121" s="114">
        <v>14068956.005412698</v>
      </c>
      <c r="AJ121" s="114">
        <v>2530123.444096637</v>
      </c>
      <c r="AK121" s="114">
        <v>31975298.11240178</v>
      </c>
      <c r="AL121" s="71">
        <v>6747285.3600909505</v>
      </c>
      <c r="AM121" s="71">
        <v>37223430.405998893</v>
      </c>
      <c r="AN121" s="71">
        <v>17821524.590280976</v>
      </c>
      <c r="AO121" s="71">
        <v>1495622.161636211</v>
      </c>
      <c r="AP121" s="71">
        <v>686783.35771441751</v>
      </c>
      <c r="AQ121" s="71">
        <v>1734826.0229721961</v>
      </c>
      <c r="AR121" s="71">
        <v>1363494466.9913483</v>
      </c>
      <c r="AS121" s="71">
        <v>235095117.02406281</v>
      </c>
      <c r="AT121" s="71">
        <v>15145731.553618778</v>
      </c>
      <c r="AU121" s="71">
        <v>3522441.2080532722</v>
      </c>
      <c r="AV121" s="71">
        <v>16111367.453640219</v>
      </c>
      <c r="AW121" s="71">
        <v>50232986.608215414</v>
      </c>
      <c r="AX121" s="71">
        <v>5197896.2566257091</v>
      </c>
      <c r="AY121" s="71">
        <v>10147256.262718603</v>
      </c>
      <c r="AZ121" s="71">
        <v>87850760.465684712</v>
      </c>
      <c r="BA121" s="71"/>
      <c r="BB121" s="71">
        <v>27027622.45399294</v>
      </c>
      <c r="BC121" s="71">
        <v>28600118.348299153</v>
      </c>
      <c r="BD121" s="71">
        <v>41988254.822733313</v>
      </c>
      <c r="BE121" s="71">
        <v>7199863.3547194339</v>
      </c>
      <c r="BF121" s="71">
        <v>16794773.505830232</v>
      </c>
      <c r="BG121" s="71">
        <v>4101444.6698787287</v>
      </c>
      <c r="BH121" s="71">
        <v>51813708.917963609</v>
      </c>
      <c r="BI121" s="71">
        <v>6933646.290334668</v>
      </c>
      <c r="BJ121" s="71">
        <v>9391041.5231859758</v>
      </c>
      <c r="BK121" s="71">
        <v>33406523.050460454</v>
      </c>
      <c r="BL121" s="71">
        <v>5441164.3626073133</v>
      </c>
      <c r="BM121" s="71">
        <v>21993301.190603927</v>
      </c>
      <c r="BN121" s="71">
        <v>23190013.18398175</v>
      </c>
      <c r="BO121" s="71">
        <v>2666687.2798567265</v>
      </c>
      <c r="BP121" s="71">
        <v>3366142.783387172</v>
      </c>
      <c r="BQ121" s="71">
        <v>2373316.042307626</v>
      </c>
      <c r="BR121" s="71"/>
      <c r="BS121" s="71">
        <v>34769756.898012705</v>
      </c>
      <c r="BT121" s="71">
        <v>5116320.2837924529</v>
      </c>
      <c r="BU121" s="71">
        <v>867679579.02325809</v>
      </c>
      <c r="BV121" s="71">
        <v>73501910.327498421</v>
      </c>
      <c r="BW121" s="71">
        <v>6000274.4242466204</v>
      </c>
      <c r="BX121" s="149">
        <v>47080286.117015854</v>
      </c>
      <c r="BY121" s="71">
        <v>11714147.251602266</v>
      </c>
      <c r="BZ121" s="71">
        <v>3111224.3741063187</v>
      </c>
      <c r="CA121" s="71">
        <v>3193769.9582782686</v>
      </c>
      <c r="CB121" s="71">
        <v>13543065.236225687</v>
      </c>
      <c r="CC121" s="71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E122"/>
      <c r="O122" s="70">
        <v>120</v>
      </c>
      <c r="P122" s="70">
        <v>0</v>
      </c>
      <c r="Q122" s="114"/>
      <c r="R122" s="114"/>
      <c r="S122" s="114"/>
      <c r="T122" s="114"/>
      <c r="U122" s="114"/>
      <c r="V122" s="114"/>
      <c r="W122" s="114"/>
      <c r="X122" s="143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149"/>
      <c r="BY122" s="71"/>
      <c r="BZ122" s="71"/>
      <c r="CA122" s="71"/>
      <c r="CB122" s="71"/>
      <c r="CC122" s="71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ht="13.5" thickBot="1" x14ac:dyDescent="0.25">
      <c r="A123" s="228" t="s">
        <v>107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6"/>
      <c r="N123" s="157"/>
      <c r="O123" s="70">
        <v>121</v>
      </c>
      <c r="P123" s="70">
        <v>0</v>
      </c>
      <c r="Q123" s="114"/>
      <c r="R123" s="114"/>
      <c r="S123" s="114"/>
      <c r="T123" s="114"/>
      <c r="U123" s="114"/>
      <c r="V123" s="114"/>
      <c r="W123" s="114"/>
      <c r="X123" s="143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149"/>
      <c r="BY123" s="71"/>
      <c r="BZ123" s="71"/>
      <c r="CA123" s="71"/>
      <c r="CB123" s="71"/>
      <c r="CC123" s="71"/>
      <c r="CD123" s="62"/>
      <c r="CE123" s="62"/>
      <c r="CF123" s="6"/>
      <c r="CG123" s="6">
        <v>0</v>
      </c>
      <c r="CH123" s="6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O123">
        <v>0</v>
      </c>
      <c r="EP123">
        <v>0</v>
      </c>
      <c r="EQ123">
        <v>0</v>
      </c>
      <c r="ER123">
        <v>0</v>
      </c>
      <c r="ES123">
        <v>0</v>
      </c>
    </row>
    <row r="124" spans="1:149" ht="13.5" thickTop="1" x14ac:dyDescent="0.2">
      <c r="E124"/>
      <c r="O124" s="70">
        <v>122</v>
      </c>
      <c r="P124" s="70">
        <v>0</v>
      </c>
      <c r="Q124" s="114"/>
      <c r="R124" s="114"/>
      <c r="S124" s="114"/>
      <c r="T124" s="114"/>
      <c r="U124" s="114"/>
      <c r="V124" s="114"/>
      <c r="W124" s="114"/>
      <c r="X124" s="143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149"/>
      <c r="BY124" s="71"/>
      <c r="BZ124" s="71"/>
      <c r="CA124" s="71"/>
      <c r="CB124" s="71"/>
      <c r="CC124" s="71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B125" s="2">
        <v>111</v>
      </c>
      <c r="C125" s="18" t="s">
        <v>108</v>
      </c>
      <c r="D125" s="8"/>
      <c r="E125"/>
      <c r="O125" s="70">
        <v>123</v>
      </c>
      <c r="P125" s="70">
        <v>0</v>
      </c>
      <c r="Q125" s="114"/>
      <c r="R125" s="114"/>
      <c r="S125" s="114"/>
      <c r="T125" s="114"/>
      <c r="U125" s="114"/>
      <c r="V125" s="114"/>
      <c r="W125" s="114"/>
      <c r="X125" s="143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149"/>
      <c r="BY125" s="71"/>
      <c r="BZ125" s="71"/>
      <c r="CA125" s="71"/>
      <c r="CB125" s="71"/>
      <c r="CC125" s="71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B126" s="2">
        <v>112</v>
      </c>
      <c r="E126"/>
      <c r="O126" s="70">
        <v>124</v>
      </c>
      <c r="P126" s="70">
        <v>0</v>
      </c>
      <c r="Q126" s="114"/>
      <c r="R126" s="114"/>
      <c r="S126" s="114"/>
      <c r="T126" s="114"/>
      <c r="U126" s="114"/>
      <c r="V126" s="114"/>
      <c r="W126" s="114"/>
      <c r="X126" s="143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149"/>
      <c r="BY126" s="71"/>
      <c r="BZ126" s="71"/>
      <c r="CA126" s="71"/>
      <c r="CB126" s="71"/>
      <c r="CC126" s="71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B127" s="2">
        <v>113</v>
      </c>
      <c r="E127" s="23" t="s">
        <v>109</v>
      </c>
      <c r="F127" s="3"/>
      <c r="G127" s="3"/>
      <c r="H127" s="3"/>
      <c r="I127" s="3"/>
      <c r="J127" s="3"/>
      <c r="K127" s="3"/>
      <c r="O127" s="70">
        <v>125</v>
      </c>
      <c r="P127" s="70">
        <v>0</v>
      </c>
      <c r="Q127" s="114"/>
      <c r="R127" s="114"/>
      <c r="S127" s="114"/>
      <c r="T127" s="114"/>
      <c r="U127" s="114"/>
      <c r="V127" s="114"/>
      <c r="W127" s="114"/>
      <c r="X127" s="143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149"/>
      <c r="BY127" s="71"/>
      <c r="BZ127" s="71"/>
      <c r="CA127" s="71"/>
      <c r="CB127" s="71"/>
      <c r="CC127" s="71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B128" s="2">
        <v>114</v>
      </c>
      <c r="E128" t="s">
        <v>88</v>
      </c>
      <c r="F128" s="6"/>
      <c r="G128" s="6">
        <f t="shared" ref="G128:K130" si="33">G96</f>
        <v>12775</v>
      </c>
      <c r="H128" s="211">
        <f t="shared" si="33"/>
        <v>12846</v>
      </c>
      <c r="I128" s="6">
        <f t="shared" si="33"/>
        <v>12903</v>
      </c>
      <c r="J128" s="6">
        <f t="shared" si="33"/>
        <v>13027</v>
      </c>
      <c r="K128" s="6">
        <f t="shared" si="33"/>
        <v>0</v>
      </c>
      <c r="L128" s="6">
        <f t="shared" ref="L128:M128" si="34">L96</f>
        <v>0</v>
      </c>
      <c r="M128" s="6">
        <f t="shared" si="34"/>
        <v>0</v>
      </c>
      <c r="N128" s="157"/>
      <c r="O128" s="70">
        <v>126</v>
      </c>
      <c r="P128" s="70">
        <v>0</v>
      </c>
      <c r="Q128" s="114">
        <v>991103</v>
      </c>
      <c r="R128" s="114">
        <v>11721</v>
      </c>
      <c r="S128" s="114">
        <v>1636</v>
      </c>
      <c r="T128" s="114">
        <v>36691</v>
      </c>
      <c r="U128" s="114">
        <v>39905</v>
      </c>
      <c r="V128" s="114">
        <v>67940</v>
      </c>
      <c r="W128" s="114">
        <v>29246</v>
      </c>
      <c r="X128" s="143">
        <v>7022</v>
      </c>
      <c r="Y128" s="114">
        <v>1208</v>
      </c>
      <c r="Z128" s="114">
        <v>17408</v>
      </c>
      <c r="AA128" s="114">
        <v>2305</v>
      </c>
      <c r="AB128" s="114">
        <v>12412</v>
      </c>
      <c r="AC128" s="114">
        <v>65404</v>
      </c>
      <c r="AD128" s="114">
        <v>59187</v>
      </c>
      <c r="AE128" s="114">
        <v>88978</v>
      </c>
      <c r="AF128" s="114">
        <v>19242</v>
      </c>
      <c r="AG128" s="114">
        <v>3303</v>
      </c>
      <c r="AH128" s="114">
        <v>30016</v>
      </c>
      <c r="AI128" s="114">
        <v>21369</v>
      </c>
      <c r="AJ128" s="114">
        <v>3745</v>
      </c>
      <c r="AK128" s="114">
        <v>47626</v>
      </c>
      <c r="AL128" s="71">
        <v>11552</v>
      </c>
      <c r="AM128" s="71">
        <v>55673</v>
      </c>
      <c r="AN128" s="71">
        <v>22442</v>
      </c>
      <c r="AO128" s="71">
        <v>2697</v>
      </c>
      <c r="AP128" s="71">
        <v>1262</v>
      </c>
      <c r="AQ128" s="71">
        <v>5547</v>
      </c>
      <c r="AR128" s="71">
        <v>1333961</v>
      </c>
      <c r="AS128" s="71">
        <v>335320</v>
      </c>
      <c r="AT128" s="71">
        <v>18163</v>
      </c>
      <c r="AU128" s="71">
        <v>5565</v>
      </c>
      <c r="AV128" s="71">
        <v>27658</v>
      </c>
      <c r="AW128" s="71">
        <v>96828</v>
      </c>
      <c r="AX128" s="71">
        <v>10450</v>
      </c>
      <c r="AY128" s="71">
        <v>13644</v>
      </c>
      <c r="AZ128" s="71">
        <v>159039</v>
      </c>
      <c r="BA128" s="71"/>
      <c r="BB128" s="71">
        <v>39579</v>
      </c>
      <c r="BC128" s="71">
        <v>43524</v>
      </c>
      <c r="BD128" s="71">
        <v>55593</v>
      </c>
      <c r="BE128" s="71">
        <v>9461</v>
      </c>
      <c r="BF128" s="71">
        <v>24172</v>
      </c>
      <c r="BG128" s="71">
        <v>5903</v>
      </c>
      <c r="BH128" s="71">
        <v>72109</v>
      </c>
      <c r="BI128" s="71">
        <v>12583</v>
      </c>
      <c r="BJ128" s="71">
        <v>14091</v>
      </c>
      <c r="BK128" s="71">
        <v>58745</v>
      </c>
      <c r="BL128" s="71">
        <v>11247</v>
      </c>
      <c r="BM128" s="71">
        <v>37139</v>
      </c>
      <c r="BN128" s="71">
        <v>33613</v>
      </c>
      <c r="BO128" s="71">
        <v>4312</v>
      </c>
      <c r="BP128" s="71">
        <v>5909</v>
      </c>
      <c r="BQ128" s="71">
        <v>2839</v>
      </c>
      <c r="BR128" s="71"/>
      <c r="BS128" s="71">
        <v>50950</v>
      </c>
      <c r="BT128" s="71">
        <v>7123</v>
      </c>
      <c r="BU128" s="71">
        <v>772624</v>
      </c>
      <c r="BV128" s="71">
        <v>121826</v>
      </c>
      <c r="BW128" s="71">
        <v>13789</v>
      </c>
      <c r="BX128" s="149">
        <v>57472</v>
      </c>
      <c r="BY128" s="71">
        <v>23366</v>
      </c>
      <c r="BZ128" s="71">
        <v>3805</v>
      </c>
      <c r="CA128" s="71">
        <v>3869</v>
      </c>
      <c r="CB128" s="71">
        <v>23547</v>
      </c>
      <c r="CC128" s="71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2:149" x14ac:dyDescent="0.2">
      <c r="B129" s="2">
        <v>115</v>
      </c>
      <c r="E129" t="s">
        <v>89</v>
      </c>
      <c r="F129" s="24"/>
      <c r="G129" s="24">
        <f t="shared" si="33"/>
        <v>257746983.96000001</v>
      </c>
      <c r="H129" s="213">
        <f t="shared" si="33"/>
        <v>266766857.25</v>
      </c>
      <c r="I129" s="24">
        <f t="shared" si="33"/>
        <v>261697728</v>
      </c>
      <c r="J129" s="24">
        <f t="shared" si="33"/>
        <v>264380845</v>
      </c>
      <c r="K129" s="24">
        <f t="shared" si="33"/>
        <v>0</v>
      </c>
      <c r="L129" s="24">
        <f t="shared" ref="L129:M129" si="35">L97</f>
        <v>0</v>
      </c>
      <c r="M129" s="24">
        <f t="shared" si="35"/>
        <v>0</v>
      </c>
      <c r="N129" s="159"/>
      <c r="O129" s="70">
        <v>127</v>
      </c>
      <c r="P129" s="70">
        <v>0</v>
      </c>
      <c r="Q129" s="114">
        <v>25280291057</v>
      </c>
      <c r="R129" s="114">
        <v>223988678.07520866</v>
      </c>
      <c r="S129" s="114">
        <v>29726073.119999997</v>
      </c>
      <c r="T129" s="114">
        <v>985257711</v>
      </c>
      <c r="U129" s="114">
        <v>973189790.19000006</v>
      </c>
      <c r="V129" s="114">
        <v>1587097140</v>
      </c>
      <c r="W129" s="114">
        <v>473473781.3066833</v>
      </c>
      <c r="X129" s="143">
        <v>142194816.25999999</v>
      </c>
      <c r="Y129" s="114">
        <v>24228193</v>
      </c>
      <c r="Z129" s="114">
        <v>307635771.03999996</v>
      </c>
      <c r="AA129" s="114">
        <v>29043489</v>
      </c>
      <c r="AB129" s="114">
        <v>244678551</v>
      </c>
      <c r="AC129" s="114">
        <v>1693068324</v>
      </c>
      <c r="AD129" s="114">
        <v>1211909343</v>
      </c>
      <c r="AE129" s="114">
        <v>2429022729</v>
      </c>
      <c r="AF129" s="114">
        <v>506809214.88</v>
      </c>
      <c r="AG129" s="114">
        <v>56436105.189999998</v>
      </c>
      <c r="AH129" s="114">
        <v>514149798.70999998</v>
      </c>
      <c r="AI129" s="114">
        <v>609956991</v>
      </c>
      <c r="AJ129" s="114">
        <v>73312156.159999996</v>
      </c>
      <c r="AK129" s="114">
        <v>873638798.22000003</v>
      </c>
      <c r="AL129" s="71">
        <v>226242421.21999997</v>
      </c>
      <c r="AM129" s="71">
        <v>1666447879.6200001</v>
      </c>
      <c r="AN129" s="71">
        <v>497133892</v>
      </c>
      <c r="AO129" s="71">
        <v>77821848.609999999</v>
      </c>
      <c r="AP129" s="71">
        <v>21998708</v>
      </c>
      <c r="AQ129" s="71">
        <v>143266333.07999998</v>
      </c>
      <c r="AR129" s="71">
        <v>36002283411.610085</v>
      </c>
      <c r="AS129" s="71">
        <v>7349859347</v>
      </c>
      <c r="AT129" s="71">
        <v>262295964.63</v>
      </c>
      <c r="AU129" s="71">
        <v>98208425</v>
      </c>
      <c r="AV129" s="71">
        <v>702207945.8499999</v>
      </c>
      <c r="AW129" s="71">
        <v>1807212729.6290998</v>
      </c>
      <c r="AX129" s="71">
        <v>247696716.55000001</v>
      </c>
      <c r="AY129" s="71">
        <v>287415294.99600005</v>
      </c>
      <c r="AZ129" s="71">
        <v>3193879713.8000002</v>
      </c>
      <c r="BA129" s="71"/>
      <c r="BB129" s="71">
        <v>902899754</v>
      </c>
      <c r="BC129" s="71">
        <v>841191226</v>
      </c>
      <c r="BD129" s="71">
        <v>1217476816</v>
      </c>
      <c r="BE129" s="71">
        <v>216409943.73000002</v>
      </c>
      <c r="BF129" s="71">
        <v>494782600.01999998</v>
      </c>
      <c r="BG129" s="71">
        <v>116346396</v>
      </c>
      <c r="BH129" s="71">
        <v>1607780775.79</v>
      </c>
      <c r="BI129" s="71">
        <v>253408988.52000001</v>
      </c>
      <c r="BJ129" s="71">
        <v>319448599</v>
      </c>
      <c r="BK129" s="71">
        <v>1092720775</v>
      </c>
      <c r="BL129" s="71">
        <v>183278900</v>
      </c>
      <c r="BM129" s="71">
        <v>786048575</v>
      </c>
      <c r="BN129" s="71">
        <v>630195378.25999999</v>
      </c>
      <c r="BO129" s="71">
        <v>85522356</v>
      </c>
      <c r="BP129" s="71">
        <v>100495104</v>
      </c>
      <c r="BQ129" s="71">
        <v>78418164.890000001</v>
      </c>
      <c r="BR129" s="71"/>
      <c r="BS129" s="71">
        <v>887153173</v>
      </c>
      <c r="BT129" s="71">
        <v>181745328.26999998</v>
      </c>
      <c r="BU129" s="71">
        <v>24639744439.139999</v>
      </c>
      <c r="BV129" s="71">
        <v>2621351006</v>
      </c>
      <c r="BW129" s="71">
        <v>133313021</v>
      </c>
      <c r="BX129" s="149">
        <v>1452552393</v>
      </c>
      <c r="BY129" s="71">
        <v>376054897</v>
      </c>
      <c r="BZ129" s="71">
        <v>99147429.620000005</v>
      </c>
      <c r="CA129" s="71">
        <v>137199764</v>
      </c>
      <c r="CB129" s="71">
        <v>439426852.25999999</v>
      </c>
      <c r="CC129" s="71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2:149" x14ac:dyDescent="0.2">
      <c r="B130" s="2">
        <v>116</v>
      </c>
      <c r="E130" t="s">
        <v>90</v>
      </c>
      <c r="F130" s="6"/>
      <c r="G130" s="6">
        <f t="shared" si="33"/>
        <v>49837</v>
      </c>
      <c r="H130" s="211">
        <f t="shared" si="33"/>
        <v>49506</v>
      </c>
      <c r="I130" s="6">
        <f t="shared" si="33"/>
        <v>49506</v>
      </c>
      <c r="J130" s="6">
        <f t="shared" si="33"/>
        <v>49506</v>
      </c>
      <c r="K130" s="6">
        <f t="shared" si="33"/>
        <v>0</v>
      </c>
      <c r="L130" s="6">
        <f t="shared" ref="L130:M130" si="36">L98</f>
        <v>0</v>
      </c>
      <c r="M130" s="6">
        <f t="shared" si="36"/>
        <v>0</v>
      </c>
      <c r="N130" s="157"/>
      <c r="O130" s="70">
        <v>128</v>
      </c>
      <c r="P130" s="70">
        <v>0</v>
      </c>
      <c r="Q130" s="114">
        <v>5106316</v>
      </c>
      <c r="R130" s="114">
        <v>44182</v>
      </c>
      <c r="S130" s="114">
        <v>6256</v>
      </c>
      <c r="T130" s="114">
        <v>161525</v>
      </c>
      <c r="U130" s="114">
        <v>186912</v>
      </c>
      <c r="V130" s="114">
        <v>351438</v>
      </c>
      <c r="W130" s="114">
        <v>98015</v>
      </c>
      <c r="X130" s="143">
        <v>26524</v>
      </c>
      <c r="Y130" s="114">
        <v>6354</v>
      </c>
      <c r="Z130" s="114">
        <v>55379</v>
      </c>
      <c r="AA130" s="114">
        <v>6858</v>
      </c>
      <c r="AB130" s="114">
        <v>65612</v>
      </c>
      <c r="AC130" s="114">
        <v>331153</v>
      </c>
      <c r="AD130" s="114">
        <v>231782</v>
      </c>
      <c r="AE130" s="114">
        <v>488900</v>
      </c>
      <c r="AF130" s="114">
        <v>82701</v>
      </c>
      <c r="AG130" s="114">
        <v>15504</v>
      </c>
      <c r="AH130" s="114">
        <v>126059</v>
      </c>
      <c r="AI130" s="114">
        <v>108689</v>
      </c>
      <c r="AJ130" s="114">
        <v>15430</v>
      </c>
      <c r="AK130" s="114">
        <v>167806</v>
      </c>
      <c r="AL130" s="71">
        <v>55822</v>
      </c>
      <c r="AM130" s="71">
        <v>294370</v>
      </c>
      <c r="AN130" s="71">
        <v>104730</v>
      </c>
      <c r="AO130" s="71">
        <v>16856</v>
      </c>
      <c r="AP130" s="71">
        <v>5467</v>
      </c>
      <c r="AQ130" s="71">
        <v>28621</v>
      </c>
      <c r="AR130" s="71">
        <v>5812432</v>
      </c>
      <c r="AS130" s="71">
        <v>1441369</v>
      </c>
      <c r="AT130" s="71">
        <v>58965</v>
      </c>
      <c r="AU130" s="71">
        <v>20702</v>
      </c>
      <c r="AV130" s="71">
        <v>126565</v>
      </c>
      <c r="AW130" s="71">
        <v>370688</v>
      </c>
      <c r="AX130" s="71">
        <v>45324</v>
      </c>
      <c r="AY130" s="71">
        <v>55713</v>
      </c>
      <c r="AZ130" s="71">
        <v>689993</v>
      </c>
      <c r="BA130" s="71"/>
      <c r="BB130" s="71">
        <v>180305</v>
      </c>
      <c r="BC130" s="71">
        <v>182453</v>
      </c>
      <c r="BD130" s="71">
        <v>254506</v>
      </c>
      <c r="BE130" s="71">
        <v>52067</v>
      </c>
      <c r="BF130" s="71">
        <v>97822</v>
      </c>
      <c r="BG130" s="71">
        <v>23485</v>
      </c>
      <c r="BH130" s="71">
        <v>364781</v>
      </c>
      <c r="BI130" s="71">
        <v>48441</v>
      </c>
      <c r="BJ130" s="71">
        <v>58139</v>
      </c>
      <c r="BK130" s="71">
        <v>232449</v>
      </c>
      <c r="BL130" s="71">
        <v>42344</v>
      </c>
      <c r="BM130" s="71">
        <v>148868</v>
      </c>
      <c r="BN130" s="71">
        <v>128538</v>
      </c>
      <c r="BO130" s="71">
        <v>15626</v>
      </c>
      <c r="BP130" s="71">
        <v>20206</v>
      </c>
      <c r="BQ130" s="71">
        <v>19081</v>
      </c>
      <c r="BR130" s="71"/>
      <c r="BS130" s="71">
        <v>163831</v>
      </c>
      <c r="BT130" s="71">
        <v>36175</v>
      </c>
      <c r="BU130" s="71">
        <v>4559532</v>
      </c>
      <c r="BV130" s="71">
        <v>503702</v>
      </c>
      <c r="BW130" s="71">
        <v>37410</v>
      </c>
      <c r="BX130" s="149">
        <v>290747</v>
      </c>
      <c r="BY130" s="71">
        <v>79116</v>
      </c>
      <c r="BZ130" s="71">
        <v>16660</v>
      </c>
      <c r="CA130" s="71">
        <v>27240</v>
      </c>
      <c r="CB130" s="71">
        <v>77362</v>
      </c>
      <c r="CC130" s="71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2:149" x14ac:dyDescent="0.2">
      <c r="B131" s="2">
        <v>117</v>
      </c>
      <c r="E131" t="s">
        <v>110</v>
      </c>
      <c r="F131" s="6"/>
      <c r="G131" s="193">
        <f>'[2]2021 Benchmarking Calculations'!$BG$68</f>
        <v>53650</v>
      </c>
      <c r="H131" s="211">
        <f t="shared" ref="H131:M131" si="37">MAX(G131,H130)</f>
        <v>53650</v>
      </c>
      <c r="I131" s="6">
        <f t="shared" si="37"/>
        <v>53650</v>
      </c>
      <c r="J131" s="6">
        <f t="shared" si="37"/>
        <v>53650</v>
      </c>
      <c r="K131" s="6">
        <f t="shared" si="37"/>
        <v>53650</v>
      </c>
      <c r="L131" s="6">
        <f t="shared" si="37"/>
        <v>53650</v>
      </c>
      <c r="M131" s="6">
        <f t="shared" si="37"/>
        <v>53650</v>
      </c>
      <c r="N131" s="157"/>
      <c r="O131" s="70">
        <v>129</v>
      </c>
      <c r="P131" s="70">
        <v>0</v>
      </c>
      <c r="Q131" s="114">
        <v>5811998.2599999998</v>
      </c>
      <c r="R131" s="114">
        <v>47365</v>
      </c>
      <c r="S131" s="114">
        <v>8722</v>
      </c>
      <c r="T131" s="114">
        <v>219364</v>
      </c>
      <c r="U131" s="114">
        <v>197591</v>
      </c>
      <c r="V131" s="114">
        <v>379690</v>
      </c>
      <c r="W131" s="114">
        <v>116948</v>
      </c>
      <c r="X131" s="143">
        <v>39945</v>
      </c>
      <c r="Y131" s="114">
        <v>8879</v>
      </c>
      <c r="Z131" s="114">
        <v>70523</v>
      </c>
      <c r="AA131" s="114">
        <v>7251</v>
      </c>
      <c r="AB131" s="114">
        <v>65612</v>
      </c>
      <c r="AC131" s="114">
        <v>382435</v>
      </c>
      <c r="AD131" s="114">
        <v>314474</v>
      </c>
      <c r="AE131" s="114">
        <v>656700</v>
      </c>
      <c r="AF131" s="114">
        <v>108683</v>
      </c>
      <c r="AG131" s="114">
        <v>15590</v>
      </c>
      <c r="AH131" s="114">
        <v>143420</v>
      </c>
      <c r="AI131" s="114">
        <v>111673</v>
      </c>
      <c r="AJ131" s="114">
        <v>18859</v>
      </c>
      <c r="AK131" s="114">
        <v>206940</v>
      </c>
      <c r="AL131" s="71">
        <v>57081</v>
      </c>
      <c r="AM131" s="71">
        <v>298913</v>
      </c>
      <c r="AN131" s="71">
        <v>214152</v>
      </c>
      <c r="AO131" s="71">
        <v>22617</v>
      </c>
      <c r="AP131" s="71">
        <v>7653</v>
      </c>
      <c r="AQ131" s="71">
        <v>40003</v>
      </c>
      <c r="AR131" s="71">
        <v>6507824.9978430755</v>
      </c>
      <c r="AS131" s="71">
        <v>1518168</v>
      </c>
      <c r="AT131" s="71">
        <v>66861</v>
      </c>
      <c r="AU131" s="71">
        <v>23000</v>
      </c>
      <c r="AV131" s="71">
        <v>147462</v>
      </c>
      <c r="AW131" s="71">
        <v>386568</v>
      </c>
      <c r="AX131" s="71">
        <v>50701</v>
      </c>
      <c r="AY131" s="71">
        <v>69984</v>
      </c>
      <c r="AZ131" s="71">
        <v>719375</v>
      </c>
      <c r="BA131" s="71"/>
      <c r="BB131" s="71">
        <v>180305</v>
      </c>
      <c r="BC131" s="71">
        <v>204588</v>
      </c>
      <c r="BD131" s="71">
        <v>269269</v>
      </c>
      <c r="BE131" s="71">
        <v>52067</v>
      </c>
      <c r="BF131" s="71">
        <v>121809</v>
      </c>
      <c r="BG131" s="71">
        <v>26895</v>
      </c>
      <c r="BH131" s="71">
        <v>380100</v>
      </c>
      <c r="BI131" s="71">
        <v>53650</v>
      </c>
      <c r="BJ131" s="71">
        <v>74924</v>
      </c>
      <c r="BK131" s="71">
        <v>234849</v>
      </c>
      <c r="BL131" s="71">
        <v>47940</v>
      </c>
      <c r="BM131" s="71">
        <v>161697</v>
      </c>
      <c r="BN131" s="71">
        <v>156336</v>
      </c>
      <c r="BO131" s="71">
        <v>19991</v>
      </c>
      <c r="BP131" s="71">
        <v>39622</v>
      </c>
      <c r="BQ131" s="71">
        <v>22753</v>
      </c>
      <c r="BR131" s="71"/>
      <c r="BS131" s="71">
        <v>198752</v>
      </c>
      <c r="BT131" s="71">
        <v>48436</v>
      </c>
      <c r="BU131" s="71">
        <v>5018278</v>
      </c>
      <c r="BV131" s="71">
        <v>531367</v>
      </c>
      <c r="BW131" s="71">
        <v>37410</v>
      </c>
      <c r="BX131" s="149">
        <v>295130</v>
      </c>
      <c r="BY131" s="71">
        <v>104372</v>
      </c>
      <c r="BZ131" s="71">
        <v>17897</v>
      </c>
      <c r="CA131" s="71">
        <v>27606</v>
      </c>
      <c r="CB131" s="71">
        <v>94390</v>
      </c>
      <c r="CC131" s="71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2:149" x14ac:dyDescent="0.2">
      <c r="B132" s="2">
        <v>118</v>
      </c>
      <c r="E132"/>
      <c r="O132" s="70">
        <v>130</v>
      </c>
      <c r="P132" s="70">
        <v>0</v>
      </c>
      <c r="Q132" s="114"/>
      <c r="R132" s="114"/>
      <c r="S132" s="114"/>
      <c r="T132" s="114"/>
      <c r="U132" s="114"/>
      <c r="V132" s="114"/>
      <c r="W132" s="114"/>
      <c r="X132" s="143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149"/>
      <c r="BY132" s="71"/>
      <c r="BZ132" s="71"/>
      <c r="CA132" s="71"/>
      <c r="CB132" s="71"/>
      <c r="CC132" s="71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2:149" ht="13.5" thickBot="1" x14ac:dyDescent="0.25">
      <c r="B133" s="2">
        <v>119</v>
      </c>
      <c r="E133" s="23" t="s">
        <v>111</v>
      </c>
      <c r="F133" s="3"/>
      <c r="G133" s="3"/>
      <c r="O133" s="70">
        <v>131</v>
      </c>
      <c r="P133" s="70">
        <v>0</v>
      </c>
      <c r="Q133" s="114"/>
      <c r="R133" s="114"/>
      <c r="S133" s="114"/>
      <c r="T133" s="114"/>
      <c r="U133" s="114"/>
      <c r="V133" s="114"/>
      <c r="W133" s="114"/>
      <c r="X133" s="143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149"/>
      <c r="BY133" s="71"/>
      <c r="BZ133" s="71"/>
      <c r="CA133" s="71"/>
      <c r="CB133" s="71"/>
      <c r="CC133" s="71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2:149" ht="13.5" thickBot="1" x14ac:dyDescent="0.25">
      <c r="B134" s="2">
        <v>120</v>
      </c>
      <c r="E134" t="s">
        <v>112</v>
      </c>
      <c r="F134" s="66">
        <v>113.925</v>
      </c>
      <c r="G134" s="134">
        <f>F134*EXP('Model Inputs'!G21)</f>
        <v>116.11026931873822</v>
      </c>
      <c r="H134" s="214">
        <f>G134*EXP('Model Inputs'!H21)</f>
        <v>118.10101731147849</v>
      </c>
      <c r="I134" s="135">
        <f>H134*EXP('Model Inputs'!I21)</f>
        <v>122.67521531615684</v>
      </c>
      <c r="J134" s="135">
        <f>I134*EXP('Model Inputs'!J21)</f>
        <v>130.13083105984711</v>
      </c>
      <c r="K134" s="135">
        <f>J134*EXP('Model Inputs'!K21)</f>
        <v>130.13083105984711</v>
      </c>
      <c r="L134" s="135">
        <f>K134*EXP('Model Inputs'!L21)</f>
        <v>130.13083105984711</v>
      </c>
      <c r="M134" s="136">
        <f>L134*EXP('Model Inputs'!M21)</f>
        <v>130.13083105984711</v>
      </c>
      <c r="N134" s="160">
        <v>9</v>
      </c>
      <c r="O134" s="70">
        <v>132</v>
      </c>
      <c r="P134" s="70">
        <v>0</v>
      </c>
      <c r="Q134" s="114">
        <v>120.33596127247579</v>
      </c>
      <c r="R134" s="114">
        <v>120.33596127247579</v>
      </c>
      <c r="S134" s="114">
        <v>120.33596127247579</v>
      </c>
      <c r="T134" s="114">
        <v>120.33596127247579</v>
      </c>
      <c r="U134" s="114">
        <v>120.33596127247579</v>
      </c>
      <c r="V134" s="114">
        <v>120.33596127247579</v>
      </c>
      <c r="W134" s="114">
        <v>120.33596127247579</v>
      </c>
      <c r="X134" s="143">
        <v>120.33596127247579</v>
      </c>
      <c r="Y134" s="114">
        <v>120.33596127247579</v>
      </c>
      <c r="Z134" s="114">
        <v>120.33596127247579</v>
      </c>
      <c r="AA134" s="114">
        <v>120.33596127247579</v>
      </c>
      <c r="AB134" s="114">
        <v>120.33596127247579</v>
      </c>
      <c r="AC134" s="114">
        <v>120.33596127247579</v>
      </c>
      <c r="AD134" s="114">
        <v>120.33596127247579</v>
      </c>
      <c r="AE134" s="114">
        <v>120.33596127247579</v>
      </c>
      <c r="AF134" s="114">
        <v>120.33596127247579</v>
      </c>
      <c r="AG134" s="114">
        <v>120.33596127247579</v>
      </c>
      <c r="AH134" s="114">
        <v>120.33596127247579</v>
      </c>
      <c r="AI134" s="114">
        <v>120.33596127247579</v>
      </c>
      <c r="AJ134" s="114">
        <v>120.33596127247579</v>
      </c>
      <c r="AK134" s="114">
        <v>120.33596127247579</v>
      </c>
      <c r="AL134" s="71">
        <v>120.33596127247579</v>
      </c>
      <c r="AM134" s="71">
        <v>120.33596127247579</v>
      </c>
      <c r="AN134" s="71">
        <v>120.33596127247579</v>
      </c>
      <c r="AO134" s="71">
        <v>120.33596127247579</v>
      </c>
      <c r="AP134" s="71">
        <v>120.33596127247579</v>
      </c>
      <c r="AQ134" s="71">
        <v>120.33596127247579</v>
      </c>
      <c r="AR134" s="71">
        <v>120.33596127247579</v>
      </c>
      <c r="AS134" s="71">
        <v>120.33596127247579</v>
      </c>
      <c r="AT134" s="71">
        <v>120.33596127247579</v>
      </c>
      <c r="AU134" s="71">
        <v>120.33596127247579</v>
      </c>
      <c r="AV134" s="71">
        <v>120.33596127247579</v>
      </c>
      <c r="AW134" s="71">
        <v>120.33596127247579</v>
      </c>
      <c r="AX134" s="71">
        <v>120.33596127247579</v>
      </c>
      <c r="AY134" s="71">
        <v>120.33596127247579</v>
      </c>
      <c r="AZ134" s="71">
        <v>120.33596127247579</v>
      </c>
      <c r="BA134" s="71"/>
      <c r="BB134" s="71">
        <v>120.33596127247579</v>
      </c>
      <c r="BC134" s="71">
        <v>120.33596127247579</v>
      </c>
      <c r="BD134" s="71">
        <v>120.33596127247579</v>
      </c>
      <c r="BE134" s="71">
        <v>120.33596127247579</v>
      </c>
      <c r="BF134" s="71">
        <v>120.33596127247579</v>
      </c>
      <c r="BG134" s="71">
        <v>120.33596127247579</v>
      </c>
      <c r="BH134" s="71">
        <v>120.33596127247579</v>
      </c>
      <c r="BI134" s="71">
        <v>120.33596127247579</v>
      </c>
      <c r="BJ134" s="71">
        <v>120.33596127247579</v>
      </c>
      <c r="BK134" s="71">
        <v>120.33596127247579</v>
      </c>
      <c r="BL134" s="71">
        <v>120.33596127247579</v>
      </c>
      <c r="BM134" s="71">
        <v>120.33596127247579</v>
      </c>
      <c r="BN134" s="71">
        <v>120.33596127247579</v>
      </c>
      <c r="BO134" s="71">
        <v>120.33596127247579</v>
      </c>
      <c r="BP134" s="71">
        <v>120.33596127247579</v>
      </c>
      <c r="BQ134" s="71">
        <v>120.33596127247579</v>
      </c>
      <c r="BR134" s="71"/>
      <c r="BS134" s="71">
        <v>120.33596127247579</v>
      </c>
      <c r="BT134" s="71">
        <v>120.33596127247579</v>
      </c>
      <c r="BU134" s="71">
        <v>120.33596127247579</v>
      </c>
      <c r="BV134" s="71">
        <v>120.33596127247579</v>
      </c>
      <c r="BW134" s="71">
        <v>120.33596127247579</v>
      </c>
      <c r="BX134" s="149">
        <v>120.33596127247579</v>
      </c>
      <c r="BY134" s="71">
        <v>120.33596127247579</v>
      </c>
      <c r="BZ134" s="71">
        <v>120.33596127247579</v>
      </c>
      <c r="CA134" s="71">
        <v>120.33596127247579</v>
      </c>
      <c r="CB134" s="71">
        <v>120.33596127247579</v>
      </c>
      <c r="CC134" s="71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2:149" ht="13.5" thickBot="1" x14ac:dyDescent="0.25">
      <c r="B135" s="2">
        <v>121</v>
      </c>
      <c r="E135" t="s">
        <v>261</v>
      </c>
      <c r="F135" s="66">
        <v>1126.3</v>
      </c>
      <c r="G135" s="125">
        <f>F135*EXP('Model Inputs'!G20)</f>
        <v>1157.1243562525181</v>
      </c>
      <c r="H135" s="196">
        <f>G135*EXP('Model Inputs'!H20)</f>
        <v>1241.0253388093442</v>
      </c>
      <c r="I135" s="126">
        <f>H135*EXP('Model Inputs'!I20)</f>
        <v>1285.2302999906869</v>
      </c>
      <c r="J135" s="126">
        <f>I135*EXP('Model Inputs'!J20)</f>
        <v>1315.1331615927027</v>
      </c>
      <c r="K135" s="126">
        <f>J135*EXP('Model Inputs'!K20)</f>
        <v>1315.1331615927027</v>
      </c>
      <c r="L135" s="126">
        <f>K135*EXP('Model Inputs'!L20)</f>
        <v>1315.1331615927027</v>
      </c>
      <c r="M135" s="127">
        <f>L135*EXP('Model Inputs'!M20)</f>
        <v>1315.1331615927027</v>
      </c>
      <c r="N135" s="160">
        <v>8</v>
      </c>
      <c r="O135" s="70">
        <v>133</v>
      </c>
      <c r="P135" s="70">
        <v>0</v>
      </c>
      <c r="Q135" s="114">
        <v>1021.5337961750064</v>
      </c>
      <c r="R135" s="114">
        <v>1021.5337961750064</v>
      </c>
      <c r="S135" s="114">
        <v>1021.5337961750064</v>
      </c>
      <c r="T135" s="114">
        <v>1021.5337961750064</v>
      </c>
      <c r="U135" s="114">
        <v>1021.5337961750064</v>
      </c>
      <c r="V135" s="114">
        <v>1021.5337961750064</v>
      </c>
      <c r="W135" s="114">
        <v>1021.5337961750064</v>
      </c>
      <c r="X135" s="143">
        <v>1021.5337961750064</v>
      </c>
      <c r="Y135" s="114">
        <v>1021.5337961750064</v>
      </c>
      <c r="Z135" s="114">
        <v>1021.5337961750064</v>
      </c>
      <c r="AA135" s="114">
        <v>1021.5337961750064</v>
      </c>
      <c r="AB135" s="114">
        <v>1021.5337961750064</v>
      </c>
      <c r="AC135" s="114">
        <v>1021.5337961750064</v>
      </c>
      <c r="AD135" s="114">
        <v>1021.5337961750064</v>
      </c>
      <c r="AE135" s="114">
        <v>1021.5337961750064</v>
      </c>
      <c r="AF135" s="114">
        <v>1021.5337961750064</v>
      </c>
      <c r="AG135" s="114">
        <v>1021.5337961750064</v>
      </c>
      <c r="AH135" s="114">
        <v>1021.5337961750064</v>
      </c>
      <c r="AI135" s="114">
        <v>1021.5337961750064</v>
      </c>
      <c r="AJ135" s="114">
        <v>1021.5337961750064</v>
      </c>
      <c r="AK135" s="114">
        <v>1021.5337961750064</v>
      </c>
      <c r="AL135" s="71">
        <v>1021.5337961750064</v>
      </c>
      <c r="AM135" s="71">
        <v>1021.5337961750064</v>
      </c>
      <c r="AN135" s="71">
        <v>1021.5337961750064</v>
      </c>
      <c r="AO135" s="71">
        <v>1021.5337961750064</v>
      </c>
      <c r="AP135" s="71">
        <v>1021.5337961750064</v>
      </c>
      <c r="AQ135" s="71">
        <v>1021.5337961750064</v>
      </c>
      <c r="AR135" s="71">
        <v>1021.5337961750064</v>
      </c>
      <c r="AS135" s="71">
        <v>1021.5337961750064</v>
      </c>
      <c r="AT135" s="71">
        <v>1021.5337961750064</v>
      </c>
      <c r="AU135" s="71">
        <v>1021.5337961750064</v>
      </c>
      <c r="AV135" s="71">
        <v>1021.5337961750064</v>
      </c>
      <c r="AW135" s="71">
        <v>1021.5337961750064</v>
      </c>
      <c r="AX135" s="71">
        <v>1021.5337961750064</v>
      </c>
      <c r="AY135" s="71">
        <v>1021.5337961750064</v>
      </c>
      <c r="AZ135" s="71">
        <v>1021.5337961750064</v>
      </c>
      <c r="BA135" s="71"/>
      <c r="BB135" s="71">
        <v>1021.5337961750064</v>
      </c>
      <c r="BC135" s="71">
        <v>1021.5337961750064</v>
      </c>
      <c r="BD135" s="71">
        <v>1021.5337961750064</v>
      </c>
      <c r="BE135" s="71">
        <v>1021.5337961750064</v>
      </c>
      <c r="BF135" s="71">
        <v>1021.5337961750064</v>
      </c>
      <c r="BG135" s="71">
        <v>1021.5337961750064</v>
      </c>
      <c r="BH135" s="71">
        <v>1021.5337961750064</v>
      </c>
      <c r="BI135" s="71">
        <v>1021.5337961750064</v>
      </c>
      <c r="BJ135" s="71">
        <v>1021.5337961750064</v>
      </c>
      <c r="BK135" s="71">
        <v>1021.5337961750064</v>
      </c>
      <c r="BL135" s="71">
        <v>1021.5337961750064</v>
      </c>
      <c r="BM135" s="71">
        <v>1021.5337961750064</v>
      </c>
      <c r="BN135" s="71">
        <v>1021.5337961750064</v>
      </c>
      <c r="BO135" s="71">
        <v>1021.5337961750064</v>
      </c>
      <c r="BP135" s="71">
        <v>1021.5337961750064</v>
      </c>
      <c r="BQ135" s="71">
        <v>1021.5337961750064</v>
      </c>
      <c r="BR135" s="71"/>
      <c r="BS135" s="71">
        <v>1021.5337961750064</v>
      </c>
      <c r="BT135" s="71">
        <v>1021.5337961750064</v>
      </c>
      <c r="BU135" s="71">
        <v>1021.5337961750064</v>
      </c>
      <c r="BV135" s="71">
        <v>1021.5337961750064</v>
      </c>
      <c r="BW135" s="71">
        <v>1021.5337961750064</v>
      </c>
      <c r="BX135" s="149">
        <v>1021.5337961750064</v>
      </c>
      <c r="BY135" s="71">
        <v>1021.5337961750064</v>
      </c>
      <c r="BZ135" s="71">
        <v>1021.5337961750064</v>
      </c>
      <c r="CA135" s="71">
        <v>1021.5337961750064</v>
      </c>
      <c r="CB135" s="71">
        <v>1021.5337961750064</v>
      </c>
      <c r="CC135" s="71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2:149" x14ac:dyDescent="0.2">
      <c r="B136" s="2">
        <v>122</v>
      </c>
      <c r="E136" t="s">
        <v>113</v>
      </c>
      <c r="F136" s="194">
        <f>'[2]2021 Benchmarking Calculations'!$BG$73</f>
        <v>3.3377777545102204E-2</v>
      </c>
      <c r="G136" s="25">
        <f>LN(G134/F134)*0.3+LN(G135/F135)*0.7</f>
        <v>2.4600000000000021E-2</v>
      </c>
      <c r="H136" s="216">
        <v>3.8894354667321288E-2</v>
      </c>
      <c r="I136" s="25">
        <f t="shared" ref="I136:M136" si="38">LN(I134/H134)*0.3+LN(I135/H135)*0.7</f>
        <v>3.5899999999999994E-2</v>
      </c>
      <c r="J136" s="25">
        <f t="shared" si="38"/>
        <v>3.3800000000000052E-2</v>
      </c>
      <c r="K136" s="25">
        <f t="shared" si="38"/>
        <v>0</v>
      </c>
      <c r="L136" s="25">
        <f t="shared" si="38"/>
        <v>0</v>
      </c>
      <c r="M136" s="25">
        <f t="shared" si="38"/>
        <v>0</v>
      </c>
      <c r="N136" s="161"/>
      <c r="O136" s="70">
        <v>134</v>
      </c>
      <c r="P136" s="70">
        <v>0</v>
      </c>
      <c r="Q136" s="114">
        <v>2.4950474438225345E-2</v>
      </c>
      <c r="R136" s="114">
        <v>2.4950474438225345E-2</v>
      </c>
      <c r="S136" s="114">
        <v>2.4950474438225345E-2</v>
      </c>
      <c r="T136" s="114">
        <v>2.4950474438225345E-2</v>
      </c>
      <c r="U136" s="114">
        <v>2.4950474438225345E-2</v>
      </c>
      <c r="V136" s="114">
        <v>2.4950474438225345E-2</v>
      </c>
      <c r="W136" s="114">
        <v>2.4950474438225345E-2</v>
      </c>
      <c r="X136" s="143">
        <v>2.4950474438225345E-2</v>
      </c>
      <c r="Y136" s="114">
        <v>2.4950474438225345E-2</v>
      </c>
      <c r="Z136" s="114">
        <v>2.4950474438225345E-2</v>
      </c>
      <c r="AA136" s="114">
        <v>2.4950474438225345E-2</v>
      </c>
      <c r="AB136" s="114">
        <v>2.4950474438225345E-2</v>
      </c>
      <c r="AC136" s="114">
        <v>2.4950474438225345E-2</v>
      </c>
      <c r="AD136" s="114">
        <v>2.4950474438225345E-2</v>
      </c>
      <c r="AE136" s="114">
        <v>2.4950474438225345E-2</v>
      </c>
      <c r="AF136" s="114">
        <v>2.4950474438225345E-2</v>
      </c>
      <c r="AG136" s="114">
        <v>2.4950474438225345E-2</v>
      </c>
      <c r="AH136" s="114">
        <v>2.4950474438225345E-2</v>
      </c>
      <c r="AI136" s="114">
        <v>2.4950474438225345E-2</v>
      </c>
      <c r="AJ136" s="114">
        <v>2.4950474438225345E-2</v>
      </c>
      <c r="AK136" s="114">
        <v>2.4950474438225345E-2</v>
      </c>
      <c r="AL136" s="71">
        <v>2.4950474438225345E-2</v>
      </c>
      <c r="AM136" s="71">
        <v>2.4950474438225345E-2</v>
      </c>
      <c r="AN136" s="71">
        <v>2.4950474438225345E-2</v>
      </c>
      <c r="AO136" s="71">
        <v>2.4950474438225345E-2</v>
      </c>
      <c r="AP136" s="71">
        <v>2.4950474438225345E-2</v>
      </c>
      <c r="AQ136" s="71">
        <v>2.4950474438225345E-2</v>
      </c>
      <c r="AR136" s="71">
        <v>2.4950474438225345E-2</v>
      </c>
      <c r="AS136" s="71">
        <v>2.4950474438225345E-2</v>
      </c>
      <c r="AT136" s="71">
        <v>2.4950474438225345E-2</v>
      </c>
      <c r="AU136" s="71">
        <v>2.4950474438225345E-2</v>
      </c>
      <c r="AV136" s="71">
        <v>2.4950474438225345E-2</v>
      </c>
      <c r="AW136" s="71">
        <v>2.4950474438225345E-2</v>
      </c>
      <c r="AX136" s="71">
        <v>2.4950474438225345E-2</v>
      </c>
      <c r="AY136" s="71">
        <v>2.4950474438225345E-2</v>
      </c>
      <c r="AZ136" s="71">
        <v>2.4950474438225345E-2</v>
      </c>
      <c r="BA136" s="71"/>
      <c r="BB136" s="71">
        <v>2.4950474438225345E-2</v>
      </c>
      <c r="BC136" s="71">
        <v>2.4950474438225345E-2</v>
      </c>
      <c r="BD136" s="71">
        <v>2.4950474438225345E-2</v>
      </c>
      <c r="BE136" s="71">
        <v>2.4950474438225345E-2</v>
      </c>
      <c r="BF136" s="71">
        <v>2.4950474438225345E-2</v>
      </c>
      <c r="BG136" s="71">
        <v>2.4950474438225345E-2</v>
      </c>
      <c r="BH136" s="71">
        <v>2.4950474438225345E-2</v>
      </c>
      <c r="BI136" s="71">
        <v>2.4950474438225345E-2</v>
      </c>
      <c r="BJ136" s="71">
        <v>2.4950474438225345E-2</v>
      </c>
      <c r="BK136" s="71">
        <v>2.4950474438225345E-2</v>
      </c>
      <c r="BL136" s="71">
        <v>2.4950474438225345E-2</v>
      </c>
      <c r="BM136" s="71">
        <v>2.4950474438225345E-2</v>
      </c>
      <c r="BN136" s="71">
        <v>2.4950474438225345E-2</v>
      </c>
      <c r="BO136" s="71">
        <v>2.4950474438225345E-2</v>
      </c>
      <c r="BP136" s="71">
        <v>2.4950474438225345E-2</v>
      </c>
      <c r="BQ136" s="71">
        <v>2.4950474438225345E-2</v>
      </c>
      <c r="BR136" s="71"/>
      <c r="BS136" s="71">
        <v>2.4950474438225345E-2</v>
      </c>
      <c r="BT136" s="71">
        <v>2.4950474438225345E-2</v>
      </c>
      <c r="BU136" s="71">
        <v>2.4950474438225345E-2</v>
      </c>
      <c r="BV136" s="71">
        <v>2.4950474438225345E-2</v>
      </c>
      <c r="BW136" s="71">
        <v>2.4950474438225345E-2</v>
      </c>
      <c r="BX136" s="149">
        <v>2.4950474438225345E-2</v>
      </c>
      <c r="BY136" s="71">
        <v>2.4950474438225345E-2</v>
      </c>
      <c r="BZ136" s="71">
        <v>2.4950474438225345E-2</v>
      </c>
      <c r="CA136" s="71">
        <v>2.4950474438225345E-2</v>
      </c>
      <c r="CB136" s="71">
        <v>2.4950474438225345E-2</v>
      </c>
      <c r="CC136" s="71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2:149" x14ac:dyDescent="0.2">
      <c r="B137" s="2">
        <v>123</v>
      </c>
      <c r="E137" t="s">
        <v>114</v>
      </c>
      <c r="F137" s="66"/>
      <c r="G137" s="15">
        <f>'[2]2021 Benchmarking Calculations'!$BG$75</f>
        <v>161.16092433580678</v>
      </c>
      <c r="H137" s="207">
        <f t="shared" ref="H137:M137" si="39">G137*EXP(H136)</f>
        <v>167.55267014951392</v>
      </c>
      <c r="I137" s="15">
        <f t="shared" si="39"/>
        <v>173.67708652859164</v>
      </c>
      <c r="J137" s="15">
        <f t="shared" si="39"/>
        <v>179.64770712924874</v>
      </c>
      <c r="K137" s="15">
        <f t="shared" si="39"/>
        <v>179.64770712924874</v>
      </c>
      <c r="L137" s="15">
        <f t="shared" si="39"/>
        <v>179.64770712924874</v>
      </c>
      <c r="M137" s="15">
        <f t="shared" si="39"/>
        <v>179.64770712924874</v>
      </c>
      <c r="N137" s="156"/>
      <c r="O137" s="70">
        <v>135</v>
      </c>
      <c r="P137" s="70">
        <v>0</v>
      </c>
      <c r="Q137" s="114">
        <v>148.5804757052604</v>
      </c>
      <c r="R137" s="114">
        <v>117.84029975935469</v>
      </c>
      <c r="S137" s="114">
        <v>125.10444237512081</v>
      </c>
      <c r="T137" s="114">
        <v>135.44966503841732</v>
      </c>
      <c r="U137" s="114">
        <v>127.04410268398206</v>
      </c>
      <c r="V137" s="114">
        <v>142.73452696871527</v>
      </c>
      <c r="W137" s="114">
        <v>125.29129337669033</v>
      </c>
      <c r="X137" s="143">
        <v>133.43126398830893</v>
      </c>
      <c r="Y137" s="114">
        <v>126.74605058078812</v>
      </c>
      <c r="Z137" s="114">
        <v>120.87063966651004</v>
      </c>
      <c r="AA137" s="114">
        <v>147.4388084309023</v>
      </c>
      <c r="AB137" s="114">
        <v>152.07823232390956</v>
      </c>
      <c r="AC137" s="114">
        <v>138.65637338359778</v>
      </c>
      <c r="AD137" s="114">
        <v>129.41053048716657</v>
      </c>
      <c r="AE137" s="114">
        <v>152.07823232390956</v>
      </c>
      <c r="AF137" s="114">
        <v>130.19187476431208</v>
      </c>
      <c r="AG137" s="114">
        <v>126.74605058078812</v>
      </c>
      <c r="AH137" s="114">
        <v>152.07823232390956</v>
      </c>
      <c r="AI137" s="114">
        <v>127.18550362672097</v>
      </c>
      <c r="AJ137" s="114">
        <v>125.10444237512081</v>
      </c>
      <c r="AK137" s="114">
        <v>126.74605058078812</v>
      </c>
      <c r="AL137" s="71">
        <v>142.73452696871527</v>
      </c>
      <c r="AM137" s="71">
        <v>133.43126398830893</v>
      </c>
      <c r="AN137" s="71">
        <v>145.65750133698711</v>
      </c>
      <c r="AO137" s="71">
        <v>126.74605058078812</v>
      </c>
      <c r="AP137" s="71">
        <v>115.55294987738964</v>
      </c>
      <c r="AQ137" s="71">
        <v>115.55294987738964</v>
      </c>
      <c r="AR137" s="71">
        <v>140.62086988373937</v>
      </c>
      <c r="AS137" s="71">
        <v>147.4388084309023</v>
      </c>
      <c r="AT137" s="71">
        <v>139.40078500072636</v>
      </c>
      <c r="AU137" s="71">
        <v>133.0345802165028</v>
      </c>
      <c r="AV137" s="71">
        <v>120.78216099989227</v>
      </c>
      <c r="AW137" s="71">
        <v>138.65637338359778</v>
      </c>
      <c r="AX137" s="71">
        <v>127.63603560782708</v>
      </c>
      <c r="AY137" s="71">
        <v>128.78522048500551</v>
      </c>
      <c r="AZ137" s="71">
        <v>130.19187476431208</v>
      </c>
      <c r="BA137" s="71"/>
      <c r="BB137" s="71">
        <v>142.73452696871527</v>
      </c>
      <c r="BC137" s="71">
        <v>143.99063035299366</v>
      </c>
      <c r="BD137" s="71">
        <v>125.29129337669033</v>
      </c>
      <c r="BE137" s="71">
        <v>125.29129337669033</v>
      </c>
      <c r="BF137" s="71">
        <v>118.16965596928465</v>
      </c>
      <c r="BG137" s="71">
        <v>131.44996466286915</v>
      </c>
      <c r="BH137" s="71">
        <v>145.65750133698711</v>
      </c>
      <c r="BI137" s="71">
        <v>143.99063035299366</v>
      </c>
      <c r="BJ137" s="71">
        <v>139.40078500072636</v>
      </c>
      <c r="BK137" s="71">
        <v>148.5804757052604</v>
      </c>
      <c r="BL137" s="71">
        <v>108.74857636405031</v>
      </c>
      <c r="BM137" s="71">
        <v>119.96388798339837</v>
      </c>
      <c r="BN137" s="71">
        <v>117.84029975935469</v>
      </c>
      <c r="BO137" s="71">
        <v>108.74857636405031</v>
      </c>
      <c r="BP137" s="71">
        <v>125.74181099165266</v>
      </c>
      <c r="BQ137" s="71">
        <v>125.10444237512081</v>
      </c>
      <c r="BR137" s="71"/>
      <c r="BS137" s="71">
        <v>125.10444237512081</v>
      </c>
      <c r="BT137" s="71">
        <v>134.08981279259601</v>
      </c>
      <c r="BU137" s="71">
        <v>148.5804757052604</v>
      </c>
      <c r="BV137" s="71">
        <v>149.28835079758335</v>
      </c>
      <c r="BW137" s="71">
        <v>139.40078500072636</v>
      </c>
      <c r="BX137" s="149">
        <v>138.65637338359778</v>
      </c>
      <c r="BY137" s="71">
        <v>125.29129337669033</v>
      </c>
      <c r="BZ137" s="71">
        <v>126.57244217470141</v>
      </c>
      <c r="CA137" s="71">
        <v>138.65637338359778</v>
      </c>
      <c r="CB137" s="71">
        <v>114.48851096580518</v>
      </c>
      <c r="CC137" s="71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2:149" x14ac:dyDescent="0.2">
      <c r="B138" s="2">
        <v>124</v>
      </c>
      <c r="F138" s="66"/>
      <c r="G138" s="15"/>
      <c r="H138" s="15"/>
      <c r="I138" s="15"/>
      <c r="J138" s="15"/>
      <c r="K138" s="15"/>
      <c r="L138" s="15"/>
      <c r="M138" s="15"/>
      <c r="N138" s="156"/>
      <c r="O138" s="70">
        <v>136</v>
      </c>
      <c r="P138" s="70">
        <v>0</v>
      </c>
      <c r="Q138" s="114"/>
      <c r="R138" s="114"/>
      <c r="S138" s="114"/>
      <c r="T138" s="114"/>
      <c r="U138" s="114"/>
      <c r="V138" s="114"/>
      <c r="W138" s="114"/>
      <c r="X138" s="143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149"/>
      <c r="BY138" s="71"/>
      <c r="BZ138" s="71"/>
      <c r="CA138" s="71"/>
      <c r="CB138" s="71"/>
      <c r="CC138" s="71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2:149" x14ac:dyDescent="0.2">
      <c r="B139" s="2">
        <v>125</v>
      </c>
      <c r="E139" t="s">
        <v>115</v>
      </c>
      <c r="F139" s="21">
        <f t="shared" ref="F139" si="40">CG139</f>
        <v>17.035579942885761</v>
      </c>
      <c r="G139" s="15">
        <f t="shared" ref="G139:K139" si="41">G113</f>
        <v>17.250526212294268</v>
      </c>
      <c r="H139" s="207">
        <f t="shared" si="41"/>
        <v>18.969643871026385</v>
      </c>
      <c r="I139" s="15">
        <f t="shared" si="41"/>
        <v>20.915433457610298</v>
      </c>
      <c r="J139" s="15">
        <f t="shared" si="41"/>
        <v>21.917704386604189</v>
      </c>
      <c r="K139" s="15">
        <f t="shared" si="41"/>
        <v>9.2483555804931914</v>
      </c>
      <c r="L139" s="15">
        <f t="shared" ref="L139:M139" si="42">L113</f>
        <v>9.2483555804931914</v>
      </c>
      <c r="M139" s="15">
        <f t="shared" si="42"/>
        <v>9.2483555804931914</v>
      </c>
      <c r="N139" s="156"/>
      <c r="O139" s="70">
        <v>137</v>
      </c>
      <c r="P139" s="70">
        <v>0</v>
      </c>
      <c r="Q139" s="114">
        <v>17.882772779379295</v>
      </c>
      <c r="R139" s="114">
        <v>17.882772779379295</v>
      </c>
      <c r="S139" s="114">
        <v>17.882772779379295</v>
      </c>
      <c r="T139" s="114">
        <v>17.882772779379295</v>
      </c>
      <c r="U139" s="114">
        <v>17.882772779379295</v>
      </c>
      <c r="V139" s="114">
        <v>17.882772779379295</v>
      </c>
      <c r="W139" s="114">
        <v>17.882772779379295</v>
      </c>
      <c r="X139" s="143">
        <v>17.882772779379295</v>
      </c>
      <c r="Y139" s="114">
        <v>17.882772779379295</v>
      </c>
      <c r="Z139" s="114">
        <v>17.882772779379295</v>
      </c>
      <c r="AA139" s="114">
        <v>17.882772779379295</v>
      </c>
      <c r="AB139" s="114">
        <v>17.882772779379295</v>
      </c>
      <c r="AC139" s="114">
        <v>17.882772779379295</v>
      </c>
      <c r="AD139" s="114">
        <v>17.882772779379295</v>
      </c>
      <c r="AE139" s="114">
        <v>17.882772779379295</v>
      </c>
      <c r="AF139" s="114">
        <v>17.882772779379295</v>
      </c>
      <c r="AG139" s="114">
        <v>17.882772779379295</v>
      </c>
      <c r="AH139" s="114">
        <v>17.882772779379295</v>
      </c>
      <c r="AI139" s="114">
        <v>17.882772779379295</v>
      </c>
      <c r="AJ139" s="114">
        <v>17.882772779379295</v>
      </c>
      <c r="AK139" s="114">
        <v>17.882772779379295</v>
      </c>
      <c r="AL139" s="71">
        <v>17.882772779379295</v>
      </c>
      <c r="AM139" s="71">
        <v>17.882772779379295</v>
      </c>
      <c r="AN139" s="71">
        <v>17.882772779379295</v>
      </c>
      <c r="AO139" s="71">
        <v>17.882772779379295</v>
      </c>
      <c r="AP139" s="71">
        <v>17.882772779379295</v>
      </c>
      <c r="AQ139" s="71">
        <v>17.882772779379295</v>
      </c>
      <c r="AR139" s="71">
        <v>17.882772779379295</v>
      </c>
      <c r="AS139" s="71">
        <v>17.882772779379295</v>
      </c>
      <c r="AT139" s="71">
        <v>17.882772779379295</v>
      </c>
      <c r="AU139" s="71">
        <v>17.882772779379295</v>
      </c>
      <c r="AV139" s="71">
        <v>17.882772779379295</v>
      </c>
      <c r="AW139" s="71">
        <v>17.882772779379295</v>
      </c>
      <c r="AX139" s="71">
        <v>17.882772779379295</v>
      </c>
      <c r="AY139" s="71">
        <v>17.882772779379295</v>
      </c>
      <c r="AZ139" s="71">
        <v>17.882772779379295</v>
      </c>
      <c r="BA139" s="71"/>
      <c r="BB139" s="71">
        <v>17.882772779379295</v>
      </c>
      <c r="BC139" s="71">
        <v>17.882772779379295</v>
      </c>
      <c r="BD139" s="71">
        <v>17.882772779379295</v>
      </c>
      <c r="BE139" s="71">
        <v>17.882772779379295</v>
      </c>
      <c r="BF139" s="71">
        <v>17.882772779379295</v>
      </c>
      <c r="BG139" s="71">
        <v>17.882772779379295</v>
      </c>
      <c r="BH139" s="71">
        <v>17.882772779379295</v>
      </c>
      <c r="BI139" s="71">
        <v>17.882772779379295</v>
      </c>
      <c r="BJ139" s="71">
        <v>17.882772779379295</v>
      </c>
      <c r="BK139" s="71">
        <v>17.882772779379295</v>
      </c>
      <c r="BL139" s="71">
        <v>17.882772779379295</v>
      </c>
      <c r="BM139" s="71">
        <v>17.882772779379295</v>
      </c>
      <c r="BN139" s="71">
        <v>17.882772779379295</v>
      </c>
      <c r="BO139" s="71">
        <v>17.882772779379295</v>
      </c>
      <c r="BP139" s="71">
        <v>17.882772779379295</v>
      </c>
      <c r="BQ139" s="71">
        <v>17.882772779379295</v>
      </c>
      <c r="BR139" s="71"/>
      <c r="BS139" s="71">
        <v>17.882772779379295</v>
      </c>
      <c r="BT139" s="71">
        <v>17.882772779379295</v>
      </c>
      <c r="BU139" s="71">
        <v>17.882772779379295</v>
      </c>
      <c r="BV139" s="71">
        <v>17.882772779379295</v>
      </c>
      <c r="BW139" s="71">
        <v>17.882772779379295</v>
      </c>
      <c r="BX139" s="149">
        <v>17.882772779379295</v>
      </c>
      <c r="BY139" s="71">
        <v>17.882772779379295</v>
      </c>
      <c r="BZ139" s="71">
        <v>17.882772779379295</v>
      </c>
      <c r="CA139" s="71">
        <v>17.882772779379295</v>
      </c>
      <c r="CB139" s="71">
        <v>17.882772779379295</v>
      </c>
      <c r="CC139" s="71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2:149" x14ac:dyDescent="0.2">
      <c r="B140" s="2">
        <v>126</v>
      </c>
      <c r="O140" s="70">
        <v>138</v>
      </c>
      <c r="P140" s="70">
        <v>0</v>
      </c>
      <c r="Q140" s="114"/>
      <c r="R140" s="114"/>
      <c r="S140" s="114"/>
      <c r="T140" s="114"/>
      <c r="U140" s="114"/>
      <c r="V140" s="114"/>
      <c r="W140" s="114"/>
      <c r="X140" s="143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149"/>
      <c r="BY140" s="71"/>
      <c r="BZ140" s="71"/>
      <c r="CA140" s="71"/>
      <c r="CB140" s="71"/>
      <c r="CC140" s="71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2:149" x14ac:dyDescent="0.2">
      <c r="B141" s="2">
        <v>127</v>
      </c>
      <c r="E141" s="23" t="s">
        <v>116</v>
      </c>
      <c r="F141" s="3"/>
      <c r="G141" s="3"/>
      <c r="H141" s="3"/>
      <c r="I141" s="3"/>
      <c r="J141" s="3"/>
      <c r="K141" s="3"/>
      <c r="L141" s="3"/>
      <c r="O141" s="70">
        <v>139</v>
      </c>
      <c r="P141" s="70">
        <v>0</v>
      </c>
      <c r="Q141" s="114"/>
      <c r="R141" s="114"/>
      <c r="S141" s="114"/>
      <c r="T141" s="114"/>
      <c r="U141" s="114"/>
      <c r="V141" s="114"/>
      <c r="W141" s="114"/>
      <c r="X141" s="143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149"/>
      <c r="BY141" s="71"/>
      <c r="BZ141" s="71"/>
      <c r="CA141" s="71"/>
      <c r="CB141" s="71"/>
      <c r="CC141" s="71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2:149" x14ac:dyDescent="0.2">
      <c r="B142" s="2">
        <v>128</v>
      </c>
      <c r="E142" t="s">
        <v>117</v>
      </c>
      <c r="F142" s="15"/>
      <c r="G142" s="26">
        <f>'Model Inputs'!G16</f>
        <v>220</v>
      </c>
      <c r="H142" s="26">
        <f>'Model Inputs'!H16</f>
        <v>220</v>
      </c>
      <c r="I142" s="26">
        <f>'Model Inputs'!I16</f>
        <v>220</v>
      </c>
      <c r="J142" s="26">
        <f>'Model Inputs'!J16</f>
        <v>220</v>
      </c>
      <c r="K142" s="26">
        <f>'Model Inputs'!K16</f>
        <v>0</v>
      </c>
      <c r="L142" s="26">
        <f>'Model Inputs'!L16</f>
        <v>0</v>
      </c>
      <c r="M142" s="26">
        <f>'Model Inputs'!M16</f>
        <v>0</v>
      </c>
      <c r="N142" s="156"/>
      <c r="O142" s="70">
        <v>140</v>
      </c>
      <c r="P142" s="70">
        <v>0</v>
      </c>
      <c r="Q142" s="114">
        <v>19897</v>
      </c>
      <c r="R142" s="114">
        <v>1849</v>
      </c>
      <c r="S142" s="114">
        <v>92</v>
      </c>
      <c r="T142" s="114">
        <v>783</v>
      </c>
      <c r="U142" s="114">
        <v>510</v>
      </c>
      <c r="V142" s="114">
        <v>1535</v>
      </c>
      <c r="W142" s="114">
        <v>1038</v>
      </c>
      <c r="X142" s="143">
        <v>156</v>
      </c>
      <c r="Y142" s="114">
        <v>30</v>
      </c>
      <c r="Z142" s="114">
        <v>362</v>
      </c>
      <c r="AA142" s="114">
        <v>36</v>
      </c>
      <c r="AB142" s="114">
        <v>162</v>
      </c>
      <c r="AC142" s="114">
        <v>1510</v>
      </c>
      <c r="AD142" s="114">
        <v>1243</v>
      </c>
      <c r="AE142" s="114">
        <v>4668</v>
      </c>
      <c r="AF142" s="114">
        <v>352</v>
      </c>
      <c r="AG142" s="114">
        <v>141</v>
      </c>
      <c r="AH142" s="114">
        <v>457</v>
      </c>
      <c r="AI142" s="114">
        <v>261</v>
      </c>
      <c r="AJ142" s="114">
        <v>81</v>
      </c>
      <c r="AK142" s="114">
        <v>1009</v>
      </c>
      <c r="AL142" s="71">
        <v>689</v>
      </c>
      <c r="AM142" s="71">
        <v>1152</v>
      </c>
      <c r="AN142" s="71">
        <v>1641</v>
      </c>
      <c r="AO142" s="71">
        <v>97</v>
      </c>
      <c r="AP142" s="71">
        <v>21</v>
      </c>
      <c r="AQ142" s="71">
        <v>70</v>
      </c>
      <c r="AR142" s="71">
        <v>123176</v>
      </c>
      <c r="AS142" s="71">
        <v>5767</v>
      </c>
      <c r="AT142" s="71">
        <v>879</v>
      </c>
      <c r="AU142" s="71">
        <v>98</v>
      </c>
      <c r="AV142" s="71">
        <v>334</v>
      </c>
      <c r="AW142" s="71">
        <v>1974</v>
      </c>
      <c r="AX142" s="71">
        <v>216</v>
      </c>
      <c r="AY142" s="71">
        <v>354</v>
      </c>
      <c r="AZ142" s="71">
        <v>3034</v>
      </c>
      <c r="BA142" s="71"/>
      <c r="BB142" s="71">
        <v>2651</v>
      </c>
      <c r="BC142" s="71">
        <v>1019</v>
      </c>
      <c r="BD142" s="71">
        <v>2024</v>
      </c>
      <c r="BE142" s="71">
        <v>368</v>
      </c>
      <c r="BF142" s="71">
        <v>575</v>
      </c>
      <c r="BG142" s="71">
        <v>370</v>
      </c>
      <c r="BH142" s="71">
        <v>1914</v>
      </c>
      <c r="BI142" s="71">
        <v>222</v>
      </c>
      <c r="BJ142" s="71">
        <v>243</v>
      </c>
      <c r="BK142" s="71">
        <v>985</v>
      </c>
      <c r="BL142" s="71">
        <v>490</v>
      </c>
      <c r="BM142" s="71">
        <v>573</v>
      </c>
      <c r="BN142" s="71">
        <v>740</v>
      </c>
      <c r="BO142" s="71">
        <v>81</v>
      </c>
      <c r="BP142" s="71">
        <v>107</v>
      </c>
      <c r="BQ142" s="71">
        <v>711</v>
      </c>
      <c r="BR142" s="71"/>
      <c r="BS142" s="71">
        <v>1154</v>
      </c>
      <c r="BT142" s="71">
        <v>136</v>
      </c>
      <c r="BU142" s="71">
        <v>28722</v>
      </c>
      <c r="BV142" s="71">
        <v>2650</v>
      </c>
      <c r="BW142" s="71">
        <v>280</v>
      </c>
      <c r="BX142" s="149">
        <v>1652</v>
      </c>
      <c r="BY142" s="71">
        <v>481</v>
      </c>
      <c r="BZ142" s="71">
        <v>79</v>
      </c>
      <c r="CA142" s="71">
        <v>61</v>
      </c>
      <c r="CB142" s="71">
        <v>545</v>
      </c>
      <c r="CC142" s="71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2:149" x14ac:dyDescent="0.2">
      <c r="B143" s="2">
        <v>129</v>
      </c>
      <c r="E143" t="s">
        <v>118</v>
      </c>
      <c r="F143" s="22"/>
      <c r="G143" s="195">
        <f>'[2]2021 Benchmarking Calculations'!$BG$83</f>
        <v>193.41500000000002</v>
      </c>
      <c r="H143" s="215">
        <v>194.68095238095239</v>
      </c>
      <c r="I143" s="22">
        <f>(H143*15+I142)/16</f>
        <v>196.26339285714286</v>
      </c>
      <c r="J143" s="22">
        <f>(I143*16+J142)/17</f>
        <v>197.65966386554624</v>
      </c>
      <c r="K143" s="22">
        <f>(J143*17+K142)/18</f>
        <v>186.67857142857144</v>
      </c>
      <c r="L143" s="22">
        <f>(K143*17+L142)/18</f>
        <v>176.3075396825397</v>
      </c>
      <c r="M143" s="22">
        <f>(L143*17+M142)/18</f>
        <v>166.51267636684304</v>
      </c>
      <c r="N143" s="149"/>
      <c r="O143" s="70">
        <v>141</v>
      </c>
      <c r="P143" s="70">
        <v>0</v>
      </c>
      <c r="Q143" s="114">
        <v>18885.28823529412</v>
      </c>
      <c r="R143" s="114">
        <v>1841.4588235294118</v>
      </c>
      <c r="S143" s="114">
        <v>92.088235294117652</v>
      </c>
      <c r="T143" s="114">
        <v>772.4</v>
      </c>
      <c r="U143" s="114">
        <v>501.76470588235293</v>
      </c>
      <c r="V143" s="114">
        <v>1531.8764705882354</v>
      </c>
      <c r="W143" s="114">
        <v>986.45882352941169</v>
      </c>
      <c r="X143" s="143">
        <v>147.58823529411765</v>
      </c>
      <c r="Y143" s="114">
        <v>27.441176470588236</v>
      </c>
      <c r="Z143" s="114">
        <v>334.35294117647061</v>
      </c>
      <c r="AA143" s="114">
        <v>29.652941176470591</v>
      </c>
      <c r="AB143" s="114">
        <v>148.44117647058826</v>
      </c>
      <c r="AC143" s="114">
        <v>1528.3941176470589</v>
      </c>
      <c r="AD143" s="114">
        <v>1176.6235294117646</v>
      </c>
      <c r="AE143" s="114">
        <v>1578.1764705882354</v>
      </c>
      <c r="AF143" s="114">
        <v>326.08235294117645</v>
      </c>
      <c r="AG143" s="114">
        <v>137.32941176470584</v>
      </c>
      <c r="AH143" s="114">
        <v>456.25294117647059</v>
      </c>
      <c r="AI143" s="114">
        <v>269.74705882352936</v>
      </c>
      <c r="AJ143" s="114">
        <v>80.45882352941176</v>
      </c>
      <c r="AK143" s="114">
        <v>935.75294117647059</v>
      </c>
      <c r="AL143" s="71">
        <v>283.88235294117646</v>
      </c>
      <c r="AM143" s="71">
        <v>1053.0941176470587</v>
      </c>
      <c r="AN143" s="71">
        <v>1404.3058823529411</v>
      </c>
      <c r="AO143" s="71">
        <v>70.894117647058806</v>
      </c>
      <c r="AP143" s="71">
        <v>21.176470588235293</v>
      </c>
      <c r="AQ143" s="71">
        <v>66.558823529411768</v>
      </c>
      <c r="AR143" s="71">
        <v>122370.49411764706</v>
      </c>
      <c r="AS143" s="71">
        <v>5423.4705882352937</v>
      </c>
      <c r="AT143" s="71">
        <v>725.58823529411768</v>
      </c>
      <c r="AU143" s="71">
        <v>98</v>
      </c>
      <c r="AV143" s="71">
        <v>352.57647058823534</v>
      </c>
      <c r="AW143" s="71">
        <v>1850.2941176470588</v>
      </c>
      <c r="AX143" s="71">
        <v>136.88235294117646</v>
      </c>
      <c r="AY143" s="71">
        <v>509.29411764705884</v>
      </c>
      <c r="AZ143" s="71">
        <v>2736.3529411764707</v>
      </c>
      <c r="BA143" s="71"/>
      <c r="BB143" s="71">
        <v>1261.2058823529412</v>
      </c>
      <c r="BC143" s="71">
        <v>1068.7647058823529</v>
      </c>
      <c r="BD143" s="71">
        <v>2025.3529411764705</v>
      </c>
      <c r="BE143" s="71">
        <v>334.2705882352941</v>
      </c>
      <c r="BF143" s="71">
        <v>586.29411764705878</v>
      </c>
      <c r="BG143" s="71">
        <v>370</v>
      </c>
      <c r="BH143" s="71">
        <v>1554.0588235294117</v>
      </c>
      <c r="BI143" s="71">
        <v>188.54705882352943</v>
      </c>
      <c r="BJ143" s="71">
        <v>275.90000000000003</v>
      </c>
      <c r="BK143" s="71">
        <v>1131.5882352941176</v>
      </c>
      <c r="BL143" s="71">
        <v>193.30588235294115</v>
      </c>
      <c r="BM143" s="71">
        <v>551.52941176470586</v>
      </c>
      <c r="BN143" s="71">
        <v>730.23529411764707</v>
      </c>
      <c r="BO143" s="71">
        <v>66.117647058823536</v>
      </c>
      <c r="BP143" s="71">
        <v>95.199999999999989</v>
      </c>
      <c r="BQ143" s="71">
        <v>294.08235294117645</v>
      </c>
      <c r="BR143" s="71"/>
      <c r="BS143" s="71">
        <v>1147.4411764705883</v>
      </c>
      <c r="BT143" s="71">
        <v>150.47647058823526</v>
      </c>
      <c r="BU143" s="71">
        <v>15909.764705882353</v>
      </c>
      <c r="BV143" s="71">
        <v>2226.8294117647056</v>
      </c>
      <c r="BW143" s="71">
        <v>244.55882352941177</v>
      </c>
      <c r="BX143" s="149">
        <v>1502.3352941176472</v>
      </c>
      <c r="BY143" s="71">
        <v>439.2823529411765</v>
      </c>
      <c r="BZ143" s="71">
        <v>93.352941176470594</v>
      </c>
      <c r="CA143" s="71">
        <v>63.970588235294116</v>
      </c>
      <c r="CB143" s="71">
        <v>478.18823529411765</v>
      </c>
      <c r="CC143" s="71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2:149" x14ac:dyDescent="0.2">
      <c r="B144" s="2">
        <v>130</v>
      </c>
      <c r="E144" t="s">
        <v>119</v>
      </c>
      <c r="F144" s="6"/>
      <c r="G144" s="6">
        <f>'[2]2021 Benchmarking Calculations'!$BG$84</f>
        <v>11248</v>
      </c>
      <c r="H144" s="211">
        <v>11392</v>
      </c>
      <c r="I144" s="6">
        <v>11516</v>
      </c>
      <c r="J144" s="6">
        <v>11685</v>
      </c>
      <c r="K144" s="6"/>
      <c r="L144" s="6"/>
      <c r="M144" s="6"/>
      <c r="N144" s="157"/>
      <c r="O144" s="70">
        <v>142</v>
      </c>
      <c r="P144" s="70">
        <v>0</v>
      </c>
      <c r="Q144" s="114">
        <v>864662</v>
      </c>
      <c r="R144" s="114">
        <v>11587</v>
      </c>
      <c r="S144" s="114">
        <v>1676</v>
      </c>
      <c r="T144" s="114">
        <v>36218</v>
      </c>
      <c r="U144" s="114">
        <v>37473</v>
      </c>
      <c r="V144" s="114">
        <v>62737</v>
      </c>
      <c r="W144" s="114">
        <v>28388</v>
      </c>
      <c r="X144" s="143">
        <v>6309</v>
      </c>
      <c r="Y144" s="114">
        <v>1335</v>
      </c>
      <c r="Z144" s="114">
        <v>14387</v>
      </c>
      <c r="AA144" s="114">
        <v>1936</v>
      </c>
      <c r="AB144" s="114">
        <v>10853</v>
      </c>
      <c r="AC144" s="114">
        <v>49297</v>
      </c>
      <c r="AD144" s="114">
        <v>55253</v>
      </c>
      <c r="AE144" s="114">
        <v>84644</v>
      </c>
      <c r="AF144" s="114">
        <v>16319</v>
      </c>
      <c r="AG144" s="114">
        <v>3349</v>
      </c>
      <c r="AH144" s="114">
        <v>27929</v>
      </c>
      <c r="AI144" s="114">
        <v>19394</v>
      </c>
      <c r="AJ144" s="114">
        <v>4001</v>
      </c>
      <c r="AK144" s="114">
        <v>46215</v>
      </c>
      <c r="AL144" s="71">
        <v>9937</v>
      </c>
      <c r="AM144" s="71">
        <v>48914</v>
      </c>
      <c r="AN144" s="71">
        <v>20818</v>
      </c>
      <c r="AO144" s="71">
        <v>2763</v>
      </c>
      <c r="AP144" s="71">
        <v>1177</v>
      </c>
      <c r="AQ144" s="71">
        <v>5375</v>
      </c>
      <c r="AR144" s="71">
        <v>1241519</v>
      </c>
      <c r="AS144" s="71">
        <v>291639</v>
      </c>
      <c r="AT144" s="71">
        <v>14471</v>
      </c>
      <c r="AU144" s="71">
        <v>5583</v>
      </c>
      <c r="AV144" s="71">
        <v>26940</v>
      </c>
      <c r="AW144" s="71">
        <v>84195</v>
      </c>
      <c r="AX144" s="71">
        <v>9215</v>
      </c>
      <c r="AY144" s="71">
        <v>12651</v>
      </c>
      <c r="AZ144" s="71">
        <v>143797</v>
      </c>
      <c r="BA144" s="71"/>
      <c r="BB144" s="71">
        <v>25373</v>
      </c>
      <c r="BC144" s="71">
        <v>38647</v>
      </c>
      <c r="BD144" s="71">
        <v>50255</v>
      </c>
      <c r="BE144" s="71">
        <v>7798</v>
      </c>
      <c r="BF144" s="71">
        <v>23669</v>
      </c>
      <c r="BG144" s="71">
        <v>6055</v>
      </c>
      <c r="BH144" s="71">
        <v>62038</v>
      </c>
      <c r="BI144" s="71">
        <v>10881</v>
      </c>
      <c r="BJ144" s="71">
        <v>12797</v>
      </c>
      <c r="BK144" s="71">
        <v>51813</v>
      </c>
      <c r="BL144" s="71">
        <v>10381</v>
      </c>
      <c r="BM144" s="71">
        <v>34349</v>
      </c>
      <c r="BN144" s="71">
        <v>32734</v>
      </c>
      <c r="BO144" s="71">
        <v>4194</v>
      </c>
      <c r="BP144" s="71">
        <v>5859</v>
      </c>
      <c r="BQ144" s="71">
        <v>2734</v>
      </c>
      <c r="BR144" s="71"/>
      <c r="BS144" s="71">
        <v>49361</v>
      </c>
      <c r="BT144" s="71">
        <v>6622</v>
      </c>
      <c r="BU144" s="71">
        <v>684145</v>
      </c>
      <c r="BV144" s="71">
        <v>110861</v>
      </c>
      <c r="BW144" s="71">
        <v>11660</v>
      </c>
      <c r="BX144" s="149">
        <v>50478</v>
      </c>
      <c r="BY144" s="71">
        <v>21706</v>
      </c>
      <c r="BZ144" s="71">
        <v>3535</v>
      </c>
      <c r="CA144" s="71">
        <v>3878</v>
      </c>
      <c r="CB144" s="71">
        <v>21592</v>
      </c>
      <c r="CC144" s="71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2:149" x14ac:dyDescent="0.2">
      <c r="B145" s="2">
        <v>131</v>
      </c>
      <c r="E145" t="s">
        <v>120</v>
      </c>
      <c r="F145" s="19"/>
      <c r="G145" s="194">
        <f>(G128-G$144)/G$144</f>
        <v>0.1357574679943101</v>
      </c>
      <c r="H145" s="209">
        <f t="shared" ref="H145:J145" si="43">(H128-H$144)/H$144</f>
        <v>0.12763342696629212</v>
      </c>
      <c r="I145" s="194">
        <f t="shared" si="43"/>
        <v>0.12044112539076068</v>
      </c>
      <c r="J145" s="194">
        <f t="shared" si="43"/>
        <v>0.11484809584937955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150"/>
      <c r="O145" s="70">
        <v>143</v>
      </c>
      <c r="P145" s="70">
        <v>0</v>
      </c>
      <c r="Q145" s="114">
        <v>0.14623170672470862</v>
      </c>
      <c r="R145" s="114">
        <v>1.1564684560283076E-2</v>
      </c>
      <c r="S145" s="114">
        <v>-2.386634844868735E-2</v>
      </c>
      <c r="T145" s="114">
        <v>1.3059804517090949E-2</v>
      </c>
      <c r="U145" s="114">
        <v>6.4900061377525145E-2</v>
      </c>
      <c r="V145" s="114">
        <v>8.2933516106922553E-2</v>
      </c>
      <c r="W145" s="114">
        <v>3.0224038326053262E-2</v>
      </c>
      <c r="X145" s="143">
        <v>0.11301315580916152</v>
      </c>
      <c r="Y145" s="114">
        <v>-9.5131086142322102E-2</v>
      </c>
      <c r="Z145" s="114">
        <v>0.20998123305762145</v>
      </c>
      <c r="AA145" s="114">
        <v>0.190599173553719</v>
      </c>
      <c r="AB145" s="114">
        <v>0.143646917902884</v>
      </c>
      <c r="AC145" s="114">
        <v>0.32673387832931011</v>
      </c>
      <c r="AD145" s="114">
        <v>7.1199753859518947E-2</v>
      </c>
      <c r="AE145" s="114">
        <v>5.1202684183167146E-2</v>
      </c>
      <c r="AF145" s="114">
        <v>0.17911636742447454</v>
      </c>
      <c r="AG145" s="114">
        <v>-1.3735443415945058E-2</v>
      </c>
      <c r="AH145" s="114">
        <v>7.4725196032797453E-2</v>
      </c>
      <c r="AI145" s="114">
        <v>0.10183561926368979</v>
      </c>
      <c r="AJ145" s="114">
        <v>-6.3984003999000255E-2</v>
      </c>
      <c r="AK145" s="114">
        <v>3.0531212809693821E-2</v>
      </c>
      <c r="AL145" s="71">
        <v>0.16252390057361377</v>
      </c>
      <c r="AM145" s="71">
        <v>0.13818129778795438</v>
      </c>
      <c r="AN145" s="71">
        <v>7.8009414929388024E-2</v>
      </c>
      <c r="AO145" s="71">
        <v>-2.3887079261672096E-2</v>
      </c>
      <c r="AP145" s="71">
        <v>7.2217502124044181E-2</v>
      </c>
      <c r="AQ145" s="71">
        <v>3.2000000000000001E-2</v>
      </c>
      <c r="AR145" s="71">
        <v>7.4458787984718722E-2</v>
      </c>
      <c r="AS145" s="71">
        <v>0.14977763605004818</v>
      </c>
      <c r="AT145" s="71">
        <v>0.25513095155828897</v>
      </c>
      <c r="AU145" s="71">
        <v>-3.2240730789897904E-3</v>
      </c>
      <c r="AV145" s="71">
        <v>2.6651818856718634E-2</v>
      </c>
      <c r="AW145" s="71">
        <v>0.15004453946196331</v>
      </c>
      <c r="AX145" s="71">
        <v>0.13402061855670103</v>
      </c>
      <c r="AY145" s="71">
        <v>7.8491818828551108E-2</v>
      </c>
      <c r="AZ145" s="71">
        <v>0.10599664805246285</v>
      </c>
      <c r="BA145" s="71"/>
      <c r="BB145" s="71">
        <v>0.55988649351673037</v>
      </c>
      <c r="BC145" s="71">
        <v>0.12619349496726784</v>
      </c>
      <c r="BD145" s="71">
        <v>0.10621828673763804</v>
      </c>
      <c r="BE145" s="71">
        <v>0.21325981020774556</v>
      </c>
      <c r="BF145" s="71">
        <v>2.1251425915754785E-2</v>
      </c>
      <c r="BG145" s="71">
        <v>-2.5103220478943023E-2</v>
      </c>
      <c r="BH145" s="71">
        <v>0.16233598762049067</v>
      </c>
      <c r="BI145" s="71">
        <v>0.15641944674202737</v>
      </c>
      <c r="BJ145" s="71">
        <v>0.10111744940220364</v>
      </c>
      <c r="BK145" s="71">
        <v>0.13378881747823906</v>
      </c>
      <c r="BL145" s="71">
        <v>8.3421635680570275E-2</v>
      </c>
      <c r="BM145" s="71">
        <v>8.12250720544994E-2</v>
      </c>
      <c r="BN145" s="71">
        <v>2.6852813588317957E-2</v>
      </c>
      <c r="BO145" s="71">
        <v>2.8135431568907965E-2</v>
      </c>
      <c r="BP145" s="71">
        <v>8.5338795016214365E-3</v>
      </c>
      <c r="BQ145" s="71">
        <v>3.840526700804682E-2</v>
      </c>
      <c r="BR145" s="71"/>
      <c r="BS145" s="71">
        <v>3.2191406170863635E-2</v>
      </c>
      <c r="BT145" s="71">
        <v>7.5656901238296589E-2</v>
      </c>
      <c r="BU145" s="71">
        <v>0.12932784716690177</v>
      </c>
      <c r="BV145" s="71">
        <v>9.8907641100116364E-2</v>
      </c>
      <c r="BW145" s="71">
        <v>0.18259005145797599</v>
      </c>
      <c r="BX145" s="149">
        <v>0.13855541027774476</v>
      </c>
      <c r="BY145" s="71">
        <v>7.6476550262600196E-2</v>
      </c>
      <c r="BZ145" s="71">
        <v>7.6379066478076379E-2</v>
      </c>
      <c r="CA145" s="71">
        <v>-2.3207839092315627E-3</v>
      </c>
      <c r="CB145" s="71">
        <v>9.0542793627269358E-2</v>
      </c>
      <c r="CC145" s="71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2:149" x14ac:dyDescent="0.2">
      <c r="B146" s="2">
        <v>132</v>
      </c>
      <c r="O146" s="70">
        <v>144</v>
      </c>
      <c r="P146" s="70">
        <v>0</v>
      </c>
      <c r="Q146" s="114"/>
      <c r="R146" s="114"/>
      <c r="S146" s="114"/>
      <c r="T146" s="114"/>
      <c r="U146" s="114"/>
      <c r="V146" s="114"/>
      <c r="W146" s="114"/>
      <c r="X146" s="143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149"/>
      <c r="BY146" s="71"/>
      <c r="BZ146" s="71"/>
      <c r="CA146" s="71"/>
      <c r="CB146" s="71"/>
      <c r="CC146" s="71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2:149" x14ac:dyDescent="0.2">
      <c r="B147" s="2">
        <v>133</v>
      </c>
      <c r="C147" t="s">
        <v>121</v>
      </c>
      <c r="E147"/>
      <c r="O147" s="70">
        <v>145</v>
      </c>
      <c r="P147" s="70">
        <v>0</v>
      </c>
      <c r="Q147" s="114"/>
      <c r="R147" s="114"/>
      <c r="S147" s="114"/>
      <c r="T147" s="114"/>
      <c r="U147" s="114"/>
      <c r="V147" s="114"/>
      <c r="W147" s="114"/>
      <c r="X147" s="143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149"/>
      <c r="BY147" s="71"/>
      <c r="BZ147" s="71"/>
      <c r="CA147" s="71"/>
      <c r="CB147" s="71"/>
      <c r="CC147" s="71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2:149" x14ac:dyDescent="0.2">
      <c r="B148" s="2">
        <v>134</v>
      </c>
      <c r="E148"/>
      <c r="O148" s="70">
        <v>146</v>
      </c>
      <c r="P148" s="70">
        <v>0</v>
      </c>
      <c r="Q148" s="114"/>
      <c r="R148" s="114"/>
      <c r="S148" s="114"/>
      <c r="T148" s="114"/>
      <c r="U148" s="114"/>
      <c r="V148" s="114"/>
      <c r="W148" s="114"/>
      <c r="X148" s="143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149"/>
      <c r="BY148" s="71"/>
      <c r="BZ148" s="71"/>
      <c r="CA148" s="71"/>
      <c r="CB148" s="71"/>
      <c r="CC148" s="71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2:149" outlineLevel="1" x14ac:dyDescent="0.2">
      <c r="B149" s="2">
        <v>135</v>
      </c>
      <c r="C149" s="8" t="s">
        <v>122</v>
      </c>
      <c r="D149" s="8"/>
      <c r="E149"/>
      <c r="O149" s="70">
        <v>147</v>
      </c>
      <c r="P149" s="70">
        <v>0</v>
      </c>
      <c r="Q149" s="114"/>
      <c r="R149" s="114"/>
      <c r="S149" s="114"/>
      <c r="T149" s="114"/>
      <c r="U149" s="114"/>
      <c r="V149" s="114"/>
      <c r="W149" s="114"/>
      <c r="X149" s="143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149"/>
      <c r="BY149" s="71"/>
      <c r="BZ149" s="71"/>
      <c r="CA149" s="71"/>
      <c r="CB149" s="71"/>
      <c r="CC149" s="71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2:149" outlineLevel="1" x14ac:dyDescent="0.2">
      <c r="B150" s="2">
        <v>136</v>
      </c>
      <c r="C150" s="8"/>
      <c r="D150" s="8"/>
      <c r="E150"/>
      <c r="O150" s="70">
        <v>148</v>
      </c>
      <c r="P150" s="70">
        <v>0</v>
      </c>
      <c r="Q150" s="114"/>
      <c r="R150" s="114"/>
      <c r="S150" s="114"/>
      <c r="T150" s="114"/>
      <c r="U150" s="114"/>
      <c r="V150" s="114"/>
      <c r="W150" s="114"/>
      <c r="X150" s="143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149"/>
      <c r="BY150" s="71"/>
      <c r="BZ150" s="71"/>
      <c r="CA150" s="71"/>
      <c r="CB150" s="71"/>
      <c r="CC150" s="71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2:149" outlineLevel="1" x14ac:dyDescent="0.2">
      <c r="B151" s="2">
        <v>137</v>
      </c>
      <c r="E151" t="s">
        <v>124</v>
      </c>
      <c r="F151" s="21"/>
      <c r="G151" s="21">
        <f>'[2]2021 Benchmarking Calculations'!BG91</f>
        <v>1</v>
      </c>
      <c r="H151" s="217">
        <f t="shared" ref="H151:M151" si="44">G151</f>
        <v>1</v>
      </c>
      <c r="I151" s="21">
        <f t="shared" si="44"/>
        <v>1</v>
      </c>
      <c r="J151" s="21">
        <f t="shared" si="44"/>
        <v>1</v>
      </c>
      <c r="K151" s="21">
        <f t="shared" si="44"/>
        <v>1</v>
      </c>
      <c r="L151" s="21">
        <f t="shared" si="44"/>
        <v>1</v>
      </c>
      <c r="M151" s="21">
        <f t="shared" si="44"/>
        <v>1</v>
      </c>
      <c r="N151" s="162"/>
      <c r="O151" s="70">
        <v>149</v>
      </c>
      <c r="P151" s="70">
        <v>0</v>
      </c>
      <c r="Q151" s="114">
        <v>1</v>
      </c>
      <c r="R151" s="114">
        <v>1</v>
      </c>
      <c r="S151" s="114">
        <v>1</v>
      </c>
      <c r="T151" s="114">
        <v>1</v>
      </c>
      <c r="U151" s="114">
        <v>1</v>
      </c>
      <c r="V151" s="114">
        <v>1</v>
      </c>
      <c r="W151" s="114">
        <v>1</v>
      </c>
      <c r="X151" s="143">
        <v>1</v>
      </c>
      <c r="Y151" s="114">
        <v>1</v>
      </c>
      <c r="Z151" s="114">
        <v>1</v>
      </c>
      <c r="AA151" s="114">
        <v>1</v>
      </c>
      <c r="AB151" s="114">
        <v>1</v>
      </c>
      <c r="AC151" s="114">
        <v>1</v>
      </c>
      <c r="AD151" s="114">
        <v>1</v>
      </c>
      <c r="AE151" s="114">
        <v>1</v>
      </c>
      <c r="AF151" s="114">
        <v>1</v>
      </c>
      <c r="AG151" s="114">
        <v>1</v>
      </c>
      <c r="AH151" s="114">
        <v>1</v>
      </c>
      <c r="AI151" s="114">
        <v>1</v>
      </c>
      <c r="AJ151" s="114">
        <v>1</v>
      </c>
      <c r="AK151" s="114">
        <v>1</v>
      </c>
      <c r="AL151" s="71">
        <v>1</v>
      </c>
      <c r="AM151" s="71">
        <v>1</v>
      </c>
      <c r="AN151" s="71">
        <v>1</v>
      </c>
      <c r="AO151" s="71">
        <v>1</v>
      </c>
      <c r="AP151" s="71">
        <v>1</v>
      </c>
      <c r="AQ151" s="71">
        <v>1</v>
      </c>
      <c r="AR151" s="71">
        <v>1</v>
      </c>
      <c r="AS151" s="71">
        <v>1</v>
      </c>
      <c r="AT151" s="71">
        <v>1</v>
      </c>
      <c r="AU151" s="71">
        <v>1</v>
      </c>
      <c r="AV151" s="71">
        <v>1</v>
      </c>
      <c r="AW151" s="71">
        <v>1</v>
      </c>
      <c r="AX151" s="71">
        <v>1</v>
      </c>
      <c r="AY151" s="71">
        <v>1</v>
      </c>
      <c r="AZ151" s="71">
        <v>1</v>
      </c>
      <c r="BA151" s="71"/>
      <c r="BB151" s="71">
        <v>1</v>
      </c>
      <c r="BC151" s="71">
        <v>1</v>
      </c>
      <c r="BD151" s="71">
        <v>1</v>
      </c>
      <c r="BE151" s="71">
        <v>1</v>
      </c>
      <c r="BF151" s="71">
        <v>1</v>
      </c>
      <c r="BG151" s="71">
        <v>1</v>
      </c>
      <c r="BH151" s="71">
        <v>1</v>
      </c>
      <c r="BI151" s="71">
        <v>1</v>
      </c>
      <c r="BJ151" s="71">
        <v>1</v>
      </c>
      <c r="BK151" s="71">
        <v>1</v>
      </c>
      <c r="BL151" s="71">
        <v>1</v>
      </c>
      <c r="BM151" s="71">
        <v>1</v>
      </c>
      <c r="BN151" s="71">
        <v>1</v>
      </c>
      <c r="BO151" s="71">
        <v>1</v>
      </c>
      <c r="BP151" s="71">
        <v>1</v>
      </c>
      <c r="BQ151" s="71">
        <v>1</v>
      </c>
      <c r="BR151" s="71"/>
      <c r="BS151" s="71">
        <v>1</v>
      </c>
      <c r="BT151" s="71">
        <v>1</v>
      </c>
      <c r="BU151" s="71">
        <v>1</v>
      </c>
      <c r="BV151" s="71">
        <v>1</v>
      </c>
      <c r="BW151" s="71">
        <v>1</v>
      </c>
      <c r="BX151" s="149">
        <v>1</v>
      </c>
      <c r="BY151" s="71">
        <v>1</v>
      </c>
      <c r="BZ151" s="71">
        <v>1</v>
      </c>
      <c r="CA151" s="71">
        <v>1</v>
      </c>
      <c r="CB151" s="71">
        <v>1</v>
      </c>
      <c r="CC151" s="71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2:149" outlineLevel="1" x14ac:dyDescent="0.2">
      <c r="B152" s="2">
        <v>138</v>
      </c>
      <c r="E152" t="s">
        <v>125</v>
      </c>
      <c r="F152" s="27"/>
      <c r="G152" s="27">
        <f>'[2]2021 Benchmarking Calculations'!BG92</f>
        <v>0.10703913671002407</v>
      </c>
      <c r="H152" s="218">
        <f t="shared" ref="H152:K152" si="45">H113/H137</f>
        <v>0.11321600457992712</v>
      </c>
      <c r="I152" s="27">
        <f t="shared" si="45"/>
        <v>0.12042713218917965</v>
      </c>
      <c r="J152" s="27">
        <f t="shared" si="45"/>
        <v>0.12200380810223951</v>
      </c>
      <c r="K152" s="27">
        <f t="shared" si="45"/>
        <v>5.1480509984129105E-2</v>
      </c>
      <c r="L152" s="27">
        <f t="shared" ref="L152:M152" si="46">L113/L137</f>
        <v>5.1480509984129105E-2</v>
      </c>
      <c r="M152" s="27">
        <f t="shared" si="46"/>
        <v>5.1480509984129105E-2</v>
      </c>
      <c r="N152" s="163"/>
      <c r="O152" s="70">
        <v>150</v>
      </c>
      <c r="P152" s="70">
        <v>0</v>
      </c>
      <c r="Q152" s="114">
        <v>0.12035748771496339</v>
      </c>
      <c r="R152" s="114">
        <v>0.15175430490161901</v>
      </c>
      <c r="S152" s="114">
        <v>0.14294274799417989</v>
      </c>
      <c r="T152" s="114">
        <v>0.13202522704140493</v>
      </c>
      <c r="U152" s="114">
        <v>0.14076035330708811</v>
      </c>
      <c r="V152" s="114">
        <v>0.12528694464583795</v>
      </c>
      <c r="W152" s="114">
        <v>0.14272957280131546</v>
      </c>
      <c r="X152" s="143">
        <v>0.13402235911477359</v>
      </c>
      <c r="Y152" s="114">
        <v>0.14109136101231642</v>
      </c>
      <c r="Z152" s="114">
        <v>0.14794968264186428</v>
      </c>
      <c r="AA152" s="114">
        <v>0.12128945539979806</v>
      </c>
      <c r="AB152" s="114">
        <v>0.11758929931070607</v>
      </c>
      <c r="AC152" s="114">
        <v>0.12897187733236012</v>
      </c>
      <c r="AD152" s="114">
        <v>0.13818638028960634</v>
      </c>
      <c r="AE152" s="114">
        <v>0.11758929931070607</v>
      </c>
      <c r="AF152" s="114">
        <v>0.13735705712628146</v>
      </c>
      <c r="AG152" s="114">
        <v>0.14109136101231642</v>
      </c>
      <c r="AH152" s="114">
        <v>0.11758929931070607</v>
      </c>
      <c r="AI152" s="114">
        <v>0.14060386026275265</v>
      </c>
      <c r="AJ152" s="114">
        <v>0.14294274799417989</v>
      </c>
      <c r="AK152" s="114">
        <v>0.14109136101231642</v>
      </c>
      <c r="AL152" s="71">
        <v>0.12528694464583795</v>
      </c>
      <c r="AM152" s="71">
        <v>0.13402235911477359</v>
      </c>
      <c r="AN152" s="71">
        <v>0.1227727553695052</v>
      </c>
      <c r="AO152" s="71">
        <v>0.14109136101231642</v>
      </c>
      <c r="AP152" s="71">
        <v>0.15475825410216063</v>
      </c>
      <c r="AQ152" s="71">
        <v>0.15475825410216063</v>
      </c>
      <c r="AR152" s="71">
        <v>0.12717011915915591</v>
      </c>
      <c r="AS152" s="71">
        <v>0.12128945539979806</v>
      </c>
      <c r="AT152" s="71">
        <v>0.12828315693692913</v>
      </c>
      <c r="AU152" s="71">
        <v>0.13442198825505788</v>
      </c>
      <c r="AV152" s="71">
        <v>0.14805806280776218</v>
      </c>
      <c r="AW152" s="71">
        <v>0.12897187733236012</v>
      </c>
      <c r="AX152" s="71">
        <v>0.14010755422023355</v>
      </c>
      <c r="AY152" s="71">
        <v>0.13885733713878595</v>
      </c>
      <c r="AZ152" s="71">
        <v>0.13735705712628146</v>
      </c>
      <c r="BA152" s="71"/>
      <c r="BB152" s="71">
        <v>0.12528694464583795</v>
      </c>
      <c r="BC152" s="71">
        <v>0.12419400300935969</v>
      </c>
      <c r="BD152" s="71">
        <v>0.14272957280131546</v>
      </c>
      <c r="BE152" s="71">
        <v>0.14272957280131546</v>
      </c>
      <c r="BF152" s="71">
        <v>0.15133134333595327</v>
      </c>
      <c r="BG152" s="71">
        <v>0.13604243124175344</v>
      </c>
      <c r="BH152" s="71">
        <v>0.1227727553695052</v>
      </c>
      <c r="BI152" s="71">
        <v>0.12419400300935969</v>
      </c>
      <c r="BJ152" s="71">
        <v>0.12828315693692913</v>
      </c>
      <c r="BK152" s="71">
        <v>0.12035748771496339</v>
      </c>
      <c r="BL152" s="71">
        <v>0.16444144261267693</v>
      </c>
      <c r="BM152" s="71">
        <v>0.14906796603536279</v>
      </c>
      <c r="BN152" s="71">
        <v>0.15175430490161901</v>
      </c>
      <c r="BO152" s="71">
        <v>0.16444144261267693</v>
      </c>
      <c r="BP152" s="71">
        <v>0.14221819010198952</v>
      </c>
      <c r="BQ152" s="71">
        <v>0.14294274799417989</v>
      </c>
      <c r="BR152" s="71"/>
      <c r="BS152" s="71">
        <v>0.14294274799417989</v>
      </c>
      <c r="BT152" s="71">
        <v>0.13336414159246796</v>
      </c>
      <c r="BU152" s="71">
        <v>0.12035748771496339</v>
      </c>
      <c r="BV152" s="71">
        <v>0.11978679303401332</v>
      </c>
      <c r="BW152" s="71">
        <v>0.12828315693692913</v>
      </c>
      <c r="BX152" s="149">
        <v>0.12897187733236012</v>
      </c>
      <c r="BY152" s="71">
        <v>0.14272957280131546</v>
      </c>
      <c r="BZ152" s="71">
        <v>0.14128488375610723</v>
      </c>
      <c r="CA152" s="71">
        <v>0.12897187733236012</v>
      </c>
      <c r="CB152" s="71">
        <v>0.15619709461258019</v>
      </c>
      <c r="CC152" s="71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2:149" outlineLevel="1" x14ac:dyDescent="0.2">
      <c r="B153" s="2">
        <v>139</v>
      </c>
      <c r="E153" t="s">
        <v>126</v>
      </c>
      <c r="F153" s="17"/>
      <c r="G153" s="17">
        <f>'[2]2021 Benchmarking Calculations'!BG93</f>
        <v>12775</v>
      </c>
      <c r="H153" s="212">
        <f t="shared" ref="H153:K153" si="47">H96</f>
        <v>12846</v>
      </c>
      <c r="I153" s="17">
        <f t="shared" si="47"/>
        <v>12903</v>
      </c>
      <c r="J153" s="17">
        <f t="shared" si="47"/>
        <v>13027</v>
      </c>
      <c r="K153" s="17">
        <f t="shared" si="47"/>
        <v>0</v>
      </c>
      <c r="L153" s="17">
        <f t="shared" ref="L153:M153" si="48">L96</f>
        <v>0</v>
      </c>
      <c r="M153" s="17">
        <f t="shared" si="48"/>
        <v>0</v>
      </c>
      <c r="N153" s="158"/>
      <c r="O153" s="70">
        <v>151</v>
      </c>
      <c r="P153" s="70">
        <v>0</v>
      </c>
      <c r="Q153" s="114">
        <v>991103</v>
      </c>
      <c r="R153" s="114">
        <v>11721</v>
      </c>
      <c r="S153" s="114">
        <v>1636</v>
      </c>
      <c r="T153" s="114">
        <v>36691</v>
      </c>
      <c r="U153" s="114">
        <v>39905</v>
      </c>
      <c r="V153" s="114">
        <v>67940</v>
      </c>
      <c r="W153" s="114">
        <v>29246</v>
      </c>
      <c r="X153" s="143">
        <v>7022</v>
      </c>
      <c r="Y153" s="114">
        <v>1208</v>
      </c>
      <c r="Z153" s="114">
        <v>17408</v>
      </c>
      <c r="AA153" s="114">
        <v>2305</v>
      </c>
      <c r="AB153" s="114">
        <v>12412</v>
      </c>
      <c r="AC153" s="114">
        <v>65404</v>
      </c>
      <c r="AD153" s="114">
        <v>59187</v>
      </c>
      <c r="AE153" s="114">
        <v>88978</v>
      </c>
      <c r="AF153" s="114">
        <v>19242</v>
      </c>
      <c r="AG153" s="114">
        <v>3303</v>
      </c>
      <c r="AH153" s="114">
        <v>30016</v>
      </c>
      <c r="AI153" s="114">
        <v>21369</v>
      </c>
      <c r="AJ153" s="114">
        <v>3745</v>
      </c>
      <c r="AK153" s="114">
        <v>47626</v>
      </c>
      <c r="AL153" s="71">
        <v>11552</v>
      </c>
      <c r="AM153" s="71">
        <v>55673</v>
      </c>
      <c r="AN153" s="71">
        <v>22442</v>
      </c>
      <c r="AO153" s="71">
        <v>2697</v>
      </c>
      <c r="AP153" s="71">
        <v>1262</v>
      </c>
      <c r="AQ153" s="71">
        <v>5547</v>
      </c>
      <c r="AR153" s="71">
        <v>1333961</v>
      </c>
      <c r="AS153" s="71">
        <v>335320</v>
      </c>
      <c r="AT153" s="71">
        <v>18163</v>
      </c>
      <c r="AU153" s="71">
        <v>5565</v>
      </c>
      <c r="AV153" s="71">
        <v>27658</v>
      </c>
      <c r="AW153" s="71">
        <v>96828</v>
      </c>
      <c r="AX153" s="71">
        <v>10450</v>
      </c>
      <c r="AY153" s="71">
        <v>13644</v>
      </c>
      <c r="AZ153" s="71">
        <v>159039</v>
      </c>
      <c r="BA153" s="71"/>
      <c r="BB153" s="71">
        <v>39579</v>
      </c>
      <c r="BC153" s="71">
        <v>43524</v>
      </c>
      <c r="BD153" s="71">
        <v>55593</v>
      </c>
      <c r="BE153" s="71">
        <v>9461</v>
      </c>
      <c r="BF153" s="71">
        <v>24172</v>
      </c>
      <c r="BG153" s="71">
        <v>5903</v>
      </c>
      <c r="BH153" s="71">
        <v>72109</v>
      </c>
      <c r="BI153" s="71">
        <v>12583</v>
      </c>
      <c r="BJ153" s="71">
        <v>14091</v>
      </c>
      <c r="BK153" s="71">
        <v>58745</v>
      </c>
      <c r="BL153" s="71">
        <v>11247</v>
      </c>
      <c r="BM153" s="71">
        <v>37139</v>
      </c>
      <c r="BN153" s="71">
        <v>33613</v>
      </c>
      <c r="BO153" s="71">
        <v>4312</v>
      </c>
      <c r="BP153" s="71">
        <v>5909</v>
      </c>
      <c r="BQ153" s="71">
        <v>2839</v>
      </c>
      <c r="BR153" s="71"/>
      <c r="BS153" s="71">
        <v>50950</v>
      </c>
      <c r="BT153" s="71">
        <v>7123</v>
      </c>
      <c r="BU153" s="71">
        <v>772624</v>
      </c>
      <c r="BV153" s="71">
        <v>121826</v>
      </c>
      <c r="BW153" s="71">
        <v>13789</v>
      </c>
      <c r="BX153" s="149">
        <v>57472</v>
      </c>
      <c r="BY153" s="71">
        <v>23366</v>
      </c>
      <c r="BZ153" s="71">
        <v>3805</v>
      </c>
      <c r="CA153" s="71">
        <v>3869</v>
      </c>
      <c r="CB153" s="71">
        <v>23547</v>
      </c>
      <c r="CC153" s="71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2:149" outlineLevel="1" x14ac:dyDescent="0.2">
      <c r="B154" s="2">
        <v>140</v>
      </c>
      <c r="E154" t="s">
        <v>127</v>
      </c>
      <c r="F154" s="17"/>
      <c r="G154" s="17">
        <f>'[2]2021 Benchmarking Calculations'!BG94</f>
        <v>53650</v>
      </c>
      <c r="H154" s="212">
        <f t="shared" ref="H154:K154" si="49">H131</f>
        <v>53650</v>
      </c>
      <c r="I154" s="17">
        <f t="shared" si="49"/>
        <v>53650</v>
      </c>
      <c r="J154" s="17">
        <f t="shared" si="49"/>
        <v>53650</v>
      </c>
      <c r="K154" s="17">
        <f t="shared" si="49"/>
        <v>53650</v>
      </c>
      <c r="L154" s="17">
        <f t="shared" ref="L154:M154" si="50">L131</f>
        <v>53650</v>
      </c>
      <c r="M154" s="17">
        <f t="shared" si="50"/>
        <v>53650</v>
      </c>
      <c r="N154" s="158"/>
      <c r="O154" s="70">
        <v>152</v>
      </c>
      <c r="P154" s="70">
        <v>0</v>
      </c>
      <c r="Q154" s="114">
        <v>5811998.2599999998</v>
      </c>
      <c r="R154" s="114">
        <v>47365</v>
      </c>
      <c r="S154" s="114">
        <v>8722</v>
      </c>
      <c r="T154" s="114">
        <v>219364</v>
      </c>
      <c r="U154" s="114">
        <v>197591</v>
      </c>
      <c r="V154" s="114">
        <v>379690</v>
      </c>
      <c r="W154" s="114">
        <v>116948</v>
      </c>
      <c r="X154" s="143">
        <v>39945</v>
      </c>
      <c r="Y154" s="114">
        <v>8879</v>
      </c>
      <c r="Z154" s="114">
        <v>70523</v>
      </c>
      <c r="AA154" s="114">
        <v>7251</v>
      </c>
      <c r="AB154" s="114">
        <v>65612</v>
      </c>
      <c r="AC154" s="114">
        <v>382435</v>
      </c>
      <c r="AD154" s="114">
        <v>314474</v>
      </c>
      <c r="AE154" s="114">
        <v>656700</v>
      </c>
      <c r="AF154" s="114">
        <v>108683</v>
      </c>
      <c r="AG154" s="114">
        <v>15590</v>
      </c>
      <c r="AH154" s="114">
        <v>143420</v>
      </c>
      <c r="AI154" s="114">
        <v>111673</v>
      </c>
      <c r="AJ154" s="114">
        <v>18859</v>
      </c>
      <c r="AK154" s="114">
        <v>206940</v>
      </c>
      <c r="AL154" s="71">
        <v>57081</v>
      </c>
      <c r="AM154" s="71">
        <v>298913</v>
      </c>
      <c r="AN154" s="71">
        <v>214152</v>
      </c>
      <c r="AO154" s="71">
        <v>22617</v>
      </c>
      <c r="AP154" s="71">
        <v>7653</v>
      </c>
      <c r="AQ154" s="71">
        <v>40003</v>
      </c>
      <c r="AR154" s="71">
        <v>6507824.9978430755</v>
      </c>
      <c r="AS154" s="71">
        <v>1518168</v>
      </c>
      <c r="AT154" s="71">
        <v>66861</v>
      </c>
      <c r="AU154" s="71">
        <v>23000</v>
      </c>
      <c r="AV154" s="71">
        <v>147462</v>
      </c>
      <c r="AW154" s="71">
        <v>386568</v>
      </c>
      <c r="AX154" s="71">
        <v>50701</v>
      </c>
      <c r="AY154" s="71">
        <v>69984</v>
      </c>
      <c r="AZ154" s="71">
        <v>719375</v>
      </c>
      <c r="BA154" s="71"/>
      <c r="BB154" s="71">
        <v>180305</v>
      </c>
      <c r="BC154" s="71">
        <v>204588</v>
      </c>
      <c r="BD154" s="71">
        <v>269269</v>
      </c>
      <c r="BE154" s="71">
        <v>52067</v>
      </c>
      <c r="BF154" s="71">
        <v>121809</v>
      </c>
      <c r="BG154" s="71">
        <v>26895</v>
      </c>
      <c r="BH154" s="71">
        <v>380100</v>
      </c>
      <c r="BI154" s="71">
        <v>53650</v>
      </c>
      <c r="BJ154" s="71">
        <v>74924</v>
      </c>
      <c r="BK154" s="71">
        <v>234849</v>
      </c>
      <c r="BL154" s="71">
        <v>47940</v>
      </c>
      <c r="BM154" s="71">
        <v>161697</v>
      </c>
      <c r="BN154" s="71">
        <v>156336</v>
      </c>
      <c r="BO154" s="71">
        <v>19991</v>
      </c>
      <c r="BP154" s="71">
        <v>39622</v>
      </c>
      <c r="BQ154" s="71">
        <v>22753</v>
      </c>
      <c r="BR154" s="71"/>
      <c r="BS154" s="71">
        <v>198752</v>
      </c>
      <c r="BT154" s="71">
        <v>48436</v>
      </c>
      <c r="BU154" s="71">
        <v>5018278</v>
      </c>
      <c r="BV154" s="71">
        <v>531367</v>
      </c>
      <c r="BW154" s="71">
        <v>37410</v>
      </c>
      <c r="BX154" s="149">
        <v>295130</v>
      </c>
      <c r="BY154" s="71">
        <v>104372</v>
      </c>
      <c r="BZ154" s="71">
        <v>17897</v>
      </c>
      <c r="CA154" s="71">
        <v>27606</v>
      </c>
      <c r="CB154" s="71">
        <v>94390</v>
      </c>
      <c r="CC154" s="71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2:149" outlineLevel="1" x14ac:dyDescent="0.2">
      <c r="B155" s="2">
        <v>141</v>
      </c>
      <c r="E155" t="s">
        <v>128</v>
      </c>
      <c r="F155" s="24"/>
      <c r="G155" s="24">
        <f>'[2]2021 Benchmarking Calculations'!BG95</f>
        <v>257746983.96000001</v>
      </c>
      <c r="H155" s="213">
        <f t="shared" ref="H155:K155" si="51">H97</f>
        <v>266766857.25</v>
      </c>
      <c r="I155" s="24">
        <f t="shared" si="51"/>
        <v>261697728</v>
      </c>
      <c r="J155" s="24">
        <f t="shared" si="51"/>
        <v>264380845</v>
      </c>
      <c r="K155" s="24">
        <f t="shared" si="51"/>
        <v>0</v>
      </c>
      <c r="L155" s="24">
        <f t="shared" ref="L155:M155" si="52">L97</f>
        <v>0</v>
      </c>
      <c r="M155" s="24">
        <f t="shared" si="52"/>
        <v>0</v>
      </c>
      <c r="N155" s="159"/>
      <c r="O155" s="70">
        <v>153</v>
      </c>
      <c r="P155" s="70">
        <v>0</v>
      </c>
      <c r="Q155" s="114">
        <v>25280291057</v>
      </c>
      <c r="R155" s="114">
        <v>223988678.07520866</v>
      </c>
      <c r="S155" s="114">
        <v>29726073.119999997</v>
      </c>
      <c r="T155" s="114">
        <v>985257711</v>
      </c>
      <c r="U155" s="114">
        <v>973189790.19000006</v>
      </c>
      <c r="V155" s="114">
        <v>1587097140</v>
      </c>
      <c r="W155" s="114">
        <v>473473781.3066833</v>
      </c>
      <c r="X155" s="143">
        <v>142194816.25999999</v>
      </c>
      <c r="Y155" s="114">
        <v>24228193</v>
      </c>
      <c r="Z155" s="114">
        <v>307635771.03999996</v>
      </c>
      <c r="AA155" s="114">
        <v>29043489</v>
      </c>
      <c r="AB155" s="114">
        <v>244678551</v>
      </c>
      <c r="AC155" s="114">
        <v>1693068324</v>
      </c>
      <c r="AD155" s="114">
        <v>1211909343</v>
      </c>
      <c r="AE155" s="114">
        <v>2429022729</v>
      </c>
      <c r="AF155" s="114">
        <v>506809214.88</v>
      </c>
      <c r="AG155" s="114">
        <v>56436105.189999998</v>
      </c>
      <c r="AH155" s="114">
        <v>514149798.70999998</v>
      </c>
      <c r="AI155" s="114">
        <v>609956991</v>
      </c>
      <c r="AJ155" s="114">
        <v>73312156.159999996</v>
      </c>
      <c r="AK155" s="114">
        <v>873638798.22000003</v>
      </c>
      <c r="AL155" s="71">
        <v>226242421.21999997</v>
      </c>
      <c r="AM155" s="71">
        <v>1666447879.6200001</v>
      </c>
      <c r="AN155" s="71">
        <v>497133892</v>
      </c>
      <c r="AO155" s="71">
        <v>77821848.609999999</v>
      </c>
      <c r="AP155" s="71">
        <v>21998708</v>
      </c>
      <c r="AQ155" s="71">
        <v>143266333.07999998</v>
      </c>
      <c r="AR155" s="71">
        <v>36002283411.610085</v>
      </c>
      <c r="AS155" s="71">
        <v>7349859347</v>
      </c>
      <c r="AT155" s="71">
        <v>262295964.63</v>
      </c>
      <c r="AU155" s="71">
        <v>98208425</v>
      </c>
      <c r="AV155" s="71">
        <v>702207945.8499999</v>
      </c>
      <c r="AW155" s="71">
        <v>1807212729.6290998</v>
      </c>
      <c r="AX155" s="71">
        <v>247696716.55000001</v>
      </c>
      <c r="AY155" s="71">
        <v>287415294.99600005</v>
      </c>
      <c r="AZ155" s="71">
        <v>3193879713.8000002</v>
      </c>
      <c r="BA155" s="71"/>
      <c r="BB155" s="71">
        <v>902899754</v>
      </c>
      <c r="BC155" s="71">
        <v>841191226</v>
      </c>
      <c r="BD155" s="71">
        <v>1217476816</v>
      </c>
      <c r="BE155" s="71">
        <v>216409943.73000002</v>
      </c>
      <c r="BF155" s="71">
        <v>494782600.01999998</v>
      </c>
      <c r="BG155" s="71">
        <v>116346396</v>
      </c>
      <c r="BH155" s="71">
        <v>1607780775.79</v>
      </c>
      <c r="BI155" s="71">
        <v>253408988.52000001</v>
      </c>
      <c r="BJ155" s="71">
        <v>319448599</v>
      </c>
      <c r="BK155" s="71">
        <v>1092720775</v>
      </c>
      <c r="BL155" s="71">
        <v>183278900</v>
      </c>
      <c r="BM155" s="71">
        <v>786048575</v>
      </c>
      <c r="BN155" s="71">
        <v>630195378.25999999</v>
      </c>
      <c r="BO155" s="71">
        <v>85522356</v>
      </c>
      <c r="BP155" s="71">
        <v>100495104</v>
      </c>
      <c r="BQ155" s="71">
        <v>78418164.890000001</v>
      </c>
      <c r="BR155" s="71"/>
      <c r="BS155" s="71">
        <v>887153173</v>
      </c>
      <c r="BT155" s="71">
        <v>181745328.26999998</v>
      </c>
      <c r="BU155" s="71">
        <v>24639744439.139999</v>
      </c>
      <c r="BV155" s="71">
        <v>2621351006</v>
      </c>
      <c r="BW155" s="71">
        <v>133313021</v>
      </c>
      <c r="BX155" s="149">
        <v>1452552393</v>
      </c>
      <c r="BY155" s="71">
        <v>376054897</v>
      </c>
      <c r="BZ155" s="71">
        <v>99147429.620000005</v>
      </c>
      <c r="CA155" s="71">
        <v>137199764</v>
      </c>
      <c r="CB155" s="71">
        <v>439426852.25999999</v>
      </c>
      <c r="CC155" s="71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2:149" outlineLevel="1" x14ac:dyDescent="0.2">
      <c r="B156" s="2">
        <v>142</v>
      </c>
      <c r="E156" t="s">
        <v>139</v>
      </c>
      <c r="F156" s="28"/>
      <c r="G156" s="22">
        <f>'[2]2021 Benchmarking Calculations'!BG96</f>
        <v>193.41500000000002</v>
      </c>
      <c r="H156" s="219">
        <f t="shared" ref="H156:K156" si="53">H143</f>
        <v>194.68095238095239</v>
      </c>
      <c r="I156" s="28">
        <f t="shared" si="53"/>
        <v>196.26339285714286</v>
      </c>
      <c r="J156" s="28">
        <f t="shared" si="53"/>
        <v>197.65966386554624</v>
      </c>
      <c r="K156" s="28">
        <f t="shared" si="53"/>
        <v>186.67857142857144</v>
      </c>
      <c r="L156" s="28">
        <f t="shared" ref="L156:M156" si="54">L143</f>
        <v>176.3075396825397</v>
      </c>
      <c r="M156" s="28">
        <f t="shared" si="54"/>
        <v>166.51267636684304</v>
      </c>
      <c r="N156" s="164"/>
      <c r="O156" s="70">
        <v>154</v>
      </c>
      <c r="P156" s="70">
        <v>0</v>
      </c>
      <c r="Q156" s="114">
        <v>18885.28823529412</v>
      </c>
      <c r="R156" s="114">
        <v>1841.4588235294118</v>
      </c>
      <c r="S156" s="114">
        <v>92.088235294117652</v>
      </c>
      <c r="T156" s="114">
        <v>772.4</v>
      </c>
      <c r="U156" s="114">
        <v>501.76470588235293</v>
      </c>
      <c r="V156" s="114">
        <v>1531.8764705882354</v>
      </c>
      <c r="W156" s="114">
        <v>986.45882352941169</v>
      </c>
      <c r="X156" s="143">
        <v>147.58823529411765</v>
      </c>
      <c r="Y156" s="114">
        <v>27.441176470588236</v>
      </c>
      <c r="Z156" s="114">
        <v>334.35294117647061</v>
      </c>
      <c r="AA156" s="114">
        <v>29.652941176470591</v>
      </c>
      <c r="AB156" s="114">
        <v>148.44117647058826</v>
      </c>
      <c r="AC156" s="114">
        <v>1528.3941176470589</v>
      </c>
      <c r="AD156" s="114">
        <v>1176.6235294117646</v>
      </c>
      <c r="AE156" s="114">
        <v>1578.1764705882354</v>
      </c>
      <c r="AF156" s="114">
        <v>326.08235294117645</v>
      </c>
      <c r="AG156" s="114">
        <v>137.32941176470584</v>
      </c>
      <c r="AH156" s="114">
        <v>456.25294117647059</v>
      </c>
      <c r="AI156" s="114">
        <v>269.74705882352936</v>
      </c>
      <c r="AJ156" s="114">
        <v>80.45882352941176</v>
      </c>
      <c r="AK156" s="114">
        <v>935.75294117647059</v>
      </c>
      <c r="AL156" s="71">
        <v>283.88235294117646</v>
      </c>
      <c r="AM156" s="71">
        <v>1053.0941176470587</v>
      </c>
      <c r="AN156" s="71">
        <v>1404.3058823529411</v>
      </c>
      <c r="AO156" s="71">
        <v>70.894117647058806</v>
      </c>
      <c r="AP156" s="71">
        <v>21.176470588235293</v>
      </c>
      <c r="AQ156" s="71">
        <v>66.558823529411768</v>
      </c>
      <c r="AR156" s="71">
        <v>122370.49411764706</v>
      </c>
      <c r="AS156" s="71">
        <v>5423.4705882352937</v>
      </c>
      <c r="AT156" s="71">
        <v>725.58823529411768</v>
      </c>
      <c r="AU156" s="71">
        <v>98</v>
      </c>
      <c r="AV156" s="71">
        <v>352.57647058823534</v>
      </c>
      <c r="AW156" s="71">
        <v>1850.2941176470588</v>
      </c>
      <c r="AX156" s="71">
        <v>136.88235294117646</v>
      </c>
      <c r="AY156" s="71">
        <v>509.29411764705884</v>
      </c>
      <c r="AZ156" s="71">
        <v>2736.3529411764707</v>
      </c>
      <c r="BA156" s="71"/>
      <c r="BB156" s="71">
        <v>1261.2058823529412</v>
      </c>
      <c r="BC156" s="71">
        <v>1068.7647058823529</v>
      </c>
      <c r="BD156" s="71">
        <v>2025.3529411764705</v>
      </c>
      <c r="BE156" s="71">
        <v>334.2705882352941</v>
      </c>
      <c r="BF156" s="71">
        <v>586.29411764705878</v>
      </c>
      <c r="BG156" s="71">
        <v>370</v>
      </c>
      <c r="BH156" s="71">
        <v>1554.0588235294117</v>
      </c>
      <c r="BI156" s="71">
        <v>188.54705882352943</v>
      </c>
      <c r="BJ156" s="71">
        <v>275.90000000000003</v>
      </c>
      <c r="BK156" s="71">
        <v>1131.5882352941176</v>
      </c>
      <c r="BL156" s="71">
        <v>193.30588235294115</v>
      </c>
      <c r="BM156" s="71">
        <v>551.52941176470586</v>
      </c>
      <c r="BN156" s="71">
        <v>730.23529411764707</v>
      </c>
      <c r="BO156" s="71">
        <v>66.117647058823536</v>
      </c>
      <c r="BP156" s="71">
        <v>95.199999999999989</v>
      </c>
      <c r="BQ156" s="71">
        <v>294.08235294117645</v>
      </c>
      <c r="BR156" s="71"/>
      <c r="BS156" s="71">
        <v>1147.4411764705883</v>
      </c>
      <c r="BT156" s="71">
        <v>150.47647058823526</v>
      </c>
      <c r="BU156" s="71">
        <v>15909.764705882353</v>
      </c>
      <c r="BV156" s="71">
        <v>2226.8294117647056</v>
      </c>
      <c r="BW156" s="71">
        <v>244.55882352941177</v>
      </c>
      <c r="BX156" s="149">
        <v>1502.3352941176472</v>
      </c>
      <c r="BY156" s="71">
        <v>439.2823529411765</v>
      </c>
      <c r="BZ156" s="71">
        <v>93.352941176470594</v>
      </c>
      <c r="CA156" s="71">
        <v>63.970588235294116</v>
      </c>
      <c r="CB156" s="71">
        <v>478.18823529411765</v>
      </c>
      <c r="CC156" s="71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2:149" outlineLevel="1" x14ac:dyDescent="0.2">
      <c r="B157" s="2">
        <v>143</v>
      </c>
      <c r="E157" t="s">
        <v>140</v>
      </c>
      <c r="F157" s="20"/>
      <c r="G157" s="20">
        <f>'[2]2021 Benchmarking Calculations'!BG97</f>
        <v>0.1357574679943101</v>
      </c>
      <c r="H157" s="220">
        <f t="shared" ref="H157:L157" si="55">H145</f>
        <v>0.12763342696629212</v>
      </c>
      <c r="I157" s="20">
        <f t="shared" si="55"/>
        <v>0.12044112539076068</v>
      </c>
      <c r="J157" s="20">
        <f t="shared" si="55"/>
        <v>0.11484809584937955</v>
      </c>
      <c r="K157" s="20">
        <f t="shared" si="55"/>
        <v>0</v>
      </c>
      <c r="L157" s="20">
        <f t="shared" si="55"/>
        <v>0</v>
      </c>
      <c r="M157" s="20">
        <f t="shared" ref="M157" si="56">M145</f>
        <v>0</v>
      </c>
      <c r="N157" s="165"/>
      <c r="O157" s="70">
        <v>155</v>
      </c>
      <c r="P157" s="70">
        <v>0</v>
      </c>
      <c r="Q157" s="114">
        <v>0.14623170672470862</v>
      </c>
      <c r="R157" s="114">
        <v>1.1564684560283076E-2</v>
      </c>
      <c r="S157" s="114">
        <v>-2.386634844868735E-2</v>
      </c>
      <c r="T157" s="114">
        <v>1.3059804517090949E-2</v>
      </c>
      <c r="U157" s="114">
        <v>6.4900061377525145E-2</v>
      </c>
      <c r="V157" s="114">
        <v>8.2933516106922553E-2</v>
      </c>
      <c r="W157" s="114">
        <v>3.0224038326053262E-2</v>
      </c>
      <c r="X157" s="143">
        <v>0.11301315580916152</v>
      </c>
      <c r="Y157" s="114">
        <v>-9.5131086142322102E-2</v>
      </c>
      <c r="Z157" s="114">
        <v>0.20998123305762145</v>
      </c>
      <c r="AA157" s="114">
        <v>0.190599173553719</v>
      </c>
      <c r="AB157" s="114">
        <v>0.143646917902884</v>
      </c>
      <c r="AC157" s="114">
        <v>0.32673387832931011</v>
      </c>
      <c r="AD157" s="114">
        <v>7.1199753859518947E-2</v>
      </c>
      <c r="AE157" s="114">
        <v>5.1202684183167146E-2</v>
      </c>
      <c r="AF157" s="114">
        <v>0.17911636742447454</v>
      </c>
      <c r="AG157" s="114">
        <v>-1.3735443415945058E-2</v>
      </c>
      <c r="AH157" s="114">
        <v>7.4725196032797453E-2</v>
      </c>
      <c r="AI157" s="114">
        <v>0.10183561926368979</v>
      </c>
      <c r="AJ157" s="114">
        <v>-6.3984003999000255E-2</v>
      </c>
      <c r="AK157" s="114">
        <v>3.0531212809693821E-2</v>
      </c>
      <c r="AL157" s="71">
        <v>0.16252390057361377</v>
      </c>
      <c r="AM157" s="71">
        <v>0.13818129778795438</v>
      </c>
      <c r="AN157" s="71">
        <v>7.8009414929388024E-2</v>
      </c>
      <c r="AO157" s="71">
        <v>-2.3887079261672096E-2</v>
      </c>
      <c r="AP157" s="71">
        <v>7.2217502124044181E-2</v>
      </c>
      <c r="AQ157" s="71">
        <v>3.2000000000000001E-2</v>
      </c>
      <c r="AR157" s="71">
        <v>7.4458787984718722E-2</v>
      </c>
      <c r="AS157" s="71">
        <v>0.14977763605004818</v>
      </c>
      <c r="AT157" s="71">
        <v>0.25513095155828897</v>
      </c>
      <c r="AU157" s="71">
        <v>-3.2240730789897904E-3</v>
      </c>
      <c r="AV157" s="71">
        <v>2.6651818856718634E-2</v>
      </c>
      <c r="AW157" s="71">
        <v>0.15004453946196331</v>
      </c>
      <c r="AX157" s="71">
        <v>0.13402061855670103</v>
      </c>
      <c r="AY157" s="71">
        <v>7.8491818828551108E-2</v>
      </c>
      <c r="AZ157" s="71">
        <v>0.10599664805246285</v>
      </c>
      <c r="BA157" s="71"/>
      <c r="BB157" s="71">
        <v>0.55988649351673037</v>
      </c>
      <c r="BC157" s="71">
        <v>0.12619349496726784</v>
      </c>
      <c r="BD157" s="71">
        <v>0.10621828673763804</v>
      </c>
      <c r="BE157" s="71">
        <v>0.21325981020774556</v>
      </c>
      <c r="BF157" s="71">
        <v>2.1251425915754785E-2</v>
      </c>
      <c r="BG157" s="71">
        <v>-2.5103220478943023E-2</v>
      </c>
      <c r="BH157" s="71">
        <v>0.16233598762049067</v>
      </c>
      <c r="BI157" s="71">
        <v>0.15641944674202737</v>
      </c>
      <c r="BJ157" s="71">
        <v>0.10111744940220364</v>
      </c>
      <c r="BK157" s="71">
        <v>0.13378881747823906</v>
      </c>
      <c r="BL157" s="71">
        <v>8.3421635680570275E-2</v>
      </c>
      <c r="BM157" s="71">
        <v>8.12250720544994E-2</v>
      </c>
      <c r="BN157" s="71">
        <v>2.6852813588317957E-2</v>
      </c>
      <c r="BO157" s="71">
        <v>2.8135431568907965E-2</v>
      </c>
      <c r="BP157" s="71">
        <v>8.5338795016214365E-3</v>
      </c>
      <c r="BQ157" s="71">
        <v>3.840526700804682E-2</v>
      </c>
      <c r="BR157" s="71"/>
      <c r="BS157" s="71">
        <v>3.2191406170863635E-2</v>
      </c>
      <c r="BT157" s="71">
        <v>7.5656901238296589E-2</v>
      </c>
      <c r="BU157" s="71">
        <v>0.12932784716690177</v>
      </c>
      <c r="BV157" s="71">
        <v>9.8907641100116364E-2</v>
      </c>
      <c r="BW157" s="71">
        <v>0.18259005145797599</v>
      </c>
      <c r="BX157" s="149">
        <v>0.13855541027774476</v>
      </c>
      <c r="BY157" s="71">
        <v>7.6476550262600196E-2</v>
      </c>
      <c r="BZ157" s="71">
        <v>7.6379066478076379E-2</v>
      </c>
      <c r="CA157" s="71">
        <v>-2.3207839092315627E-3</v>
      </c>
      <c r="CB157" s="71">
        <v>9.0542793627269358E-2</v>
      </c>
      <c r="CC157" s="71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2:149" outlineLevel="1" x14ac:dyDescent="0.2">
      <c r="B158" s="2">
        <v>144</v>
      </c>
      <c r="E158" t="s">
        <v>141</v>
      </c>
      <c r="G158">
        <f>'[2]2021 Benchmarking Calculations'!BG98</f>
        <v>15</v>
      </c>
      <c r="H158" s="221">
        <f t="shared" ref="H158:M158" si="57">H5-2006</f>
        <v>16</v>
      </c>
      <c r="I158">
        <f t="shared" si="57"/>
        <v>17</v>
      </c>
      <c r="J158">
        <f t="shared" si="57"/>
        <v>18</v>
      </c>
      <c r="K158">
        <f t="shared" si="57"/>
        <v>19</v>
      </c>
      <c r="L158">
        <f t="shared" si="57"/>
        <v>20</v>
      </c>
      <c r="M158">
        <f t="shared" si="57"/>
        <v>21</v>
      </c>
      <c r="O158" s="70">
        <v>156</v>
      </c>
      <c r="P158" s="70">
        <v>0</v>
      </c>
      <c r="Q158" s="114">
        <v>12</v>
      </c>
      <c r="R158" s="114">
        <v>12</v>
      </c>
      <c r="S158" s="114">
        <v>12</v>
      </c>
      <c r="T158" s="114">
        <v>12</v>
      </c>
      <c r="U158" s="114">
        <v>12</v>
      </c>
      <c r="V158" s="114">
        <v>12</v>
      </c>
      <c r="W158" s="114">
        <v>12</v>
      </c>
      <c r="X158" s="143">
        <v>12</v>
      </c>
      <c r="Y158" s="114">
        <v>12</v>
      </c>
      <c r="Z158" s="114">
        <v>12</v>
      </c>
      <c r="AA158" s="114">
        <v>12</v>
      </c>
      <c r="AB158" s="114">
        <v>12</v>
      </c>
      <c r="AC158" s="114">
        <v>12</v>
      </c>
      <c r="AD158" s="114">
        <v>12</v>
      </c>
      <c r="AE158" s="114">
        <v>12</v>
      </c>
      <c r="AF158" s="114">
        <v>12</v>
      </c>
      <c r="AG158" s="114">
        <v>12</v>
      </c>
      <c r="AH158" s="114">
        <v>12</v>
      </c>
      <c r="AI158" s="114">
        <v>12</v>
      </c>
      <c r="AJ158" s="114">
        <v>12</v>
      </c>
      <c r="AK158" s="114">
        <v>12</v>
      </c>
      <c r="AL158" s="71">
        <v>12</v>
      </c>
      <c r="AM158" s="71">
        <v>12</v>
      </c>
      <c r="AN158" s="71">
        <v>12</v>
      </c>
      <c r="AO158" s="71">
        <v>12</v>
      </c>
      <c r="AP158" s="71">
        <v>12</v>
      </c>
      <c r="AQ158" s="71">
        <v>12</v>
      </c>
      <c r="AR158" s="71">
        <v>12</v>
      </c>
      <c r="AS158" s="71">
        <v>12</v>
      </c>
      <c r="AT158" s="71">
        <v>12</v>
      </c>
      <c r="AU158" s="71">
        <v>12</v>
      </c>
      <c r="AV158" s="71">
        <v>12</v>
      </c>
      <c r="AW158" s="71">
        <v>12</v>
      </c>
      <c r="AX158" s="71">
        <v>12</v>
      </c>
      <c r="AY158" s="71">
        <v>12</v>
      </c>
      <c r="AZ158" s="71">
        <v>12</v>
      </c>
      <c r="BA158" s="71"/>
      <c r="BB158" s="71">
        <v>12</v>
      </c>
      <c r="BC158" s="71">
        <v>12</v>
      </c>
      <c r="BD158" s="71">
        <v>12</v>
      </c>
      <c r="BE158" s="71">
        <v>12</v>
      </c>
      <c r="BF158" s="71">
        <v>12</v>
      </c>
      <c r="BG158" s="71">
        <v>12</v>
      </c>
      <c r="BH158" s="71">
        <v>12</v>
      </c>
      <c r="BI158" s="71">
        <v>12</v>
      </c>
      <c r="BJ158" s="71">
        <v>12</v>
      </c>
      <c r="BK158" s="71">
        <v>12</v>
      </c>
      <c r="BL158" s="71">
        <v>12</v>
      </c>
      <c r="BM158" s="71">
        <v>12</v>
      </c>
      <c r="BN158" s="71">
        <v>12</v>
      </c>
      <c r="BO158" s="71">
        <v>12</v>
      </c>
      <c r="BP158" s="71">
        <v>12</v>
      </c>
      <c r="BQ158" s="71">
        <v>12</v>
      </c>
      <c r="BR158" s="71"/>
      <c r="BS158" s="71">
        <v>12</v>
      </c>
      <c r="BT158" s="71">
        <v>12</v>
      </c>
      <c r="BU158" s="71">
        <v>12</v>
      </c>
      <c r="BV158" s="71">
        <v>12</v>
      </c>
      <c r="BW158" s="71">
        <v>12</v>
      </c>
      <c r="BX158" s="149">
        <v>12</v>
      </c>
      <c r="BY158" s="71">
        <v>12</v>
      </c>
      <c r="BZ158" s="71">
        <v>12</v>
      </c>
      <c r="CA158" s="71">
        <v>12</v>
      </c>
      <c r="CB158" s="71">
        <v>12</v>
      </c>
      <c r="CC158" s="71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2:149" outlineLevel="1" x14ac:dyDescent="0.2">
      <c r="B159" s="2">
        <v>145</v>
      </c>
      <c r="E159"/>
      <c r="O159" s="70">
        <v>157</v>
      </c>
      <c r="P159" s="70">
        <v>0</v>
      </c>
      <c r="Q159" s="114"/>
      <c r="R159" s="114"/>
      <c r="S159" s="114"/>
      <c r="T159" s="114"/>
      <c r="U159" s="114"/>
      <c r="V159" s="114"/>
      <c r="W159" s="114"/>
      <c r="X159" s="143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149"/>
      <c r="BY159" s="71"/>
      <c r="BZ159" s="71"/>
      <c r="CA159" s="71"/>
      <c r="CB159" s="71"/>
      <c r="CC159" s="71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2:149" outlineLevel="1" x14ac:dyDescent="0.2">
      <c r="B160" s="2">
        <v>146</v>
      </c>
      <c r="D160" s="8"/>
      <c r="E160"/>
      <c r="O160" s="70">
        <v>158</v>
      </c>
      <c r="P160" s="70">
        <v>0</v>
      </c>
      <c r="Q160" s="114"/>
      <c r="R160" s="114"/>
      <c r="S160" s="114"/>
      <c r="T160" s="114"/>
      <c r="U160" s="114"/>
      <c r="V160" s="114"/>
      <c r="W160" s="114"/>
      <c r="X160" s="143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149"/>
      <c r="BY160" s="71"/>
      <c r="BZ160" s="71"/>
      <c r="CA160" s="71"/>
      <c r="CB160" s="71"/>
      <c r="CC160" s="71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2:149" outlineLevel="1" x14ac:dyDescent="0.2">
      <c r="B161" s="2">
        <v>147</v>
      </c>
      <c r="C161" s="8" t="s">
        <v>123</v>
      </c>
      <c r="D161" s="8"/>
      <c r="E161"/>
      <c r="O161" s="70">
        <v>159</v>
      </c>
      <c r="P161" s="70">
        <v>0</v>
      </c>
      <c r="Q161" s="114"/>
      <c r="R161" s="114"/>
      <c r="S161" s="114"/>
      <c r="T161" s="114"/>
      <c r="U161" s="114"/>
      <c r="V161" s="114"/>
      <c r="W161" s="114"/>
      <c r="X161" s="143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149"/>
      <c r="BY161" s="71"/>
      <c r="BZ161" s="71"/>
      <c r="CA161" s="71"/>
      <c r="CB161" s="71"/>
      <c r="CC161" s="71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2:149" outlineLevel="1" x14ac:dyDescent="0.2">
      <c r="B162" s="2">
        <v>148</v>
      </c>
      <c r="D162">
        <v>91</v>
      </c>
      <c r="E162" t="s">
        <v>124</v>
      </c>
      <c r="F162" s="32"/>
      <c r="G162" s="32">
        <f>'[2]2021 Benchmarking Calculations'!BG102</f>
        <v>12.814734709841771</v>
      </c>
      <c r="H162" s="200">
        <v>12.814734709841771</v>
      </c>
      <c r="I162" s="32">
        <f t="shared" ref="I162:M179" si="58">H162</f>
        <v>12.814734709841771</v>
      </c>
      <c r="J162" s="32">
        <f t="shared" si="58"/>
        <v>12.814734709841771</v>
      </c>
      <c r="K162" s="32">
        <f t="shared" si="58"/>
        <v>12.814734709841771</v>
      </c>
      <c r="L162" s="32">
        <f t="shared" si="58"/>
        <v>12.814734709841771</v>
      </c>
      <c r="M162" s="32">
        <f t="shared" si="58"/>
        <v>12.814734709841771</v>
      </c>
      <c r="N162" s="166"/>
      <c r="O162" s="70">
        <v>160</v>
      </c>
      <c r="P162" s="70">
        <v>0</v>
      </c>
      <c r="Q162" s="114">
        <v>12.817219145404639</v>
      </c>
      <c r="R162" s="114">
        <v>12.809732041092667</v>
      </c>
      <c r="S162" s="114">
        <v>12.815667288766317</v>
      </c>
      <c r="T162" s="114">
        <v>12.814549938113361</v>
      </c>
      <c r="U162" s="114">
        <v>12.81527413480965</v>
      </c>
      <c r="V162" s="114">
        <v>12.816805233884939</v>
      </c>
      <c r="W162" s="114">
        <v>12.81288440307239</v>
      </c>
      <c r="X162" s="143">
        <v>12.81331330994302</v>
      </c>
      <c r="Y162" s="114">
        <v>12.814736982825067</v>
      </c>
      <c r="Z162" s="114">
        <v>12.812338831390388</v>
      </c>
      <c r="AA162" s="114">
        <v>12.810934558134596</v>
      </c>
      <c r="AB162" s="114">
        <v>12.811148202512005</v>
      </c>
      <c r="AC162" s="114">
        <v>12.816571389915095</v>
      </c>
      <c r="AD162" s="114">
        <v>12.821412544937436</v>
      </c>
      <c r="AE162" s="114">
        <v>12.819095782593745</v>
      </c>
      <c r="AF162" s="114">
        <v>12.812096781482326</v>
      </c>
      <c r="AG162" s="114">
        <v>12.820454839694522</v>
      </c>
      <c r="AH162" s="114">
        <v>12.815345078290729</v>
      </c>
      <c r="AI162" s="114">
        <v>12.815711468242117</v>
      </c>
      <c r="AJ162" s="114">
        <v>12.812372588661209</v>
      </c>
      <c r="AK162" s="114">
        <v>12.816091448430351</v>
      </c>
      <c r="AL162" s="71">
        <v>12.814546852239651</v>
      </c>
      <c r="AM162" s="71">
        <v>12.810940759039308</v>
      </c>
      <c r="AN162" s="71">
        <v>12.81145662132478</v>
      </c>
      <c r="AO162" s="71">
        <v>12.814922528786086</v>
      </c>
      <c r="AP162" s="71">
        <v>12.817662753008971</v>
      </c>
      <c r="AQ162" s="71">
        <v>12.806567709189416</v>
      </c>
      <c r="AR162" s="71">
        <v>12.815090519596231</v>
      </c>
      <c r="AS162" s="71">
        <v>12.815281989642113</v>
      </c>
      <c r="AT162" s="71">
        <v>12.815901074724351</v>
      </c>
      <c r="AU162" s="71">
        <v>12.813206597855897</v>
      </c>
      <c r="AV162" s="71">
        <v>12.814116835927887</v>
      </c>
      <c r="AW162" s="71">
        <v>12.820177946526355</v>
      </c>
      <c r="AX162" s="71">
        <v>12.812859046489152</v>
      </c>
      <c r="AY162" s="71">
        <v>12.819461334344746</v>
      </c>
      <c r="AZ162" s="71">
        <v>12.813083541286099</v>
      </c>
      <c r="BA162" s="71"/>
      <c r="BB162" s="71">
        <v>12.819261214706257</v>
      </c>
      <c r="BC162" s="71">
        <v>12.814306444850608</v>
      </c>
      <c r="BD162" s="71">
        <v>12.787701892268222</v>
      </c>
      <c r="BE162" s="71">
        <v>12.810935258155617</v>
      </c>
      <c r="BF162" s="71">
        <v>12.814773798938791</v>
      </c>
      <c r="BG162" s="71">
        <v>12.831090199996751</v>
      </c>
      <c r="BH162" s="71">
        <v>12.811928566157505</v>
      </c>
      <c r="BI162" s="71">
        <v>12.814734709841771</v>
      </c>
      <c r="BJ162" s="71">
        <v>12.814137975902941</v>
      </c>
      <c r="BK162" s="71">
        <v>12.819457458886518</v>
      </c>
      <c r="BL162" s="71">
        <v>12.814374704096441</v>
      </c>
      <c r="BM162" s="71">
        <v>12.812937993392623</v>
      </c>
      <c r="BN162" s="71">
        <v>12.806437742471982</v>
      </c>
      <c r="BO162" s="71">
        <v>12.822060011014516</v>
      </c>
      <c r="BP162" s="71">
        <v>12.812317891678893</v>
      </c>
      <c r="BQ162" s="71">
        <v>12.814570121024731</v>
      </c>
      <c r="BR162" s="71"/>
      <c r="BS162" s="71">
        <v>12.809840579464703</v>
      </c>
      <c r="BT162" s="71">
        <v>12.814244071673096</v>
      </c>
      <c r="BU162" s="71">
        <v>12.802268129032575</v>
      </c>
      <c r="BV162" s="71">
        <v>12.814879887835255</v>
      </c>
      <c r="BW162" s="71">
        <v>12.815287046759257</v>
      </c>
      <c r="BX162" s="149">
        <v>12.81359917943923</v>
      </c>
      <c r="BY162" s="71">
        <v>12.815763359841434</v>
      </c>
      <c r="BZ162" s="71">
        <v>12.815289735331385</v>
      </c>
      <c r="CA162" s="71">
        <v>12.814503173948188</v>
      </c>
      <c r="CB162" s="71">
        <v>12.813463903341642</v>
      </c>
      <c r="CC162" s="71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2:149" outlineLevel="1" x14ac:dyDescent="0.2">
      <c r="B163" s="2">
        <v>149</v>
      </c>
      <c r="D163">
        <v>92</v>
      </c>
      <c r="E163" t="s">
        <v>125</v>
      </c>
      <c r="F163" s="32"/>
      <c r="G163" s="32">
        <f>'[2]2021 Benchmarking Calculations'!BG103</f>
        <v>0.62743525406525413</v>
      </c>
      <c r="H163" s="200">
        <v>0.62743525406525413</v>
      </c>
      <c r="I163" s="32">
        <f t="shared" si="58"/>
        <v>0.62743525406525413</v>
      </c>
      <c r="J163" s="32">
        <f t="shared" si="58"/>
        <v>0.62743525406525413</v>
      </c>
      <c r="K163" s="32">
        <f t="shared" si="58"/>
        <v>0.62743525406525413</v>
      </c>
      <c r="L163" s="32">
        <f t="shared" si="58"/>
        <v>0.62743525406525413</v>
      </c>
      <c r="M163" s="32">
        <f t="shared" si="58"/>
        <v>0.62743525406525413</v>
      </c>
      <c r="N163" s="166"/>
      <c r="O163" s="70">
        <v>161</v>
      </c>
      <c r="P163" s="70">
        <v>0</v>
      </c>
      <c r="Q163" s="114">
        <v>0.62712970811613922</v>
      </c>
      <c r="R163" s="114">
        <v>0.62643242664315246</v>
      </c>
      <c r="S163" s="114">
        <v>0.62653853064688692</v>
      </c>
      <c r="T163" s="114">
        <v>0.6328047547232748</v>
      </c>
      <c r="U163" s="114">
        <v>0.6266420475927259</v>
      </c>
      <c r="V163" s="114">
        <v>0.62645281025512112</v>
      </c>
      <c r="W163" s="114">
        <v>0.62777892695115167</v>
      </c>
      <c r="X163" s="143">
        <v>0.62722193683244376</v>
      </c>
      <c r="Y163" s="114">
        <v>0.62665786861574369</v>
      </c>
      <c r="Z163" s="114">
        <v>0.6293676487913592</v>
      </c>
      <c r="AA163" s="114">
        <v>0.63118119214696933</v>
      </c>
      <c r="AB163" s="114">
        <v>0.62748695413763633</v>
      </c>
      <c r="AC163" s="114">
        <v>0.62625791288463828</v>
      </c>
      <c r="AD163" s="114">
        <v>0.62821524004612495</v>
      </c>
      <c r="AE163" s="114">
        <v>0.62671730298834671</v>
      </c>
      <c r="AF163" s="114">
        <v>0.62771962840268625</v>
      </c>
      <c r="AG163" s="114">
        <v>0.62649571916465363</v>
      </c>
      <c r="AH163" s="114">
        <v>0.62607624823750918</v>
      </c>
      <c r="AI163" s="114">
        <v>0.62209521131343637</v>
      </c>
      <c r="AJ163" s="114">
        <v>0.62704150513783619</v>
      </c>
      <c r="AK163" s="114">
        <v>0.62747095513449158</v>
      </c>
      <c r="AL163" s="71">
        <v>0.6287665026882101</v>
      </c>
      <c r="AM163" s="71">
        <v>0.62628012665005395</v>
      </c>
      <c r="AN163" s="71">
        <v>0.62561845200004551</v>
      </c>
      <c r="AO163" s="71">
        <v>0.62749416150340098</v>
      </c>
      <c r="AP163" s="71">
        <v>0.62696440111624496</v>
      </c>
      <c r="AQ163" s="71">
        <v>0.630250030542991</v>
      </c>
      <c r="AR163" s="71">
        <v>0.63013282520267999</v>
      </c>
      <c r="AS163" s="71">
        <v>0.62764389189673109</v>
      </c>
      <c r="AT163" s="71">
        <v>0.62779738691986353</v>
      </c>
      <c r="AU163" s="71">
        <v>0.62593041592282184</v>
      </c>
      <c r="AV163" s="71">
        <v>0.62903862070960403</v>
      </c>
      <c r="AW163" s="71">
        <v>0.62523314168334332</v>
      </c>
      <c r="AX163" s="71">
        <v>0.62667799323262352</v>
      </c>
      <c r="AY163" s="71">
        <v>0.62706798998948121</v>
      </c>
      <c r="AZ163" s="71">
        <v>0.63057730008522872</v>
      </c>
      <c r="BA163" s="71"/>
      <c r="BB163" s="71">
        <v>0.62545240797989465</v>
      </c>
      <c r="BC163" s="71">
        <v>0.62769902096511809</v>
      </c>
      <c r="BD163" s="71">
        <v>0.62881456567055571</v>
      </c>
      <c r="BE163" s="71">
        <v>0.62469391589931944</v>
      </c>
      <c r="BF163" s="71">
        <v>0.62569353366657343</v>
      </c>
      <c r="BG163" s="71">
        <v>0.62680751453324146</v>
      </c>
      <c r="BH163" s="71">
        <v>0.62460732905682403</v>
      </c>
      <c r="BI163" s="71">
        <v>0.62743525406525413</v>
      </c>
      <c r="BJ163" s="71">
        <v>0.62651916394216123</v>
      </c>
      <c r="BK163" s="71">
        <v>0.62689304939036861</v>
      </c>
      <c r="BL163" s="71">
        <v>0.62692417872216433</v>
      </c>
      <c r="BM163" s="71">
        <v>0.62560506060476007</v>
      </c>
      <c r="BN163" s="71">
        <v>0.63089926250244477</v>
      </c>
      <c r="BO163" s="71">
        <v>0.62426122025757624</v>
      </c>
      <c r="BP163" s="71">
        <v>0.62763723446719488</v>
      </c>
      <c r="BQ163" s="71">
        <v>0.62666654379396858</v>
      </c>
      <c r="BR163" s="71"/>
      <c r="BS163" s="71">
        <v>0.63219180354371862</v>
      </c>
      <c r="BT163" s="71">
        <v>0.62698617183391536</v>
      </c>
      <c r="BU163" s="71">
        <v>0.63227166604871299</v>
      </c>
      <c r="BV163" s="71">
        <v>0.62695084028967196</v>
      </c>
      <c r="BW163" s="71">
        <v>0.62622775446724177</v>
      </c>
      <c r="BX163" s="149">
        <v>0.62557067618694218</v>
      </c>
      <c r="BY163" s="71">
        <v>0.62845189561653692</v>
      </c>
      <c r="BZ163" s="71">
        <v>0.62705212360064444</v>
      </c>
      <c r="CA163" s="71">
        <v>0.62665140849649814</v>
      </c>
      <c r="CB163" s="71">
        <v>0.62689728434480774</v>
      </c>
      <c r="CC163" s="71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2:149" outlineLevel="1" x14ac:dyDescent="0.2">
      <c r="B164" s="2">
        <v>150</v>
      </c>
      <c r="D164">
        <v>93</v>
      </c>
      <c r="E164" t="s">
        <v>126</v>
      </c>
      <c r="F164" s="32"/>
      <c r="G164" s="32">
        <f>'[2]2021 Benchmarking Calculations'!BG104</f>
        <v>0.44337554057814377</v>
      </c>
      <c r="H164" s="200">
        <v>0.44337554057814377</v>
      </c>
      <c r="I164" s="32">
        <f t="shared" si="58"/>
        <v>0.44337554057814377</v>
      </c>
      <c r="J164" s="32">
        <f t="shared" si="58"/>
        <v>0.44337554057814377</v>
      </c>
      <c r="K164" s="32">
        <f t="shared" si="58"/>
        <v>0.44337554057814377</v>
      </c>
      <c r="L164" s="32">
        <f t="shared" si="58"/>
        <v>0.44337554057814377</v>
      </c>
      <c r="M164" s="32">
        <f t="shared" si="58"/>
        <v>0.44337554057814377</v>
      </c>
      <c r="N164" s="166"/>
      <c r="O164" s="70">
        <v>162</v>
      </c>
      <c r="P164" s="70">
        <v>0</v>
      </c>
      <c r="Q164" s="114">
        <v>0.42381762023795266</v>
      </c>
      <c r="R164" s="114">
        <v>0.45713993689039062</v>
      </c>
      <c r="S164" s="114">
        <v>0.4439023607460244</v>
      </c>
      <c r="T164" s="114">
        <v>0.44057142147939932</v>
      </c>
      <c r="U164" s="114">
        <v>0.44477792881448552</v>
      </c>
      <c r="V164" s="114">
        <v>0.43873386187248575</v>
      </c>
      <c r="W164" s="114">
        <v>0.44479564805494209</v>
      </c>
      <c r="X164" s="143">
        <v>0.44755158910340032</v>
      </c>
      <c r="Y164" s="114">
        <v>0.44524665751828291</v>
      </c>
      <c r="Z164" s="114">
        <v>0.44061715082506375</v>
      </c>
      <c r="AA164" s="114">
        <v>0.44745410998208301</v>
      </c>
      <c r="AB164" s="114">
        <v>0.44313835605104801</v>
      </c>
      <c r="AC164" s="114">
        <v>0.4358896076051535</v>
      </c>
      <c r="AD164" s="114">
        <v>0.42638488478866743</v>
      </c>
      <c r="AE164" s="114">
        <v>0.45244742162916041</v>
      </c>
      <c r="AF164" s="114">
        <v>0.45271762057555354</v>
      </c>
      <c r="AG164" s="114">
        <v>0.44521613602173082</v>
      </c>
      <c r="AH164" s="114">
        <v>0.44682826788847246</v>
      </c>
      <c r="AI164" s="114">
        <v>0.45201542149564689</v>
      </c>
      <c r="AJ164" s="114">
        <v>0.4464027375197227</v>
      </c>
      <c r="AK164" s="114">
        <v>0.43862936786240148</v>
      </c>
      <c r="AL164" s="71">
        <v>0.43902133767751522</v>
      </c>
      <c r="AM164" s="71">
        <v>0.4744381767411836</v>
      </c>
      <c r="AN164" s="71">
        <v>0.43647701585188614</v>
      </c>
      <c r="AO164" s="71">
        <v>0.43962692290821337</v>
      </c>
      <c r="AP164" s="71">
        <v>0.45389437066785804</v>
      </c>
      <c r="AQ164" s="71">
        <v>0.44425993474703762</v>
      </c>
      <c r="AR164" s="71">
        <v>0.40372588554868494</v>
      </c>
      <c r="AS164" s="71">
        <v>0.44481289096321819</v>
      </c>
      <c r="AT164" s="71">
        <v>0.44245966585891083</v>
      </c>
      <c r="AU164" s="71">
        <v>0.44821775695201793</v>
      </c>
      <c r="AV164" s="71">
        <v>0.44290459816855243</v>
      </c>
      <c r="AW164" s="71">
        <v>0.48009712300465496</v>
      </c>
      <c r="AX164" s="71">
        <v>0.448688905956176</v>
      </c>
      <c r="AY164" s="71">
        <v>0.43982965445396532</v>
      </c>
      <c r="AZ164" s="71">
        <v>0.4500217885029455</v>
      </c>
      <c r="BA164" s="71"/>
      <c r="BB164" s="71">
        <v>0.45820846274877775</v>
      </c>
      <c r="BC164" s="71">
        <v>0.44786381497226846</v>
      </c>
      <c r="BD164" s="71">
        <v>0.49067198763245296</v>
      </c>
      <c r="BE164" s="71">
        <v>0.44850949404180862</v>
      </c>
      <c r="BF164" s="71">
        <v>0.44530287863498574</v>
      </c>
      <c r="BG164" s="71">
        <v>0.42476869962767549</v>
      </c>
      <c r="BH164" s="71">
        <v>0.45612132967833618</v>
      </c>
      <c r="BI164" s="71">
        <v>0.44337554057814377</v>
      </c>
      <c r="BJ164" s="71">
        <v>0.44709862395546524</v>
      </c>
      <c r="BK164" s="71">
        <v>0.45682379493569403</v>
      </c>
      <c r="BL164" s="71">
        <v>0.44494767057280865</v>
      </c>
      <c r="BM164" s="71">
        <v>0.37201213786515019</v>
      </c>
      <c r="BN164" s="71">
        <v>0.44131893231242408</v>
      </c>
      <c r="BO164" s="71">
        <v>0.43709079094380021</v>
      </c>
      <c r="BP164" s="71">
        <v>0.45048620372916154</v>
      </c>
      <c r="BQ164" s="71">
        <v>0.44556299156779983</v>
      </c>
      <c r="BR164" s="71"/>
      <c r="BS164" s="71">
        <v>0.42625427330755833</v>
      </c>
      <c r="BT164" s="71">
        <v>0.44494104793733213</v>
      </c>
      <c r="BU164" s="71">
        <v>0.46436063113248105</v>
      </c>
      <c r="BV164" s="71">
        <v>0.44037823971385298</v>
      </c>
      <c r="BW164" s="71">
        <v>0.44449362529585673</v>
      </c>
      <c r="BX164" s="149">
        <v>0.44953008725980731</v>
      </c>
      <c r="BY164" s="71">
        <v>0.44342744550240265</v>
      </c>
      <c r="BZ164" s="71">
        <v>0.44683231305323856</v>
      </c>
      <c r="CA164" s="71">
        <v>0.45067578913947226</v>
      </c>
      <c r="CB164" s="71">
        <v>0.44532584848564594</v>
      </c>
      <c r="CC164" s="71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2:149" outlineLevel="1" x14ac:dyDescent="0.2">
      <c r="B165" s="2">
        <v>151</v>
      </c>
      <c r="D165">
        <v>94</v>
      </c>
      <c r="E165" t="s">
        <v>127</v>
      </c>
      <c r="F165" s="32"/>
      <c r="G165" s="32">
        <f>'[2]2021 Benchmarking Calculations'!BG105</f>
        <v>0.16051635196057754</v>
      </c>
      <c r="H165" s="200">
        <v>0.16051635196057754</v>
      </c>
      <c r="I165" s="32">
        <f t="shared" si="58"/>
        <v>0.16051635196057754</v>
      </c>
      <c r="J165" s="32">
        <f t="shared" si="58"/>
        <v>0.16051635196057754</v>
      </c>
      <c r="K165" s="32">
        <f t="shared" si="58"/>
        <v>0.16051635196057754</v>
      </c>
      <c r="L165" s="32">
        <f t="shared" si="58"/>
        <v>0.16051635196057754</v>
      </c>
      <c r="M165" s="32">
        <f t="shared" si="58"/>
        <v>0.16051635196057754</v>
      </c>
      <c r="N165" s="166"/>
      <c r="O165" s="70">
        <v>163</v>
      </c>
      <c r="P165" s="70">
        <v>0</v>
      </c>
      <c r="Q165" s="114">
        <v>0.19096276480396263</v>
      </c>
      <c r="R165" s="114">
        <v>0.15665784699970534</v>
      </c>
      <c r="S165" s="114">
        <v>0.1617444919555816</v>
      </c>
      <c r="T165" s="114">
        <v>0.16082604962565611</v>
      </c>
      <c r="U165" s="114">
        <v>0.15980624732477092</v>
      </c>
      <c r="V165" s="114">
        <v>0.16310337583390586</v>
      </c>
      <c r="W165" s="114">
        <v>0.16252049393951762</v>
      </c>
      <c r="X165" s="143">
        <v>0.15481466094418173</v>
      </c>
      <c r="Y165" s="114">
        <v>0.15517605381023231</v>
      </c>
      <c r="Z165" s="114">
        <v>0.16553001458055727</v>
      </c>
      <c r="AA165" s="114">
        <v>0.16256292839174574</v>
      </c>
      <c r="AB165" s="114">
        <v>0.16819202909035297</v>
      </c>
      <c r="AC165" s="114">
        <v>0.16831921619179602</v>
      </c>
      <c r="AD165" s="114">
        <v>0.16915297456674111</v>
      </c>
      <c r="AE165" s="114">
        <v>0.16696938333937167</v>
      </c>
      <c r="AF165" s="114">
        <v>0.15509730054549328</v>
      </c>
      <c r="AG165" s="114">
        <v>0.15784576240515069</v>
      </c>
      <c r="AH165" s="114">
        <v>0.16157425539342624</v>
      </c>
      <c r="AI165" s="114">
        <v>0.15455513331555285</v>
      </c>
      <c r="AJ165" s="114">
        <v>0.16160336889525384</v>
      </c>
      <c r="AK165" s="114">
        <v>0.16456895098040686</v>
      </c>
      <c r="AL165" s="71">
        <v>0.15671309770681655</v>
      </c>
      <c r="AM165" s="71">
        <v>0.1441581876797372</v>
      </c>
      <c r="AN165" s="71">
        <v>0.17461819600232706</v>
      </c>
      <c r="AO165" s="71">
        <v>0.15973801818190592</v>
      </c>
      <c r="AP165" s="71">
        <v>0.15558244874183169</v>
      </c>
      <c r="AQ165" s="71">
        <v>0.16039174713949583</v>
      </c>
      <c r="AR165" s="71">
        <v>0.19340777889018368</v>
      </c>
      <c r="AS165" s="71">
        <v>0.16028930385074378</v>
      </c>
      <c r="AT165" s="71">
        <v>0.16088555495078627</v>
      </c>
      <c r="AU165" s="71">
        <v>0.16089871597868671</v>
      </c>
      <c r="AV165" s="71">
        <v>0.16303950431475447</v>
      </c>
      <c r="AW165" s="71">
        <v>0.13324360811210118</v>
      </c>
      <c r="AX165" s="71">
        <v>0.16588739365653263</v>
      </c>
      <c r="AY165" s="71">
        <v>0.15708779987464641</v>
      </c>
      <c r="AZ165" s="71">
        <v>0.15932646742524642</v>
      </c>
      <c r="BA165" s="71"/>
      <c r="BB165" s="71">
        <v>0.16040733392949291</v>
      </c>
      <c r="BC165" s="71">
        <v>0.15920812956331759</v>
      </c>
      <c r="BD165" s="71">
        <v>0.13794101340892354</v>
      </c>
      <c r="BE165" s="71">
        <v>0.16228813491112656</v>
      </c>
      <c r="BF165" s="71">
        <v>0.15851879459963403</v>
      </c>
      <c r="BG165" s="71">
        <v>0.14776809242987449</v>
      </c>
      <c r="BH165" s="71">
        <v>0.15299708425545441</v>
      </c>
      <c r="BI165" s="71">
        <v>0.16051635196057754</v>
      </c>
      <c r="BJ165" s="71">
        <v>0.15840720771787323</v>
      </c>
      <c r="BK165" s="71">
        <v>0.15097438860357479</v>
      </c>
      <c r="BL165" s="71">
        <v>0.16021524631856379</v>
      </c>
      <c r="BM165" s="71">
        <v>0.22133468679295701</v>
      </c>
      <c r="BN165" s="71">
        <v>0.16787525933291775</v>
      </c>
      <c r="BO165" s="71">
        <v>0.1556297157235631</v>
      </c>
      <c r="BP165" s="71">
        <v>0.15673422967828587</v>
      </c>
      <c r="BQ165" s="71">
        <v>0.15984140060233723</v>
      </c>
      <c r="BR165" s="71"/>
      <c r="BS165" s="71">
        <v>0.1755219698118943</v>
      </c>
      <c r="BT165" s="71">
        <v>0.15947803333162081</v>
      </c>
      <c r="BU165" s="71">
        <v>0.13103812705228901</v>
      </c>
      <c r="BV165" s="71">
        <v>0.16531318919302812</v>
      </c>
      <c r="BW165" s="71">
        <v>0.16304420261765296</v>
      </c>
      <c r="BX165" s="149">
        <v>0.15805738529391053</v>
      </c>
      <c r="BY165" s="71">
        <v>0.1623917780574746</v>
      </c>
      <c r="BZ165" s="71">
        <v>0.15925517629622021</v>
      </c>
      <c r="CA165" s="71">
        <v>0.1613932911786638</v>
      </c>
      <c r="CB165" s="71">
        <v>0.16259340762324623</v>
      </c>
      <c r="CC165" s="71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2:149" outlineLevel="1" x14ac:dyDescent="0.2">
      <c r="B166" s="2">
        <v>152</v>
      </c>
      <c r="D166">
        <v>95</v>
      </c>
      <c r="E166" t="s">
        <v>128</v>
      </c>
      <c r="F166" s="32"/>
      <c r="G166" s="32">
        <f>'[2]2021 Benchmarking Calculations'!BG106</f>
        <v>0.10657520088673479</v>
      </c>
      <c r="H166" s="200">
        <v>0.10657520088673479</v>
      </c>
      <c r="I166" s="32">
        <f t="shared" si="58"/>
        <v>0.10657520088673479</v>
      </c>
      <c r="J166" s="32">
        <f t="shared" si="58"/>
        <v>0.10657520088673479</v>
      </c>
      <c r="K166" s="32">
        <f t="shared" si="58"/>
        <v>0.10657520088673479</v>
      </c>
      <c r="L166" s="32">
        <f t="shared" si="58"/>
        <v>0.10657520088673479</v>
      </c>
      <c r="M166" s="32">
        <f t="shared" si="58"/>
        <v>0.10657520088673479</v>
      </c>
      <c r="N166" s="166"/>
      <c r="O166" s="70">
        <v>164</v>
      </c>
      <c r="P166" s="70">
        <v>0</v>
      </c>
      <c r="Q166" s="114">
        <v>9.4677511393098171E-2</v>
      </c>
      <c r="R166" s="114">
        <v>0.11095634019827018</v>
      </c>
      <c r="S166" s="114">
        <v>9.9479524361308885E-2</v>
      </c>
      <c r="T166" s="114">
        <v>0.11006314761137045</v>
      </c>
      <c r="U166" s="114">
        <v>0.10505984096412749</v>
      </c>
      <c r="V166" s="114">
        <v>0.10907159670629264</v>
      </c>
      <c r="W166" s="114">
        <v>0.10179342606131343</v>
      </c>
      <c r="X166" s="143">
        <v>0.10977007445625103</v>
      </c>
      <c r="Y166" s="114">
        <v>0.10876831095024361</v>
      </c>
      <c r="Z166" s="114">
        <v>0.10466523755598584</v>
      </c>
      <c r="AA166" s="114">
        <v>0.10661130436832145</v>
      </c>
      <c r="AB166" s="114">
        <v>0.1018364785179439</v>
      </c>
      <c r="AC166" s="114">
        <v>0.10745367871077752</v>
      </c>
      <c r="AD166" s="114">
        <v>0.11285150840872868</v>
      </c>
      <c r="AE166" s="114">
        <v>8.6397660773184212E-2</v>
      </c>
      <c r="AF166" s="114">
        <v>0.1057203064698805</v>
      </c>
      <c r="AG166" s="114">
        <v>0.10302773180002736</v>
      </c>
      <c r="AH166" s="114">
        <v>0.10431420693070237</v>
      </c>
      <c r="AI166" s="114">
        <v>9.2676138236125125E-2</v>
      </c>
      <c r="AJ166" s="114">
        <v>0.10612395466848289</v>
      </c>
      <c r="AK166" s="114">
        <v>0.10433170770676883</v>
      </c>
      <c r="AL166" s="71">
        <v>0.11427851674253658</v>
      </c>
      <c r="AM166" s="71">
        <v>9.5699160131832592E-2</v>
      </c>
      <c r="AN166" s="71">
        <v>0.10573805416740537</v>
      </c>
      <c r="AO166" s="71">
        <v>0.10851015848503008</v>
      </c>
      <c r="AP166" s="71">
        <v>9.9503014400384018E-2</v>
      </c>
      <c r="AQ166" s="71">
        <v>0.11689601504617993</v>
      </c>
      <c r="AR166" s="71">
        <v>0.10604040724435995</v>
      </c>
      <c r="AS166" s="71">
        <v>0.10539415660645776</v>
      </c>
      <c r="AT166" s="71">
        <v>0.10313938778589071</v>
      </c>
      <c r="AU166" s="71">
        <v>0.10307493055803828</v>
      </c>
      <c r="AV166" s="71">
        <v>0.10524242364690309</v>
      </c>
      <c r="AW166" s="71">
        <v>0.10888926911656939</v>
      </c>
      <c r="AX166" s="71">
        <v>0.10020252734990942</v>
      </c>
      <c r="AY166" s="71">
        <v>0.10423208482699614</v>
      </c>
      <c r="AZ166" s="71">
        <v>0.10628989100841502</v>
      </c>
      <c r="BA166" s="71"/>
      <c r="BB166" s="71">
        <v>0.10062789653882867</v>
      </c>
      <c r="BC166" s="71">
        <v>0.10380892089426159</v>
      </c>
      <c r="BD166" s="71">
        <v>0.10317535760217442</v>
      </c>
      <c r="BE166" s="71">
        <v>0.1083221198069267</v>
      </c>
      <c r="BF166" s="71">
        <v>0.10727913758209669</v>
      </c>
      <c r="BG166" s="71">
        <v>0.11598211536671865</v>
      </c>
      <c r="BH166" s="71">
        <v>0.10317943236699752</v>
      </c>
      <c r="BI166" s="71">
        <v>0.10657520088673479</v>
      </c>
      <c r="BJ166" s="71">
        <v>0.10527782657464585</v>
      </c>
      <c r="BK166" s="71">
        <v>0.10513039650977005</v>
      </c>
      <c r="BL166" s="71">
        <v>0.10578038524992366</v>
      </c>
      <c r="BM166" s="71">
        <v>9.0321762302703806E-2</v>
      </c>
      <c r="BN166" s="71">
        <v>0.10111247781969618</v>
      </c>
      <c r="BO166" s="71">
        <v>0.10923611475842263</v>
      </c>
      <c r="BP166" s="71">
        <v>0.10739102691223297</v>
      </c>
      <c r="BQ166" s="71">
        <v>0.10708229676935903</v>
      </c>
      <c r="BR166" s="71"/>
      <c r="BS166" s="71">
        <v>0.10676639878525551</v>
      </c>
      <c r="BT166" s="71">
        <v>0.10513060531848911</v>
      </c>
      <c r="BU166" s="71">
        <v>8.9453099906663405E-2</v>
      </c>
      <c r="BV166" s="71">
        <v>0.10395212049695503</v>
      </c>
      <c r="BW166" s="71">
        <v>0.10219327879520154</v>
      </c>
      <c r="BX166" s="149">
        <v>0.10392772758871294</v>
      </c>
      <c r="BY166" s="71">
        <v>0.10415743115331262</v>
      </c>
      <c r="BZ166" s="71">
        <v>0.1042627293398468</v>
      </c>
      <c r="CA166" s="71">
        <v>0.10057762104709515</v>
      </c>
      <c r="CB166" s="71">
        <v>0.10388159705056238</v>
      </c>
      <c r="CC166" s="71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2:149" outlineLevel="1" x14ac:dyDescent="0.2">
      <c r="B167" s="2">
        <v>153</v>
      </c>
      <c r="D167">
        <v>96</v>
      </c>
      <c r="E167" t="s">
        <v>129</v>
      </c>
      <c r="F167" s="32"/>
      <c r="G167" s="32">
        <f>'[2]2021 Benchmarking Calculations'!BG107</f>
        <v>0.12693574858162182</v>
      </c>
      <c r="H167" s="200">
        <v>0.12693574858162182</v>
      </c>
      <c r="I167" s="32">
        <f t="shared" si="58"/>
        <v>0.12693574858162182</v>
      </c>
      <c r="J167" s="32">
        <f t="shared" si="58"/>
        <v>0.12693574858162182</v>
      </c>
      <c r="K167" s="32">
        <f t="shared" si="58"/>
        <v>0.12693574858162182</v>
      </c>
      <c r="L167" s="32">
        <f t="shared" si="58"/>
        <v>0.12693574858162182</v>
      </c>
      <c r="M167" s="32">
        <f t="shared" si="58"/>
        <v>0.12693574858162182</v>
      </c>
      <c r="N167" s="166"/>
      <c r="O167" s="70">
        <v>165</v>
      </c>
      <c r="P167" s="70">
        <v>0</v>
      </c>
      <c r="Q167" s="114">
        <v>0.12150468166324147</v>
      </c>
      <c r="R167" s="114">
        <v>0.12359159685608501</v>
      </c>
      <c r="S167" s="114">
        <v>0.12324787238901624</v>
      </c>
      <c r="T167" s="114">
        <v>0.13217376575351314</v>
      </c>
      <c r="U167" s="114">
        <v>0.12013030694372406</v>
      </c>
      <c r="V167" s="114">
        <v>0.12288769765677032</v>
      </c>
      <c r="W167" s="114">
        <v>0.12919440994006814</v>
      </c>
      <c r="X167" s="143">
        <v>0.12487470386764654</v>
      </c>
      <c r="Y167" s="114">
        <v>0.12097350377727345</v>
      </c>
      <c r="Z167" s="114">
        <v>0.12794174119086588</v>
      </c>
      <c r="AA167" s="114">
        <v>0.13706018401500897</v>
      </c>
      <c r="AB167" s="114">
        <v>0.12870964222518633</v>
      </c>
      <c r="AC167" s="114">
        <v>0.12189278087833144</v>
      </c>
      <c r="AD167" s="114">
        <v>0.13726772631351714</v>
      </c>
      <c r="AE167" s="114">
        <v>0.12198175940059586</v>
      </c>
      <c r="AF167" s="114">
        <v>0.12676771898688943</v>
      </c>
      <c r="AG167" s="114">
        <v>0.12173752796686821</v>
      </c>
      <c r="AH167" s="114">
        <v>0.12171966210426044</v>
      </c>
      <c r="AI167" s="114">
        <v>0.11428480170755995</v>
      </c>
      <c r="AJ167" s="114">
        <v>0.12321666434535516</v>
      </c>
      <c r="AK167" s="114">
        <v>0.13002499084082975</v>
      </c>
      <c r="AL167" s="71">
        <v>0.12618436838216662</v>
      </c>
      <c r="AM167" s="71">
        <v>0.12000471124962564</v>
      </c>
      <c r="AN167" s="71">
        <v>0.13146065398894646</v>
      </c>
      <c r="AO167" s="71">
        <v>0.1218073782663498</v>
      </c>
      <c r="AP167" s="71">
        <v>0.12595743134646198</v>
      </c>
      <c r="AQ167" s="71">
        <v>0.13567249409377924</v>
      </c>
      <c r="AR167" s="71">
        <v>0.12455488549148441</v>
      </c>
      <c r="AS167" s="71">
        <v>0.12368805787968395</v>
      </c>
      <c r="AT167" s="71">
        <v>0.12460459341251928</v>
      </c>
      <c r="AU167" s="71">
        <v>0.11836281035814622</v>
      </c>
      <c r="AV167" s="71">
        <v>0.13311598005915859</v>
      </c>
      <c r="AW167" s="71">
        <v>0.12362413787767235</v>
      </c>
      <c r="AX167" s="71">
        <v>0.12499651430944181</v>
      </c>
      <c r="AY167" s="71">
        <v>0.12617818185698848</v>
      </c>
      <c r="AZ167" s="71">
        <v>0.13060779866809447</v>
      </c>
      <c r="BA167" s="71"/>
      <c r="BB167" s="71">
        <v>0.1313154023425287</v>
      </c>
      <c r="BC167" s="71">
        <v>0.12893595599785801</v>
      </c>
      <c r="BD167" s="71">
        <v>0.12284409942711516</v>
      </c>
      <c r="BE167" s="71">
        <v>0.11202169308850274</v>
      </c>
      <c r="BF167" s="71">
        <v>0.12071467044070472</v>
      </c>
      <c r="BG167" s="71">
        <v>0.111167860155029</v>
      </c>
      <c r="BH167" s="71">
        <v>0.12795101592373048</v>
      </c>
      <c r="BI167" s="71">
        <v>0.12693574858162182</v>
      </c>
      <c r="BJ167" s="71">
        <v>0.12261170231418994</v>
      </c>
      <c r="BK167" s="71">
        <v>0.12510208424137748</v>
      </c>
      <c r="BL167" s="71">
        <v>0.12357587300745609</v>
      </c>
      <c r="BM167" s="71">
        <v>0.11810437475003943</v>
      </c>
      <c r="BN167" s="71">
        <v>0.14193855805786137</v>
      </c>
      <c r="BO167" s="71">
        <v>0.11139862192050343</v>
      </c>
      <c r="BP167" s="71">
        <v>0.12416910854387986</v>
      </c>
      <c r="BQ167" s="71">
        <v>0.12342821347674704</v>
      </c>
      <c r="BR167" s="71"/>
      <c r="BS167" s="71">
        <v>0.14249648757510736</v>
      </c>
      <c r="BT167" s="71">
        <v>0.12527638712442601</v>
      </c>
      <c r="BU167" s="71">
        <v>0.12445997451312252</v>
      </c>
      <c r="BV167" s="71">
        <v>0.12307953610340672</v>
      </c>
      <c r="BW167" s="71">
        <v>0.12100049828728121</v>
      </c>
      <c r="BX167" s="149">
        <v>0.1306730089827155</v>
      </c>
      <c r="BY167" s="71">
        <v>0.1233185145088953</v>
      </c>
      <c r="BZ167" s="71">
        <v>0.12567133584468748</v>
      </c>
      <c r="CA167" s="71">
        <v>0.12078347002043022</v>
      </c>
      <c r="CB167" s="71">
        <v>0.12657540754975516</v>
      </c>
      <c r="CC167" s="71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2:149" outlineLevel="1" x14ac:dyDescent="0.2">
      <c r="B168" s="2">
        <v>154</v>
      </c>
      <c r="D168">
        <v>97</v>
      </c>
      <c r="E168" t="s">
        <v>130</v>
      </c>
      <c r="F168" s="32"/>
      <c r="G168" s="32">
        <f>'[2]2021 Benchmarking Calculations'!BG108</f>
        <v>-0.37469032273540276</v>
      </c>
      <c r="H168" s="200">
        <v>-0.37469032273540276</v>
      </c>
      <c r="I168" s="32">
        <f t="shared" si="58"/>
        <v>-0.37469032273540276</v>
      </c>
      <c r="J168" s="32">
        <f t="shared" si="58"/>
        <v>-0.37469032273540276</v>
      </c>
      <c r="K168" s="32">
        <f t="shared" si="58"/>
        <v>-0.37469032273540276</v>
      </c>
      <c r="L168" s="32">
        <f t="shared" si="58"/>
        <v>-0.37469032273540276</v>
      </c>
      <c r="M168" s="32">
        <f t="shared" si="58"/>
        <v>-0.37469032273540276</v>
      </c>
      <c r="N168" s="166"/>
      <c r="O168" s="70">
        <v>166</v>
      </c>
      <c r="P168" s="70">
        <v>0</v>
      </c>
      <c r="Q168" s="114">
        <v>-0.37229165620323451</v>
      </c>
      <c r="R168" s="114">
        <v>-0.40029655329034286</v>
      </c>
      <c r="S168" s="114">
        <v>-0.35409746395880048</v>
      </c>
      <c r="T168" s="114">
        <v>-0.38079269995727272</v>
      </c>
      <c r="U168" s="114">
        <v>-0.36934413846152148</v>
      </c>
      <c r="V168" s="114">
        <v>-0.37238802143178218</v>
      </c>
      <c r="W168" s="114">
        <v>-0.3479372427761262</v>
      </c>
      <c r="X168" s="143">
        <v>-0.39556858220062985</v>
      </c>
      <c r="Y168" s="114">
        <v>-0.41443878646004056</v>
      </c>
      <c r="Z168" s="114">
        <v>-0.42901924253101764</v>
      </c>
      <c r="AA168" s="114">
        <v>-0.33467907529638907</v>
      </c>
      <c r="AB168" s="114">
        <v>-0.39218484854447522</v>
      </c>
      <c r="AC168" s="114">
        <v>-0.34925812609869589</v>
      </c>
      <c r="AD168" s="114">
        <v>-0.36636745662078835</v>
      </c>
      <c r="AE168" s="114">
        <v>-0.45925238847230287</v>
      </c>
      <c r="AF168" s="114">
        <v>-0.37266565684339747</v>
      </c>
      <c r="AG168" s="114">
        <v>-0.43179131955659478</v>
      </c>
      <c r="AH168" s="114">
        <v>-0.37734922005510918</v>
      </c>
      <c r="AI168" s="114">
        <v>-0.35842476957809133</v>
      </c>
      <c r="AJ168" s="114">
        <v>-0.35454392671765556</v>
      </c>
      <c r="AK168" s="114">
        <v>-0.39269300695857801</v>
      </c>
      <c r="AL168" s="71">
        <v>-0.389404678686189</v>
      </c>
      <c r="AM168" s="71">
        <v>-0.37945720060836563</v>
      </c>
      <c r="AN168" s="71">
        <v>-0.31747603649379857</v>
      </c>
      <c r="AO168" s="71">
        <v>-0.22895369706124347</v>
      </c>
      <c r="AP168" s="71">
        <v>-0.43886947995862802</v>
      </c>
      <c r="AQ168" s="71">
        <v>-0.37337600290101314</v>
      </c>
      <c r="AR168" s="71">
        <v>-0.40141903726022066</v>
      </c>
      <c r="AS168" s="71">
        <v>-0.37924679976802611</v>
      </c>
      <c r="AT168" s="71">
        <v>-0.37932477859397951</v>
      </c>
      <c r="AU168" s="71">
        <v>-0.32350172182936532</v>
      </c>
      <c r="AV168" s="71">
        <v>-0.37138961260064557</v>
      </c>
      <c r="AW168" s="71">
        <v>-0.34806187446929693</v>
      </c>
      <c r="AX168" s="71">
        <v>-0.3742197508901331</v>
      </c>
      <c r="AY168" s="71">
        <v>-0.37768395522454962</v>
      </c>
      <c r="AZ168" s="71">
        <v>-0.38956149181062166</v>
      </c>
      <c r="BA168" s="71"/>
      <c r="BB168" s="71">
        <v>-0.46205209541916481</v>
      </c>
      <c r="BC168" s="71">
        <v>-0.37218652822928527</v>
      </c>
      <c r="BD168" s="71">
        <v>-0.30443575165854886</v>
      </c>
      <c r="BE168" s="71">
        <v>-0.37415836912025918</v>
      </c>
      <c r="BF168" s="71">
        <v>-0.35102507535006755</v>
      </c>
      <c r="BG168" s="71">
        <v>-0.51829590350545818</v>
      </c>
      <c r="BH168" s="71">
        <v>-0.40931439487207433</v>
      </c>
      <c r="BI168" s="71">
        <v>-0.37469032273540276</v>
      </c>
      <c r="BJ168" s="71">
        <v>-0.39600165294843515</v>
      </c>
      <c r="BK168" s="71">
        <v>-0.405987541344832</v>
      </c>
      <c r="BL168" s="71">
        <v>-0.37280827648908577</v>
      </c>
      <c r="BM168" s="71">
        <v>-0.51307049283325834</v>
      </c>
      <c r="BN168" s="71">
        <v>-0.40964494938947582</v>
      </c>
      <c r="BO168" s="71">
        <v>-0.25488962993383857</v>
      </c>
      <c r="BP168" s="71">
        <v>-0.40561202090393783</v>
      </c>
      <c r="BQ168" s="71">
        <v>-0.33851096182861345</v>
      </c>
      <c r="BR168" s="71"/>
      <c r="BS168" s="71">
        <v>-0.44696440822760047</v>
      </c>
      <c r="BT168" s="71">
        <v>-0.39134946530999126</v>
      </c>
      <c r="BU168" s="71">
        <v>-0.35637045987491234</v>
      </c>
      <c r="BV168" s="71">
        <v>-0.37352077511780502</v>
      </c>
      <c r="BW168" s="71">
        <v>-0.24160753933709078</v>
      </c>
      <c r="BX168" s="149">
        <v>-0.3760363967227357</v>
      </c>
      <c r="BY168" s="71">
        <v>-0.3760580341659242</v>
      </c>
      <c r="BZ168" s="71">
        <v>-0.39025396151577973</v>
      </c>
      <c r="CA168" s="71">
        <v>-0.41490662478154905</v>
      </c>
      <c r="CB168" s="71">
        <v>-0.38195668509070285</v>
      </c>
      <c r="CC168" s="71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2:149" outlineLevel="1" x14ac:dyDescent="0.2">
      <c r="B169" s="2">
        <v>155</v>
      </c>
      <c r="D169">
        <v>98</v>
      </c>
      <c r="E169" t="s">
        <v>131</v>
      </c>
      <c r="F169" s="32"/>
      <c r="G169" s="32">
        <f>'[2]2021 Benchmarking Calculations'!BG109</f>
        <v>0.19330688239669644</v>
      </c>
      <c r="H169" s="200">
        <v>0.19330688239669644</v>
      </c>
      <c r="I169" s="32">
        <f t="shared" si="58"/>
        <v>0.19330688239669644</v>
      </c>
      <c r="J169" s="32">
        <f t="shared" si="58"/>
        <v>0.19330688239669644</v>
      </c>
      <c r="K169" s="32">
        <f t="shared" si="58"/>
        <v>0.19330688239669644</v>
      </c>
      <c r="L169" s="32">
        <f t="shared" si="58"/>
        <v>0.19330688239669644</v>
      </c>
      <c r="M169" s="32">
        <f t="shared" si="58"/>
        <v>0.19330688239669644</v>
      </c>
      <c r="N169" s="166"/>
      <c r="O169" s="70">
        <v>167</v>
      </c>
      <c r="P169" s="70">
        <v>0</v>
      </c>
      <c r="Q169" s="114">
        <v>0.25107352360474089</v>
      </c>
      <c r="R169" s="114">
        <v>0.22272730217267106</v>
      </c>
      <c r="S169" s="114">
        <v>0.21300959127088095</v>
      </c>
      <c r="T169" s="114">
        <v>0.17335542337902538</v>
      </c>
      <c r="U169" s="114">
        <v>0.19756385978967794</v>
      </c>
      <c r="V169" s="114">
        <v>0.18996236641101552</v>
      </c>
      <c r="W169" s="114">
        <v>0.20381579665316127</v>
      </c>
      <c r="X169" s="143">
        <v>0.25152891820417489</v>
      </c>
      <c r="Y169" s="114">
        <v>0.17811555362105094</v>
      </c>
      <c r="Z169" s="114">
        <v>0.16844599337173957</v>
      </c>
      <c r="AA169" s="114">
        <v>0.20463766697671296</v>
      </c>
      <c r="AB169" s="114">
        <v>0.16958826570242688</v>
      </c>
      <c r="AC169" s="114">
        <v>0.20491353114258057</v>
      </c>
      <c r="AD169" s="114">
        <v>0.18249730011161983</v>
      </c>
      <c r="AE169" s="114">
        <v>0.15794361855622402</v>
      </c>
      <c r="AF169" s="114">
        <v>0.11632977868088479</v>
      </c>
      <c r="AG169" s="114">
        <v>0.1251282609437471</v>
      </c>
      <c r="AH169" s="114">
        <v>0.18855649782772993</v>
      </c>
      <c r="AI169" s="114">
        <v>0.21778015067159809</v>
      </c>
      <c r="AJ169" s="114">
        <v>0.1956193740023032</v>
      </c>
      <c r="AK169" s="114">
        <v>0.18107885978200972</v>
      </c>
      <c r="AL169" s="71">
        <v>0.17302448085604266</v>
      </c>
      <c r="AM169" s="71">
        <v>0.2037462989516087</v>
      </c>
      <c r="AN169" s="71">
        <v>0.27740749094919742</v>
      </c>
      <c r="AO169" s="71">
        <v>0.23571949757047889</v>
      </c>
      <c r="AP169" s="71">
        <v>0.17421493243426237</v>
      </c>
      <c r="AQ169" s="71">
        <v>0.10588288610709412</v>
      </c>
      <c r="AR169" s="71">
        <v>0.18618116751437797</v>
      </c>
      <c r="AS169" s="71">
        <v>0.19081218843470027</v>
      </c>
      <c r="AT169" s="71">
        <v>0.1805822018903388</v>
      </c>
      <c r="AU169" s="71">
        <v>0.25101480115264524</v>
      </c>
      <c r="AV169" s="71">
        <v>0.18884973319552725</v>
      </c>
      <c r="AW169" s="71">
        <v>0.20334885650391998</v>
      </c>
      <c r="AX169" s="71">
        <v>0.18686585189078467</v>
      </c>
      <c r="AY169" s="71">
        <v>0.17512836761040085</v>
      </c>
      <c r="AZ169" s="71">
        <v>0.1674170193964844</v>
      </c>
      <c r="BA169" s="71"/>
      <c r="BB169" s="71">
        <v>0.17121564819836485</v>
      </c>
      <c r="BC169" s="71">
        <v>0.18869188478016991</v>
      </c>
      <c r="BD169" s="71">
        <v>0.2328630013255388</v>
      </c>
      <c r="BE169" s="71">
        <v>0.19218571466043591</v>
      </c>
      <c r="BF169" s="71">
        <v>0.20632116545564333</v>
      </c>
      <c r="BG169" s="71">
        <v>0.16659946607288456</v>
      </c>
      <c r="BH169" s="71">
        <v>0.17928178064532294</v>
      </c>
      <c r="BI169" s="71">
        <v>0.19330688239669644</v>
      </c>
      <c r="BJ169" s="71">
        <v>0.18084866382798676</v>
      </c>
      <c r="BK169" s="71">
        <v>0.1859902829732617</v>
      </c>
      <c r="BL169" s="71">
        <v>0.2290697476813679</v>
      </c>
      <c r="BM169" s="71">
        <v>6.6008262535650897E-3</v>
      </c>
      <c r="BN169" s="71">
        <v>0.16813952291116996</v>
      </c>
      <c r="BO169" s="71">
        <v>0.23846949280649632</v>
      </c>
      <c r="BP169" s="71">
        <v>0.17994301787009193</v>
      </c>
      <c r="BQ169" s="71">
        <v>0.17481390584244072</v>
      </c>
      <c r="BR169" s="71"/>
      <c r="BS169" s="71">
        <v>0.15426972026093408</v>
      </c>
      <c r="BT169" s="71">
        <v>0.17867650841945085</v>
      </c>
      <c r="BU169" s="71">
        <v>0.20320354247111899</v>
      </c>
      <c r="BV169" s="71">
        <v>0.18635031529150531</v>
      </c>
      <c r="BW169" s="71">
        <v>0.30866308158943717</v>
      </c>
      <c r="BX169" s="149">
        <v>0.189825746196991</v>
      </c>
      <c r="BY169" s="71">
        <v>0.18276575431779585</v>
      </c>
      <c r="BZ169" s="71">
        <v>0.19466101229742394</v>
      </c>
      <c r="CA169" s="71">
        <v>0.18263289182349302</v>
      </c>
      <c r="CB169" s="71">
        <v>0.19408398963548201</v>
      </c>
      <c r="CC169" s="71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2:149" outlineLevel="1" x14ac:dyDescent="0.2">
      <c r="B170" s="2">
        <v>156</v>
      </c>
      <c r="D170">
        <v>99</v>
      </c>
      <c r="E170" t="s">
        <v>132</v>
      </c>
      <c r="F170" s="32"/>
      <c r="G170" s="32">
        <f>'[2]2021 Benchmarking Calculations'!BG110</f>
        <v>0.17114358176948108</v>
      </c>
      <c r="H170" s="200">
        <v>0.17114358176948108</v>
      </c>
      <c r="I170" s="32">
        <f t="shared" si="58"/>
        <v>0.17114358176948108</v>
      </c>
      <c r="J170" s="32">
        <f t="shared" si="58"/>
        <v>0.17114358176948108</v>
      </c>
      <c r="K170" s="32">
        <f t="shared" si="58"/>
        <v>0.17114358176948108</v>
      </c>
      <c r="L170" s="32">
        <f t="shared" si="58"/>
        <v>0.17114358176948108</v>
      </c>
      <c r="M170" s="32">
        <f t="shared" si="58"/>
        <v>0.17114358176948108</v>
      </c>
      <c r="N170" s="166"/>
      <c r="O170" s="70">
        <v>168</v>
      </c>
      <c r="P170" s="70">
        <v>0</v>
      </c>
      <c r="Q170" s="114">
        <v>0.14596830485981666</v>
      </c>
      <c r="R170" s="114">
        <v>0.17177849581388829</v>
      </c>
      <c r="S170" s="114">
        <v>0.15483886501318267</v>
      </c>
      <c r="T170" s="114">
        <v>0.17794974498286584</v>
      </c>
      <c r="U170" s="114">
        <v>0.16646675427234686</v>
      </c>
      <c r="V170" s="114">
        <v>0.17188676846649997</v>
      </c>
      <c r="W170" s="114">
        <v>0.16001913836834675</v>
      </c>
      <c r="X170" s="143">
        <v>0.17826995710647331</v>
      </c>
      <c r="Y170" s="114">
        <v>0.17432798980667397</v>
      </c>
      <c r="Z170" s="114">
        <v>0.16437855724120906</v>
      </c>
      <c r="AA170" s="114">
        <v>0.16941256687878514</v>
      </c>
      <c r="AB170" s="114">
        <v>0.15529711493754556</v>
      </c>
      <c r="AC170" s="114">
        <v>0.16731089891616763</v>
      </c>
      <c r="AD170" s="114">
        <v>0.18664684042524549</v>
      </c>
      <c r="AE170" s="114">
        <v>0.1547561951000799</v>
      </c>
      <c r="AF170" s="114">
        <v>0.14311942948519987</v>
      </c>
      <c r="AG170" s="114">
        <v>0.15578145602833682</v>
      </c>
      <c r="AH170" s="114">
        <v>0.16396621973346462</v>
      </c>
      <c r="AI170" s="114">
        <v>0.13416837582546362</v>
      </c>
      <c r="AJ170" s="114">
        <v>0.16890950559847798</v>
      </c>
      <c r="AK170" s="114">
        <v>0.1640777783447091</v>
      </c>
      <c r="AL170" s="71">
        <v>0.21577666473416468</v>
      </c>
      <c r="AM170" s="71">
        <v>0.14260908353524326</v>
      </c>
      <c r="AN170" s="71">
        <v>0.15393852902841731</v>
      </c>
      <c r="AO170" s="71">
        <v>0.18140575466897618</v>
      </c>
      <c r="AP170" s="71">
        <v>0.14620866802689342</v>
      </c>
      <c r="AQ170" s="71">
        <v>0.20678713176491742</v>
      </c>
      <c r="AR170" s="71">
        <v>0.15656134120190557</v>
      </c>
      <c r="AS170" s="71">
        <v>0.16404114759948579</v>
      </c>
      <c r="AT170" s="71">
        <v>0.16782890461962829</v>
      </c>
      <c r="AU170" s="71">
        <v>0.15957942932999436</v>
      </c>
      <c r="AV170" s="71">
        <v>0.16660033235186913</v>
      </c>
      <c r="AW170" s="71">
        <v>0.16900299808417318</v>
      </c>
      <c r="AX170" s="71">
        <v>0.15194285464472035</v>
      </c>
      <c r="AY170" s="71">
        <v>0.16973497702744425</v>
      </c>
      <c r="AZ170" s="71">
        <v>0.16720910089759156</v>
      </c>
      <c r="BA170" s="71"/>
      <c r="BB170" s="71">
        <v>0.14751708740856675</v>
      </c>
      <c r="BC170" s="71">
        <v>0.16766663884915775</v>
      </c>
      <c r="BD170" s="71">
        <v>0.16213456734626613</v>
      </c>
      <c r="BE170" s="71">
        <v>0.17567013467705989</v>
      </c>
      <c r="BF170" s="71">
        <v>0.17125280694478112</v>
      </c>
      <c r="BG170" s="71">
        <v>0.17821555056517674</v>
      </c>
      <c r="BH170" s="71">
        <v>0.16291602092212651</v>
      </c>
      <c r="BI170" s="71">
        <v>0.17114358176948108</v>
      </c>
      <c r="BJ170" s="71">
        <v>0.16716122087415469</v>
      </c>
      <c r="BK170" s="71">
        <v>0.15716899407163007</v>
      </c>
      <c r="BL170" s="71">
        <v>0.16151670357314785</v>
      </c>
      <c r="BM170" s="71">
        <v>0.1422161409682251</v>
      </c>
      <c r="BN170" s="71">
        <v>0.15569732564767053</v>
      </c>
      <c r="BO170" s="71">
        <v>0.17968558232475068</v>
      </c>
      <c r="BP170" s="71">
        <v>0.16936180917785057</v>
      </c>
      <c r="BQ170" s="71">
        <v>0.17654307212838749</v>
      </c>
      <c r="BR170" s="71"/>
      <c r="BS170" s="71">
        <v>0.16679861288402542</v>
      </c>
      <c r="BT170" s="71">
        <v>0.16929474667119218</v>
      </c>
      <c r="BU170" s="71">
        <v>0.14636389987504791</v>
      </c>
      <c r="BV170" s="71">
        <v>0.16484460359808092</v>
      </c>
      <c r="BW170" s="71">
        <v>0.15542489375565871</v>
      </c>
      <c r="BX170" s="149">
        <v>0.16232933514104553</v>
      </c>
      <c r="BY170" s="71">
        <v>0.16373590283611791</v>
      </c>
      <c r="BZ170" s="71">
        <v>0.16202335231267001</v>
      </c>
      <c r="CA170" s="71">
        <v>0.14954689120769832</v>
      </c>
      <c r="CB170" s="71">
        <v>0.1597645481501179</v>
      </c>
      <c r="CC170" s="71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2:149" outlineLevel="1" x14ac:dyDescent="0.2">
      <c r="B171" s="2">
        <v>157</v>
      </c>
      <c r="D171">
        <v>100</v>
      </c>
      <c r="E171" t="s">
        <v>133</v>
      </c>
      <c r="F171" s="32"/>
      <c r="G171" s="32">
        <f>'[2]2021 Benchmarking Calculations'!BG111</f>
        <v>5.3716614384770489E-2</v>
      </c>
      <c r="H171" s="200">
        <v>5.3716614384770489E-2</v>
      </c>
      <c r="I171" s="32">
        <f t="shared" si="58"/>
        <v>5.3716614384770489E-2</v>
      </c>
      <c r="J171" s="32">
        <f t="shared" si="58"/>
        <v>5.3716614384770489E-2</v>
      </c>
      <c r="K171" s="32">
        <f t="shared" si="58"/>
        <v>5.3716614384770489E-2</v>
      </c>
      <c r="L171" s="32">
        <f t="shared" si="58"/>
        <v>5.3716614384770489E-2</v>
      </c>
      <c r="M171" s="32">
        <f t="shared" si="58"/>
        <v>5.3716614384770489E-2</v>
      </c>
      <c r="N171" s="166"/>
      <c r="O171" s="70">
        <v>169</v>
      </c>
      <c r="P171" s="70">
        <v>0</v>
      </c>
      <c r="Q171" s="114">
        <v>5.503990155228089E-2</v>
      </c>
      <c r="R171" s="114">
        <v>4.916034883349274E-2</v>
      </c>
      <c r="S171" s="114">
        <v>5.3284587002275452E-2</v>
      </c>
      <c r="T171" s="114">
        <v>4.6438770495822568E-2</v>
      </c>
      <c r="U171" s="114">
        <v>5.378123107436461E-2</v>
      </c>
      <c r="V171" s="114">
        <v>5.4123928392651788E-2</v>
      </c>
      <c r="W171" s="114">
        <v>5.3204514285881799E-2</v>
      </c>
      <c r="X171" s="143">
        <v>5.3512745703827136E-2</v>
      </c>
      <c r="Y171" s="114">
        <v>5.2580154946279323E-2</v>
      </c>
      <c r="Z171" s="114">
        <v>5.4667101446115196E-2</v>
      </c>
      <c r="AA171" s="114">
        <v>5.0296776035877011E-2</v>
      </c>
      <c r="AB171" s="114">
        <v>5.4182273542130122E-2</v>
      </c>
      <c r="AC171" s="114">
        <v>5.5403825613348445E-2</v>
      </c>
      <c r="AD171" s="114">
        <v>5.13127303109433E-2</v>
      </c>
      <c r="AE171" s="114">
        <v>5.288435121579127E-2</v>
      </c>
      <c r="AF171" s="114">
        <v>5.147941371628928E-2</v>
      </c>
      <c r="AG171" s="114">
        <v>5.3175575741781445E-2</v>
      </c>
      <c r="AH171" s="114">
        <v>5.4158651158093707E-2</v>
      </c>
      <c r="AI171" s="114">
        <v>5.8419685387726017E-2</v>
      </c>
      <c r="AJ171" s="114">
        <v>5.3813202937880944E-2</v>
      </c>
      <c r="AK171" s="114">
        <v>5.5239256895829203E-2</v>
      </c>
      <c r="AL171" s="71">
        <v>4.9449949373317037E-2</v>
      </c>
      <c r="AM171" s="71">
        <v>5.510177459757104E-2</v>
      </c>
      <c r="AN171" s="71">
        <v>3.92884225511968E-2</v>
      </c>
      <c r="AO171" s="71">
        <v>5.0210375098082127E-2</v>
      </c>
      <c r="AP171" s="71">
        <v>5.2589972630502468E-2</v>
      </c>
      <c r="AQ171" s="71">
        <v>4.8389909273165221E-2</v>
      </c>
      <c r="AR171" s="71">
        <v>6.0341732873607445E-2</v>
      </c>
      <c r="AS171" s="71">
        <v>5.4713049229756505E-2</v>
      </c>
      <c r="AT171" s="71">
        <v>5.0898468907486172E-2</v>
      </c>
      <c r="AU171" s="71">
        <v>5.3634879307653871E-2</v>
      </c>
      <c r="AV171" s="71">
        <v>5.3265333346367405E-2</v>
      </c>
      <c r="AW171" s="71">
        <v>5.2298936624469383E-2</v>
      </c>
      <c r="AX171" s="71">
        <v>5.4883074935938692E-2</v>
      </c>
      <c r="AY171" s="71">
        <v>5.2741199780716452E-2</v>
      </c>
      <c r="AZ171" s="71">
        <v>5.5237188358003841E-2</v>
      </c>
      <c r="BA171" s="71"/>
      <c r="BB171" s="71">
        <v>5.6033918204693167E-2</v>
      </c>
      <c r="BC171" s="71">
        <v>5.0554854145639982E-2</v>
      </c>
      <c r="BD171" s="71">
        <v>5.4390477619424615E-2</v>
      </c>
      <c r="BE171" s="71">
        <v>5.6170591256039626E-2</v>
      </c>
      <c r="BF171" s="71">
        <v>5.4009750189700778E-2</v>
      </c>
      <c r="BG171" s="71">
        <v>5.4392669295586948E-2</v>
      </c>
      <c r="BH171" s="71">
        <v>5.5090168412796126E-2</v>
      </c>
      <c r="BI171" s="71">
        <v>5.3716614384770489E-2</v>
      </c>
      <c r="BJ171" s="71">
        <v>5.353540498508691E-2</v>
      </c>
      <c r="BK171" s="71">
        <v>5.3225749366978548E-2</v>
      </c>
      <c r="BL171" s="71">
        <v>5.4270127536606649E-2</v>
      </c>
      <c r="BM171" s="71">
        <v>5.3855187171518715E-2</v>
      </c>
      <c r="BN171" s="71">
        <v>5.3373379568857682E-2</v>
      </c>
      <c r="BO171" s="71">
        <v>5.5167258833257127E-2</v>
      </c>
      <c r="BP171" s="71">
        <v>4.6101284287109245E-2</v>
      </c>
      <c r="BQ171" s="71">
        <v>5.4131604166514968E-2</v>
      </c>
      <c r="BR171" s="71"/>
      <c r="BS171" s="71">
        <v>5.9101216571373683E-2</v>
      </c>
      <c r="BT171" s="71">
        <v>5.4762699359683475E-2</v>
      </c>
      <c r="BU171" s="71">
        <v>5.3565988595264846E-2</v>
      </c>
      <c r="BV171" s="71">
        <v>5.4044621134801796E-2</v>
      </c>
      <c r="BW171" s="71">
        <v>5.3358879624143984E-2</v>
      </c>
      <c r="BX171" s="149">
        <v>5.2963073937608462E-2</v>
      </c>
      <c r="BY171" s="71">
        <v>5.5990134811783165E-2</v>
      </c>
      <c r="BZ171" s="71">
        <v>5.4452989613549385E-2</v>
      </c>
      <c r="CA171" s="71">
        <v>5.0135942746284523E-2</v>
      </c>
      <c r="CB171" s="71">
        <v>5.3965274109464501E-2</v>
      </c>
      <c r="CC171" s="71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2:149" outlineLevel="1" x14ac:dyDescent="0.2">
      <c r="B172" s="2">
        <v>158</v>
      </c>
      <c r="D172">
        <v>101</v>
      </c>
      <c r="E172" t="s">
        <v>134</v>
      </c>
      <c r="F172" s="32"/>
      <c r="G172" s="32">
        <f>'[2]2021 Benchmarking Calculations'!BG112</f>
        <v>1.0171824601749035E-2</v>
      </c>
      <c r="H172" s="200">
        <v>1.0171824601749035E-2</v>
      </c>
      <c r="I172" s="32">
        <f t="shared" si="58"/>
        <v>1.0171824601749035E-2</v>
      </c>
      <c r="J172" s="32">
        <f t="shared" si="58"/>
        <v>1.0171824601749035E-2</v>
      </c>
      <c r="K172" s="32">
        <f t="shared" si="58"/>
        <v>1.0171824601749035E-2</v>
      </c>
      <c r="L172" s="32">
        <f t="shared" si="58"/>
        <v>1.0171824601749035E-2</v>
      </c>
      <c r="M172" s="32">
        <f t="shared" si="58"/>
        <v>1.0171824601749035E-2</v>
      </c>
      <c r="N172" s="166"/>
      <c r="O172" s="70">
        <v>170</v>
      </c>
      <c r="P172" s="70">
        <v>0</v>
      </c>
      <c r="Q172" s="114">
        <v>8.1411608494639243E-3</v>
      </c>
      <c r="R172" s="114">
        <v>8.3780809469955475E-3</v>
      </c>
      <c r="S172" s="114">
        <v>9.7871670027535052E-3</v>
      </c>
      <c r="T172" s="114">
        <v>1.635269041024201E-2</v>
      </c>
      <c r="U172" s="114">
        <v>9.1957660950107156E-3</v>
      </c>
      <c r="V172" s="114">
        <v>9.421783718003951E-3</v>
      </c>
      <c r="W172" s="114">
        <v>1.0619573680694994E-2</v>
      </c>
      <c r="X172" s="143">
        <v>9.2589979425976576E-3</v>
      </c>
      <c r="Y172" s="114">
        <v>1.0484673502828501E-2</v>
      </c>
      <c r="Z172" s="114">
        <v>7.9388349901480249E-3</v>
      </c>
      <c r="AA172" s="114">
        <v>1.3605974269170984E-2</v>
      </c>
      <c r="AB172" s="114">
        <v>9.5944400375493899E-3</v>
      </c>
      <c r="AC172" s="114">
        <v>8.3371804494174473E-3</v>
      </c>
      <c r="AD172" s="114">
        <v>1.0491982213276518E-2</v>
      </c>
      <c r="AE172" s="114">
        <v>1.0884982180299985E-2</v>
      </c>
      <c r="AF172" s="114">
        <v>1.1006053941147842E-2</v>
      </c>
      <c r="AG172" s="114">
        <v>9.7635545924857903E-3</v>
      </c>
      <c r="AH172" s="114">
        <v>9.4711672338345654E-3</v>
      </c>
      <c r="AI172" s="114">
        <v>8.0165151496298659E-3</v>
      </c>
      <c r="AJ172" s="114">
        <v>9.6281305977349296E-3</v>
      </c>
      <c r="AK172" s="114">
        <v>8.7768246463334476E-3</v>
      </c>
      <c r="AL172" s="71">
        <v>1.1464544361095563E-2</v>
      </c>
      <c r="AM172" s="71">
        <v>9.1021959170886624E-3</v>
      </c>
      <c r="AN172" s="71">
        <v>2.5779559549943265E-2</v>
      </c>
      <c r="AO172" s="71">
        <v>1.1840717811787527E-2</v>
      </c>
      <c r="AP172" s="71">
        <v>1.1165903805033572E-2</v>
      </c>
      <c r="AQ172" s="71">
        <v>1.306357983546147E-2</v>
      </c>
      <c r="AR172" s="71">
        <v>7.0053012385223878E-3</v>
      </c>
      <c r="AS172" s="71">
        <v>9.4875654709910551E-3</v>
      </c>
      <c r="AT172" s="71">
        <v>1.07932400511217E-2</v>
      </c>
      <c r="AU172" s="71">
        <v>8.9648463668951517E-3</v>
      </c>
      <c r="AV172" s="71">
        <v>1.0124985957135957E-2</v>
      </c>
      <c r="AW172" s="71">
        <v>1.0697811739488916E-2</v>
      </c>
      <c r="AX172" s="71">
        <v>9.1358843325688444E-3</v>
      </c>
      <c r="AY172" s="71">
        <v>1.1020866526093354E-2</v>
      </c>
      <c r="AZ172" s="71">
        <v>1.0118646189356317E-2</v>
      </c>
      <c r="BA172" s="71"/>
      <c r="BB172" s="71">
        <v>9.9902254520090605E-3</v>
      </c>
      <c r="BC172" s="71">
        <v>1.0346625185687741E-2</v>
      </c>
      <c r="BD172" s="71">
        <v>9.2014059929463876E-3</v>
      </c>
      <c r="BE172" s="71">
        <v>7.9296125178026644E-3</v>
      </c>
      <c r="BF172" s="71">
        <v>9.5805310949350631E-3</v>
      </c>
      <c r="BG172" s="71">
        <v>6.4690505508058771E-3</v>
      </c>
      <c r="BH172" s="71">
        <v>8.6619930215187102E-3</v>
      </c>
      <c r="BI172" s="71">
        <v>1.0171824601749035E-2</v>
      </c>
      <c r="BJ172" s="71">
        <v>1.0015898125792844E-2</v>
      </c>
      <c r="BK172" s="71">
        <v>1.0145632960995909E-2</v>
      </c>
      <c r="BL172" s="71">
        <v>9.3677093679656043E-3</v>
      </c>
      <c r="BM172" s="71">
        <v>9.4352482025605311E-3</v>
      </c>
      <c r="BN172" s="71">
        <v>1.1248129432982201E-2</v>
      </c>
      <c r="BO172" s="71">
        <v>8.9178394128427985E-3</v>
      </c>
      <c r="BP172" s="71">
        <v>1.8022794006242293E-2</v>
      </c>
      <c r="BQ172" s="71">
        <v>9.3352609250269558E-3</v>
      </c>
      <c r="BR172" s="71"/>
      <c r="BS172" s="71">
        <v>6.5931192565729102E-3</v>
      </c>
      <c r="BT172" s="71">
        <v>9.537342017168271E-3</v>
      </c>
      <c r="BU172" s="71">
        <v>1.3022518819600537E-2</v>
      </c>
      <c r="BV172" s="71">
        <v>9.5187289016650523E-3</v>
      </c>
      <c r="BW172" s="71">
        <v>9.8020658333177746E-3</v>
      </c>
      <c r="BX172" s="149">
        <v>1.0508978475099684E-2</v>
      </c>
      <c r="BY172" s="71">
        <v>8.7628386700441263E-3</v>
      </c>
      <c r="BZ172" s="71">
        <v>9.9897516161615574E-3</v>
      </c>
      <c r="CA172" s="71">
        <v>1.0791809526784157E-2</v>
      </c>
      <c r="CB172" s="71">
        <v>9.7205101496112833E-3</v>
      </c>
      <c r="CC172" s="71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2:149" outlineLevel="1" x14ac:dyDescent="0.2">
      <c r="B173" s="2">
        <v>159</v>
      </c>
      <c r="D173">
        <v>102</v>
      </c>
      <c r="E173" t="s">
        <v>135</v>
      </c>
      <c r="F173" s="32"/>
      <c r="G173" s="32">
        <f>'[2]2021 Benchmarking Calculations'!BG113</f>
        <v>-1.8589471029353821E-4</v>
      </c>
      <c r="H173" s="200">
        <v>-1.8589471029353821E-4</v>
      </c>
      <c r="I173" s="32">
        <f t="shared" si="58"/>
        <v>-1.8589471029353821E-4</v>
      </c>
      <c r="J173" s="32">
        <f t="shared" si="58"/>
        <v>-1.8589471029353821E-4</v>
      </c>
      <c r="K173" s="32">
        <f t="shared" si="58"/>
        <v>-1.8589471029353821E-4</v>
      </c>
      <c r="L173" s="32">
        <f t="shared" si="58"/>
        <v>-1.8589471029353821E-4</v>
      </c>
      <c r="M173" s="32">
        <f t="shared" si="58"/>
        <v>-1.8589471029353821E-4</v>
      </c>
      <c r="N173" s="166"/>
      <c r="O173" s="70">
        <v>171</v>
      </c>
      <c r="P173" s="70">
        <v>0</v>
      </c>
      <c r="Q173" s="114">
        <v>4.0338828404695715E-4</v>
      </c>
      <c r="R173" s="114">
        <v>5.9946940642715829E-3</v>
      </c>
      <c r="S173" s="114">
        <v>-6.5025914175914634E-4</v>
      </c>
      <c r="T173" s="114">
        <v>1.6759843612100256E-3</v>
      </c>
      <c r="U173" s="114">
        <v>2.7663053736157184E-4</v>
      </c>
      <c r="V173" s="114">
        <v>-2.6035614297739706E-4</v>
      </c>
      <c r="W173" s="114">
        <v>-2.2490720512663431E-4</v>
      </c>
      <c r="X173" s="143">
        <v>8.5376572339093681E-4</v>
      </c>
      <c r="Y173" s="114">
        <v>-9.4108140005183527E-4</v>
      </c>
      <c r="Z173" s="114">
        <v>6.1302371553551005E-5</v>
      </c>
      <c r="AA173" s="114">
        <v>6.8268178762295739E-4</v>
      </c>
      <c r="AB173" s="114">
        <v>3.4373713503621506E-5</v>
      </c>
      <c r="AC173" s="114">
        <v>-5.7365548392321331E-4</v>
      </c>
      <c r="AD173" s="114">
        <v>2.2701363569527511E-3</v>
      </c>
      <c r="AE173" s="114">
        <v>-3.2346528351723247E-4</v>
      </c>
      <c r="AF173" s="114">
        <v>1.140042255446172E-3</v>
      </c>
      <c r="AG173" s="114">
        <v>-5.9075973229821832E-4</v>
      </c>
      <c r="AH173" s="114">
        <v>-2.1441362403668007E-4</v>
      </c>
      <c r="AI173" s="114">
        <v>-2.3827479727646372E-3</v>
      </c>
      <c r="AJ173" s="114">
        <v>-1.5707053355296097E-5</v>
      </c>
      <c r="AK173" s="114">
        <v>-3.8825942909598288E-4</v>
      </c>
      <c r="AL173" s="71">
        <v>2.7192736585223976E-3</v>
      </c>
      <c r="AM173" s="71">
        <v>-8.2985391367038086E-4</v>
      </c>
      <c r="AN173" s="71">
        <v>-1.4134374886796142E-3</v>
      </c>
      <c r="AO173" s="71">
        <v>8.9397456847595258E-4</v>
      </c>
      <c r="AP173" s="71">
        <v>-1.1294551958965504E-3</v>
      </c>
      <c r="AQ173" s="71">
        <v>1.2109405594558365E-3</v>
      </c>
      <c r="AR173" s="71">
        <v>-1.094344426412347E-3</v>
      </c>
      <c r="AS173" s="71">
        <v>-9.2664484729276797E-5</v>
      </c>
      <c r="AT173" s="71">
        <v>2.0223953221643332E-3</v>
      </c>
      <c r="AU173" s="71">
        <v>3.0843628318241723E-4</v>
      </c>
      <c r="AV173" s="71">
        <v>3.1725297581755574E-4</v>
      </c>
      <c r="AW173" s="71">
        <v>-5.0436281801816141E-4</v>
      </c>
      <c r="AX173" s="71">
        <v>-4.4748950522163766E-4</v>
      </c>
      <c r="AY173" s="71">
        <v>-3.0347596960900169E-4</v>
      </c>
      <c r="AZ173" s="71">
        <v>-1.0413741656456477E-4</v>
      </c>
      <c r="BA173" s="71"/>
      <c r="BB173" s="71">
        <v>-2.2259690703941293E-3</v>
      </c>
      <c r="BC173" s="71">
        <v>2.5923324333866349E-3</v>
      </c>
      <c r="BD173" s="71">
        <v>3.2685217636735375E-4</v>
      </c>
      <c r="BE173" s="71">
        <v>1.4274970927439234E-3</v>
      </c>
      <c r="BF173" s="71">
        <v>-2.4676475388385466E-4</v>
      </c>
      <c r="BG173" s="71">
        <v>-1.4618171876717989E-4</v>
      </c>
      <c r="BH173" s="71">
        <v>-1.2931521650270394E-3</v>
      </c>
      <c r="BI173" s="71">
        <v>-1.8589471029353821E-4</v>
      </c>
      <c r="BJ173" s="71">
        <v>-4.6541624922236124E-5</v>
      </c>
      <c r="BK173" s="71">
        <v>3.9913554246706617E-5</v>
      </c>
      <c r="BL173" s="71">
        <v>-3.7943535359061253E-4</v>
      </c>
      <c r="BM173" s="71">
        <v>8.561929233125154E-6</v>
      </c>
      <c r="BN173" s="71">
        <v>-1.6964015473627803E-4</v>
      </c>
      <c r="BO173" s="71">
        <v>-3.2773297847610294E-4</v>
      </c>
      <c r="BP173" s="71">
        <v>-5.7988406067078779E-3</v>
      </c>
      <c r="BQ173" s="71">
        <v>-4.2344457436627181E-4</v>
      </c>
      <c r="BR173" s="71"/>
      <c r="BS173" s="71">
        <v>-3.7832146181729365E-4</v>
      </c>
      <c r="BT173" s="71">
        <v>-5.761489034696865E-4</v>
      </c>
      <c r="BU173" s="71">
        <v>8.631702700449273E-4</v>
      </c>
      <c r="BV173" s="71">
        <v>1.0600679838934646E-4</v>
      </c>
      <c r="BW173" s="71">
        <v>1.687118599302817E-5</v>
      </c>
      <c r="BX173" s="149">
        <v>-5.7384102735041909E-4</v>
      </c>
      <c r="BY173" s="71">
        <v>-1.367785384319864E-3</v>
      </c>
      <c r="BZ173" s="71">
        <v>-7.2531054784727433E-4</v>
      </c>
      <c r="CA173" s="71">
        <v>2.4768257822905815E-3</v>
      </c>
      <c r="CB173" s="71">
        <v>-1.6300306147759569E-4</v>
      </c>
      <c r="CC173" s="71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2:149" outlineLevel="1" x14ac:dyDescent="0.2">
      <c r="B174" s="2">
        <v>160</v>
      </c>
      <c r="D174">
        <v>103</v>
      </c>
      <c r="E174" t="s">
        <v>136</v>
      </c>
      <c r="F174" s="32"/>
      <c r="G174" s="32">
        <f>'[2]2021 Benchmarking Calculations'!BG114</f>
        <v>0.14207316580340745</v>
      </c>
      <c r="H174" s="200">
        <v>0.14207316580340745</v>
      </c>
      <c r="I174" s="32">
        <f t="shared" si="58"/>
        <v>0.14207316580340745</v>
      </c>
      <c r="J174" s="32">
        <f t="shared" si="58"/>
        <v>0.14207316580340745</v>
      </c>
      <c r="K174" s="32">
        <f t="shared" si="58"/>
        <v>0.14207316580340745</v>
      </c>
      <c r="L174" s="32">
        <f t="shared" si="58"/>
        <v>0.14207316580340745</v>
      </c>
      <c r="M174" s="32">
        <f t="shared" si="58"/>
        <v>0.14207316580340745</v>
      </c>
      <c r="N174" s="166"/>
      <c r="O174" s="70">
        <v>172</v>
      </c>
      <c r="P174" s="70">
        <v>0</v>
      </c>
      <c r="Q174" s="114">
        <v>0.10194906102051043</v>
      </c>
      <c r="R174" s="114">
        <v>0.13797223539543702</v>
      </c>
      <c r="S174" s="114">
        <v>0.11557135318483555</v>
      </c>
      <c r="T174" s="114">
        <v>0.15689125870107565</v>
      </c>
      <c r="U174" s="114">
        <v>0.13550366426895094</v>
      </c>
      <c r="V174" s="114">
        <v>0.1420445459839475</v>
      </c>
      <c r="W174" s="114">
        <v>0.11784423877075456</v>
      </c>
      <c r="X174" s="143">
        <v>0.12466894617253094</v>
      </c>
      <c r="Y174" s="114">
        <v>0.16991427230225328</v>
      </c>
      <c r="Z174" s="114">
        <v>0.17821776452137159</v>
      </c>
      <c r="AA174" s="114">
        <v>0.11405953951133221</v>
      </c>
      <c r="AB174" s="114">
        <v>0.15457317439348905</v>
      </c>
      <c r="AC174" s="114">
        <v>0.12037419191948384</v>
      </c>
      <c r="AD174" s="114">
        <v>0.14857425884810532</v>
      </c>
      <c r="AE174" s="114">
        <v>0.20277109741824062</v>
      </c>
      <c r="AF174" s="114">
        <v>0.16927832986658353</v>
      </c>
      <c r="AG174" s="114">
        <v>0.19844147105488796</v>
      </c>
      <c r="AH174" s="114">
        <v>0.14169574192628809</v>
      </c>
      <c r="AI174" s="114">
        <v>0.10564678612297607</v>
      </c>
      <c r="AJ174" s="114">
        <v>0.12594028554582348</v>
      </c>
      <c r="AK174" s="114">
        <v>0.15376739376769985</v>
      </c>
      <c r="AL174" s="71">
        <v>0.17713174311737548</v>
      </c>
      <c r="AM174" s="71">
        <v>0.12686878444662444</v>
      </c>
      <c r="AN174" s="71">
        <v>6.3150409965432669E-2</v>
      </c>
      <c r="AO174" s="71">
        <v>5.6930975555831653E-2</v>
      </c>
      <c r="AP174" s="71">
        <v>0.17368009391936112</v>
      </c>
      <c r="AQ174" s="71">
        <v>0.2065999902162769</v>
      </c>
      <c r="AR174" s="71">
        <v>0.14619652124988428</v>
      </c>
      <c r="AS174" s="71">
        <v>0.141222278744879</v>
      </c>
      <c r="AT174" s="71">
        <v>0.1482847141632227</v>
      </c>
      <c r="AU174" s="71">
        <v>8.1072932846977142E-2</v>
      </c>
      <c r="AV174" s="71">
        <v>0.1401574964782081</v>
      </c>
      <c r="AW174" s="71">
        <v>0.12197014541504286</v>
      </c>
      <c r="AX174" s="71">
        <v>0.13473180879929952</v>
      </c>
      <c r="AY174" s="71">
        <v>0.15126628844982973</v>
      </c>
      <c r="AZ174" s="71">
        <v>0.15909842334365082</v>
      </c>
      <c r="BA174" s="71"/>
      <c r="BB174" s="71">
        <v>0.18397040305579559</v>
      </c>
      <c r="BC174" s="71">
        <v>0.14104798504886482</v>
      </c>
      <c r="BD174" s="71">
        <v>8.3835597524175937E-2</v>
      </c>
      <c r="BE174" s="71">
        <v>0.14433696871551771</v>
      </c>
      <c r="BF174" s="71">
        <v>0.12437820874556793</v>
      </c>
      <c r="BG174" s="71">
        <v>0.2326447049863789</v>
      </c>
      <c r="BH174" s="71">
        <v>0.16333677799130095</v>
      </c>
      <c r="BI174" s="71">
        <v>0.14207316580340745</v>
      </c>
      <c r="BJ174" s="71">
        <v>0.15695911132868196</v>
      </c>
      <c r="BK174" s="71">
        <v>0.15314585004078135</v>
      </c>
      <c r="BL174" s="71">
        <v>0.11920026770553258</v>
      </c>
      <c r="BM174" s="71">
        <v>0.29721991232518447</v>
      </c>
      <c r="BN174" s="71">
        <v>0.1644240448695794</v>
      </c>
      <c r="BO174" s="71">
        <v>6.0242307161694902E-2</v>
      </c>
      <c r="BP174" s="71">
        <v>0.16295763663883825</v>
      </c>
      <c r="BQ174" s="71">
        <v>0.13835080358585455</v>
      </c>
      <c r="BR174" s="71"/>
      <c r="BS174" s="71">
        <v>0.19561400337153279</v>
      </c>
      <c r="BT174" s="71">
        <v>0.15732468491725349</v>
      </c>
      <c r="BU174" s="71">
        <v>0.1136957198299523</v>
      </c>
      <c r="BV174" s="71">
        <v>0.14168298109989297</v>
      </c>
      <c r="BW174" s="71">
        <v>1.0267065243983853E-2</v>
      </c>
      <c r="BX174" s="149">
        <v>0.14009774284449922</v>
      </c>
      <c r="BY174" s="71">
        <v>0.14373198907844248</v>
      </c>
      <c r="BZ174" s="71">
        <v>0.14463975314387012</v>
      </c>
      <c r="CA174" s="71">
        <v>0.1539784609852605</v>
      </c>
      <c r="CB174" s="71">
        <v>0.13961842490702145</v>
      </c>
      <c r="CC174" s="71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2:149" outlineLevel="1" x14ac:dyDescent="0.2">
      <c r="B175" s="2">
        <v>161</v>
      </c>
      <c r="D175">
        <v>104</v>
      </c>
      <c r="E175" t="s">
        <v>137</v>
      </c>
      <c r="F175" s="32"/>
      <c r="G175" s="32">
        <f>'[2]2021 Benchmarking Calculations'!BG115</f>
        <v>6.3907524365019161E-2</v>
      </c>
      <c r="H175" s="200">
        <v>6.3907524365019161E-2</v>
      </c>
      <c r="I175" s="32">
        <f t="shared" si="58"/>
        <v>6.3907524365019161E-2</v>
      </c>
      <c r="J175" s="32">
        <f t="shared" si="58"/>
        <v>6.3907524365019161E-2</v>
      </c>
      <c r="K175" s="32">
        <f t="shared" si="58"/>
        <v>6.3907524365019161E-2</v>
      </c>
      <c r="L175" s="32">
        <f t="shared" si="58"/>
        <v>6.3907524365019161E-2</v>
      </c>
      <c r="M175" s="32">
        <f t="shared" si="58"/>
        <v>6.3907524365019161E-2</v>
      </c>
      <c r="N175" s="166"/>
      <c r="O175" s="70">
        <v>173</v>
      </c>
      <c r="P175" s="70">
        <v>0</v>
      </c>
      <c r="Q175" s="114">
        <v>9.1189738655948011E-2</v>
      </c>
      <c r="R175" s="114">
        <v>0.10143528458581824</v>
      </c>
      <c r="S175" s="114">
        <v>7.0267007453026831E-2</v>
      </c>
      <c r="T175" s="114">
        <v>5.232124614429616E-2</v>
      </c>
      <c r="U175" s="114">
        <v>6.6108571896744822E-2</v>
      </c>
      <c r="V175" s="114">
        <v>6.003319427512703E-2</v>
      </c>
      <c r="W175" s="114">
        <v>6.051504417461831E-2</v>
      </c>
      <c r="X175" s="143">
        <v>0.10565182817113133</v>
      </c>
      <c r="Y175" s="114">
        <v>7.102823441438598E-2</v>
      </c>
      <c r="Z175" s="114">
        <v>7.7925564110140705E-2</v>
      </c>
      <c r="AA175" s="114">
        <v>5.0262202405579666E-2</v>
      </c>
      <c r="AB175" s="114">
        <v>6.6071035432867714E-2</v>
      </c>
      <c r="AC175" s="114">
        <v>5.8429286772212735E-2</v>
      </c>
      <c r="AD175" s="114">
        <v>4.3348258892874789E-2</v>
      </c>
      <c r="AE175" s="114">
        <v>8.7725060705797123E-2</v>
      </c>
      <c r="AF175" s="114">
        <v>3.6828671976821645E-2</v>
      </c>
      <c r="AG175" s="114">
        <v>7.1961549152193563E-2</v>
      </c>
      <c r="AH175" s="114">
        <v>6.7324079211322413E-2</v>
      </c>
      <c r="AI175" s="114">
        <v>8.8855714342797237E-2</v>
      </c>
      <c r="AJ175" s="114">
        <v>5.8278593670142348E-2</v>
      </c>
      <c r="AK175" s="114">
        <v>6.8984448296552911E-2</v>
      </c>
      <c r="AL175" s="71">
        <v>3.8329632195606367E-2</v>
      </c>
      <c r="AM175" s="71">
        <v>9.4290957601617126E-2</v>
      </c>
      <c r="AN175" s="71">
        <v>8.4004659034318335E-2</v>
      </c>
      <c r="AO175" s="71">
        <v>2.2877463026163211E-2</v>
      </c>
      <c r="AP175" s="71">
        <v>9.9120475637581668E-2</v>
      </c>
      <c r="AQ175" s="71">
        <v>2.250803236897532E-2</v>
      </c>
      <c r="AR175" s="71">
        <v>6.5547648484522603E-2</v>
      </c>
      <c r="AS175" s="71">
        <v>6.9628395848584726E-2</v>
      </c>
      <c r="AT175" s="71">
        <v>6.0882088759193681E-2</v>
      </c>
      <c r="AU175" s="71">
        <v>6.9712278683907045E-2</v>
      </c>
      <c r="AV175" s="71">
        <v>6.2872155189259829E-2</v>
      </c>
      <c r="AW175" s="71">
        <v>7.1904631761291124E-2</v>
      </c>
      <c r="AX175" s="71">
        <v>7.281052872589204E-2</v>
      </c>
      <c r="AY175" s="71">
        <v>5.5763489209087289E-2</v>
      </c>
      <c r="AZ175" s="71">
        <v>6.450385986571594E-2</v>
      </c>
      <c r="BA175" s="71"/>
      <c r="BB175" s="71">
        <v>0.10485309734642859</v>
      </c>
      <c r="BC175" s="71">
        <v>6.259227882158809E-2</v>
      </c>
      <c r="BD175" s="71">
        <v>6.8599197531240746E-2</v>
      </c>
      <c r="BE175" s="71">
        <v>5.8453936704806808E-2</v>
      </c>
      <c r="BF175" s="71">
        <v>6.0821786295606181E-2</v>
      </c>
      <c r="BG175" s="71">
        <v>0.10871200396356162</v>
      </c>
      <c r="BH175" s="71">
        <v>8.1234353309591445E-2</v>
      </c>
      <c r="BI175" s="71">
        <v>6.3907524365019161E-2</v>
      </c>
      <c r="BJ175" s="71">
        <v>6.9725850879947981E-2</v>
      </c>
      <c r="BK175" s="71">
        <v>8.6219061139922698E-2</v>
      </c>
      <c r="BL175" s="71">
        <v>8.4039391655790538E-2</v>
      </c>
      <c r="BM175" s="71">
        <v>3.5907807191767394E-2</v>
      </c>
      <c r="BN175" s="71">
        <v>7.2918304926018515E-2</v>
      </c>
      <c r="BO175" s="71">
        <v>3.3864956833131898E-2</v>
      </c>
      <c r="BP175" s="71">
        <v>6.8816641732062048E-2</v>
      </c>
      <c r="BQ175" s="71">
        <v>3.5810646123854012E-2</v>
      </c>
      <c r="BR175" s="71"/>
      <c r="BS175" s="71">
        <v>7.6883631560121374E-2</v>
      </c>
      <c r="BT175" s="71">
        <v>6.4616493049869009E-2</v>
      </c>
      <c r="BU175" s="71">
        <v>8.3766530586805971E-2</v>
      </c>
      <c r="BV175" s="71">
        <v>6.2218358729399931E-2</v>
      </c>
      <c r="BW175" s="71">
        <v>6.3660439793258597E-2</v>
      </c>
      <c r="BX175" s="149">
        <v>6.9424696868744168E-2</v>
      </c>
      <c r="BY175" s="71">
        <v>6.2914230789096276E-2</v>
      </c>
      <c r="BZ175" s="71">
        <v>7.6790539792661316E-2</v>
      </c>
      <c r="CA175" s="71">
        <v>8.8805523470779343E-2</v>
      </c>
      <c r="CB175" s="71">
        <v>7.3163749094575195E-2</v>
      </c>
      <c r="CC175" s="71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2:149" outlineLevel="1" x14ac:dyDescent="0.2">
      <c r="B176" s="2">
        <v>162</v>
      </c>
      <c r="D176">
        <v>105</v>
      </c>
      <c r="E176" t="s">
        <v>138</v>
      </c>
      <c r="F176" s="32"/>
      <c r="G176" s="32">
        <f>'[2]2021 Benchmarking Calculations'!BG116</f>
        <v>-0.20210733169486494</v>
      </c>
      <c r="H176" s="200">
        <v>-0.20210733169486494</v>
      </c>
      <c r="I176" s="32">
        <f t="shared" si="58"/>
        <v>-0.20210733169486494</v>
      </c>
      <c r="J176" s="32">
        <f t="shared" si="58"/>
        <v>-0.20210733169486494</v>
      </c>
      <c r="K176" s="32">
        <f t="shared" si="58"/>
        <v>-0.20210733169486494</v>
      </c>
      <c r="L176" s="32">
        <f t="shared" si="58"/>
        <v>-0.20210733169486494</v>
      </c>
      <c r="M176" s="32">
        <f t="shared" si="58"/>
        <v>-0.20210733169486494</v>
      </c>
      <c r="N176" s="166"/>
      <c r="O176" s="70">
        <v>174</v>
      </c>
      <c r="P176" s="70">
        <v>0</v>
      </c>
      <c r="Q176" s="114">
        <v>-0.20663672686964946</v>
      </c>
      <c r="R176" s="114">
        <v>-0.23963911110966085</v>
      </c>
      <c r="S176" s="114">
        <v>-0.19377556722487993</v>
      </c>
      <c r="T176" s="114">
        <v>-0.19667267056573109</v>
      </c>
      <c r="U176" s="114">
        <v>-0.19982454385291665</v>
      </c>
      <c r="V176" s="114">
        <v>-0.19832146792901736</v>
      </c>
      <c r="W176" s="114">
        <v>-0.18759065264887106</v>
      </c>
      <c r="X176" s="143">
        <v>-0.24875118665730625</v>
      </c>
      <c r="Y176" s="114">
        <v>-0.21250333013948025</v>
      </c>
      <c r="Z176" s="114">
        <v>-0.20941867398814357</v>
      </c>
      <c r="AA176" s="114">
        <v>-0.18345276323003798</v>
      </c>
      <c r="AB176" s="114">
        <v>-0.18794898767840035</v>
      </c>
      <c r="AC176" s="114">
        <v>-0.19208104501518797</v>
      </c>
      <c r="AD176" s="114">
        <v>-0.1965192649703878</v>
      </c>
      <c r="AE176" s="114">
        <v>-0.21876341378886505</v>
      </c>
      <c r="AF176" s="114">
        <v>-0.15025749458548762</v>
      </c>
      <c r="AG176" s="114">
        <v>-0.19453034814682924</v>
      </c>
      <c r="AH176" s="114">
        <v>-0.19831640106704812</v>
      </c>
      <c r="AI176" s="114">
        <v>-0.19063932476945222</v>
      </c>
      <c r="AJ176" s="114">
        <v>-0.19298885908759725</v>
      </c>
      <c r="AK176" s="114">
        <v>-0.19992696853124642</v>
      </c>
      <c r="AL176" s="71">
        <v>-0.21717851527880416</v>
      </c>
      <c r="AM176" s="71">
        <v>-0.2046460714481767</v>
      </c>
      <c r="AN176" s="71">
        <v>-0.20481699911382095</v>
      </c>
      <c r="AO176" s="71">
        <v>-0.17420665482110415</v>
      </c>
      <c r="AP176" s="71">
        <v>-0.2116235581971142</v>
      </c>
      <c r="AQ176" s="71">
        <v>-0.19950805269641952</v>
      </c>
      <c r="AR176" s="71">
        <v>-0.18735165460066494</v>
      </c>
      <c r="AS176" s="71">
        <v>-0.19997360443550533</v>
      </c>
      <c r="AT176" s="71">
        <v>-0.19546489563692088</v>
      </c>
      <c r="AU176" s="71">
        <v>-0.19570689637039543</v>
      </c>
      <c r="AV176" s="71">
        <v>-0.1965347725693373</v>
      </c>
      <c r="AW176" s="71">
        <v>-0.20667439190788128</v>
      </c>
      <c r="AX176" s="71">
        <v>-0.19131545113638782</v>
      </c>
      <c r="AY176" s="71">
        <v>-0.19213129090158865</v>
      </c>
      <c r="AZ176" s="71">
        <v>-0.19817626582076298</v>
      </c>
      <c r="BA176" s="71"/>
      <c r="BB176" s="71">
        <v>-0.21813974871200364</v>
      </c>
      <c r="BC176" s="71">
        <v>-0.19709701505492419</v>
      </c>
      <c r="BD176" s="71">
        <v>-0.19706067365865154</v>
      </c>
      <c r="BE176" s="71">
        <v>-0.20101963201828435</v>
      </c>
      <c r="BF176" s="71">
        <v>-0.19938526215996488</v>
      </c>
      <c r="BG176" s="71">
        <v>-0.25473357491781701</v>
      </c>
      <c r="BH176" s="71">
        <v>-0.21195870004978368</v>
      </c>
      <c r="BI176" s="71">
        <v>-0.20210733169486494</v>
      </c>
      <c r="BJ176" s="71">
        <v>-0.2038675949853031</v>
      </c>
      <c r="BK176" s="71">
        <v>-0.2089484017558583</v>
      </c>
      <c r="BL176" s="71">
        <v>-0.21329347547462973</v>
      </c>
      <c r="BM176" s="71">
        <v>-0.14835948861003165</v>
      </c>
      <c r="BN176" s="71">
        <v>-0.19593447283208443</v>
      </c>
      <c r="BO176" s="71">
        <v>-0.18136915734086642</v>
      </c>
      <c r="BP176" s="71">
        <v>-0.20477978882980941</v>
      </c>
      <c r="BQ176" s="71">
        <v>-0.18160352832288848</v>
      </c>
      <c r="BR176" s="71"/>
      <c r="BS176" s="71">
        <v>-0.21056030938333606</v>
      </c>
      <c r="BT176" s="71">
        <v>-0.20156858548674542</v>
      </c>
      <c r="BU176" s="71">
        <v>-0.20256662124834143</v>
      </c>
      <c r="BV176" s="71">
        <v>-0.19434568462543164</v>
      </c>
      <c r="BW176" s="71">
        <v>-0.18646926204413686</v>
      </c>
      <c r="BX176" s="149">
        <v>-0.19878385030461762</v>
      </c>
      <c r="BY176" s="71">
        <v>-0.19413898408103403</v>
      </c>
      <c r="BZ176" s="71">
        <v>-0.20575368498050087</v>
      </c>
      <c r="CA176" s="71">
        <v>-0.20264700323983714</v>
      </c>
      <c r="CB176" s="71">
        <v>-0.199694320532977</v>
      </c>
      <c r="CC176" s="71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2:149" outlineLevel="1" x14ac:dyDescent="0.2">
      <c r="B177" s="2">
        <v>163</v>
      </c>
      <c r="D177">
        <v>106</v>
      </c>
      <c r="E177" t="s">
        <v>139</v>
      </c>
      <c r="F177" s="32"/>
      <c r="G177" s="32">
        <f>'[2]2021 Benchmarking Calculations'!BG117</f>
        <v>0.28618264020825912</v>
      </c>
      <c r="H177" s="200">
        <v>0.28618264020825912</v>
      </c>
      <c r="I177" s="32">
        <f t="shared" si="58"/>
        <v>0.28618264020825912</v>
      </c>
      <c r="J177" s="32">
        <f t="shared" si="58"/>
        <v>0.28618264020825912</v>
      </c>
      <c r="K177" s="32">
        <f t="shared" si="58"/>
        <v>0.28618264020825912</v>
      </c>
      <c r="L177" s="32">
        <f t="shared" si="58"/>
        <v>0.28618264020825912</v>
      </c>
      <c r="M177" s="32">
        <f t="shared" si="58"/>
        <v>0.28618264020825912</v>
      </c>
      <c r="N177" s="166"/>
      <c r="O177" s="70">
        <v>175</v>
      </c>
      <c r="P177" s="70">
        <v>0</v>
      </c>
      <c r="Q177" s="114">
        <v>0.28772900710890736</v>
      </c>
      <c r="R177" s="114">
        <v>0.27092696230975616</v>
      </c>
      <c r="S177" s="114">
        <v>0.2899842608063613</v>
      </c>
      <c r="T177" s="114">
        <v>0.28298512422600247</v>
      </c>
      <c r="U177" s="114">
        <v>0.28707892412431502</v>
      </c>
      <c r="V177" s="114">
        <v>0.2851490113700737</v>
      </c>
      <c r="W177" s="114">
        <v>0.28500958184648895</v>
      </c>
      <c r="X177" s="143">
        <v>0.28370267151158091</v>
      </c>
      <c r="Y177" s="114">
        <v>0.28674139316725961</v>
      </c>
      <c r="Z177" s="114">
        <v>0.28379003825737037</v>
      </c>
      <c r="AA177" s="114">
        <v>0.28175998233412042</v>
      </c>
      <c r="AB177" s="114">
        <v>0.2816386059607896</v>
      </c>
      <c r="AC177" s="114">
        <v>0.28420139449902559</v>
      </c>
      <c r="AD177" s="114">
        <v>0.28483022925532114</v>
      </c>
      <c r="AE177" s="114">
        <v>0.29049857880350527</v>
      </c>
      <c r="AF177" s="114">
        <v>0.28273774566805199</v>
      </c>
      <c r="AG177" s="114">
        <v>0.29120275902466158</v>
      </c>
      <c r="AH177" s="114">
        <v>0.2827376505232107</v>
      </c>
      <c r="AI177" s="114">
        <v>0.29843590380536777</v>
      </c>
      <c r="AJ177" s="114">
        <v>0.28144827104784864</v>
      </c>
      <c r="AK177" s="114">
        <v>0.28829362994568158</v>
      </c>
      <c r="AL177" s="71">
        <v>0.28413424093437806</v>
      </c>
      <c r="AM177" s="71">
        <v>0.28346477186532276</v>
      </c>
      <c r="AN177" s="71">
        <v>0.27952983232604545</v>
      </c>
      <c r="AO177" s="71">
        <v>0.28710962148426139</v>
      </c>
      <c r="AP177" s="71">
        <v>0.28962031145387657</v>
      </c>
      <c r="AQ177" s="71">
        <v>0.27114185557669329</v>
      </c>
      <c r="AR177" s="71">
        <v>0.28103942707747115</v>
      </c>
      <c r="AS177" s="71">
        <v>0.28514864990810113</v>
      </c>
      <c r="AT177" s="71">
        <v>0.28738107681180652</v>
      </c>
      <c r="AU177" s="71">
        <v>0.2824276179830254</v>
      </c>
      <c r="AV177" s="71">
        <v>0.28455904652676672</v>
      </c>
      <c r="AW177" s="71">
        <v>0.28037736243139383</v>
      </c>
      <c r="AX177" s="71">
        <v>0.28085824415958044</v>
      </c>
      <c r="AY177" s="71">
        <v>0.29238266824468462</v>
      </c>
      <c r="AZ177" s="71">
        <v>0.28031453942393714</v>
      </c>
      <c r="BA177" s="71"/>
      <c r="BB177" s="71">
        <v>0.27893679484614825</v>
      </c>
      <c r="BC177" s="71">
        <v>0.28512098255909085</v>
      </c>
      <c r="BD177" s="71">
        <v>0.26488534058798557</v>
      </c>
      <c r="BE177" s="71">
        <v>0.2778199459708583</v>
      </c>
      <c r="BF177" s="71">
        <v>0.28619542192321351</v>
      </c>
      <c r="BG177" s="71">
        <v>0.30806351907524121</v>
      </c>
      <c r="BH177" s="71">
        <v>0.28425444932860688</v>
      </c>
      <c r="BI177" s="71">
        <v>0.28618264020825912</v>
      </c>
      <c r="BJ177" s="71">
        <v>0.28527120082684115</v>
      </c>
      <c r="BK177" s="71">
        <v>0.28465242249808648</v>
      </c>
      <c r="BL177" s="71">
        <v>0.28471988958403216</v>
      </c>
      <c r="BM177" s="71">
        <v>0.31555461798107892</v>
      </c>
      <c r="BN177" s="71">
        <v>0.28165005765394108</v>
      </c>
      <c r="BO177" s="71">
        <v>0.29288374730803418</v>
      </c>
      <c r="BP177" s="71">
        <v>0.28111087216612968</v>
      </c>
      <c r="BQ177" s="71">
        <v>0.28413142627924287</v>
      </c>
      <c r="BR177" s="71"/>
      <c r="BS177" s="71">
        <v>0.28562150100728984</v>
      </c>
      <c r="BT177" s="71">
        <v>0.2856719537668066</v>
      </c>
      <c r="BU177" s="71">
        <v>0.28632240556882116</v>
      </c>
      <c r="BV177" s="71">
        <v>0.28536787107195966</v>
      </c>
      <c r="BW177" s="71">
        <v>0.28547139334660182</v>
      </c>
      <c r="BX177" s="149">
        <v>0.28451828333695223</v>
      </c>
      <c r="BY177" s="71">
        <v>0.28349120517139337</v>
      </c>
      <c r="BZ177" s="71">
        <v>0.28615083352883275</v>
      </c>
      <c r="CA177" s="71">
        <v>0.28487592510066162</v>
      </c>
      <c r="CB177" s="71">
        <v>0.2838741617953463</v>
      </c>
      <c r="CC177" s="71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2:149" outlineLevel="1" x14ac:dyDescent="0.2">
      <c r="B178" s="2">
        <v>164</v>
      </c>
      <c r="D178">
        <v>107</v>
      </c>
      <c r="E178" t="s">
        <v>140</v>
      </c>
      <c r="F178" s="32"/>
      <c r="G178" s="32">
        <f>'[2]2021 Benchmarking Calculations'!BG118</f>
        <v>1.6332104112459469E-2</v>
      </c>
      <c r="H178" s="200">
        <v>1.6332104112459469E-2</v>
      </c>
      <c r="I178" s="32">
        <f t="shared" si="58"/>
        <v>1.6332104112459469E-2</v>
      </c>
      <c r="J178" s="32">
        <f t="shared" si="58"/>
        <v>1.6332104112459469E-2</v>
      </c>
      <c r="K178" s="32">
        <f t="shared" si="58"/>
        <v>1.6332104112459469E-2</v>
      </c>
      <c r="L178" s="32">
        <f t="shared" si="58"/>
        <v>1.6332104112459469E-2</v>
      </c>
      <c r="M178" s="32">
        <f t="shared" si="58"/>
        <v>1.6332104112459469E-2</v>
      </c>
      <c r="N178" s="166"/>
      <c r="O178" s="70">
        <v>176</v>
      </c>
      <c r="P178" s="70">
        <v>0</v>
      </c>
      <c r="Q178" s="114">
        <v>1.7069606512678453E-2</v>
      </c>
      <c r="R178" s="114">
        <v>1.6552268024858856E-2</v>
      </c>
      <c r="S178" s="114">
        <v>1.6884808980926914E-2</v>
      </c>
      <c r="T178" s="114">
        <v>1.6313376266207182E-2</v>
      </c>
      <c r="U178" s="114">
        <v>1.6151696019241348E-2</v>
      </c>
      <c r="V178" s="114">
        <v>1.6393943148746228E-2</v>
      </c>
      <c r="W178" s="114">
        <v>1.6487334535780412E-2</v>
      </c>
      <c r="X178" s="143">
        <v>1.7042358123801227E-2</v>
      </c>
      <c r="Y178" s="114">
        <v>1.6397049080020095E-2</v>
      </c>
      <c r="Z178" s="114">
        <v>1.7164879005947407E-2</v>
      </c>
      <c r="AA178" s="114">
        <v>1.7148540698927305E-2</v>
      </c>
      <c r="AB178" s="114">
        <v>1.6568226227378101E-2</v>
      </c>
      <c r="AC178" s="114">
        <v>1.5919092215677562E-2</v>
      </c>
      <c r="AD178" s="114">
        <v>1.4944986467434054E-2</v>
      </c>
      <c r="AE178" s="114">
        <v>1.7398767402179435E-2</v>
      </c>
      <c r="AF178" s="114">
        <v>1.6514003246118299E-2</v>
      </c>
      <c r="AG178" s="114">
        <v>1.4787566347912307E-2</v>
      </c>
      <c r="AH178" s="114">
        <v>1.6099577033044595E-2</v>
      </c>
      <c r="AI178" s="114">
        <v>1.749210972384746E-2</v>
      </c>
      <c r="AJ178" s="114">
        <v>1.7776288552165551E-2</v>
      </c>
      <c r="AK178" s="114">
        <v>1.5675519503605795E-2</v>
      </c>
      <c r="AL178" s="71">
        <v>1.6630199052646653E-2</v>
      </c>
      <c r="AM178" s="71">
        <v>1.7246998534919594E-2</v>
      </c>
      <c r="AN178" s="71">
        <v>1.5547107133269608E-2</v>
      </c>
      <c r="AO178" s="71">
        <v>1.5159457625624144E-2</v>
      </c>
      <c r="AP178" s="71">
        <v>1.5823455220707411E-2</v>
      </c>
      <c r="AQ178" s="71">
        <v>1.6247560170027778E-2</v>
      </c>
      <c r="AR178" s="71">
        <v>1.5624869819731506E-2</v>
      </c>
      <c r="AS178" s="71">
        <v>1.6239413994782091E-2</v>
      </c>
      <c r="AT178" s="71">
        <v>1.6694250765189496E-2</v>
      </c>
      <c r="AU178" s="71">
        <v>1.6122492115473099E-2</v>
      </c>
      <c r="AV178" s="71">
        <v>1.6466061917639028E-2</v>
      </c>
      <c r="AW178" s="71">
        <v>1.8085973688710889E-2</v>
      </c>
      <c r="AX178" s="71">
        <v>1.6824620360180863E-2</v>
      </c>
      <c r="AY178" s="71">
        <v>1.6080247796990361E-2</v>
      </c>
      <c r="AZ178" s="71">
        <v>1.7765547889685835E-2</v>
      </c>
      <c r="BA178" s="71"/>
      <c r="BB178" s="71">
        <v>8.5354633160724946E-3</v>
      </c>
      <c r="BC178" s="71">
        <v>1.7100358087364081E-2</v>
      </c>
      <c r="BD178" s="71">
        <v>1.9257833067450301E-2</v>
      </c>
      <c r="BE178" s="71">
        <v>1.6493101393689487E-2</v>
      </c>
      <c r="BF178" s="71">
        <v>1.651676781430117E-2</v>
      </c>
      <c r="BG178" s="71">
        <v>1.3387604712142648E-2</v>
      </c>
      <c r="BH178" s="71">
        <v>1.681280839947228E-2</v>
      </c>
      <c r="BI178" s="71">
        <v>1.6332104112459469E-2</v>
      </c>
      <c r="BJ178" s="71">
        <v>1.6702637232819013E-2</v>
      </c>
      <c r="BK178" s="71">
        <v>1.596697492517023E-2</v>
      </c>
      <c r="BL178" s="71">
        <v>1.6073011167664714E-2</v>
      </c>
      <c r="BM178" s="71">
        <v>1.8282289803208236E-2</v>
      </c>
      <c r="BN178" s="71">
        <v>1.8271794694913294E-2</v>
      </c>
      <c r="BO178" s="71">
        <v>1.6741877542982252E-2</v>
      </c>
      <c r="BP178" s="71">
        <v>1.6560347928585229E-2</v>
      </c>
      <c r="BQ178" s="71">
        <v>1.5802795299602459E-2</v>
      </c>
      <c r="BR178" s="71"/>
      <c r="BS178" s="71">
        <v>1.7401119226232727E-2</v>
      </c>
      <c r="BT178" s="71">
        <v>1.6878832535802892E-2</v>
      </c>
      <c r="BU178" s="71">
        <v>1.9028847209653924E-2</v>
      </c>
      <c r="BV178" s="71">
        <v>1.6239658779423113E-2</v>
      </c>
      <c r="BW178" s="71">
        <v>1.6075484172332705E-2</v>
      </c>
      <c r="BX178" s="149">
        <v>1.6733010793387279E-2</v>
      </c>
      <c r="BY178" s="71">
        <v>1.6231890457665921E-2</v>
      </c>
      <c r="BZ178" s="71">
        <v>1.6206708644970012E-2</v>
      </c>
      <c r="CA178" s="71">
        <v>1.7372305699524911E-2</v>
      </c>
      <c r="CB178" s="71">
        <v>1.6324414371964677E-2</v>
      </c>
      <c r="CC178" s="71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2:149" outlineLevel="1" x14ac:dyDescent="0.2">
      <c r="B179" s="2">
        <v>165</v>
      </c>
      <c r="D179">
        <v>108</v>
      </c>
      <c r="E179" t="s">
        <v>141</v>
      </c>
      <c r="F179" s="32"/>
      <c r="G179" s="32">
        <f>'[2]2021 Benchmarking Calculations'!BG119</f>
        <v>1.7190495573677769E-2</v>
      </c>
      <c r="H179" s="200">
        <v>1.7190495573677769E-2</v>
      </c>
      <c r="I179" s="32">
        <f t="shared" si="58"/>
        <v>1.7190495573677769E-2</v>
      </c>
      <c r="J179" s="32">
        <f t="shared" si="58"/>
        <v>1.7190495573677769E-2</v>
      </c>
      <c r="K179" s="32">
        <f t="shared" si="58"/>
        <v>1.7190495573677769E-2</v>
      </c>
      <c r="L179" s="32">
        <f t="shared" si="58"/>
        <v>1.7190495573677769E-2</v>
      </c>
      <c r="M179" s="32">
        <f t="shared" si="58"/>
        <v>1.7190495573677769E-2</v>
      </c>
      <c r="N179" s="166"/>
      <c r="O179" s="70">
        <v>177</v>
      </c>
      <c r="P179" s="70">
        <v>0</v>
      </c>
      <c r="Q179" s="114">
        <v>1.6786752067508934E-2</v>
      </c>
      <c r="R179" s="114">
        <v>1.6747525564226536E-2</v>
      </c>
      <c r="S179" s="114">
        <v>1.7009932059591473E-2</v>
      </c>
      <c r="T179" s="114">
        <v>1.6955520913816583E-2</v>
      </c>
      <c r="U179" s="114">
        <v>1.7203225696670724E-2</v>
      </c>
      <c r="V179" s="114">
        <v>1.7086999661839512E-2</v>
      </c>
      <c r="W179" s="114">
        <v>1.690720112802924E-2</v>
      </c>
      <c r="X179" s="143">
        <v>1.7168498267042372E-2</v>
      </c>
      <c r="Y179" s="114">
        <v>1.7428216497280095E-2</v>
      </c>
      <c r="Z179" s="114">
        <v>1.695041636105039E-2</v>
      </c>
      <c r="AA179" s="114">
        <v>1.7414061292593028E-2</v>
      </c>
      <c r="AB179" s="114">
        <v>1.720622198906013E-2</v>
      </c>
      <c r="AC179" s="114">
        <v>1.6996314400266339E-2</v>
      </c>
      <c r="AD179" s="114">
        <v>1.7313247671871868E-2</v>
      </c>
      <c r="AE179" s="114">
        <v>1.6956025473438538E-2</v>
      </c>
      <c r="AF179" s="114">
        <v>1.7117255131705159E-2</v>
      </c>
      <c r="AG179" s="114">
        <v>1.6814518779379978E-2</v>
      </c>
      <c r="AH179" s="114">
        <v>1.7069436046277635E-2</v>
      </c>
      <c r="AI179" s="114">
        <v>1.6939413316907893E-2</v>
      </c>
      <c r="AJ179" s="114">
        <v>1.719346265690247E-2</v>
      </c>
      <c r="AK179" s="114">
        <v>1.7161459713348436E-2</v>
      </c>
      <c r="AL179" s="71">
        <v>1.6860801541318384E-2</v>
      </c>
      <c r="AM179" s="71">
        <v>1.6992756604081418E-2</v>
      </c>
      <c r="AN179" s="71">
        <v>1.725507894387681E-2</v>
      </c>
      <c r="AO179" s="71">
        <v>1.7002749995337119E-2</v>
      </c>
      <c r="AP179" s="71">
        <v>1.6823080470422646E-2</v>
      </c>
      <c r="AQ179" s="71">
        <v>1.7381500251264996E-2</v>
      </c>
      <c r="AR179" s="71">
        <v>1.6978633925670391E-2</v>
      </c>
      <c r="AS179" s="71">
        <v>1.6908543562592665E-2</v>
      </c>
      <c r="AT179" s="71">
        <v>1.6810530680632627E-2</v>
      </c>
      <c r="AU179" s="71">
        <v>1.6892478484389146E-2</v>
      </c>
      <c r="AV179" s="71">
        <v>1.7124782362528762E-2</v>
      </c>
      <c r="AW179" s="71">
        <v>1.7190103196549511E-2</v>
      </c>
      <c r="AX179" s="71">
        <v>1.6923297552258253E-2</v>
      </c>
      <c r="AY179" s="71">
        <v>1.6879451969016607E-2</v>
      </c>
      <c r="AZ179" s="71">
        <v>1.6966263387364029E-2</v>
      </c>
      <c r="BA179" s="71"/>
      <c r="BB179" s="71">
        <v>1.7250460353881336E-2</v>
      </c>
      <c r="BC179" s="71">
        <v>1.7318240947118611E-2</v>
      </c>
      <c r="BD179" s="71">
        <v>1.6424473897077706E-2</v>
      </c>
      <c r="BE179" s="71">
        <v>1.6898903802612567E-2</v>
      </c>
      <c r="BF179" s="71">
        <v>1.7065638512686939E-2</v>
      </c>
      <c r="BG179" s="71">
        <v>1.7635386805908114E-2</v>
      </c>
      <c r="BH179" s="71">
        <v>1.715467325690679E-2</v>
      </c>
      <c r="BI179" s="71">
        <v>1.7190495573677769E-2</v>
      </c>
      <c r="BJ179" s="71">
        <v>1.7114629359302573E-2</v>
      </c>
      <c r="BK179" s="71">
        <v>1.6952934743774482E-2</v>
      </c>
      <c r="BL179" s="71">
        <v>1.7167145572104206E-2</v>
      </c>
      <c r="BM179" s="71">
        <v>1.7630669223099804E-2</v>
      </c>
      <c r="BN179" s="71">
        <v>1.7071273312970148E-2</v>
      </c>
      <c r="BO179" s="71">
        <v>1.7054156160156039E-2</v>
      </c>
      <c r="BP179" s="71">
        <v>1.6892411172958977E-2</v>
      </c>
      <c r="BQ179" s="71">
        <v>1.6875012456433913E-2</v>
      </c>
      <c r="BR179" s="71"/>
      <c r="BS179" s="71">
        <v>1.7276607721454604E-2</v>
      </c>
      <c r="BT179" s="71">
        <v>1.6922988035720829E-2</v>
      </c>
      <c r="BU179" s="71">
        <v>1.6870773683148002E-2</v>
      </c>
      <c r="BV179" s="71">
        <v>1.6977158990882913E-2</v>
      </c>
      <c r="BW179" s="71">
        <v>1.6762540532253616E-2</v>
      </c>
      <c r="BX179" s="149">
        <v>1.68594357359904E-2</v>
      </c>
      <c r="BY179" s="71">
        <v>1.6943170190737777E-2</v>
      </c>
      <c r="BZ179" s="71">
        <v>1.6836736100497216E-2</v>
      </c>
      <c r="CA179" s="71">
        <v>1.6995014078462347E-2</v>
      </c>
      <c r="CB179" s="71">
        <v>1.6954615724874465E-2</v>
      </c>
      <c r="CC179" s="71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2:149" outlineLevel="1" x14ac:dyDescent="0.2">
      <c r="B180" s="2">
        <v>166</v>
      </c>
      <c r="E180"/>
      <c r="O180" s="70">
        <v>178</v>
      </c>
      <c r="P180" s="70">
        <v>0</v>
      </c>
      <c r="Q180" s="114"/>
      <c r="R180" s="114"/>
      <c r="S180" s="114"/>
      <c r="T180" s="114"/>
      <c r="U180" s="114"/>
      <c r="V180" s="114"/>
      <c r="W180" s="114"/>
      <c r="X180" s="143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149"/>
      <c r="BY180" s="71"/>
      <c r="BZ180" s="71"/>
      <c r="CA180" s="71"/>
      <c r="CB180" s="71"/>
      <c r="CC180" s="71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2:149" outlineLevel="1" x14ac:dyDescent="0.2">
      <c r="B181" s="2">
        <v>167</v>
      </c>
      <c r="C181" s="8" t="s">
        <v>142</v>
      </c>
      <c r="D181" s="8"/>
      <c r="E181"/>
      <c r="O181" s="70">
        <v>179</v>
      </c>
      <c r="P181" s="70">
        <v>0</v>
      </c>
      <c r="Q181" s="114"/>
      <c r="R181" s="114"/>
      <c r="S181" s="114"/>
      <c r="T181" s="114"/>
      <c r="U181" s="114"/>
      <c r="V181" s="114"/>
      <c r="W181" s="114"/>
      <c r="X181" s="143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149"/>
      <c r="BY181" s="71"/>
      <c r="BZ181" s="71"/>
      <c r="CA181" s="71"/>
      <c r="CB181" s="71"/>
      <c r="CC181" s="71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2:149" outlineLevel="1" x14ac:dyDescent="0.2">
      <c r="B182" s="2">
        <v>168</v>
      </c>
      <c r="E182"/>
      <c r="O182" s="70">
        <v>180</v>
      </c>
      <c r="P182" s="70">
        <v>0</v>
      </c>
      <c r="Q182" s="114"/>
      <c r="R182" s="114"/>
      <c r="S182" s="114"/>
      <c r="T182" s="114"/>
      <c r="U182" s="114"/>
      <c r="V182" s="114"/>
      <c r="W182" s="114"/>
      <c r="X182" s="143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149"/>
      <c r="BY182" s="71"/>
      <c r="BZ182" s="71"/>
      <c r="CA182" s="71"/>
      <c r="CB182" s="71"/>
      <c r="CC182" s="71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2:149" outlineLevel="1" x14ac:dyDescent="0.2">
      <c r="B183" s="2">
        <v>169</v>
      </c>
      <c r="C183" s="33"/>
      <c r="D183" s="33"/>
      <c r="E183" s="29" t="s">
        <v>124</v>
      </c>
      <c r="F183" s="32"/>
      <c r="G183" s="33">
        <f>'[2]2021 Benchmarking Calculations'!BG123</f>
        <v>1</v>
      </c>
      <c r="H183" s="197">
        <v>1</v>
      </c>
      <c r="I183" s="32">
        <f t="shared" ref="I183:M199" si="59">H183</f>
        <v>1</v>
      </c>
      <c r="J183" s="32">
        <f t="shared" si="59"/>
        <v>1</v>
      </c>
      <c r="K183" s="32">
        <f t="shared" si="59"/>
        <v>1</v>
      </c>
      <c r="L183" s="32">
        <f t="shared" si="59"/>
        <v>1</v>
      </c>
      <c r="M183" s="32">
        <f t="shared" si="59"/>
        <v>1</v>
      </c>
      <c r="N183" s="166"/>
      <c r="O183" s="70">
        <v>181</v>
      </c>
      <c r="P183" s="70">
        <v>0</v>
      </c>
      <c r="Q183" s="114">
        <v>1</v>
      </c>
      <c r="R183" s="114">
        <v>1</v>
      </c>
      <c r="S183" s="114">
        <v>1</v>
      </c>
      <c r="T183" s="114">
        <v>1</v>
      </c>
      <c r="U183" s="114">
        <v>1</v>
      </c>
      <c r="V183" s="114">
        <v>1</v>
      </c>
      <c r="W183" s="114">
        <v>1</v>
      </c>
      <c r="X183" s="143">
        <v>1</v>
      </c>
      <c r="Y183" s="114">
        <v>1</v>
      </c>
      <c r="Z183" s="114">
        <v>1</v>
      </c>
      <c r="AA183" s="114">
        <v>1</v>
      </c>
      <c r="AB183" s="114">
        <v>1</v>
      </c>
      <c r="AC183" s="114">
        <v>1</v>
      </c>
      <c r="AD183" s="114">
        <v>1</v>
      </c>
      <c r="AE183" s="114">
        <v>1</v>
      </c>
      <c r="AF183" s="114">
        <v>1</v>
      </c>
      <c r="AG183" s="114">
        <v>1</v>
      </c>
      <c r="AH183" s="114">
        <v>1</v>
      </c>
      <c r="AI183" s="114">
        <v>1</v>
      </c>
      <c r="AJ183" s="114">
        <v>1</v>
      </c>
      <c r="AK183" s="114">
        <v>1</v>
      </c>
      <c r="AL183" s="71">
        <v>1</v>
      </c>
      <c r="AM183" s="71">
        <v>1</v>
      </c>
      <c r="AN183" s="71">
        <v>1</v>
      </c>
      <c r="AO183" s="71">
        <v>1</v>
      </c>
      <c r="AP183" s="71">
        <v>1</v>
      </c>
      <c r="AQ183" s="71">
        <v>1</v>
      </c>
      <c r="AR183" s="71">
        <v>1</v>
      </c>
      <c r="AS183" s="71">
        <v>1</v>
      </c>
      <c r="AT183" s="71">
        <v>1</v>
      </c>
      <c r="AU183" s="71">
        <v>1</v>
      </c>
      <c r="AV183" s="71">
        <v>1</v>
      </c>
      <c r="AW183" s="71">
        <v>1</v>
      </c>
      <c r="AX183" s="71">
        <v>1</v>
      </c>
      <c r="AY183" s="71">
        <v>1</v>
      </c>
      <c r="AZ183" s="71">
        <v>1</v>
      </c>
      <c r="BA183" s="71"/>
      <c r="BB183" s="71">
        <v>1</v>
      </c>
      <c r="BC183" s="71">
        <v>1</v>
      </c>
      <c r="BD183" s="71">
        <v>1</v>
      </c>
      <c r="BE183" s="71">
        <v>1</v>
      </c>
      <c r="BF183" s="71">
        <v>1</v>
      </c>
      <c r="BG183" s="71">
        <v>1</v>
      </c>
      <c r="BH183" s="71">
        <v>1</v>
      </c>
      <c r="BI183" s="71">
        <v>1</v>
      </c>
      <c r="BJ183" s="71">
        <v>1</v>
      </c>
      <c r="BK183" s="71">
        <v>1</v>
      </c>
      <c r="BL183" s="71">
        <v>1</v>
      </c>
      <c r="BM183" s="71">
        <v>1</v>
      </c>
      <c r="BN183" s="71">
        <v>1</v>
      </c>
      <c r="BO183" s="71">
        <v>1</v>
      </c>
      <c r="BP183" s="71">
        <v>1</v>
      </c>
      <c r="BQ183" s="71">
        <v>1</v>
      </c>
      <c r="BR183" s="71"/>
      <c r="BS183" s="71">
        <v>1</v>
      </c>
      <c r="BT183" s="71">
        <v>1</v>
      </c>
      <c r="BU183" s="71">
        <v>1</v>
      </c>
      <c r="BV183" s="71">
        <v>1</v>
      </c>
      <c r="BW183" s="71">
        <v>1</v>
      </c>
      <c r="BX183" s="149">
        <v>1</v>
      </c>
      <c r="BY183" s="71">
        <v>1</v>
      </c>
      <c r="BZ183" s="71">
        <v>1</v>
      </c>
      <c r="CA183" s="71">
        <v>1</v>
      </c>
      <c r="CB183" s="71">
        <v>1</v>
      </c>
      <c r="CC183" s="71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2:149" outlineLevel="1" x14ac:dyDescent="0.2">
      <c r="B184" s="2">
        <v>170</v>
      </c>
      <c r="C184" s="33"/>
      <c r="D184" s="33"/>
      <c r="E184" s="29" t="s">
        <v>125</v>
      </c>
      <c r="F184" s="32"/>
      <c r="G184" s="33">
        <f>'[2]2021 Benchmarking Calculations'!BG124</f>
        <v>0.16439999999999999</v>
      </c>
      <c r="H184" s="197">
        <v>0.16439999999999999</v>
      </c>
      <c r="I184" s="32">
        <f t="shared" si="59"/>
        <v>0.16439999999999999</v>
      </c>
      <c r="J184" s="32">
        <f t="shared" si="59"/>
        <v>0.16439999999999999</v>
      </c>
      <c r="K184" s="32">
        <f t="shared" si="59"/>
        <v>0.16439999999999999</v>
      </c>
      <c r="L184" s="32">
        <f t="shared" si="59"/>
        <v>0.16439999999999999</v>
      </c>
      <c r="M184" s="32">
        <f t="shared" si="59"/>
        <v>0.16439999999999999</v>
      </c>
      <c r="N184" s="166"/>
      <c r="O184" s="70">
        <v>182</v>
      </c>
      <c r="P184" s="70">
        <v>0</v>
      </c>
      <c r="Q184" s="114">
        <v>0.16439999999999999</v>
      </c>
      <c r="R184" s="114">
        <v>0.16439999999999999</v>
      </c>
      <c r="S184" s="114">
        <v>0.16439999999999999</v>
      </c>
      <c r="T184" s="114">
        <v>0.16439999999999999</v>
      </c>
      <c r="U184" s="114">
        <v>0.16439999999999999</v>
      </c>
      <c r="V184" s="114">
        <v>0.16439999999999999</v>
      </c>
      <c r="W184" s="114">
        <v>0.16439999999999999</v>
      </c>
      <c r="X184" s="143">
        <v>0.16439999999999999</v>
      </c>
      <c r="Y184" s="114">
        <v>0.16439999999999999</v>
      </c>
      <c r="Z184" s="114">
        <v>0.16439999999999999</v>
      </c>
      <c r="AA184" s="114">
        <v>0.16439999999999999</v>
      </c>
      <c r="AB184" s="114">
        <v>0.16439999999999999</v>
      </c>
      <c r="AC184" s="114">
        <v>0.16439999999999999</v>
      </c>
      <c r="AD184" s="114">
        <v>0.16439999999999999</v>
      </c>
      <c r="AE184" s="114">
        <v>0.16439999999999999</v>
      </c>
      <c r="AF184" s="114">
        <v>0.16439999999999999</v>
      </c>
      <c r="AG184" s="114">
        <v>0.16439999999999999</v>
      </c>
      <c r="AH184" s="114">
        <v>0.16439999999999999</v>
      </c>
      <c r="AI184" s="114">
        <v>0.16439999999999999</v>
      </c>
      <c r="AJ184" s="114">
        <v>0.16439999999999999</v>
      </c>
      <c r="AK184" s="114">
        <v>0.16439999999999999</v>
      </c>
      <c r="AL184" s="71">
        <v>0.16439999999999999</v>
      </c>
      <c r="AM184" s="71">
        <v>0.16439999999999999</v>
      </c>
      <c r="AN184" s="71">
        <v>0.16439999999999999</v>
      </c>
      <c r="AO184" s="71">
        <v>0.16439999999999999</v>
      </c>
      <c r="AP184" s="71">
        <v>0.16439999999999999</v>
      </c>
      <c r="AQ184" s="71">
        <v>0.16439999999999999</v>
      </c>
      <c r="AR184" s="71">
        <v>0.16439999999999999</v>
      </c>
      <c r="AS184" s="71">
        <v>0.16439999999999999</v>
      </c>
      <c r="AT184" s="71">
        <v>0.16439999999999999</v>
      </c>
      <c r="AU184" s="71">
        <v>0.16439999999999999</v>
      </c>
      <c r="AV184" s="71">
        <v>0.16439999999999999</v>
      </c>
      <c r="AW184" s="71">
        <v>0.16439999999999999</v>
      </c>
      <c r="AX184" s="71">
        <v>0.16439999999999999</v>
      </c>
      <c r="AY184" s="71">
        <v>0.16439999999999999</v>
      </c>
      <c r="AZ184" s="71">
        <v>0.16439999999999999</v>
      </c>
      <c r="BA184" s="71"/>
      <c r="BB184" s="71">
        <v>0.16439999999999999</v>
      </c>
      <c r="BC184" s="71">
        <v>0.16439999999999999</v>
      </c>
      <c r="BD184" s="71">
        <v>0.16439999999999999</v>
      </c>
      <c r="BE184" s="71">
        <v>0.16439999999999999</v>
      </c>
      <c r="BF184" s="71">
        <v>0.16439999999999999</v>
      </c>
      <c r="BG184" s="71">
        <v>0.16439999999999999</v>
      </c>
      <c r="BH184" s="71">
        <v>0.16439999999999999</v>
      </c>
      <c r="BI184" s="71">
        <v>0.16439999999999999</v>
      </c>
      <c r="BJ184" s="71">
        <v>0.16439999999999999</v>
      </c>
      <c r="BK184" s="71">
        <v>0.16439999999999999</v>
      </c>
      <c r="BL184" s="71">
        <v>0.16439999999999999</v>
      </c>
      <c r="BM184" s="71">
        <v>0.16439999999999999</v>
      </c>
      <c r="BN184" s="71">
        <v>0.16439999999999999</v>
      </c>
      <c r="BO184" s="71">
        <v>0.16439999999999999</v>
      </c>
      <c r="BP184" s="71">
        <v>0.16439999999999999</v>
      </c>
      <c r="BQ184" s="71">
        <v>0.16439999999999999</v>
      </c>
      <c r="BR184" s="71"/>
      <c r="BS184" s="71">
        <v>0.16439999999999999</v>
      </c>
      <c r="BT184" s="71">
        <v>0.16439999999999999</v>
      </c>
      <c r="BU184" s="71">
        <v>0.16439999999999999</v>
      </c>
      <c r="BV184" s="71">
        <v>0.16439999999999999</v>
      </c>
      <c r="BW184" s="71">
        <v>0.16439999999999999</v>
      </c>
      <c r="BX184" s="149">
        <v>0.16439999999999999</v>
      </c>
      <c r="BY184" s="71">
        <v>0.16439999999999999</v>
      </c>
      <c r="BZ184" s="71">
        <v>0.16439999999999999</v>
      </c>
      <c r="CA184" s="71">
        <v>0.16439999999999999</v>
      </c>
      <c r="CB184" s="71">
        <v>0.16439999999999999</v>
      </c>
      <c r="CC184" s="71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2:149" outlineLevel="1" x14ac:dyDescent="0.2">
      <c r="B185" s="2">
        <v>171</v>
      </c>
      <c r="C185" s="6"/>
      <c r="D185" s="6"/>
      <c r="E185" s="34" t="s">
        <v>126</v>
      </c>
      <c r="F185" s="32"/>
      <c r="G185" s="6">
        <f>'[2]2021 Benchmarking Calculations'!BG125</f>
        <v>63422.311800000003</v>
      </c>
      <c r="H185" s="201">
        <v>63422.311800000003</v>
      </c>
      <c r="I185" s="32">
        <f t="shared" si="59"/>
        <v>63422.311800000003</v>
      </c>
      <c r="J185" s="32">
        <f t="shared" si="59"/>
        <v>63422.311800000003</v>
      </c>
      <c r="K185" s="32">
        <f t="shared" si="59"/>
        <v>63422.311800000003</v>
      </c>
      <c r="L185" s="32">
        <f t="shared" si="59"/>
        <v>63422.311800000003</v>
      </c>
      <c r="M185" s="32">
        <f t="shared" si="59"/>
        <v>63422.311800000003</v>
      </c>
      <c r="N185" s="166"/>
      <c r="O185" s="70">
        <v>183</v>
      </c>
      <c r="P185" s="70">
        <v>0</v>
      </c>
      <c r="Q185" s="114">
        <v>63422.311800000003</v>
      </c>
      <c r="R185" s="114">
        <v>63422.311800000003</v>
      </c>
      <c r="S185" s="114">
        <v>63422.311800000003</v>
      </c>
      <c r="T185" s="114">
        <v>63422.311800000003</v>
      </c>
      <c r="U185" s="114">
        <v>63422.311800000003</v>
      </c>
      <c r="V185" s="114">
        <v>63422.311800000003</v>
      </c>
      <c r="W185" s="114">
        <v>63422.311800000003</v>
      </c>
      <c r="X185" s="143">
        <v>63422.311800000003</v>
      </c>
      <c r="Y185" s="114">
        <v>63422.311800000003</v>
      </c>
      <c r="Z185" s="114">
        <v>63422.311800000003</v>
      </c>
      <c r="AA185" s="114">
        <v>63422.311800000003</v>
      </c>
      <c r="AB185" s="114">
        <v>63422.311800000003</v>
      </c>
      <c r="AC185" s="114">
        <v>63422.311800000003</v>
      </c>
      <c r="AD185" s="114">
        <v>63422.311800000003</v>
      </c>
      <c r="AE185" s="114">
        <v>63422.311800000003</v>
      </c>
      <c r="AF185" s="114">
        <v>63422.311800000003</v>
      </c>
      <c r="AG185" s="114">
        <v>63422.311800000003</v>
      </c>
      <c r="AH185" s="114">
        <v>63422.311800000003</v>
      </c>
      <c r="AI185" s="114">
        <v>63422.311800000003</v>
      </c>
      <c r="AJ185" s="114">
        <v>63422.311800000003</v>
      </c>
      <c r="AK185" s="114">
        <v>63422.311800000003</v>
      </c>
      <c r="AL185" s="71">
        <v>63422.311800000003</v>
      </c>
      <c r="AM185" s="71">
        <v>63422.311800000003</v>
      </c>
      <c r="AN185" s="71">
        <v>63422.311800000003</v>
      </c>
      <c r="AO185" s="71">
        <v>63422.311800000003</v>
      </c>
      <c r="AP185" s="71">
        <v>63422.311800000003</v>
      </c>
      <c r="AQ185" s="71">
        <v>63422.311800000003</v>
      </c>
      <c r="AR185" s="71">
        <v>63422.311800000003</v>
      </c>
      <c r="AS185" s="71">
        <v>63422.311800000003</v>
      </c>
      <c r="AT185" s="71">
        <v>63422.311800000003</v>
      </c>
      <c r="AU185" s="71">
        <v>63422.311800000003</v>
      </c>
      <c r="AV185" s="71">
        <v>63422.311800000003</v>
      </c>
      <c r="AW185" s="71">
        <v>63422.311800000003</v>
      </c>
      <c r="AX185" s="71">
        <v>63422.311800000003</v>
      </c>
      <c r="AY185" s="71">
        <v>63422.311800000003</v>
      </c>
      <c r="AZ185" s="71">
        <v>63422.311800000003</v>
      </c>
      <c r="BA185" s="71"/>
      <c r="BB185" s="71">
        <v>63422.311800000003</v>
      </c>
      <c r="BC185" s="71">
        <v>63422.311800000003</v>
      </c>
      <c r="BD185" s="71">
        <v>63422.311800000003</v>
      </c>
      <c r="BE185" s="71">
        <v>63422.311800000003</v>
      </c>
      <c r="BF185" s="71">
        <v>63422.311800000003</v>
      </c>
      <c r="BG185" s="71">
        <v>63422.311800000003</v>
      </c>
      <c r="BH185" s="71">
        <v>63422.311800000003</v>
      </c>
      <c r="BI185" s="71">
        <v>63422.311800000003</v>
      </c>
      <c r="BJ185" s="71">
        <v>63422.311800000003</v>
      </c>
      <c r="BK185" s="71">
        <v>63422.311800000003</v>
      </c>
      <c r="BL185" s="71">
        <v>63422.311800000003</v>
      </c>
      <c r="BM185" s="71">
        <v>63422.311800000003</v>
      </c>
      <c r="BN185" s="71">
        <v>63422.311800000003</v>
      </c>
      <c r="BO185" s="71">
        <v>63422.311800000003</v>
      </c>
      <c r="BP185" s="71">
        <v>63422.311800000003</v>
      </c>
      <c r="BQ185" s="71">
        <v>63422.311800000003</v>
      </c>
      <c r="BR185" s="71"/>
      <c r="BS185" s="71">
        <v>63422.311800000003</v>
      </c>
      <c r="BT185" s="71">
        <v>63422.311800000003</v>
      </c>
      <c r="BU185" s="71">
        <v>63422.311800000003</v>
      </c>
      <c r="BV185" s="71">
        <v>63422.311800000003</v>
      </c>
      <c r="BW185" s="71">
        <v>63422.311800000003</v>
      </c>
      <c r="BX185" s="149">
        <v>63422.311800000003</v>
      </c>
      <c r="BY185" s="71">
        <v>63422.311800000003</v>
      </c>
      <c r="BZ185" s="71">
        <v>63422.311800000003</v>
      </c>
      <c r="CA185" s="71">
        <v>63422.311800000003</v>
      </c>
      <c r="CB185" s="71">
        <v>63422.311800000003</v>
      </c>
      <c r="CC185" s="71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2:149" outlineLevel="1" x14ac:dyDescent="0.2">
      <c r="B186" s="2">
        <v>172</v>
      </c>
      <c r="C186" s="6"/>
      <c r="D186" s="6"/>
      <c r="E186" s="34" t="s">
        <v>127</v>
      </c>
      <c r="F186" s="32"/>
      <c r="G186" s="6">
        <f>'[2]2021 Benchmarking Calculations'!BG126</f>
        <v>345129.01459999999</v>
      </c>
      <c r="H186" s="201">
        <v>345129.01459999999</v>
      </c>
      <c r="I186" s="32">
        <f t="shared" si="59"/>
        <v>345129.01459999999</v>
      </c>
      <c r="J186" s="32">
        <f t="shared" si="59"/>
        <v>345129.01459999999</v>
      </c>
      <c r="K186" s="32">
        <f t="shared" si="59"/>
        <v>345129.01459999999</v>
      </c>
      <c r="L186" s="32">
        <f t="shared" si="59"/>
        <v>345129.01459999999</v>
      </c>
      <c r="M186" s="32">
        <f t="shared" si="59"/>
        <v>345129.01459999999</v>
      </c>
      <c r="N186" s="166"/>
      <c r="O186" s="70">
        <v>184</v>
      </c>
      <c r="P186" s="70">
        <v>0</v>
      </c>
      <c r="Q186" s="114">
        <v>345129.01459999999</v>
      </c>
      <c r="R186" s="114">
        <v>345129.01459999999</v>
      </c>
      <c r="S186" s="114">
        <v>345129.01459999999</v>
      </c>
      <c r="T186" s="114">
        <v>345129.01459999999</v>
      </c>
      <c r="U186" s="114">
        <v>345129.01459999999</v>
      </c>
      <c r="V186" s="114">
        <v>345129.01459999999</v>
      </c>
      <c r="W186" s="114">
        <v>345129.01459999999</v>
      </c>
      <c r="X186" s="143">
        <v>345129.01459999999</v>
      </c>
      <c r="Y186" s="114">
        <v>345129.01459999999</v>
      </c>
      <c r="Z186" s="114">
        <v>345129.01459999999</v>
      </c>
      <c r="AA186" s="114">
        <v>345129.01459999999</v>
      </c>
      <c r="AB186" s="114">
        <v>345129.01459999999</v>
      </c>
      <c r="AC186" s="114">
        <v>345129.01459999999</v>
      </c>
      <c r="AD186" s="114">
        <v>345129.01459999999</v>
      </c>
      <c r="AE186" s="114">
        <v>345129.01459999999</v>
      </c>
      <c r="AF186" s="114">
        <v>345129.01459999999</v>
      </c>
      <c r="AG186" s="114">
        <v>345129.01459999999</v>
      </c>
      <c r="AH186" s="114">
        <v>345129.01459999999</v>
      </c>
      <c r="AI186" s="114">
        <v>345129.01459999999</v>
      </c>
      <c r="AJ186" s="114">
        <v>345129.01459999999</v>
      </c>
      <c r="AK186" s="114">
        <v>345129.01459999999</v>
      </c>
      <c r="AL186" s="71">
        <v>345129.01459999999</v>
      </c>
      <c r="AM186" s="71">
        <v>345129.01459999999</v>
      </c>
      <c r="AN186" s="71">
        <v>345129.01459999999</v>
      </c>
      <c r="AO186" s="71">
        <v>345129.01459999999</v>
      </c>
      <c r="AP186" s="71">
        <v>345129.01459999999</v>
      </c>
      <c r="AQ186" s="71">
        <v>345129.01459999999</v>
      </c>
      <c r="AR186" s="71">
        <v>345129.01459999999</v>
      </c>
      <c r="AS186" s="71">
        <v>345129.01459999999</v>
      </c>
      <c r="AT186" s="71">
        <v>345129.01459999999</v>
      </c>
      <c r="AU186" s="71">
        <v>345129.01459999999</v>
      </c>
      <c r="AV186" s="71">
        <v>345129.01459999999</v>
      </c>
      <c r="AW186" s="71">
        <v>345129.01459999999</v>
      </c>
      <c r="AX186" s="71">
        <v>345129.01459999999</v>
      </c>
      <c r="AY186" s="71">
        <v>345129.01459999999</v>
      </c>
      <c r="AZ186" s="71">
        <v>345129.01459999999</v>
      </c>
      <c r="BA186" s="71"/>
      <c r="BB186" s="71">
        <v>345129.01459999999</v>
      </c>
      <c r="BC186" s="71">
        <v>345129.01459999999</v>
      </c>
      <c r="BD186" s="71">
        <v>345129.01459999999</v>
      </c>
      <c r="BE186" s="71">
        <v>345129.01459999999</v>
      </c>
      <c r="BF186" s="71">
        <v>345129.01459999999</v>
      </c>
      <c r="BG186" s="71">
        <v>345129.01459999999</v>
      </c>
      <c r="BH186" s="71">
        <v>345129.01459999999</v>
      </c>
      <c r="BI186" s="71">
        <v>345129.01459999999</v>
      </c>
      <c r="BJ186" s="71">
        <v>345129.01459999999</v>
      </c>
      <c r="BK186" s="71">
        <v>345129.01459999999</v>
      </c>
      <c r="BL186" s="71">
        <v>345129.01459999999</v>
      </c>
      <c r="BM186" s="71">
        <v>345129.01459999999</v>
      </c>
      <c r="BN186" s="71">
        <v>345129.01459999999</v>
      </c>
      <c r="BO186" s="71">
        <v>345129.01459999999</v>
      </c>
      <c r="BP186" s="71">
        <v>345129.01459999999</v>
      </c>
      <c r="BQ186" s="71">
        <v>345129.01459999999</v>
      </c>
      <c r="BR186" s="71"/>
      <c r="BS186" s="71">
        <v>345129.01459999999</v>
      </c>
      <c r="BT186" s="71">
        <v>345129.01459999999</v>
      </c>
      <c r="BU186" s="71">
        <v>345129.01459999999</v>
      </c>
      <c r="BV186" s="71">
        <v>345129.01459999999</v>
      </c>
      <c r="BW186" s="71">
        <v>345129.01459999999</v>
      </c>
      <c r="BX186" s="149">
        <v>345129.01459999999</v>
      </c>
      <c r="BY186" s="71">
        <v>345129.01459999999</v>
      </c>
      <c r="BZ186" s="71">
        <v>345129.01459999999</v>
      </c>
      <c r="CA186" s="71">
        <v>345129.01459999999</v>
      </c>
      <c r="CB186" s="71">
        <v>345129.01459999999</v>
      </c>
      <c r="CC186" s="71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2:149" outlineLevel="1" x14ac:dyDescent="0.2">
      <c r="B187" s="2">
        <v>173</v>
      </c>
      <c r="C187" s="6"/>
      <c r="D187" s="6"/>
      <c r="E187" s="34" t="s">
        <v>143</v>
      </c>
      <c r="F187" s="17"/>
      <c r="G187" s="6">
        <f>'[2]2021 Benchmarking Calculations'!BG127</f>
        <v>1630327994.0632999</v>
      </c>
      <c r="H187" s="201">
        <v>1630327994.0632999</v>
      </c>
      <c r="I187" s="17">
        <f t="shared" si="59"/>
        <v>1630327994.0632999</v>
      </c>
      <c r="J187" s="17">
        <f t="shared" si="59"/>
        <v>1630327994.0632999</v>
      </c>
      <c r="K187" s="17">
        <f t="shared" si="59"/>
        <v>1630327994.0632999</v>
      </c>
      <c r="L187" s="17">
        <f t="shared" si="59"/>
        <v>1630327994.0632999</v>
      </c>
      <c r="M187" s="17">
        <f t="shared" si="59"/>
        <v>1630327994.0632999</v>
      </c>
      <c r="N187" s="158"/>
      <c r="O187" s="70">
        <v>185</v>
      </c>
      <c r="P187" s="70">
        <v>0</v>
      </c>
      <c r="Q187" s="114">
        <v>1630327994.0632999</v>
      </c>
      <c r="R187" s="114">
        <v>1630327994.0632999</v>
      </c>
      <c r="S187" s="114">
        <v>1630327994.0632999</v>
      </c>
      <c r="T187" s="114">
        <v>1630327994.0632999</v>
      </c>
      <c r="U187" s="114">
        <v>1630327994.0632999</v>
      </c>
      <c r="V187" s="114">
        <v>1630327994.0632999</v>
      </c>
      <c r="W187" s="114">
        <v>1630327994.0632999</v>
      </c>
      <c r="X187" s="143">
        <v>1630327994.0632999</v>
      </c>
      <c r="Y187" s="114">
        <v>1630327994.0632999</v>
      </c>
      <c r="Z187" s="114">
        <v>1630327994.0632999</v>
      </c>
      <c r="AA187" s="114">
        <v>1630327994.0632999</v>
      </c>
      <c r="AB187" s="114">
        <v>1630327994.0632999</v>
      </c>
      <c r="AC187" s="114">
        <v>1630327994.0632999</v>
      </c>
      <c r="AD187" s="114">
        <v>1630327994.0632999</v>
      </c>
      <c r="AE187" s="114">
        <v>1630327994.0632999</v>
      </c>
      <c r="AF187" s="114">
        <v>1630327994.0632999</v>
      </c>
      <c r="AG187" s="114">
        <v>1630327994.0632999</v>
      </c>
      <c r="AH187" s="114">
        <v>1630327994.0632999</v>
      </c>
      <c r="AI187" s="114">
        <v>1630327994.0632999</v>
      </c>
      <c r="AJ187" s="114">
        <v>1630327994.0632999</v>
      </c>
      <c r="AK187" s="114">
        <v>1630327994.0632999</v>
      </c>
      <c r="AL187" s="71">
        <v>1630327994.0632999</v>
      </c>
      <c r="AM187" s="71">
        <v>1630327994.0632999</v>
      </c>
      <c r="AN187" s="71">
        <v>1630327994.0632999</v>
      </c>
      <c r="AO187" s="71">
        <v>1630327994.0632999</v>
      </c>
      <c r="AP187" s="71">
        <v>1630327994.0632999</v>
      </c>
      <c r="AQ187" s="71">
        <v>1630327994.0632999</v>
      </c>
      <c r="AR187" s="71">
        <v>1630327994.0632999</v>
      </c>
      <c r="AS187" s="71">
        <v>1630327994.0632999</v>
      </c>
      <c r="AT187" s="71">
        <v>1630327994.0632999</v>
      </c>
      <c r="AU187" s="71">
        <v>1630327994.0632999</v>
      </c>
      <c r="AV187" s="71">
        <v>1630327994.0632999</v>
      </c>
      <c r="AW187" s="71">
        <v>1630327994.0632999</v>
      </c>
      <c r="AX187" s="71">
        <v>1630327994.0632999</v>
      </c>
      <c r="AY187" s="71">
        <v>1630327994.0632999</v>
      </c>
      <c r="AZ187" s="71">
        <v>1630327994.0632999</v>
      </c>
      <c r="BA187" s="71"/>
      <c r="BB187" s="71">
        <v>1630327994.0632999</v>
      </c>
      <c r="BC187" s="71">
        <v>1630327994.0632999</v>
      </c>
      <c r="BD187" s="71">
        <v>1630327994.0632999</v>
      </c>
      <c r="BE187" s="71">
        <v>1630327994.0632999</v>
      </c>
      <c r="BF187" s="71">
        <v>1630327994.0632999</v>
      </c>
      <c r="BG187" s="71">
        <v>1630327994.0632999</v>
      </c>
      <c r="BH187" s="71">
        <v>1630327994.0632999</v>
      </c>
      <c r="BI187" s="71">
        <v>1630327994.0632999</v>
      </c>
      <c r="BJ187" s="71">
        <v>1630327994.0632999</v>
      </c>
      <c r="BK187" s="71">
        <v>1630327994.0632999</v>
      </c>
      <c r="BL187" s="71">
        <v>1630327994.0632999</v>
      </c>
      <c r="BM187" s="71">
        <v>1630327994.0632999</v>
      </c>
      <c r="BN187" s="71">
        <v>1630327994.0632999</v>
      </c>
      <c r="BO187" s="71">
        <v>1630327994.0632999</v>
      </c>
      <c r="BP187" s="71">
        <v>1630327994.0632999</v>
      </c>
      <c r="BQ187" s="71">
        <v>1630327994.0632999</v>
      </c>
      <c r="BR187" s="71"/>
      <c r="BS187" s="71">
        <v>1630327994.0632999</v>
      </c>
      <c r="BT187" s="71">
        <v>1630327994.0632999</v>
      </c>
      <c r="BU187" s="71">
        <v>1630327994.0632999</v>
      </c>
      <c r="BV187" s="71">
        <v>1630327994.0632999</v>
      </c>
      <c r="BW187" s="71">
        <v>1630327994.0632999</v>
      </c>
      <c r="BX187" s="149">
        <v>1630327994.0632999</v>
      </c>
      <c r="BY187" s="71">
        <v>1630327994.0632999</v>
      </c>
      <c r="BZ187" s="71">
        <v>1630327994.0632999</v>
      </c>
      <c r="CA187" s="71">
        <v>1630327994.0632999</v>
      </c>
      <c r="CB187" s="71">
        <v>1630327994.0632999</v>
      </c>
      <c r="CC187" s="71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2:149" outlineLevel="1" x14ac:dyDescent="0.2">
      <c r="B188" s="2">
        <v>174</v>
      </c>
      <c r="C188" s="33"/>
      <c r="D188" s="33"/>
      <c r="E188" s="29" t="s">
        <v>129</v>
      </c>
      <c r="F188" s="32"/>
      <c r="G188" s="33">
        <f>'[2]2021 Benchmarking Calculations'!BG128</f>
        <v>1</v>
      </c>
      <c r="H188" s="197">
        <v>1</v>
      </c>
      <c r="I188" s="32">
        <f t="shared" si="59"/>
        <v>1</v>
      </c>
      <c r="J188" s="32">
        <f t="shared" si="59"/>
        <v>1</v>
      </c>
      <c r="K188" s="32">
        <f t="shared" si="59"/>
        <v>1</v>
      </c>
      <c r="L188" s="32">
        <f t="shared" si="59"/>
        <v>1</v>
      </c>
      <c r="M188" s="32">
        <f t="shared" si="59"/>
        <v>1</v>
      </c>
      <c r="N188" s="166"/>
      <c r="O188" s="70">
        <v>186</v>
      </c>
      <c r="P188" s="70">
        <v>0</v>
      </c>
      <c r="Q188" s="114">
        <v>1</v>
      </c>
      <c r="R188" s="114">
        <v>1</v>
      </c>
      <c r="S188" s="114">
        <v>1</v>
      </c>
      <c r="T188" s="114">
        <v>1</v>
      </c>
      <c r="U188" s="114">
        <v>1</v>
      </c>
      <c r="V188" s="114">
        <v>1</v>
      </c>
      <c r="W188" s="114">
        <v>1</v>
      </c>
      <c r="X188" s="143">
        <v>1</v>
      </c>
      <c r="Y188" s="114">
        <v>1</v>
      </c>
      <c r="Z188" s="114">
        <v>1</v>
      </c>
      <c r="AA188" s="114">
        <v>1</v>
      </c>
      <c r="AB188" s="114">
        <v>1</v>
      </c>
      <c r="AC188" s="114">
        <v>1</v>
      </c>
      <c r="AD188" s="114">
        <v>1</v>
      </c>
      <c r="AE188" s="114">
        <v>1</v>
      </c>
      <c r="AF188" s="114">
        <v>1</v>
      </c>
      <c r="AG188" s="114">
        <v>1</v>
      </c>
      <c r="AH188" s="114">
        <v>1</v>
      </c>
      <c r="AI188" s="114">
        <v>1</v>
      </c>
      <c r="AJ188" s="114">
        <v>1</v>
      </c>
      <c r="AK188" s="114">
        <v>1</v>
      </c>
      <c r="AL188" s="71">
        <v>1</v>
      </c>
      <c r="AM188" s="71">
        <v>1</v>
      </c>
      <c r="AN188" s="71">
        <v>1</v>
      </c>
      <c r="AO188" s="71">
        <v>1</v>
      </c>
      <c r="AP188" s="71">
        <v>1</v>
      </c>
      <c r="AQ188" s="71">
        <v>1</v>
      </c>
      <c r="AR188" s="71">
        <v>1</v>
      </c>
      <c r="AS188" s="71">
        <v>1</v>
      </c>
      <c r="AT188" s="71">
        <v>1</v>
      </c>
      <c r="AU188" s="71">
        <v>1</v>
      </c>
      <c r="AV188" s="71">
        <v>1</v>
      </c>
      <c r="AW188" s="71">
        <v>1</v>
      </c>
      <c r="AX188" s="71">
        <v>1</v>
      </c>
      <c r="AY188" s="71">
        <v>1</v>
      </c>
      <c r="AZ188" s="71">
        <v>1</v>
      </c>
      <c r="BA188" s="71"/>
      <c r="BB188" s="71">
        <v>1</v>
      </c>
      <c r="BC188" s="71">
        <v>1</v>
      </c>
      <c r="BD188" s="71">
        <v>1</v>
      </c>
      <c r="BE188" s="71">
        <v>1</v>
      </c>
      <c r="BF188" s="71">
        <v>1</v>
      </c>
      <c r="BG188" s="71">
        <v>1</v>
      </c>
      <c r="BH188" s="71">
        <v>1</v>
      </c>
      <c r="BI188" s="71">
        <v>1</v>
      </c>
      <c r="BJ188" s="71">
        <v>1</v>
      </c>
      <c r="BK188" s="71">
        <v>1</v>
      </c>
      <c r="BL188" s="71">
        <v>1</v>
      </c>
      <c r="BM188" s="71">
        <v>1</v>
      </c>
      <c r="BN188" s="71">
        <v>1</v>
      </c>
      <c r="BO188" s="71">
        <v>1</v>
      </c>
      <c r="BP188" s="71">
        <v>1</v>
      </c>
      <c r="BQ188" s="71">
        <v>1</v>
      </c>
      <c r="BR188" s="71"/>
      <c r="BS188" s="71">
        <v>1</v>
      </c>
      <c r="BT188" s="71">
        <v>1</v>
      </c>
      <c r="BU188" s="71">
        <v>1</v>
      </c>
      <c r="BV188" s="71">
        <v>1</v>
      </c>
      <c r="BW188" s="71">
        <v>1</v>
      </c>
      <c r="BX188" s="149">
        <v>1</v>
      </c>
      <c r="BY188" s="71">
        <v>1</v>
      </c>
      <c r="BZ188" s="71">
        <v>1</v>
      </c>
      <c r="CA188" s="71">
        <v>1</v>
      </c>
      <c r="CB188" s="71">
        <v>1</v>
      </c>
      <c r="CC188" s="71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2:149" outlineLevel="1" x14ac:dyDescent="0.2">
      <c r="B189" s="2">
        <v>175</v>
      </c>
      <c r="C189" s="33"/>
      <c r="D189" s="33"/>
      <c r="E189" s="29" t="s">
        <v>130</v>
      </c>
      <c r="F189" s="32"/>
      <c r="G189" s="33">
        <f>'[2]2021 Benchmarking Calculations'!BG129</f>
        <v>1</v>
      </c>
      <c r="H189" s="197">
        <v>1</v>
      </c>
      <c r="I189" s="32">
        <f t="shared" si="59"/>
        <v>1</v>
      </c>
      <c r="J189" s="32">
        <f t="shared" si="59"/>
        <v>1</v>
      </c>
      <c r="K189" s="32">
        <f t="shared" si="59"/>
        <v>1</v>
      </c>
      <c r="L189" s="32">
        <f t="shared" si="59"/>
        <v>1</v>
      </c>
      <c r="M189" s="32">
        <f t="shared" si="59"/>
        <v>1</v>
      </c>
      <c r="N189" s="166"/>
      <c r="O189" s="70">
        <v>187</v>
      </c>
      <c r="P189" s="70">
        <v>0</v>
      </c>
      <c r="Q189" s="114">
        <v>1</v>
      </c>
      <c r="R189" s="114">
        <v>1</v>
      </c>
      <c r="S189" s="114">
        <v>1</v>
      </c>
      <c r="T189" s="114">
        <v>1</v>
      </c>
      <c r="U189" s="114">
        <v>1</v>
      </c>
      <c r="V189" s="114">
        <v>1</v>
      </c>
      <c r="W189" s="114">
        <v>1</v>
      </c>
      <c r="X189" s="143">
        <v>1</v>
      </c>
      <c r="Y189" s="114">
        <v>1</v>
      </c>
      <c r="Z189" s="114">
        <v>1</v>
      </c>
      <c r="AA189" s="114">
        <v>1</v>
      </c>
      <c r="AB189" s="114">
        <v>1</v>
      </c>
      <c r="AC189" s="114">
        <v>1</v>
      </c>
      <c r="AD189" s="114">
        <v>1</v>
      </c>
      <c r="AE189" s="114">
        <v>1</v>
      </c>
      <c r="AF189" s="114">
        <v>1</v>
      </c>
      <c r="AG189" s="114">
        <v>1</v>
      </c>
      <c r="AH189" s="114">
        <v>1</v>
      </c>
      <c r="AI189" s="114">
        <v>1</v>
      </c>
      <c r="AJ189" s="114">
        <v>1</v>
      </c>
      <c r="AK189" s="114">
        <v>1</v>
      </c>
      <c r="AL189" s="71">
        <v>1</v>
      </c>
      <c r="AM189" s="71">
        <v>1</v>
      </c>
      <c r="AN189" s="71">
        <v>1</v>
      </c>
      <c r="AO189" s="71">
        <v>1</v>
      </c>
      <c r="AP189" s="71">
        <v>1</v>
      </c>
      <c r="AQ189" s="71">
        <v>1</v>
      </c>
      <c r="AR189" s="71">
        <v>1</v>
      </c>
      <c r="AS189" s="71">
        <v>1</v>
      </c>
      <c r="AT189" s="71">
        <v>1</v>
      </c>
      <c r="AU189" s="71">
        <v>1</v>
      </c>
      <c r="AV189" s="71">
        <v>1</v>
      </c>
      <c r="AW189" s="71">
        <v>1</v>
      </c>
      <c r="AX189" s="71">
        <v>1</v>
      </c>
      <c r="AY189" s="71">
        <v>1</v>
      </c>
      <c r="AZ189" s="71">
        <v>1</v>
      </c>
      <c r="BA189" s="71"/>
      <c r="BB189" s="71">
        <v>1</v>
      </c>
      <c r="BC189" s="71">
        <v>1</v>
      </c>
      <c r="BD189" s="71">
        <v>1</v>
      </c>
      <c r="BE189" s="71">
        <v>1</v>
      </c>
      <c r="BF189" s="71">
        <v>1</v>
      </c>
      <c r="BG189" s="71">
        <v>1</v>
      </c>
      <c r="BH189" s="71">
        <v>1</v>
      </c>
      <c r="BI189" s="71">
        <v>1</v>
      </c>
      <c r="BJ189" s="71">
        <v>1</v>
      </c>
      <c r="BK189" s="71">
        <v>1</v>
      </c>
      <c r="BL189" s="71">
        <v>1</v>
      </c>
      <c r="BM189" s="71">
        <v>1</v>
      </c>
      <c r="BN189" s="71">
        <v>1</v>
      </c>
      <c r="BO189" s="71">
        <v>1</v>
      </c>
      <c r="BP189" s="71">
        <v>1</v>
      </c>
      <c r="BQ189" s="71">
        <v>1</v>
      </c>
      <c r="BR189" s="71"/>
      <c r="BS189" s="71">
        <v>1</v>
      </c>
      <c r="BT189" s="71">
        <v>1</v>
      </c>
      <c r="BU189" s="71">
        <v>1</v>
      </c>
      <c r="BV189" s="71">
        <v>1</v>
      </c>
      <c r="BW189" s="71">
        <v>1</v>
      </c>
      <c r="BX189" s="149">
        <v>1</v>
      </c>
      <c r="BY189" s="71">
        <v>1</v>
      </c>
      <c r="BZ189" s="71">
        <v>1</v>
      </c>
      <c r="CA189" s="71">
        <v>1</v>
      </c>
      <c r="CB189" s="71">
        <v>1</v>
      </c>
      <c r="CC189" s="71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2:149" outlineLevel="1" x14ac:dyDescent="0.2">
      <c r="B190" s="2">
        <v>176</v>
      </c>
      <c r="C190" s="33"/>
      <c r="D190" s="33"/>
      <c r="E190" s="29" t="s">
        <v>131</v>
      </c>
      <c r="F190" s="32"/>
      <c r="G190" s="33">
        <f>'[2]2021 Benchmarking Calculations'!BG130</f>
        <v>1</v>
      </c>
      <c r="H190" s="197">
        <v>1</v>
      </c>
      <c r="I190" s="32">
        <f t="shared" si="59"/>
        <v>1</v>
      </c>
      <c r="J190" s="32">
        <f t="shared" si="59"/>
        <v>1</v>
      </c>
      <c r="K190" s="32">
        <f t="shared" si="59"/>
        <v>1</v>
      </c>
      <c r="L190" s="32">
        <f t="shared" si="59"/>
        <v>1</v>
      </c>
      <c r="M190" s="32">
        <f t="shared" si="59"/>
        <v>1</v>
      </c>
      <c r="N190" s="166"/>
      <c r="O190" s="70">
        <v>188</v>
      </c>
      <c r="P190" s="70">
        <v>0</v>
      </c>
      <c r="Q190" s="114">
        <v>1</v>
      </c>
      <c r="R190" s="114">
        <v>1</v>
      </c>
      <c r="S190" s="114">
        <v>1</v>
      </c>
      <c r="T190" s="114">
        <v>1</v>
      </c>
      <c r="U190" s="114">
        <v>1</v>
      </c>
      <c r="V190" s="114">
        <v>1</v>
      </c>
      <c r="W190" s="114">
        <v>1</v>
      </c>
      <c r="X190" s="143">
        <v>1</v>
      </c>
      <c r="Y190" s="114">
        <v>1</v>
      </c>
      <c r="Z190" s="114">
        <v>1</v>
      </c>
      <c r="AA190" s="114">
        <v>1</v>
      </c>
      <c r="AB190" s="114">
        <v>1</v>
      </c>
      <c r="AC190" s="114">
        <v>1</v>
      </c>
      <c r="AD190" s="114">
        <v>1</v>
      </c>
      <c r="AE190" s="114">
        <v>1</v>
      </c>
      <c r="AF190" s="114">
        <v>1</v>
      </c>
      <c r="AG190" s="114">
        <v>1</v>
      </c>
      <c r="AH190" s="114">
        <v>1</v>
      </c>
      <c r="AI190" s="114">
        <v>1</v>
      </c>
      <c r="AJ190" s="114">
        <v>1</v>
      </c>
      <c r="AK190" s="114">
        <v>1</v>
      </c>
      <c r="AL190" s="71">
        <v>1</v>
      </c>
      <c r="AM190" s="71">
        <v>1</v>
      </c>
      <c r="AN190" s="71">
        <v>1</v>
      </c>
      <c r="AO190" s="71">
        <v>1</v>
      </c>
      <c r="AP190" s="71">
        <v>1</v>
      </c>
      <c r="AQ190" s="71">
        <v>1</v>
      </c>
      <c r="AR190" s="71">
        <v>1</v>
      </c>
      <c r="AS190" s="71">
        <v>1</v>
      </c>
      <c r="AT190" s="71">
        <v>1</v>
      </c>
      <c r="AU190" s="71">
        <v>1</v>
      </c>
      <c r="AV190" s="71">
        <v>1</v>
      </c>
      <c r="AW190" s="71">
        <v>1</v>
      </c>
      <c r="AX190" s="71">
        <v>1</v>
      </c>
      <c r="AY190" s="71">
        <v>1</v>
      </c>
      <c r="AZ190" s="71">
        <v>1</v>
      </c>
      <c r="BA190" s="71"/>
      <c r="BB190" s="71">
        <v>1</v>
      </c>
      <c r="BC190" s="71">
        <v>1</v>
      </c>
      <c r="BD190" s="71">
        <v>1</v>
      </c>
      <c r="BE190" s="71">
        <v>1</v>
      </c>
      <c r="BF190" s="71">
        <v>1</v>
      </c>
      <c r="BG190" s="71">
        <v>1</v>
      </c>
      <c r="BH190" s="71">
        <v>1</v>
      </c>
      <c r="BI190" s="71">
        <v>1</v>
      </c>
      <c r="BJ190" s="71">
        <v>1</v>
      </c>
      <c r="BK190" s="71">
        <v>1</v>
      </c>
      <c r="BL190" s="71">
        <v>1</v>
      </c>
      <c r="BM190" s="71">
        <v>1</v>
      </c>
      <c r="BN190" s="71">
        <v>1</v>
      </c>
      <c r="BO190" s="71">
        <v>1</v>
      </c>
      <c r="BP190" s="71">
        <v>1</v>
      </c>
      <c r="BQ190" s="71">
        <v>1</v>
      </c>
      <c r="BR190" s="71"/>
      <c r="BS190" s="71">
        <v>1</v>
      </c>
      <c r="BT190" s="71">
        <v>1</v>
      </c>
      <c r="BU190" s="71">
        <v>1</v>
      </c>
      <c r="BV190" s="71">
        <v>1</v>
      </c>
      <c r="BW190" s="71">
        <v>1</v>
      </c>
      <c r="BX190" s="149">
        <v>1</v>
      </c>
      <c r="BY190" s="71">
        <v>1</v>
      </c>
      <c r="BZ190" s="71">
        <v>1</v>
      </c>
      <c r="CA190" s="71">
        <v>1</v>
      </c>
      <c r="CB190" s="71">
        <v>1</v>
      </c>
      <c r="CC190" s="71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2:149" outlineLevel="1" x14ac:dyDescent="0.2">
      <c r="B191" s="2">
        <v>177</v>
      </c>
      <c r="C191" s="33"/>
      <c r="D191" s="33"/>
      <c r="E191" s="29" t="s">
        <v>132</v>
      </c>
      <c r="F191" s="32"/>
      <c r="G191" s="33">
        <f>'[2]2021 Benchmarking Calculations'!BG131</f>
        <v>1</v>
      </c>
      <c r="H191" s="197">
        <v>1</v>
      </c>
      <c r="I191" s="32">
        <f t="shared" si="59"/>
        <v>1</v>
      </c>
      <c r="J191" s="32">
        <f t="shared" si="59"/>
        <v>1</v>
      </c>
      <c r="K191" s="32">
        <f t="shared" si="59"/>
        <v>1</v>
      </c>
      <c r="L191" s="32">
        <f t="shared" si="59"/>
        <v>1</v>
      </c>
      <c r="M191" s="32">
        <f t="shared" si="59"/>
        <v>1</v>
      </c>
      <c r="N191" s="166"/>
      <c r="O191" s="70">
        <v>189</v>
      </c>
      <c r="P191" s="70">
        <v>0</v>
      </c>
      <c r="Q191" s="114">
        <v>1</v>
      </c>
      <c r="R191" s="114">
        <v>1</v>
      </c>
      <c r="S191" s="114">
        <v>1</v>
      </c>
      <c r="T191" s="114">
        <v>1</v>
      </c>
      <c r="U191" s="114">
        <v>1</v>
      </c>
      <c r="V191" s="114">
        <v>1</v>
      </c>
      <c r="W191" s="114">
        <v>1</v>
      </c>
      <c r="X191" s="143">
        <v>1</v>
      </c>
      <c r="Y191" s="114">
        <v>1</v>
      </c>
      <c r="Z191" s="114">
        <v>1</v>
      </c>
      <c r="AA191" s="114">
        <v>1</v>
      </c>
      <c r="AB191" s="114">
        <v>1</v>
      </c>
      <c r="AC191" s="114">
        <v>1</v>
      </c>
      <c r="AD191" s="114">
        <v>1</v>
      </c>
      <c r="AE191" s="114">
        <v>1</v>
      </c>
      <c r="AF191" s="114">
        <v>1</v>
      </c>
      <c r="AG191" s="114">
        <v>1</v>
      </c>
      <c r="AH191" s="114">
        <v>1</v>
      </c>
      <c r="AI191" s="114">
        <v>1</v>
      </c>
      <c r="AJ191" s="114">
        <v>1</v>
      </c>
      <c r="AK191" s="114">
        <v>1</v>
      </c>
      <c r="AL191" s="71">
        <v>1</v>
      </c>
      <c r="AM191" s="71">
        <v>1</v>
      </c>
      <c r="AN191" s="71">
        <v>1</v>
      </c>
      <c r="AO191" s="71">
        <v>1</v>
      </c>
      <c r="AP191" s="71">
        <v>1</v>
      </c>
      <c r="AQ191" s="71">
        <v>1</v>
      </c>
      <c r="AR191" s="71">
        <v>1</v>
      </c>
      <c r="AS191" s="71">
        <v>1</v>
      </c>
      <c r="AT191" s="71">
        <v>1</v>
      </c>
      <c r="AU191" s="71">
        <v>1</v>
      </c>
      <c r="AV191" s="71">
        <v>1</v>
      </c>
      <c r="AW191" s="71">
        <v>1</v>
      </c>
      <c r="AX191" s="71">
        <v>1</v>
      </c>
      <c r="AY191" s="71">
        <v>1</v>
      </c>
      <c r="AZ191" s="71">
        <v>1</v>
      </c>
      <c r="BA191" s="71"/>
      <c r="BB191" s="71">
        <v>1</v>
      </c>
      <c r="BC191" s="71">
        <v>1</v>
      </c>
      <c r="BD191" s="71">
        <v>1</v>
      </c>
      <c r="BE191" s="71">
        <v>1</v>
      </c>
      <c r="BF191" s="71">
        <v>1</v>
      </c>
      <c r="BG191" s="71">
        <v>1</v>
      </c>
      <c r="BH191" s="71">
        <v>1</v>
      </c>
      <c r="BI191" s="71">
        <v>1</v>
      </c>
      <c r="BJ191" s="71">
        <v>1</v>
      </c>
      <c r="BK191" s="71">
        <v>1</v>
      </c>
      <c r="BL191" s="71">
        <v>1</v>
      </c>
      <c r="BM191" s="71">
        <v>1</v>
      </c>
      <c r="BN191" s="71">
        <v>1</v>
      </c>
      <c r="BO191" s="71">
        <v>1</v>
      </c>
      <c r="BP191" s="71">
        <v>1</v>
      </c>
      <c r="BQ191" s="71">
        <v>1</v>
      </c>
      <c r="BR191" s="71"/>
      <c r="BS191" s="71">
        <v>1</v>
      </c>
      <c r="BT191" s="71">
        <v>1</v>
      </c>
      <c r="BU191" s="71">
        <v>1</v>
      </c>
      <c r="BV191" s="71">
        <v>1</v>
      </c>
      <c r="BW191" s="71">
        <v>1</v>
      </c>
      <c r="BX191" s="149">
        <v>1</v>
      </c>
      <c r="BY191" s="71">
        <v>1</v>
      </c>
      <c r="BZ191" s="71">
        <v>1</v>
      </c>
      <c r="CA191" s="71">
        <v>1</v>
      </c>
      <c r="CB191" s="71">
        <v>1</v>
      </c>
      <c r="CC191" s="71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2:149" outlineLevel="1" x14ac:dyDescent="0.2">
      <c r="B192" s="2">
        <v>178</v>
      </c>
      <c r="C192" s="33"/>
      <c r="D192" s="33"/>
      <c r="E192" s="29" t="s">
        <v>133</v>
      </c>
      <c r="F192" s="32"/>
      <c r="G192" s="33">
        <f>'[2]2021 Benchmarking Calculations'!BG132</f>
        <v>1</v>
      </c>
      <c r="H192" s="197">
        <v>1</v>
      </c>
      <c r="I192" s="32">
        <f t="shared" si="59"/>
        <v>1</v>
      </c>
      <c r="J192" s="32">
        <f t="shared" si="59"/>
        <v>1</v>
      </c>
      <c r="K192" s="32">
        <f t="shared" si="59"/>
        <v>1</v>
      </c>
      <c r="L192" s="32">
        <f t="shared" si="59"/>
        <v>1</v>
      </c>
      <c r="M192" s="32">
        <f t="shared" si="59"/>
        <v>1</v>
      </c>
      <c r="N192" s="166"/>
      <c r="O192" s="70">
        <v>190</v>
      </c>
      <c r="P192" s="70">
        <v>0</v>
      </c>
      <c r="Q192" s="114">
        <v>1</v>
      </c>
      <c r="R192" s="114">
        <v>1</v>
      </c>
      <c r="S192" s="114">
        <v>1</v>
      </c>
      <c r="T192" s="114">
        <v>1</v>
      </c>
      <c r="U192" s="114">
        <v>1</v>
      </c>
      <c r="V192" s="114">
        <v>1</v>
      </c>
      <c r="W192" s="114">
        <v>1</v>
      </c>
      <c r="X192" s="143">
        <v>1</v>
      </c>
      <c r="Y192" s="114">
        <v>1</v>
      </c>
      <c r="Z192" s="114">
        <v>1</v>
      </c>
      <c r="AA192" s="114">
        <v>1</v>
      </c>
      <c r="AB192" s="114">
        <v>1</v>
      </c>
      <c r="AC192" s="114">
        <v>1</v>
      </c>
      <c r="AD192" s="114">
        <v>1</v>
      </c>
      <c r="AE192" s="114">
        <v>1</v>
      </c>
      <c r="AF192" s="114">
        <v>1</v>
      </c>
      <c r="AG192" s="114">
        <v>1</v>
      </c>
      <c r="AH192" s="114">
        <v>1</v>
      </c>
      <c r="AI192" s="114">
        <v>1</v>
      </c>
      <c r="AJ192" s="114">
        <v>1</v>
      </c>
      <c r="AK192" s="114">
        <v>1</v>
      </c>
      <c r="AL192" s="71">
        <v>1</v>
      </c>
      <c r="AM192" s="71">
        <v>1</v>
      </c>
      <c r="AN192" s="71">
        <v>1</v>
      </c>
      <c r="AO192" s="71">
        <v>1</v>
      </c>
      <c r="AP192" s="71">
        <v>1</v>
      </c>
      <c r="AQ192" s="71">
        <v>1</v>
      </c>
      <c r="AR192" s="71">
        <v>1</v>
      </c>
      <c r="AS192" s="71">
        <v>1</v>
      </c>
      <c r="AT192" s="71">
        <v>1</v>
      </c>
      <c r="AU192" s="71">
        <v>1</v>
      </c>
      <c r="AV192" s="71">
        <v>1</v>
      </c>
      <c r="AW192" s="71">
        <v>1</v>
      </c>
      <c r="AX192" s="71">
        <v>1</v>
      </c>
      <c r="AY192" s="71">
        <v>1</v>
      </c>
      <c r="AZ192" s="71">
        <v>1</v>
      </c>
      <c r="BA192" s="71"/>
      <c r="BB192" s="71">
        <v>1</v>
      </c>
      <c r="BC192" s="71">
        <v>1</v>
      </c>
      <c r="BD192" s="71">
        <v>1</v>
      </c>
      <c r="BE192" s="71">
        <v>1</v>
      </c>
      <c r="BF192" s="71">
        <v>1</v>
      </c>
      <c r="BG192" s="71">
        <v>1</v>
      </c>
      <c r="BH192" s="71">
        <v>1</v>
      </c>
      <c r="BI192" s="71">
        <v>1</v>
      </c>
      <c r="BJ192" s="71">
        <v>1</v>
      </c>
      <c r="BK192" s="71">
        <v>1</v>
      </c>
      <c r="BL192" s="71">
        <v>1</v>
      </c>
      <c r="BM192" s="71">
        <v>1</v>
      </c>
      <c r="BN192" s="71">
        <v>1</v>
      </c>
      <c r="BO192" s="71">
        <v>1</v>
      </c>
      <c r="BP192" s="71">
        <v>1</v>
      </c>
      <c r="BQ192" s="71">
        <v>1</v>
      </c>
      <c r="BR192" s="71"/>
      <c r="BS192" s="71">
        <v>1</v>
      </c>
      <c r="BT192" s="71">
        <v>1</v>
      </c>
      <c r="BU192" s="71">
        <v>1</v>
      </c>
      <c r="BV192" s="71">
        <v>1</v>
      </c>
      <c r="BW192" s="71">
        <v>1</v>
      </c>
      <c r="BX192" s="149">
        <v>1</v>
      </c>
      <c r="BY192" s="71">
        <v>1</v>
      </c>
      <c r="BZ192" s="71">
        <v>1</v>
      </c>
      <c r="CA192" s="71">
        <v>1</v>
      </c>
      <c r="CB192" s="71">
        <v>1</v>
      </c>
      <c r="CC192" s="71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2:149" outlineLevel="1" x14ac:dyDescent="0.2">
      <c r="B193" s="2">
        <v>179</v>
      </c>
      <c r="C193" s="33"/>
      <c r="D193" s="33"/>
      <c r="E193" s="29" t="s">
        <v>134</v>
      </c>
      <c r="F193" s="32"/>
      <c r="G193" s="33">
        <f>'[2]2021 Benchmarking Calculations'!BG133</f>
        <v>1</v>
      </c>
      <c r="H193" s="197">
        <v>1</v>
      </c>
      <c r="I193" s="32">
        <f t="shared" si="59"/>
        <v>1</v>
      </c>
      <c r="J193" s="32">
        <f t="shared" si="59"/>
        <v>1</v>
      </c>
      <c r="K193" s="32">
        <f t="shared" si="59"/>
        <v>1</v>
      </c>
      <c r="L193" s="32">
        <f t="shared" si="59"/>
        <v>1</v>
      </c>
      <c r="M193" s="32">
        <f t="shared" si="59"/>
        <v>1</v>
      </c>
      <c r="N193" s="166"/>
      <c r="O193" s="70">
        <v>191</v>
      </c>
      <c r="P193" s="70">
        <v>0</v>
      </c>
      <c r="Q193" s="114">
        <v>1</v>
      </c>
      <c r="R193" s="114">
        <v>1</v>
      </c>
      <c r="S193" s="114">
        <v>1</v>
      </c>
      <c r="T193" s="114">
        <v>1</v>
      </c>
      <c r="U193" s="114">
        <v>1</v>
      </c>
      <c r="V193" s="114">
        <v>1</v>
      </c>
      <c r="W193" s="114">
        <v>1</v>
      </c>
      <c r="X193" s="143">
        <v>1</v>
      </c>
      <c r="Y193" s="114">
        <v>1</v>
      </c>
      <c r="Z193" s="114">
        <v>1</v>
      </c>
      <c r="AA193" s="114">
        <v>1</v>
      </c>
      <c r="AB193" s="114">
        <v>1</v>
      </c>
      <c r="AC193" s="114">
        <v>1</v>
      </c>
      <c r="AD193" s="114">
        <v>1</v>
      </c>
      <c r="AE193" s="114">
        <v>1</v>
      </c>
      <c r="AF193" s="114">
        <v>1</v>
      </c>
      <c r="AG193" s="114">
        <v>1</v>
      </c>
      <c r="AH193" s="114">
        <v>1</v>
      </c>
      <c r="AI193" s="114">
        <v>1</v>
      </c>
      <c r="AJ193" s="114">
        <v>1</v>
      </c>
      <c r="AK193" s="114">
        <v>1</v>
      </c>
      <c r="AL193" s="71">
        <v>1</v>
      </c>
      <c r="AM193" s="71">
        <v>1</v>
      </c>
      <c r="AN193" s="71">
        <v>1</v>
      </c>
      <c r="AO193" s="71">
        <v>1</v>
      </c>
      <c r="AP193" s="71">
        <v>1</v>
      </c>
      <c r="AQ193" s="71">
        <v>1</v>
      </c>
      <c r="AR193" s="71">
        <v>1</v>
      </c>
      <c r="AS193" s="71">
        <v>1</v>
      </c>
      <c r="AT193" s="71">
        <v>1</v>
      </c>
      <c r="AU193" s="71">
        <v>1</v>
      </c>
      <c r="AV193" s="71">
        <v>1</v>
      </c>
      <c r="AW193" s="71">
        <v>1</v>
      </c>
      <c r="AX193" s="71">
        <v>1</v>
      </c>
      <c r="AY193" s="71">
        <v>1</v>
      </c>
      <c r="AZ193" s="71">
        <v>1</v>
      </c>
      <c r="BA193" s="71"/>
      <c r="BB193" s="71">
        <v>1</v>
      </c>
      <c r="BC193" s="71">
        <v>1</v>
      </c>
      <c r="BD193" s="71">
        <v>1</v>
      </c>
      <c r="BE193" s="71">
        <v>1</v>
      </c>
      <c r="BF193" s="71">
        <v>1</v>
      </c>
      <c r="BG193" s="71">
        <v>1</v>
      </c>
      <c r="BH193" s="71">
        <v>1</v>
      </c>
      <c r="BI193" s="71">
        <v>1</v>
      </c>
      <c r="BJ193" s="71">
        <v>1</v>
      </c>
      <c r="BK193" s="71">
        <v>1</v>
      </c>
      <c r="BL193" s="71">
        <v>1</v>
      </c>
      <c r="BM193" s="71">
        <v>1</v>
      </c>
      <c r="BN193" s="71">
        <v>1</v>
      </c>
      <c r="BO193" s="71">
        <v>1</v>
      </c>
      <c r="BP193" s="71">
        <v>1</v>
      </c>
      <c r="BQ193" s="71">
        <v>1</v>
      </c>
      <c r="BR193" s="71"/>
      <c r="BS193" s="71">
        <v>1</v>
      </c>
      <c r="BT193" s="71">
        <v>1</v>
      </c>
      <c r="BU193" s="71">
        <v>1</v>
      </c>
      <c r="BV193" s="71">
        <v>1</v>
      </c>
      <c r="BW193" s="71">
        <v>1</v>
      </c>
      <c r="BX193" s="149">
        <v>1</v>
      </c>
      <c r="BY193" s="71">
        <v>1</v>
      </c>
      <c r="BZ193" s="71">
        <v>1</v>
      </c>
      <c r="CA193" s="71">
        <v>1</v>
      </c>
      <c r="CB193" s="71">
        <v>1</v>
      </c>
      <c r="CC193" s="71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2:149" outlineLevel="1" x14ac:dyDescent="0.2">
      <c r="B194" s="2">
        <v>180</v>
      </c>
      <c r="C194" s="33"/>
      <c r="D194" s="33"/>
      <c r="E194" s="29" t="s">
        <v>135</v>
      </c>
      <c r="F194" s="32"/>
      <c r="G194" s="33">
        <f>'[2]2021 Benchmarking Calculations'!BG134</f>
        <v>1</v>
      </c>
      <c r="H194" s="197">
        <v>1</v>
      </c>
      <c r="I194" s="32">
        <f t="shared" si="59"/>
        <v>1</v>
      </c>
      <c r="J194" s="32">
        <f t="shared" si="59"/>
        <v>1</v>
      </c>
      <c r="K194" s="32">
        <f t="shared" si="59"/>
        <v>1</v>
      </c>
      <c r="L194" s="32">
        <f t="shared" si="59"/>
        <v>1</v>
      </c>
      <c r="M194" s="32">
        <f t="shared" si="59"/>
        <v>1</v>
      </c>
      <c r="N194" s="166"/>
      <c r="O194" s="70">
        <v>192</v>
      </c>
      <c r="P194" s="70">
        <v>0</v>
      </c>
      <c r="Q194" s="114">
        <v>1</v>
      </c>
      <c r="R194" s="114">
        <v>1</v>
      </c>
      <c r="S194" s="114">
        <v>1</v>
      </c>
      <c r="T194" s="114">
        <v>1</v>
      </c>
      <c r="U194" s="114">
        <v>1</v>
      </c>
      <c r="V194" s="114">
        <v>1</v>
      </c>
      <c r="W194" s="114">
        <v>1</v>
      </c>
      <c r="X194" s="143">
        <v>1</v>
      </c>
      <c r="Y194" s="114">
        <v>1</v>
      </c>
      <c r="Z194" s="114">
        <v>1</v>
      </c>
      <c r="AA194" s="114">
        <v>1</v>
      </c>
      <c r="AB194" s="114">
        <v>1</v>
      </c>
      <c r="AC194" s="114">
        <v>1</v>
      </c>
      <c r="AD194" s="114">
        <v>1</v>
      </c>
      <c r="AE194" s="114">
        <v>1</v>
      </c>
      <c r="AF194" s="114">
        <v>1</v>
      </c>
      <c r="AG194" s="114">
        <v>1</v>
      </c>
      <c r="AH194" s="114">
        <v>1</v>
      </c>
      <c r="AI194" s="114">
        <v>1</v>
      </c>
      <c r="AJ194" s="114">
        <v>1</v>
      </c>
      <c r="AK194" s="114">
        <v>1</v>
      </c>
      <c r="AL194" s="71">
        <v>1</v>
      </c>
      <c r="AM194" s="71">
        <v>1</v>
      </c>
      <c r="AN194" s="71">
        <v>1</v>
      </c>
      <c r="AO194" s="71">
        <v>1</v>
      </c>
      <c r="AP194" s="71">
        <v>1</v>
      </c>
      <c r="AQ194" s="71">
        <v>1</v>
      </c>
      <c r="AR194" s="71">
        <v>1</v>
      </c>
      <c r="AS194" s="71">
        <v>1</v>
      </c>
      <c r="AT194" s="71">
        <v>1</v>
      </c>
      <c r="AU194" s="71">
        <v>1</v>
      </c>
      <c r="AV194" s="71">
        <v>1</v>
      </c>
      <c r="AW194" s="71">
        <v>1</v>
      </c>
      <c r="AX194" s="71">
        <v>1</v>
      </c>
      <c r="AY194" s="71">
        <v>1</v>
      </c>
      <c r="AZ194" s="71">
        <v>1</v>
      </c>
      <c r="BA194" s="71"/>
      <c r="BB194" s="71">
        <v>1</v>
      </c>
      <c r="BC194" s="71">
        <v>1</v>
      </c>
      <c r="BD194" s="71">
        <v>1</v>
      </c>
      <c r="BE194" s="71">
        <v>1</v>
      </c>
      <c r="BF194" s="71">
        <v>1</v>
      </c>
      <c r="BG194" s="71">
        <v>1</v>
      </c>
      <c r="BH194" s="71">
        <v>1</v>
      </c>
      <c r="BI194" s="71">
        <v>1</v>
      </c>
      <c r="BJ194" s="71">
        <v>1</v>
      </c>
      <c r="BK194" s="71">
        <v>1</v>
      </c>
      <c r="BL194" s="71">
        <v>1</v>
      </c>
      <c r="BM194" s="71">
        <v>1</v>
      </c>
      <c r="BN194" s="71">
        <v>1</v>
      </c>
      <c r="BO194" s="71">
        <v>1</v>
      </c>
      <c r="BP194" s="71">
        <v>1</v>
      </c>
      <c r="BQ194" s="71">
        <v>1</v>
      </c>
      <c r="BR194" s="71"/>
      <c r="BS194" s="71">
        <v>1</v>
      </c>
      <c r="BT194" s="71">
        <v>1</v>
      </c>
      <c r="BU194" s="71">
        <v>1</v>
      </c>
      <c r="BV194" s="71">
        <v>1</v>
      </c>
      <c r="BW194" s="71">
        <v>1</v>
      </c>
      <c r="BX194" s="149">
        <v>1</v>
      </c>
      <c r="BY194" s="71">
        <v>1</v>
      </c>
      <c r="BZ194" s="71">
        <v>1</v>
      </c>
      <c r="CA194" s="71">
        <v>1</v>
      </c>
      <c r="CB194" s="71">
        <v>1</v>
      </c>
      <c r="CC194" s="71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2:149" outlineLevel="1" x14ac:dyDescent="0.2">
      <c r="B195" s="2">
        <v>181</v>
      </c>
      <c r="C195" s="33"/>
      <c r="D195" s="33"/>
      <c r="E195" s="29" t="s">
        <v>136</v>
      </c>
      <c r="F195" s="32"/>
      <c r="G195" s="33">
        <f>'[2]2021 Benchmarking Calculations'!BG135</f>
        <v>1</v>
      </c>
      <c r="H195" s="197">
        <v>1</v>
      </c>
      <c r="I195" s="32">
        <f t="shared" si="59"/>
        <v>1</v>
      </c>
      <c r="J195" s="32">
        <f t="shared" si="59"/>
        <v>1</v>
      </c>
      <c r="K195" s="32">
        <f t="shared" si="59"/>
        <v>1</v>
      </c>
      <c r="L195" s="32">
        <f t="shared" si="59"/>
        <v>1</v>
      </c>
      <c r="M195" s="32">
        <f t="shared" si="59"/>
        <v>1</v>
      </c>
      <c r="N195" s="166"/>
      <c r="O195" s="70">
        <v>193</v>
      </c>
      <c r="P195" s="70">
        <v>0</v>
      </c>
      <c r="Q195" s="114">
        <v>1</v>
      </c>
      <c r="R195" s="114">
        <v>1</v>
      </c>
      <c r="S195" s="114">
        <v>1</v>
      </c>
      <c r="T195" s="114">
        <v>1</v>
      </c>
      <c r="U195" s="114">
        <v>1</v>
      </c>
      <c r="V195" s="114">
        <v>1</v>
      </c>
      <c r="W195" s="114">
        <v>1</v>
      </c>
      <c r="X195" s="143">
        <v>1</v>
      </c>
      <c r="Y195" s="114">
        <v>1</v>
      </c>
      <c r="Z195" s="114">
        <v>1</v>
      </c>
      <c r="AA195" s="114">
        <v>1</v>
      </c>
      <c r="AB195" s="114">
        <v>1</v>
      </c>
      <c r="AC195" s="114">
        <v>1</v>
      </c>
      <c r="AD195" s="114">
        <v>1</v>
      </c>
      <c r="AE195" s="114">
        <v>1</v>
      </c>
      <c r="AF195" s="114">
        <v>1</v>
      </c>
      <c r="AG195" s="114">
        <v>1</v>
      </c>
      <c r="AH195" s="114">
        <v>1</v>
      </c>
      <c r="AI195" s="114">
        <v>1</v>
      </c>
      <c r="AJ195" s="114">
        <v>1</v>
      </c>
      <c r="AK195" s="114">
        <v>1</v>
      </c>
      <c r="AL195" s="71">
        <v>1</v>
      </c>
      <c r="AM195" s="71">
        <v>1</v>
      </c>
      <c r="AN195" s="71">
        <v>1</v>
      </c>
      <c r="AO195" s="71">
        <v>1</v>
      </c>
      <c r="AP195" s="71">
        <v>1</v>
      </c>
      <c r="AQ195" s="71">
        <v>1</v>
      </c>
      <c r="AR195" s="71">
        <v>1</v>
      </c>
      <c r="AS195" s="71">
        <v>1</v>
      </c>
      <c r="AT195" s="71">
        <v>1</v>
      </c>
      <c r="AU195" s="71">
        <v>1</v>
      </c>
      <c r="AV195" s="71">
        <v>1</v>
      </c>
      <c r="AW195" s="71">
        <v>1</v>
      </c>
      <c r="AX195" s="71">
        <v>1</v>
      </c>
      <c r="AY195" s="71">
        <v>1</v>
      </c>
      <c r="AZ195" s="71">
        <v>1</v>
      </c>
      <c r="BA195" s="71"/>
      <c r="BB195" s="71">
        <v>1</v>
      </c>
      <c r="BC195" s="71">
        <v>1</v>
      </c>
      <c r="BD195" s="71">
        <v>1</v>
      </c>
      <c r="BE195" s="71">
        <v>1</v>
      </c>
      <c r="BF195" s="71">
        <v>1</v>
      </c>
      <c r="BG195" s="71">
        <v>1</v>
      </c>
      <c r="BH195" s="71">
        <v>1</v>
      </c>
      <c r="BI195" s="71">
        <v>1</v>
      </c>
      <c r="BJ195" s="71">
        <v>1</v>
      </c>
      <c r="BK195" s="71">
        <v>1</v>
      </c>
      <c r="BL195" s="71">
        <v>1</v>
      </c>
      <c r="BM195" s="71">
        <v>1</v>
      </c>
      <c r="BN195" s="71">
        <v>1</v>
      </c>
      <c r="BO195" s="71">
        <v>1</v>
      </c>
      <c r="BP195" s="71">
        <v>1</v>
      </c>
      <c r="BQ195" s="71">
        <v>1</v>
      </c>
      <c r="BR195" s="71"/>
      <c r="BS195" s="71">
        <v>1</v>
      </c>
      <c r="BT195" s="71">
        <v>1</v>
      </c>
      <c r="BU195" s="71">
        <v>1</v>
      </c>
      <c r="BV195" s="71">
        <v>1</v>
      </c>
      <c r="BW195" s="71">
        <v>1</v>
      </c>
      <c r="BX195" s="149">
        <v>1</v>
      </c>
      <c r="BY195" s="71">
        <v>1</v>
      </c>
      <c r="BZ195" s="71">
        <v>1</v>
      </c>
      <c r="CA195" s="71">
        <v>1</v>
      </c>
      <c r="CB195" s="71">
        <v>1</v>
      </c>
      <c r="CC195" s="71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2:149" outlineLevel="1" x14ac:dyDescent="0.2">
      <c r="B196" s="2">
        <v>182</v>
      </c>
      <c r="C196" s="33"/>
      <c r="D196" s="33"/>
      <c r="E196" s="29" t="s">
        <v>137</v>
      </c>
      <c r="F196" s="32"/>
      <c r="G196" s="33">
        <f>'[2]2021 Benchmarking Calculations'!BG136</f>
        <v>1</v>
      </c>
      <c r="H196" s="197">
        <v>1</v>
      </c>
      <c r="I196" s="32">
        <f t="shared" si="59"/>
        <v>1</v>
      </c>
      <c r="J196" s="32">
        <f t="shared" si="59"/>
        <v>1</v>
      </c>
      <c r="K196" s="32">
        <f t="shared" si="59"/>
        <v>1</v>
      </c>
      <c r="L196" s="32">
        <f t="shared" si="59"/>
        <v>1</v>
      </c>
      <c r="M196" s="32">
        <f t="shared" si="59"/>
        <v>1</v>
      </c>
      <c r="N196" s="166"/>
      <c r="O196" s="70">
        <v>194</v>
      </c>
      <c r="P196" s="70">
        <v>0</v>
      </c>
      <c r="Q196" s="114">
        <v>1</v>
      </c>
      <c r="R196" s="114">
        <v>1</v>
      </c>
      <c r="S196" s="114">
        <v>1</v>
      </c>
      <c r="T196" s="114">
        <v>1</v>
      </c>
      <c r="U196" s="114">
        <v>1</v>
      </c>
      <c r="V196" s="114">
        <v>1</v>
      </c>
      <c r="W196" s="114">
        <v>1</v>
      </c>
      <c r="X196" s="143">
        <v>1</v>
      </c>
      <c r="Y196" s="114">
        <v>1</v>
      </c>
      <c r="Z196" s="114">
        <v>1</v>
      </c>
      <c r="AA196" s="114">
        <v>1</v>
      </c>
      <c r="AB196" s="114">
        <v>1</v>
      </c>
      <c r="AC196" s="114">
        <v>1</v>
      </c>
      <c r="AD196" s="114">
        <v>1</v>
      </c>
      <c r="AE196" s="114">
        <v>1</v>
      </c>
      <c r="AF196" s="114">
        <v>1</v>
      </c>
      <c r="AG196" s="114">
        <v>1</v>
      </c>
      <c r="AH196" s="114">
        <v>1</v>
      </c>
      <c r="AI196" s="114">
        <v>1</v>
      </c>
      <c r="AJ196" s="114">
        <v>1</v>
      </c>
      <c r="AK196" s="114">
        <v>1</v>
      </c>
      <c r="AL196" s="71">
        <v>1</v>
      </c>
      <c r="AM196" s="71">
        <v>1</v>
      </c>
      <c r="AN196" s="71">
        <v>1</v>
      </c>
      <c r="AO196" s="71">
        <v>1</v>
      </c>
      <c r="AP196" s="71">
        <v>1</v>
      </c>
      <c r="AQ196" s="71">
        <v>1</v>
      </c>
      <c r="AR196" s="71">
        <v>1</v>
      </c>
      <c r="AS196" s="71">
        <v>1</v>
      </c>
      <c r="AT196" s="71">
        <v>1</v>
      </c>
      <c r="AU196" s="71">
        <v>1</v>
      </c>
      <c r="AV196" s="71">
        <v>1</v>
      </c>
      <c r="AW196" s="71">
        <v>1</v>
      </c>
      <c r="AX196" s="71">
        <v>1</v>
      </c>
      <c r="AY196" s="71">
        <v>1</v>
      </c>
      <c r="AZ196" s="71">
        <v>1</v>
      </c>
      <c r="BA196" s="71"/>
      <c r="BB196" s="71">
        <v>1</v>
      </c>
      <c r="BC196" s="71">
        <v>1</v>
      </c>
      <c r="BD196" s="71">
        <v>1</v>
      </c>
      <c r="BE196" s="71">
        <v>1</v>
      </c>
      <c r="BF196" s="71">
        <v>1</v>
      </c>
      <c r="BG196" s="71">
        <v>1</v>
      </c>
      <c r="BH196" s="71">
        <v>1</v>
      </c>
      <c r="BI196" s="71">
        <v>1</v>
      </c>
      <c r="BJ196" s="71">
        <v>1</v>
      </c>
      <c r="BK196" s="71">
        <v>1</v>
      </c>
      <c r="BL196" s="71">
        <v>1</v>
      </c>
      <c r="BM196" s="71">
        <v>1</v>
      </c>
      <c r="BN196" s="71">
        <v>1</v>
      </c>
      <c r="BO196" s="71">
        <v>1</v>
      </c>
      <c r="BP196" s="71">
        <v>1</v>
      </c>
      <c r="BQ196" s="71">
        <v>1</v>
      </c>
      <c r="BR196" s="71"/>
      <c r="BS196" s="71">
        <v>1</v>
      </c>
      <c r="BT196" s="71">
        <v>1</v>
      </c>
      <c r="BU196" s="71">
        <v>1</v>
      </c>
      <c r="BV196" s="71">
        <v>1</v>
      </c>
      <c r="BW196" s="71">
        <v>1</v>
      </c>
      <c r="BX196" s="149">
        <v>1</v>
      </c>
      <c r="BY196" s="71">
        <v>1</v>
      </c>
      <c r="BZ196" s="71">
        <v>1</v>
      </c>
      <c r="CA196" s="71">
        <v>1</v>
      </c>
      <c r="CB196" s="71">
        <v>1</v>
      </c>
      <c r="CC196" s="71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2:149" outlineLevel="1" x14ac:dyDescent="0.2">
      <c r="B197" s="2">
        <v>183</v>
      </c>
      <c r="C197" s="33"/>
      <c r="D197" s="33"/>
      <c r="E197" s="29" t="s">
        <v>138</v>
      </c>
      <c r="F197" s="32"/>
      <c r="G197" s="33">
        <f>'[2]2021 Benchmarking Calculations'!BG137</f>
        <v>1</v>
      </c>
      <c r="H197" s="197">
        <v>1</v>
      </c>
      <c r="I197" s="32">
        <f t="shared" si="59"/>
        <v>1</v>
      </c>
      <c r="J197" s="32">
        <f t="shared" si="59"/>
        <v>1</v>
      </c>
      <c r="K197" s="32">
        <f t="shared" si="59"/>
        <v>1</v>
      </c>
      <c r="L197" s="32">
        <f t="shared" si="59"/>
        <v>1</v>
      </c>
      <c r="M197" s="32">
        <f t="shared" si="59"/>
        <v>1</v>
      </c>
      <c r="N197" s="166"/>
      <c r="O197" s="70">
        <v>195</v>
      </c>
      <c r="P197" s="70">
        <v>0</v>
      </c>
      <c r="Q197" s="114">
        <v>1</v>
      </c>
      <c r="R197" s="114">
        <v>1</v>
      </c>
      <c r="S197" s="114">
        <v>1</v>
      </c>
      <c r="T197" s="114">
        <v>1</v>
      </c>
      <c r="U197" s="114">
        <v>1</v>
      </c>
      <c r="V197" s="114">
        <v>1</v>
      </c>
      <c r="W197" s="114">
        <v>1</v>
      </c>
      <c r="X197" s="143">
        <v>1</v>
      </c>
      <c r="Y197" s="114">
        <v>1</v>
      </c>
      <c r="Z197" s="114">
        <v>1</v>
      </c>
      <c r="AA197" s="114">
        <v>1</v>
      </c>
      <c r="AB197" s="114">
        <v>1</v>
      </c>
      <c r="AC197" s="114">
        <v>1</v>
      </c>
      <c r="AD197" s="114">
        <v>1</v>
      </c>
      <c r="AE197" s="114">
        <v>1</v>
      </c>
      <c r="AF197" s="114">
        <v>1</v>
      </c>
      <c r="AG197" s="114">
        <v>1</v>
      </c>
      <c r="AH197" s="114">
        <v>1</v>
      </c>
      <c r="AI197" s="114">
        <v>1</v>
      </c>
      <c r="AJ197" s="114">
        <v>1</v>
      </c>
      <c r="AK197" s="114">
        <v>1</v>
      </c>
      <c r="AL197" s="71">
        <v>1</v>
      </c>
      <c r="AM197" s="71">
        <v>1</v>
      </c>
      <c r="AN197" s="71">
        <v>1</v>
      </c>
      <c r="AO197" s="71">
        <v>1</v>
      </c>
      <c r="AP197" s="71">
        <v>1</v>
      </c>
      <c r="AQ197" s="71">
        <v>1</v>
      </c>
      <c r="AR197" s="71">
        <v>1</v>
      </c>
      <c r="AS197" s="71">
        <v>1</v>
      </c>
      <c r="AT197" s="71">
        <v>1</v>
      </c>
      <c r="AU197" s="71">
        <v>1</v>
      </c>
      <c r="AV197" s="71">
        <v>1</v>
      </c>
      <c r="AW197" s="71">
        <v>1</v>
      </c>
      <c r="AX197" s="71">
        <v>1</v>
      </c>
      <c r="AY197" s="71">
        <v>1</v>
      </c>
      <c r="AZ197" s="71">
        <v>1</v>
      </c>
      <c r="BA197" s="71"/>
      <c r="BB197" s="71">
        <v>1</v>
      </c>
      <c r="BC197" s="71">
        <v>1</v>
      </c>
      <c r="BD197" s="71">
        <v>1</v>
      </c>
      <c r="BE197" s="71">
        <v>1</v>
      </c>
      <c r="BF197" s="71">
        <v>1</v>
      </c>
      <c r="BG197" s="71">
        <v>1</v>
      </c>
      <c r="BH197" s="71">
        <v>1</v>
      </c>
      <c r="BI197" s="71">
        <v>1</v>
      </c>
      <c r="BJ197" s="71">
        <v>1</v>
      </c>
      <c r="BK197" s="71">
        <v>1</v>
      </c>
      <c r="BL197" s="71">
        <v>1</v>
      </c>
      <c r="BM197" s="71">
        <v>1</v>
      </c>
      <c r="BN197" s="71">
        <v>1</v>
      </c>
      <c r="BO197" s="71">
        <v>1</v>
      </c>
      <c r="BP197" s="71">
        <v>1</v>
      </c>
      <c r="BQ197" s="71">
        <v>1</v>
      </c>
      <c r="BR197" s="71"/>
      <c r="BS197" s="71">
        <v>1</v>
      </c>
      <c r="BT197" s="71">
        <v>1</v>
      </c>
      <c r="BU197" s="71">
        <v>1</v>
      </c>
      <c r="BV197" s="71">
        <v>1</v>
      </c>
      <c r="BW197" s="71">
        <v>1</v>
      </c>
      <c r="BX197" s="149">
        <v>1</v>
      </c>
      <c r="BY197" s="71">
        <v>1</v>
      </c>
      <c r="BZ197" s="71">
        <v>1</v>
      </c>
      <c r="CA197" s="71">
        <v>1</v>
      </c>
      <c r="CB197" s="71">
        <v>1</v>
      </c>
      <c r="CC197" s="71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2:149" outlineLevel="1" x14ac:dyDescent="0.2">
      <c r="B198" s="2">
        <v>184</v>
      </c>
      <c r="C198" s="6"/>
      <c r="D198" s="6"/>
      <c r="E198" s="34" t="s">
        <v>139</v>
      </c>
      <c r="F198" s="17"/>
      <c r="G198" s="6">
        <f>'[2]2021 Benchmarking Calculations'!BG138</f>
        <v>2722.7979999999998</v>
      </c>
      <c r="H198" s="201">
        <v>2722.7979999999998</v>
      </c>
      <c r="I198" s="17">
        <f t="shared" si="59"/>
        <v>2722.7979999999998</v>
      </c>
      <c r="J198" s="17">
        <f t="shared" si="59"/>
        <v>2722.7979999999998</v>
      </c>
      <c r="K198" s="17">
        <f t="shared" si="59"/>
        <v>2722.7979999999998</v>
      </c>
      <c r="L198" s="17">
        <f t="shared" si="59"/>
        <v>2722.7979999999998</v>
      </c>
      <c r="M198" s="17">
        <f t="shared" si="59"/>
        <v>2722.7979999999998</v>
      </c>
      <c r="N198" s="158"/>
      <c r="O198" s="70">
        <v>196</v>
      </c>
      <c r="P198" s="70">
        <v>0</v>
      </c>
      <c r="Q198" s="114">
        <v>2722.7979999999998</v>
      </c>
      <c r="R198" s="114">
        <v>2722.7979999999998</v>
      </c>
      <c r="S198" s="114">
        <v>2722.7979999999998</v>
      </c>
      <c r="T198" s="114">
        <v>2722.7979999999998</v>
      </c>
      <c r="U198" s="114">
        <v>2722.7979999999998</v>
      </c>
      <c r="V198" s="114">
        <v>2722.7979999999998</v>
      </c>
      <c r="W198" s="114">
        <v>2722.7979999999998</v>
      </c>
      <c r="X198" s="143">
        <v>2722.7979999999998</v>
      </c>
      <c r="Y198" s="114">
        <v>2722.7979999999998</v>
      </c>
      <c r="Z198" s="114">
        <v>2722.7979999999998</v>
      </c>
      <c r="AA198" s="114">
        <v>2722.7979999999998</v>
      </c>
      <c r="AB198" s="114">
        <v>2722.7979999999998</v>
      </c>
      <c r="AC198" s="114">
        <v>2722.7979999999998</v>
      </c>
      <c r="AD198" s="114">
        <v>2722.7979999999998</v>
      </c>
      <c r="AE198" s="114">
        <v>2722.7979999999998</v>
      </c>
      <c r="AF198" s="114">
        <v>2722.7979999999998</v>
      </c>
      <c r="AG198" s="114">
        <v>2722.7979999999998</v>
      </c>
      <c r="AH198" s="114">
        <v>2722.7979999999998</v>
      </c>
      <c r="AI198" s="114">
        <v>2722.7979999999998</v>
      </c>
      <c r="AJ198" s="114">
        <v>2722.7979999999998</v>
      </c>
      <c r="AK198" s="114">
        <v>2722.7979999999998</v>
      </c>
      <c r="AL198" s="71">
        <v>2722.7979999999998</v>
      </c>
      <c r="AM198" s="71">
        <v>2722.7979999999998</v>
      </c>
      <c r="AN198" s="71">
        <v>2722.7979999999998</v>
      </c>
      <c r="AO198" s="71">
        <v>2722.7979999999998</v>
      </c>
      <c r="AP198" s="71">
        <v>2722.7979999999998</v>
      </c>
      <c r="AQ198" s="71">
        <v>2722.7979999999998</v>
      </c>
      <c r="AR198" s="71">
        <v>2722.7979999999998</v>
      </c>
      <c r="AS198" s="71">
        <v>2722.7979999999998</v>
      </c>
      <c r="AT198" s="71">
        <v>2722.7979999999998</v>
      </c>
      <c r="AU198" s="71">
        <v>2722.7979999999998</v>
      </c>
      <c r="AV198" s="71">
        <v>2722.7979999999998</v>
      </c>
      <c r="AW198" s="71">
        <v>2722.7979999999998</v>
      </c>
      <c r="AX198" s="71">
        <v>2722.7979999999998</v>
      </c>
      <c r="AY198" s="71">
        <v>2722.7979999999998</v>
      </c>
      <c r="AZ198" s="71">
        <v>2722.7979999999998</v>
      </c>
      <c r="BA198" s="71"/>
      <c r="BB198" s="71">
        <v>2722.7979999999998</v>
      </c>
      <c r="BC198" s="71">
        <v>2722.7979999999998</v>
      </c>
      <c r="BD198" s="71">
        <v>2722.7979999999998</v>
      </c>
      <c r="BE198" s="71">
        <v>2722.7979999999998</v>
      </c>
      <c r="BF198" s="71">
        <v>2722.7979999999998</v>
      </c>
      <c r="BG198" s="71">
        <v>2722.7979999999998</v>
      </c>
      <c r="BH198" s="71">
        <v>2722.7979999999998</v>
      </c>
      <c r="BI198" s="71">
        <v>2722.7979999999998</v>
      </c>
      <c r="BJ198" s="71">
        <v>2722.7979999999998</v>
      </c>
      <c r="BK198" s="71">
        <v>2722.7979999999998</v>
      </c>
      <c r="BL198" s="71">
        <v>2722.7979999999998</v>
      </c>
      <c r="BM198" s="71">
        <v>2722.7979999999998</v>
      </c>
      <c r="BN198" s="71">
        <v>2722.7979999999998</v>
      </c>
      <c r="BO198" s="71">
        <v>2722.7979999999998</v>
      </c>
      <c r="BP198" s="71">
        <v>2722.7979999999998</v>
      </c>
      <c r="BQ198" s="71">
        <v>2722.7979999999998</v>
      </c>
      <c r="BR198" s="71"/>
      <c r="BS198" s="71">
        <v>2722.7979999999998</v>
      </c>
      <c r="BT198" s="71">
        <v>2722.7979999999998</v>
      </c>
      <c r="BU198" s="71">
        <v>2722.7979999999998</v>
      </c>
      <c r="BV198" s="71">
        <v>2722.7979999999998</v>
      </c>
      <c r="BW198" s="71">
        <v>2722.7979999999998</v>
      </c>
      <c r="BX198" s="149">
        <v>2722.7979999999998</v>
      </c>
      <c r="BY198" s="71">
        <v>2722.7979999999998</v>
      </c>
      <c r="BZ198" s="71">
        <v>2722.7979999999998</v>
      </c>
      <c r="CA198" s="71">
        <v>2722.7979999999998</v>
      </c>
      <c r="CB198" s="71">
        <v>2722.7979999999998</v>
      </c>
      <c r="CC198" s="71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2:149" outlineLevel="1" x14ac:dyDescent="0.2">
      <c r="B199" s="2">
        <v>185</v>
      </c>
      <c r="C199" s="35"/>
      <c r="D199" s="35"/>
      <c r="E199" s="36" t="s">
        <v>140</v>
      </c>
      <c r="F199" s="32"/>
      <c r="G199" s="35">
        <f>'[2]2021 Benchmarking Calculations'!BG139</f>
        <v>0.12859999999999999</v>
      </c>
      <c r="H199" s="202">
        <v>0.12859999999999999</v>
      </c>
      <c r="I199" s="32">
        <f t="shared" si="59"/>
        <v>0.12859999999999999</v>
      </c>
      <c r="J199" s="32">
        <f t="shared" si="59"/>
        <v>0.12859999999999999</v>
      </c>
      <c r="K199" s="32">
        <f t="shared" si="59"/>
        <v>0.12859999999999999</v>
      </c>
      <c r="L199" s="32">
        <f t="shared" si="59"/>
        <v>0.12859999999999999</v>
      </c>
      <c r="M199" s="32">
        <f t="shared" si="59"/>
        <v>0.12859999999999999</v>
      </c>
      <c r="N199" s="166"/>
      <c r="O199" s="70">
        <v>197</v>
      </c>
      <c r="P199" s="70">
        <v>0</v>
      </c>
      <c r="Q199" s="114">
        <v>0.12859999999999999</v>
      </c>
      <c r="R199" s="114">
        <v>0.12859999999999999</v>
      </c>
      <c r="S199" s="114">
        <v>0.12859999999999999</v>
      </c>
      <c r="T199" s="114">
        <v>0.12859999999999999</v>
      </c>
      <c r="U199" s="114">
        <v>0.12859999999999999</v>
      </c>
      <c r="V199" s="114">
        <v>0.12859999999999999</v>
      </c>
      <c r="W199" s="114">
        <v>0.12859999999999999</v>
      </c>
      <c r="X199" s="143">
        <v>0.12859999999999999</v>
      </c>
      <c r="Y199" s="114">
        <v>0.12859999999999999</v>
      </c>
      <c r="Z199" s="114">
        <v>0.12859999999999999</v>
      </c>
      <c r="AA199" s="114">
        <v>0.12859999999999999</v>
      </c>
      <c r="AB199" s="114">
        <v>0.12859999999999999</v>
      </c>
      <c r="AC199" s="114">
        <v>0.12859999999999999</v>
      </c>
      <c r="AD199" s="114">
        <v>0.12859999999999999</v>
      </c>
      <c r="AE199" s="114">
        <v>0.12859999999999999</v>
      </c>
      <c r="AF199" s="114">
        <v>0.12859999999999999</v>
      </c>
      <c r="AG199" s="114">
        <v>0.12859999999999999</v>
      </c>
      <c r="AH199" s="114">
        <v>0.12859999999999999</v>
      </c>
      <c r="AI199" s="114">
        <v>0.12859999999999999</v>
      </c>
      <c r="AJ199" s="114">
        <v>0.12859999999999999</v>
      </c>
      <c r="AK199" s="114">
        <v>0.12859999999999999</v>
      </c>
      <c r="AL199" s="71">
        <v>0.12859999999999999</v>
      </c>
      <c r="AM199" s="71">
        <v>0.12859999999999999</v>
      </c>
      <c r="AN199" s="71">
        <v>0.12859999999999999</v>
      </c>
      <c r="AO199" s="71">
        <v>0.12859999999999999</v>
      </c>
      <c r="AP199" s="71">
        <v>0.12859999999999999</v>
      </c>
      <c r="AQ199" s="71">
        <v>0.12859999999999999</v>
      </c>
      <c r="AR199" s="71">
        <v>0.12859999999999999</v>
      </c>
      <c r="AS199" s="71">
        <v>0.12859999999999999</v>
      </c>
      <c r="AT199" s="71">
        <v>0.12859999999999999</v>
      </c>
      <c r="AU199" s="71">
        <v>0.12859999999999999</v>
      </c>
      <c r="AV199" s="71">
        <v>0.12859999999999999</v>
      </c>
      <c r="AW199" s="71">
        <v>0.12859999999999999</v>
      </c>
      <c r="AX199" s="71">
        <v>0.12859999999999999</v>
      </c>
      <c r="AY199" s="71">
        <v>0.12859999999999999</v>
      </c>
      <c r="AZ199" s="71">
        <v>0.12859999999999999</v>
      </c>
      <c r="BA199" s="71"/>
      <c r="BB199" s="71">
        <v>0.12859999999999999</v>
      </c>
      <c r="BC199" s="71">
        <v>0.12859999999999999</v>
      </c>
      <c r="BD199" s="71">
        <v>0.12859999999999999</v>
      </c>
      <c r="BE199" s="71">
        <v>0.12859999999999999</v>
      </c>
      <c r="BF199" s="71">
        <v>0.12859999999999999</v>
      </c>
      <c r="BG199" s="71">
        <v>0.12859999999999999</v>
      </c>
      <c r="BH199" s="71">
        <v>0.12859999999999999</v>
      </c>
      <c r="BI199" s="71">
        <v>0.12859999999999999</v>
      </c>
      <c r="BJ199" s="71">
        <v>0.12859999999999999</v>
      </c>
      <c r="BK199" s="71">
        <v>0.12859999999999999</v>
      </c>
      <c r="BL199" s="71">
        <v>0.12859999999999999</v>
      </c>
      <c r="BM199" s="71">
        <v>0.12859999999999999</v>
      </c>
      <c r="BN199" s="71">
        <v>0.12859999999999999</v>
      </c>
      <c r="BO199" s="71">
        <v>0.12859999999999999</v>
      </c>
      <c r="BP199" s="71">
        <v>0.12859999999999999</v>
      </c>
      <c r="BQ199" s="71">
        <v>0.12859999999999999</v>
      </c>
      <c r="BR199" s="71"/>
      <c r="BS199" s="71">
        <v>0.12859999999999999</v>
      </c>
      <c r="BT199" s="71">
        <v>0.12859999999999999</v>
      </c>
      <c r="BU199" s="71">
        <v>0.12859999999999999</v>
      </c>
      <c r="BV199" s="71">
        <v>0.12859999999999999</v>
      </c>
      <c r="BW199" s="71">
        <v>0.12859999999999999</v>
      </c>
      <c r="BX199" s="149">
        <v>0.12859999999999999</v>
      </c>
      <c r="BY199" s="71">
        <v>0.12859999999999999</v>
      </c>
      <c r="BZ199" s="71">
        <v>0.12859999999999999</v>
      </c>
      <c r="CA199" s="71">
        <v>0.12859999999999999</v>
      </c>
      <c r="CB199" s="71">
        <v>0.12859999999999999</v>
      </c>
      <c r="CC199" s="71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2:149" outlineLevel="1" x14ac:dyDescent="0.2">
      <c r="B200" s="2">
        <v>186</v>
      </c>
      <c r="C200" s="33"/>
      <c r="D200" s="33"/>
      <c r="E200" s="29"/>
      <c r="F200" s="32"/>
      <c r="G200" s="32"/>
      <c r="H200" s="197">
        <v>1</v>
      </c>
      <c r="I200" s="32"/>
      <c r="J200" s="32"/>
      <c r="K200" s="32"/>
      <c r="L200" s="32"/>
      <c r="M200" s="32"/>
      <c r="N200" s="166"/>
      <c r="O200" s="70">
        <v>198</v>
      </c>
      <c r="P200" s="70">
        <v>0</v>
      </c>
      <c r="Q200" s="114"/>
      <c r="R200" s="114"/>
      <c r="S200" s="114"/>
      <c r="T200" s="114"/>
      <c r="U200" s="114"/>
      <c r="V200" s="114"/>
      <c r="W200" s="114"/>
      <c r="X200" s="143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  <c r="BX200" s="149"/>
      <c r="BY200" s="71"/>
      <c r="BZ200" s="71"/>
      <c r="CA200" s="71"/>
      <c r="CB200" s="71"/>
      <c r="CC200" s="71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2:149" outlineLevel="1" x14ac:dyDescent="0.2">
      <c r="B201" s="2">
        <v>187</v>
      </c>
      <c r="E201"/>
      <c r="O201" s="70">
        <v>199</v>
      </c>
      <c r="P201" s="70">
        <v>0</v>
      </c>
      <c r="Q201" s="114"/>
      <c r="R201" s="114"/>
      <c r="S201" s="114"/>
      <c r="T201" s="114"/>
      <c r="U201" s="114"/>
      <c r="V201" s="114"/>
      <c r="W201" s="114"/>
      <c r="X201" s="143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  <c r="BX201" s="149"/>
      <c r="BY201" s="71"/>
      <c r="BZ201" s="71"/>
      <c r="CA201" s="71"/>
      <c r="CB201" s="71"/>
      <c r="CC201" s="71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2:149" outlineLevel="1" x14ac:dyDescent="0.2">
      <c r="B202" s="2">
        <v>188</v>
      </c>
      <c r="E202"/>
      <c r="O202" s="70">
        <v>200</v>
      </c>
      <c r="P202" s="70">
        <v>0</v>
      </c>
      <c r="Q202" s="114"/>
      <c r="R202" s="114"/>
      <c r="S202" s="114"/>
      <c r="T202" s="114"/>
      <c r="U202" s="114"/>
      <c r="V202" s="114"/>
      <c r="W202" s="114"/>
      <c r="X202" s="143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  <c r="BX202" s="149"/>
      <c r="BY202" s="71"/>
      <c r="BZ202" s="71"/>
      <c r="CA202" s="71"/>
      <c r="CB202" s="71"/>
      <c r="CC202" s="71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2:149" outlineLevel="1" x14ac:dyDescent="0.2">
      <c r="B203" s="2">
        <v>189</v>
      </c>
      <c r="C203" s="8" t="s">
        <v>144</v>
      </c>
      <c r="D203" s="8"/>
      <c r="E203"/>
      <c r="O203" s="70">
        <v>201</v>
      </c>
      <c r="P203" s="70">
        <v>0</v>
      </c>
      <c r="Q203" s="114"/>
      <c r="R203" s="114"/>
      <c r="S203" s="114"/>
      <c r="T203" s="114"/>
      <c r="U203" s="114"/>
      <c r="V203" s="114"/>
      <c r="W203" s="114"/>
      <c r="X203" s="143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  <c r="BX203" s="149"/>
      <c r="BY203" s="71"/>
      <c r="BZ203" s="71"/>
      <c r="CA203" s="71"/>
      <c r="CB203" s="71"/>
      <c r="CC203" s="71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2:149" outlineLevel="1" x14ac:dyDescent="0.2">
      <c r="B204" s="2">
        <v>190</v>
      </c>
      <c r="E204"/>
      <c r="O204" s="70">
        <v>202</v>
      </c>
      <c r="P204" s="70">
        <v>0</v>
      </c>
      <c r="Q204" s="114"/>
      <c r="R204" s="114"/>
      <c r="S204" s="114"/>
      <c r="T204" s="114"/>
      <c r="U204" s="114"/>
      <c r="V204" s="114"/>
      <c r="W204" s="114"/>
      <c r="X204" s="143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  <c r="BX204" s="149"/>
      <c r="BY204" s="71"/>
      <c r="BZ204" s="71"/>
      <c r="CA204" s="71"/>
      <c r="CB204" s="71"/>
      <c r="CC204" s="71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2:149" outlineLevel="1" x14ac:dyDescent="0.2">
      <c r="B205" s="2">
        <v>191</v>
      </c>
      <c r="E205" t="s">
        <v>124</v>
      </c>
      <c r="F205" s="31"/>
      <c r="G205" s="31">
        <f>'[2]2021 Benchmarking Calculations'!BG145</f>
        <v>1</v>
      </c>
      <c r="H205" s="198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7"/>
      <c r="O205" s="70">
        <v>203</v>
      </c>
      <c r="P205" s="70">
        <v>0</v>
      </c>
      <c r="Q205" s="114">
        <v>1</v>
      </c>
      <c r="R205" s="114">
        <v>1</v>
      </c>
      <c r="S205" s="114">
        <v>1</v>
      </c>
      <c r="T205" s="114">
        <v>1</v>
      </c>
      <c r="U205" s="114">
        <v>1</v>
      </c>
      <c r="V205" s="114">
        <v>1</v>
      </c>
      <c r="W205" s="114">
        <v>1</v>
      </c>
      <c r="X205" s="143">
        <v>1</v>
      </c>
      <c r="Y205" s="114">
        <v>1</v>
      </c>
      <c r="Z205" s="114">
        <v>1</v>
      </c>
      <c r="AA205" s="114">
        <v>1</v>
      </c>
      <c r="AB205" s="114">
        <v>1</v>
      </c>
      <c r="AC205" s="114">
        <v>1</v>
      </c>
      <c r="AD205" s="114">
        <v>1</v>
      </c>
      <c r="AE205" s="114">
        <v>1</v>
      </c>
      <c r="AF205" s="114">
        <v>1</v>
      </c>
      <c r="AG205" s="114">
        <v>1</v>
      </c>
      <c r="AH205" s="114">
        <v>1</v>
      </c>
      <c r="AI205" s="114">
        <v>1</v>
      </c>
      <c r="AJ205" s="114">
        <v>1</v>
      </c>
      <c r="AK205" s="114">
        <v>1</v>
      </c>
      <c r="AL205" s="71">
        <v>1</v>
      </c>
      <c r="AM205" s="71">
        <v>1</v>
      </c>
      <c r="AN205" s="71">
        <v>1</v>
      </c>
      <c r="AO205" s="71">
        <v>1</v>
      </c>
      <c r="AP205" s="71">
        <v>1</v>
      </c>
      <c r="AQ205" s="71">
        <v>1</v>
      </c>
      <c r="AR205" s="71">
        <v>1</v>
      </c>
      <c r="AS205" s="71">
        <v>1</v>
      </c>
      <c r="AT205" s="71">
        <v>1</v>
      </c>
      <c r="AU205" s="71">
        <v>1</v>
      </c>
      <c r="AV205" s="71">
        <v>1</v>
      </c>
      <c r="AW205" s="71">
        <v>1</v>
      </c>
      <c r="AX205" s="71">
        <v>1</v>
      </c>
      <c r="AY205" s="71">
        <v>1</v>
      </c>
      <c r="AZ205" s="71">
        <v>1</v>
      </c>
      <c r="BA205" s="71"/>
      <c r="BB205" s="71">
        <v>1</v>
      </c>
      <c r="BC205" s="71">
        <v>1</v>
      </c>
      <c r="BD205" s="71">
        <v>1</v>
      </c>
      <c r="BE205" s="71">
        <v>1</v>
      </c>
      <c r="BF205" s="71">
        <v>1</v>
      </c>
      <c r="BG205" s="71">
        <v>1</v>
      </c>
      <c r="BH205" s="71">
        <v>1</v>
      </c>
      <c r="BI205" s="71">
        <v>1</v>
      </c>
      <c r="BJ205" s="71">
        <v>1</v>
      </c>
      <c r="BK205" s="71">
        <v>1</v>
      </c>
      <c r="BL205" s="71">
        <v>1</v>
      </c>
      <c r="BM205" s="71">
        <v>1</v>
      </c>
      <c r="BN205" s="71">
        <v>1</v>
      </c>
      <c r="BO205" s="71">
        <v>1</v>
      </c>
      <c r="BP205" s="71">
        <v>1</v>
      </c>
      <c r="BQ205" s="71">
        <v>1</v>
      </c>
      <c r="BR205" s="71"/>
      <c r="BS205" s="71">
        <v>1</v>
      </c>
      <c r="BT205" s="71">
        <v>1</v>
      </c>
      <c r="BU205" s="71">
        <v>1</v>
      </c>
      <c r="BV205" s="71">
        <v>1</v>
      </c>
      <c r="BW205" s="71">
        <v>1</v>
      </c>
      <c r="BX205" s="149">
        <v>1</v>
      </c>
      <c r="BY205" s="71">
        <v>1</v>
      </c>
      <c r="BZ205" s="71">
        <v>1</v>
      </c>
      <c r="CA205" s="71">
        <v>1</v>
      </c>
      <c r="CB205" s="71">
        <v>1</v>
      </c>
      <c r="CC205" s="71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2:149" outlineLevel="1" x14ac:dyDescent="0.2">
      <c r="B206" s="2">
        <v>192</v>
      </c>
      <c r="E206" t="s">
        <v>125</v>
      </c>
      <c r="F206" s="31"/>
      <c r="G206" s="31">
        <f>'[2]2021 Benchmarking Calculations'!BG146</f>
        <v>-0.42910795139030394</v>
      </c>
      <c r="H206" s="198">
        <f t="shared" ref="H206:H209" si="60">LN(H152/H184)</f>
        <v>-0.37300494363175779</v>
      </c>
      <c r="I206" s="31">
        <f t="shared" ref="I206:K209" si="61">LN(I152/I184)</f>
        <v>-0.31125762472647928</v>
      </c>
      <c r="J206" s="31">
        <f t="shared" si="61"/>
        <v>-0.29825022442318533</v>
      </c>
      <c r="K206" s="31">
        <f t="shared" si="61"/>
        <v>-1.1610991934916077</v>
      </c>
      <c r="L206" s="31">
        <f t="shared" ref="L206:M206" si="62">LN(L152/L184)</f>
        <v>-1.1610991934916077</v>
      </c>
      <c r="M206" s="31">
        <f t="shared" si="62"/>
        <v>-1.1610991934916077</v>
      </c>
      <c r="N206" s="167"/>
      <c r="O206" s="70">
        <v>204</v>
      </c>
      <c r="P206" s="70">
        <v>0</v>
      </c>
      <c r="Q206" s="114">
        <v>-0.31183610416745128</v>
      </c>
      <c r="R206" s="114">
        <v>-8.0039684705149744E-2</v>
      </c>
      <c r="S206" s="114">
        <v>-0.13985829620617085</v>
      </c>
      <c r="T206" s="114">
        <v>-0.21930946434561574</v>
      </c>
      <c r="U206" s="114">
        <v>-0.15524366017548177</v>
      </c>
      <c r="V206" s="114">
        <v>-0.27169581891914757</v>
      </c>
      <c r="W206" s="114">
        <v>-0.14135074203949197</v>
      </c>
      <c r="X206" s="143">
        <v>-0.20429583752511904</v>
      </c>
      <c r="Y206" s="114">
        <v>-0.152894851631204</v>
      </c>
      <c r="Z206" s="114">
        <v>-0.10543024881456373</v>
      </c>
      <c r="AA206" s="114">
        <v>-0.30412260037816879</v>
      </c>
      <c r="AB206" s="114">
        <v>-0.33510444355350016</v>
      </c>
      <c r="AC206" s="114">
        <v>-0.24270810720249281</v>
      </c>
      <c r="AD206" s="114">
        <v>-0.17369912687138933</v>
      </c>
      <c r="AE206" s="114">
        <v>-0.33510444355350016</v>
      </c>
      <c r="AF206" s="114">
        <v>-0.1797186907943899</v>
      </c>
      <c r="AG206" s="114">
        <v>-0.152894851631204</v>
      </c>
      <c r="AH206" s="114">
        <v>-0.33510444355350016</v>
      </c>
      <c r="AI206" s="114">
        <v>-0.1563560479840595</v>
      </c>
      <c r="AJ206" s="114">
        <v>-0.13985829620617085</v>
      </c>
      <c r="AK206" s="114">
        <v>-0.152894851631204</v>
      </c>
      <c r="AL206" s="71">
        <v>-0.27169581891914757</v>
      </c>
      <c r="AM206" s="71">
        <v>-0.20429583752511904</v>
      </c>
      <c r="AN206" s="71">
        <v>-0.29196735333585683</v>
      </c>
      <c r="AO206" s="71">
        <v>-0.152894851631204</v>
      </c>
      <c r="AP206" s="71">
        <v>-6.0438234178288038E-2</v>
      </c>
      <c r="AQ206" s="71">
        <v>-6.0438234178288038E-2</v>
      </c>
      <c r="AR206" s="71">
        <v>-0.25677677158305401</v>
      </c>
      <c r="AS206" s="71">
        <v>-0.30412260037816879</v>
      </c>
      <c r="AT206" s="71">
        <v>-0.24806249836397856</v>
      </c>
      <c r="AU206" s="71">
        <v>-0.20131846482632773</v>
      </c>
      <c r="AV206" s="71">
        <v>-0.10469796952520691</v>
      </c>
      <c r="AW206" s="71">
        <v>-0.24270810720249281</v>
      </c>
      <c r="AX206" s="71">
        <v>-0.15989211053123575</v>
      </c>
      <c r="AY206" s="71">
        <v>-0.16885542807029705</v>
      </c>
      <c r="AZ206" s="71">
        <v>-0.1797186907943899</v>
      </c>
      <c r="BA206" s="71"/>
      <c r="BB206" s="71">
        <v>-0.27169581891914757</v>
      </c>
      <c r="BC206" s="71">
        <v>-0.2804575992372515</v>
      </c>
      <c r="BD206" s="71">
        <v>-0.14135074203949197</v>
      </c>
      <c r="BE206" s="71">
        <v>-0.14135074203949197</v>
      </c>
      <c r="BF206" s="71">
        <v>-8.2830723097723422E-2</v>
      </c>
      <c r="BG206" s="71">
        <v>-0.18933565112150941</v>
      </c>
      <c r="BH206" s="71">
        <v>-0.29196735333585683</v>
      </c>
      <c r="BI206" s="71">
        <v>-0.2804575992372515</v>
      </c>
      <c r="BJ206" s="71">
        <v>-0.24806249836397856</v>
      </c>
      <c r="BK206" s="71">
        <v>-0.31183610416745128</v>
      </c>
      <c r="BL206" s="71">
        <v>2.5205225087854348E-4</v>
      </c>
      <c r="BM206" s="71">
        <v>-9.7900132792101302E-2</v>
      </c>
      <c r="BN206" s="71">
        <v>-8.0039684705149744E-2</v>
      </c>
      <c r="BO206" s="71">
        <v>2.5205225087854348E-4</v>
      </c>
      <c r="BP206" s="71">
        <v>-0.14494005429191506</v>
      </c>
      <c r="BQ206" s="71">
        <v>-0.13985829620617085</v>
      </c>
      <c r="BR206" s="71"/>
      <c r="BS206" s="71">
        <v>-0.13985829620617085</v>
      </c>
      <c r="BT206" s="71">
        <v>-0.20921918892939698</v>
      </c>
      <c r="BU206" s="71">
        <v>-0.31183610416745128</v>
      </c>
      <c r="BV206" s="71">
        <v>-0.31658904480400224</v>
      </c>
      <c r="BW206" s="71">
        <v>-0.24806249836397856</v>
      </c>
      <c r="BX206" s="149">
        <v>-0.24270810720249281</v>
      </c>
      <c r="BY206" s="71">
        <v>-0.14135074203949197</v>
      </c>
      <c r="BZ206" s="71">
        <v>-0.15152417844127011</v>
      </c>
      <c r="CA206" s="71">
        <v>-0.24270810720249281</v>
      </c>
      <c r="CB206" s="71">
        <v>-5.1183845821109027E-2</v>
      </c>
      <c r="CC206" s="71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2:149" outlineLevel="1" x14ac:dyDescent="0.2">
      <c r="B207" s="2">
        <v>193</v>
      </c>
      <c r="E207" t="s">
        <v>126</v>
      </c>
      <c r="F207" s="31"/>
      <c r="G207" s="31">
        <f>'[2]2021 Benchmarking Calculations'!BG147</f>
        <v>-1.6023255845793405</v>
      </c>
      <c r="H207" s="198">
        <f t="shared" si="60"/>
        <v>-1.5967832418335079</v>
      </c>
      <c r="I207" s="31">
        <f t="shared" si="61"/>
        <v>-1.5923558781993996</v>
      </c>
      <c r="J207" s="31">
        <f t="shared" si="61"/>
        <v>-1.5827915939536816</v>
      </c>
      <c r="K207" s="31" t="e">
        <f t="shared" si="61"/>
        <v>#NUM!</v>
      </c>
      <c r="L207" s="31" t="e">
        <f t="shared" ref="L207:M207" si="63">LN(L153/L185)</f>
        <v>#NUM!</v>
      </c>
      <c r="M207" s="31" t="e">
        <f t="shared" si="63"/>
        <v>#NUM!</v>
      </c>
      <c r="N207" s="167"/>
      <c r="O207" s="70">
        <v>205</v>
      </c>
      <c r="P207" s="70">
        <v>0</v>
      </c>
      <c r="Q207" s="114">
        <v>2.7490027436787368</v>
      </c>
      <c r="R207" s="114">
        <v>-1.6884336159280655</v>
      </c>
      <c r="S207" s="114">
        <v>-3.6575614824885534</v>
      </c>
      <c r="T207" s="114">
        <v>-0.54728422729040105</v>
      </c>
      <c r="U207" s="114">
        <v>-0.46331409134113644</v>
      </c>
      <c r="V207" s="114">
        <v>6.8809242063329196E-2</v>
      </c>
      <c r="W207" s="114">
        <v>-0.77407290847942123</v>
      </c>
      <c r="X207" s="143">
        <v>-2.2007676429228682</v>
      </c>
      <c r="Y207" s="114">
        <v>-3.9608496211564854</v>
      </c>
      <c r="Z207" s="114">
        <v>-1.2928858499955764</v>
      </c>
      <c r="AA207" s="114">
        <v>-3.3147350442204968</v>
      </c>
      <c r="AB207" s="114">
        <v>-1.631151974082975</v>
      </c>
      <c r="AC207" s="114">
        <v>3.0767698003231397E-2</v>
      </c>
      <c r="AD207" s="114">
        <v>-6.9113797488166498E-2</v>
      </c>
      <c r="AE207" s="114">
        <v>0.33857342749506164</v>
      </c>
      <c r="AF207" s="114">
        <v>-1.1927203307300358</v>
      </c>
      <c r="AG207" s="114">
        <v>-2.9549845742604561</v>
      </c>
      <c r="AH207" s="114">
        <v>-0.74808514784529445</v>
      </c>
      <c r="AI207" s="114">
        <v>-1.0878744470047821</v>
      </c>
      <c r="AJ207" s="114">
        <v>-2.8293941036999257</v>
      </c>
      <c r="AK207" s="114">
        <v>-0.28643689006735729</v>
      </c>
      <c r="AL207" s="71">
        <v>-1.7029571385186382</v>
      </c>
      <c r="AM207" s="71">
        <v>-0.1303204309369683</v>
      </c>
      <c r="AN207" s="71">
        <v>-1.0388815174264341</v>
      </c>
      <c r="AO207" s="71">
        <v>-3.1576756765115155</v>
      </c>
      <c r="AP207" s="71">
        <v>-3.9171179565500873</v>
      </c>
      <c r="AQ207" s="71">
        <v>-2.4365584795960111</v>
      </c>
      <c r="AR207" s="71">
        <v>3.0460922699967896</v>
      </c>
      <c r="AS207" s="71">
        <v>1.6652695791005481</v>
      </c>
      <c r="AT207" s="71">
        <v>-1.2504291629018023</v>
      </c>
      <c r="AU207" s="71">
        <v>-2.4333187359416004</v>
      </c>
      <c r="AV207" s="71">
        <v>-0.82990070362664192</v>
      </c>
      <c r="AW207" s="71">
        <v>0.42312048798526131</v>
      </c>
      <c r="AX207" s="71">
        <v>-1.8032137422582886</v>
      </c>
      <c r="AY207" s="71">
        <v>-1.5365158561127092</v>
      </c>
      <c r="AZ207" s="71">
        <v>0.91933373449302935</v>
      </c>
      <c r="BA207" s="71"/>
      <c r="BB207" s="71">
        <v>-0.47151704609935935</v>
      </c>
      <c r="BC207" s="71">
        <v>-0.37650321058034297</v>
      </c>
      <c r="BD207" s="71">
        <v>-0.13175842661912709</v>
      </c>
      <c r="BE207" s="71">
        <v>-1.9026376349468015</v>
      </c>
      <c r="BF207" s="71">
        <v>-0.96462078216979641</v>
      </c>
      <c r="BG207" s="71">
        <v>-2.3743550244105562</v>
      </c>
      <c r="BH207" s="71">
        <v>0.12836314246128044</v>
      </c>
      <c r="BI207" s="71">
        <v>-1.6174690240592777</v>
      </c>
      <c r="BJ207" s="71">
        <v>-1.5042794249561409</v>
      </c>
      <c r="BK207" s="71">
        <v>-7.6609677649572661E-2</v>
      </c>
      <c r="BL207" s="71">
        <v>-1.7297142942472239</v>
      </c>
      <c r="BM207" s="71">
        <v>-0.53514809025512544</v>
      </c>
      <c r="BN207" s="71">
        <v>-0.63490282376639229</v>
      </c>
      <c r="BO207" s="71">
        <v>-2.6884138870624126</v>
      </c>
      <c r="BP207" s="71">
        <v>-2.3733391083055708</v>
      </c>
      <c r="BQ207" s="71">
        <v>-3.1063638431782743</v>
      </c>
      <c r="BR207" s="71"/>
      <c r="BS207" s="71">
        <v>-0.2189709610003748</v>
      </c>
      <c r="BT207" s="71">
        <v>-2.1864867356728919</v>
      </c>
      <c r="BU207" s="71">
        <v>2.4999767930205414</v>
      </c>
      <c r="BV207" s="71">
        <v>0.65277807652256492</v>
      </c>
      <c r="BW207" s="71">
        <v>-1.5259445478095044</v>
      </c>
      <c r="BX207" s="149">
        <v>-9.8517847989374227E-2</v>
      </c>
      <c r="BY207" s="71">
        <v>-0.99853374637415204</v>
      </c>
      <c r="BZ207" s="71">
        <v>-2.8134997293554593</v>
      </c>
      <c r="CA207" s="71">
        <v>-2.7968196449507325</v>
      </c>
      <c r="CB207" s="71">
        <v>-0.99081729685632225</v>
      </c>
      <c r="CC207" s="71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2:149" outlineLevel="1" x14ac:dyDescent="0.2">
      <c r="B208" s="2">
        <v>194</v>
      </c>
      <c r="E208" t="s">
        <v>127</v>
      </c>
      <c r="F208" s="31"/>
      <c r="G208" s="31">
        <f>'[2]2021 Benchmarking Calculations'!BG148</f>
        <v>-1.8614368334130913</v>
      </c>
      <c r="H208" s="198">
        <f t="shared" si="60"/>
        <v>-1.8614368334130913</v>
      </c>
      <c r="I208" s="31">
        <f t="shared" si="61"/>
        <v>-1.8614368334130913</v>
      </c>
      <c r="J208" s="31">
        <f t="shared" si="61"/>
        <v>-1.8614368334130913</v>
      </c>
      <c r="K208" s="31">
        <f t="shared" si="61"/>
        <v>-1.8614368334130913</v>
      </c>
      <c r="L208" s="31">
        <f t="shared" ref="L208:M208" si="64">LN(L154/L186)</f>
        <v>-1.8614368334130913</v>
      </c>
      <c r="M208" s="31">
        <f t="shared" si="64"/>
        <v>-1.8614368334130913</v>
      </c>
      <c r="N208" s="167"/>
      <c r="O208" s="70">
        <v>206</v>
      </c>
      <c r="P208" s="70">
        <v>0</v>
      </c>
      <c r="Q208" s="114">
        <v>2.8237614228197381</v>
      </c>
      <c r="R208" s="114">
        <v>-1.9860347431623011</v>
      </c>
      <c r="S208" s="114">
        <v>-3.6780697330692242</v>
      </c>
      <c r="T208" s="114">
        <v>-0.45318585197698569</v>
      </c>
      <c r="U208" s="114">
        <v>-0.55771906477201194</v>
      </c>
      <c r="V208" s="114">
        <v>9.5436827819632281E-2</v>
      </c>
      <c r="W208" s="114">
        <v>-1.0821889109311928</v>
      </c>
      <c r="X208" s="143">
        <v>-2.1564147945557934</v>
      </c>
      <c r="Y208" s="114">
        <v>-3.6602293644396093</v>
      </c>
      <c r="Z208" s="114">
        <v>-1.5879794047418916</v>
      </c>
      <c r="AA208" s="114">
        <v>-3.8627789121003433</v>
      </c>
      <c r="AB208" s="114">
        <v>-1.6601596964395595</v>
      </c>
      <c r="AC208" s="114">
        <v>0.10264040169574182</v>
      </c>
      <c r="AD208" s="114">
        <v>-9.3016900672931627E-2</v>
      </c>
      <c r="AE208" s="114">
        <v>0.6433089907071281</v>
      </c>
      <c r="AF208" s="114">
        <v>-1.1554829143376621</v>
      </c>
      <c r="AG208" s="114">
        <v>-3.0972886194201137</v>
      </c>
      <c r="AH208" s="114">
        <v>-0.87814091403536998</v>
      </c>
      <c r="AI208" s="114">
        <v>-1.1283433445232467</v>
      </c>
      <c r="AJ208" s="114">
        <v>-2.9069280489595708</v>
      </c>
      <c r="AK208" s="114">
        <v>-0.51148940631299422</v>
      </c>
      <c r="AL208" s="71">
        <v>-1.7994469907634254</v>
      </c>
      <c r="AM208" s="71">
        <v>-0.14376574133873252</v>
      </c>
      <c r="AN208" s="71">
        <v>-0.47723225922383888</v>
      </c>
      <c r="AO208" s="71">
        <v>-2.7252164665921241</v>
      </c>
      <c r="AP208" s="71">
        <v>-3.8088205746620147</v>
      </c>
      <c r="AQ208" s="71">
        <v>-2.1549638511882216</v>
      </c>
      <c r="AR208" s="71">
        <v>2.9368422751745906</v>
      </c>
      <c r="AS208" s="71">
        <v>1.4813413212788484</v>
      </c>
      <c r="AT208" s="71">
        <v>-1.6413024649839103</v>
      </c>
      <c r="AU208" s="71">
        <v>-2.7084240865606493</v>
      </c>
      <c r="AV208" s="71">
        <v>-0.85034778702013525</v>
      </c>
      <c r="AW208" s="71">
        <v>0.11338948796668893</v>
      </c>
      <c r="AX208" s="71">
        <v>-1.9179726682212965</v>
      </c>
      <c r="AY208" s="71">
        <v>-1.5956516579954414</v>
      </c>
      <c r="AZ208" s="71">
        <v>0.7344644769863482</v>
      </c>
      <c r="BA208" s="71"/>
      <c r="BB208" s="71">
        <v>-0.64926844110652626</v>
      </c>
      <c r="BC208" s="71">
        <v>-0.5229201017187044</v>
      </c>
      <c r="BD208" s="71">
        <v>-0.24820742255487613</v>
      </c>
      <c r="BE208" s="71">
        <v>-1.8913869517241604</v>
      </c>
      <c r="BF208" s="71">
        <v>-1.0414640583182382</v>
      </c>
      <c r="BG208" s="71">
        <v>-2.5519779067645927</v>
      </c>
      <c r="BH208" s="71">
        <v>9.6516073505404171E-2</v>
      </c>
      <c r="BI208" s="71">
        <v>-1.8614368334130913</v>
      </c>
      <c r="BJ208" s="71">
        <v>-1.527444036056153</v>
      </c>
      <c r="BK208" s="71">
        <v>-0.38497554806290518</v>
      </c>
      <c r="BL208" s="71">
        <v>-1.9739680734835605</v>
      </c>
      <c r="BM208" s="71">
        <v>-0.7581940889545401</v>
      </c>
      <c r="BN208" s="71">
        <v>-0.79191076528781146</v>
      </c>
      <c r="BO208" s="71">
        <v>-2.8486361302161929</v>
      </c>
      <c r="BP208" s="71">
        <v>-2.1645337829376641</v>
      </c>
      <c r="BQ208" s="71">
        <v>-2.7192212976548094</v>
      </c>
      <c r="BR208" s="71"/>
      <c r="BS208" s="71">
        <v>-0.55186048611290639</v>
      </c>
      <c r="BT208" s="71">
        <v>-1.9636749635976791</v>
      </c>
      <c r="BU208" s="71">
        <v>2.6769238234600059</v>
      </c>
      <c r="BV208" s="71">
        <v>0.4315346287947131</v>
      </c>
      <c r="BW208" s="71">
        <v>-2.2219802541297442</v>
      </c>
      <c r="BX208" s="149">
        <v>-0.15650236525389549</v>
      </c>
      <c r="BY208" s="71">
        <v>-1.1959568622468233</v>
      </c>
      <c r="BZ208" s="71">
        <v>-2.9592852014545277</v>
      </c>
      <c r="CA208" s="71">
        <v>-2.5258851620884122</v>
      </c>
      <c r="CB208" s="71">
        <v>-1.2964831671529458</v>
      </c>
      <c r="CC208" s="71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B209" s="2">
        <v>195</v>
      </c>
      <c r="E209" t="s">
        <v>128</v>
      </c>
      <c r="F209" s="31"/>
      <c r="G209" s="31">
        <f>'[2]2021 Benchmarking Calculations'!BG149</f>
        <v>-1.8445580754973163</v>
      </c>
      <c r="H209" s="198">
        <f t="shared" si="60"/>
        <v>-1.8101614137855944</v>
      </c>
      <c r="I209" s="31">
        <f t="shared" si="61"/>
        <v>-1.8293463691080079</v>
      </c>
      <c r="J209" s="31">
        <f t="shared" si="61"/>
        <v>-1.8191458386066299</v>
      </c>
      <c r="K209" s="31" t="e">
        <f t="shared" si="61"/>
        <v>#NUM!</v>
      </c>
      <c r="L209" s="31" t="e">
        <f t="shared" ref="L209:M209" si="65">LN(L155/L187)</f>
        <v>#NUM!</v>
      </c>
      <c r="M209" s="31" t="e">
        <f t="shared" si="65"/>
        <v>#NUM!</v>
      </c>
      <c r="N209" s="167"/>
      <c r="O209" s="70">
        <v>207</v>
      </c>
      <c r="P209" s="70">
        <v>0</v>
      </c>
      <c r="Q209" s="114">
        <v>2.7412438646153894</v>
      </c>
      <c r="R209" s="114">
        <v>-1.9849409906392934</v>
      </c>
      <c r="S209" s="114">
        <v>-4.0045119533866425</v>
      </c>
      <c r="T209" s="114">
        <v>-0.50363325442534623</v>
      </c>
      <c r="U209" s="114">
        <v>-0.51595737702342637</v>
      </c>
      <c r="V209" s="114">
        <v>-2.6874568426791059E-2</v>
      </c>
      <c r="W209" s="114">
        <v>-1.2364399579251588</v>
      </c>
      <c r="X209" s="143">
        <v>-2.4393384340729325</v>
      </c>
      <c r="Y209" s="114">
        <v>-4.2090195418330865</v>
      </c>
      <c r="Z209" s="114">
        <v>-1.6676199752723506</v>
      </c>
      <c r="AA209" s="114">
        <v>-4.0277421695419156</v>
      </c>
      <c r="AB209" s="114">
        <v>-1.8965911845735921</v>
      </c>
      <c r="AC209" s="114">
        <v>3.7761241172142725E-2</v>
      </c>
      <c r="AD209" s="114">
        <v>-0.29658413258313582</v>
      </c>
      <c r="AE209" s="114">
        <v>0.3987077893972733</v>
      </c>
      <c r="AF209" s="114">
        <v>-1.1684018661498428</v>
      </c>
      <c r="AG209" s="114">
        <v>-3.3634273802794379</v>
      </c>
      <c r="AH209" s="114">
        <v>-1.1540218367352346</v>
      </c>
      <c r="AI209" s="114">
        <v>-0.98314804878554685</v>
      </c>
      <c r="AJ209" s="114">
        <v>-3.1018100605668026</v>
      </c>
      <c r="AK209" s="114">
        <v>-0.62386948102349227</v>
      </c>
      <c r="AL209" s="71">
        <v>-1.9749294122610024</v>
      </c>
      <c r="AM209" s="71">
        <v>2.1913124993352191E-2</v>
      </c>
      <c r="AN209" s="71">
        <v>-1.1876771066925518</v>
      </c>
      <c r="AO209" s="71">
        <v>-3.0421142746882448</v>
      </c>
      <c r="AP209" s="71">
        <v>-4.3055527725487481</v>
      </c>
      <c r="AQ209" s="71">
        <v>-2.431831129804062</v>
      </c>
      <c r="AR209" s="71">
        <v>3.0948011466172276</v>
      </c>
      <c r="AS209" s="71">
        <v>1.5058999586513702</v>
      </c>
      <c r="AT209" s="71">
        <v>-1.8270629947150028</v>
      </c>
      <c r="AU209" s="71">
        <v>-2.8094444909321701</v>
      </c>
      <c r="AV209" s="71">
        <v>-0.84230691758870058</v>
      </c>
      <c r="AW209" s="71">
        <v>0.10300451205996664</v>
      </c>
      <c r="AX209" s="71">
        <v>-1.8843314162552938</v>
      </c>
      <c r="AY209" s="71">
        <v>-1.7356083061840832</v>
      </c>
      <c r="AZ209" s="71">
        <v>0.67245517110588382</v>
      </c>
      <c r="BA209" s="71"/>
      <c r="BB209" s="71">
        <v>-0.59092496405184758</v>
      </c>
      <c r="BC209" s="71">
        <v>-0.66171748347328718</v>
      </c>
      <c r="BD209" s="71">
        <v>-0.29200068443417926</v>
      </c>
      <c r="BE209" s="71">
        <v>-2.0193620003000361</v>
      </c>
      <c r="BF209" s="71">
        <v>-1.1924180226929213</v>
      </c>
      <c r="BG209" s="71">
        <v>-2.6399645831462148</v>
      </c>
      <c r="BH209" s="71">
        <v>-1.3926389929092732E-2</v>
      </c>
      <c r="BI209" s="71">
        <v>-1.8615317579865374</v>
      </c>
      <c r="BJ209" s="71">
        <v>-1.6299401155339455</v>
      </c>
      <c r="BK209" s="71">
        <v>-0.40011050797610836</v>
      </c>
      <c r="BL209" s="71">
        <v>-2.1855274605285557</v>
      </c>
      <c r="BM209" s="71">
        <v>-0.72951790613572021</v>
      </c>
      <c r="BN209" s="71">
        <v>-0.95050660138059861</v>
      </c>
      <c r="BO209" s="71">
        <v>-2.9477586814611838</v>
      </c>
      <c r="BP209" s="71">
        <v>-2.7864274870152856</v>
      </c>
      <c r="BQ209" s="71">
        <v>-3.0344809013650975</v>
      </c>
      <c r="BR209" s="71"/>
      <c r="BS209" s="71">
        <v>-0.60851884292486391</v>
      </c>
      <c r="BT209" s="71">
        <v>-2.1939300849806092</v>
      </c>
      <c r="BU209" s="71">
        <v>2.7155795488956969</v>
      </c>
      <c r="BV209" s="71">
        <v>0.47490861808799195</v>
      </c>
      <c r="BW209" s="71">
        <v>-2.5038365925752477</v>
      </c>
      <c r="BX209" s="149">
        <v>-0.11545893792207573</v>
      </c>
      <c r="BY209" s="71">
        <v>-1.4668013615177045</v>
      </c>
      <c r="BZ209" s="71">
        <v>-2.7999285664353746</v>
      </c>
      <c r="CA209" s="71">
        <v>-2.4750985017361353</v>
      </c>
      <c r="CB209" s="71">
        <v>-1.311065227629439</v>
      </c>
      <c r="CC209" s="71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B210" s="2">
        <v>196</v>
      </c>
      <c r="E210" t="s">
        <v>129</v>
      </c>
      <c r="F210" s="31"/>
      <c r="G210" s="31">
        <f>'[2]2021 Benchmarking Calculations'!BG150</f>
        <v>9.2066816973191731E-2</v>
      </c>
      <c r="H210" s="198">
        <f t="shared" ref="H210:H213" si="66">H206*H206/2</f>
        <v>6.9566343986865398E-2</v>
      </c>
      <c r="I210" s="31">
        <f t="shared" ref="I210:K213" si="67">I206*I206/2</f>
        <v>4.8440654475184905E-2</v>
      </c>
      <c r="J210" s="31">
        <f t="shared" si="67"/>
        <v>4.4476598184240206E-2</v>
      </c>
      <c r="K210" s="31">
        <f t="shared" si="67"/>
        <v>0.67407566856343093</v>
      </c>
      <c r="L210" s="31">
        <f t="shared" ref="L210:M210" si="68">L206*L206/2</f>
        <v>0.67407566856343093</v>
      </c>
      <c r="M210" s="31">
        <f t="shared" si="68"/>
        <v>0.67407566856343093</v>
      </c>
      <c r="N210" s="167"/>
      <c r="O210" s="70">
        <v>208</v>
      </c>
      <c r="P210" s="70">
        <v>0</v>
      </c>
      <c r="Q210" s="114">
        <v>4.8620877931166762E-2</v>
      </c>
      <c r="R210" s="114">
        <v>3.2031755638498908E-3</v>
      </c>
      <c r="S210" s="114">
        <v>9.7801715088465125E-3</v>
      </c>
      <c r="T210" s="114">
        <v>2.4048320575780449E-2</v>
      </c>
      <c r="U210" s="114">
        <v>1.2050297012340233E-2</v>
      </c>
      <c r="V210" s="114">
        <v>3.6909309009073112E-2</v>
      </c>
      <c r="W210" s="114">
        <v>9.990016137557501E-3</v>
      </c>
      <c r="X210" s="143">
        <v>2.086839461504492E-2</v>
      </c>
      <c r="Y210" s="114">
        <v>1.1688417827663942E-2</v>
      </c>
      <c r="Z210" s="114">
        <v>5.5577686825504079E-3</v>
      </c>
      <c r="AA210" s="114">
        <v>4.6245278030389678E-2</v>
      </c>
      <c r="AB210" s="114">
        <v>5.6147494044650491E-2</v>
      </c>
      <c r="AC210" s="114">
        <v>2.9453612650908369E-2</v>
      </c>
      <c r="AD210" s="114">
        <v>1.5085693337941504E-2</v>
      </c>
      <c r="AE210" s="114">
        <v>5.6147494044650491E-2</v>
      </c>
      <c r="AF210" s="114">
        <v>1.6149403910424763E-2</v>
      </c>
      <c r="AG210" s="114">
        <v>1.1688417827663942E-2</v>
      </c>
      <c r="AH210" s="114">
        <v>5.6147494044650491E-2</v>
      </c>
      <c r="AI210" s="114">
        <v>1.2223606870596758E-2</v>
      </c>
      <c r="AJ210" s="114">
        <v>9.7801715088465125E-3</v>
      </c>
      <c r="AK210" s="114">
        <v>1.1688417827663942E-2</v>
      </c>
      <c r="AL210" s="71">
        <v>3.6909309009073112E-2</v>
      </c>
      <c r="AM210" s="71">
        <v>2.086839461504492E-2</v>
      </c>
      <c r="AN210" s="71">
        <v>4.2622467706972533E-2</v>
      </c>
      <c r="AO210" s="71">
        <v>1.1688417827663942E-2</v>
      </c>
      <c r="AP210" s="71">
        <v>1.8263900752947921E-3</v>
      </c>
      <c r="AQ210" s="71">
        <v>1.8263900752947921E-3</v>
      </c>
      <c r="AR210" s="71">
        <v>3.2967155212307947E-2</v>
      </c>
      <c r="AS210" s="71">
        <v>4.6245278030389678E-2</v>
      </c>
      <c r="AT210" s="71">
        <v>3.0767501547289432E-2</v>
      </c>
      <c r="AU210" s="71">
        <v>2.0264562140014677E-2</v>
      </c>
      <c r="AV210" s="71">
        <v>5.4808324113505775E-3</v>
      </c>
      <c r="AW210" s="71">
        <v>2.9453612650908369E-2</v>
      </c>
      <c r="AX210" s="71">
        <v>1.2782743505066455E-2</v>
      </c>
      <c r="AY210" s="71">
        <v>1.425607779440163E-2</v>
      </c>
      <c r="AZ210" s="71">
        <v>1.6149403910424763E-2</v>
      </c>
      <c r="BA210" s="71"/>
      <c r="BB210" s="71">
        <v>3.6909309009073112E-2</v>
      </c>
      <c r="BC210" s="71">
        <v>3.9328232484961388E-2</v>
      </c>
      <c r="BD210" s="71">
        <v>9.990016137557501E-3</v>
      </c>
      <c r="BE210" s="71">
        <v>9.990016137557501E-3</v>
      </c>
      <c r="BF210" s="71">
        <v>3.4304643444458662E-3</v>
      </c>
      <c r="BG210" s="71">
        <v>1.7923994392802962E-2</v>
      </c>
      <c r="BH210" s="71">
        <v>4.2622467706972533E-2</v>
      </c>
      <c r="BI210" s="71">
        <v>3.9328232484961388E-2</v>
      </c>
      <c r="BJ210" s="71">
        <v>3.0767501547289432E-2</v>
      </c>
      <c r="BK210" s="71">
        <v>4.8620877931166762E-2</v>
      </c>
      <c r="BL210" s="71">
        <v>3.1765168586470109E-8</v>
      </c>
      <c r="BM210" s="71">
        <v>4.7922180003555342E-3</v>
      </c>
      <c r="BN210" s="71">
        <v>3.2031755638498908E-3</v>
      </c>
      <c r="BO210" s="71">
        <v>3.1765168586470109E-8</v>
      </c>
      <c r="BP210" s="71">
        <v>1.0503809669071643E-2</v>
      </c>
      <c r="BQ210" s="71">
        <v>9.7801715088465125E-3</v>
      </c>
      <c r="BR210" s="71"/>
      <c r="BS210" s="71">
        <v>9.7801715088465125E-3</v>
      </c>
      <c r="BT210" s="71">
        <v>2.1886334508137352E-2</v>
      </c>
      <c r="BU210" s="71">
        <v>4.8620877931166762E-2</v>
      </c>
      <c r="BV210" s="71">
        <v>5.0114311644955271E-2</v>
      </c>
      <c r="BW210" s="71">
        <v>3.0767501547289432E-2</v>
      </c>
      <c r="BX210" s="149">
        <v>2.9453612650908369E-2</v>
      </c>
      <c r="BY210" s="71">
        <v>9.990016137557501E-3</v>
      </c>
      <c r="BZ210" s="71">
        <v>1.1479788326150934E-2</v>
      </c>
      <c r="CA210" s="71">
        <v>2.9453612650908369E-2</v>
      </c>
      <c r="CB210" s="71">
        <v>1.3098930365195299E-3</v>
      </c>
      <c r="CC210" s="71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B211" s="2">
        <v>197</v>
      </c>
      <c r="E211" t="s">
        <v>130</v>
      </c>
      <c r="F211" s="31"/>
      <c r="G211" s="31">
        <f>'[2]2021 Benchmarking Calculations'!BG151</f>
        <v>1.2837236394987626</v>
      </c>
      <c r="H211" s="198">
        <f t="shared" si="66"/>
        <v>1.2748583607001636</v>
      </c>
      <c r="I211" s="31">
        <f t="shared" si="67"/>
        <v>1.2677986214180905</v>
      </c>
      <c r="J211" s="31">
        <f t="shared" si="67"/>
        <v>1.2526146149452182</v>
      </c>
      <c r="K211" s="31" t="e">
        <f t="shared" si="67"/>
        <v>#NUM!</v>
      </c>
      <c r="L211" s="31" t="e">
        <f t="shared" ref="L211:M211" si="69">L207*L207/2</f>
        <v>#NUM!</v>
      </c>
      <c r="M211" s="31" t="e">
        <f t="shared" si="69"/>
        <v>#NUM!</v>
      </c>
      <c r="N211" s="167"/>
      <c r="O211" s="70">
        <v>209</v>
      </c>
      <c r="P211" s="70">
        <v>0</v>
      </c>
      <c r="Q211" s="114">
        <v>3.7785080423766111</v>
      </c>
      <c r="R211" s="114">
        <v>1.4254040376979611</v>
      </c>
      <c r="S211" s="114">
        <v>6.6888779990919325</v>
      </c>
      <c r="T211" s="114">
        <v>0.14976001272042569</v>
      </c>
      <c r="U211" s="114">
        <v>0.10732997361763146</v>
      </c>
      <c r="V211" s="114">
        <v>2.3673558966649162E-3</v>
      </c>
      <c r="W211" s="114">
        <v>0.29959443382089523</v>
      </c>
      <c r="X211" s="143">
        <v>2.4216891090681387</v>
      </c>
      <c r="Y211" s="114">
        <v>7.8441648607077372</v>
      </c>
      <c r="Z211" s="114">
        <v>0.83577691055939207</v>
      </c>
      <c r="AA211" s="114">
        <v>5.4937342066917294</v>
      </c>
      <c r="AB211" s="114">
        <v>1.3303283812773932</v>
      </c>
      <c r="AC211" s="114">
        <v>4.7332562020902468E-4</v>
      </c>
      <c r="AD211" s="114">
        <v>2.3883585016176447E-3</v>
      </c>
      <c r="AE211" s="114">
        <v>5.7315982902876879E-2</v>
      </c>
      <c r="AF211" s="114">
        <v>0.71129089366838305</v>
      </c>
      <c r="AG211" s="114">
        <v>4.3659669170586248</v>
      </c>
      <c r="AH211" s="114">
        <v>0.279815694213358</v>
      </c>
      <c r="AI211" s="114">
        <v>0.59173540622298026</v>
      </c>
      <c r="AJ211" s="114">
        <v>4.0027354970259532</v>
      </c>
      <c r="AK211" s="114">
        <v>4.1023045995729659E-2</v>
      </c>
      <c r="AL211" s="71">
        <v>1.4500315078157942</v>
      </c>
      <c r="AM211" s="71">
        <v>8.4917073597985619E-3</v>
      </c>
      <c r="AN211" s="71">
        <v>0.53963740362512513</v>
      </c>
      <c r="AO211" s="71">
        <v>4.9854578390162283</v>
      </c>
      <c r="AP211" s="71">
        <v>7.6719065427635655</v>
      </c>
      <c r="AQ211" s="71">
        <v>2.9684086122456126</v>
      </c>
      <c r="AR211" s="71">
        <v>4.6393390586670975</v>
      </c>
      <c r="AS211" s="71">
        <v>1.3865613855388583</v>
      </c>
      <c r="AT211" s="71">
        <v>0.78178654571765105</v>
      </c>
      <c r="AU211" s="71">
        <v>2.9605200353422139</v>
      </c>
      <c r="AV211" s="71">
        <v>0.34436758893999769</v>
      </c>
      <c r="AW211" s="71">
        <v>8.951547367644283E-2</v>
      </c>
      <c r="AX211" s="71">
        <v>1.6257899001345708</v>
      </c>
      <c r="AY211" s="71">
        <v>1.1804404880428858</v>
      </c>
      <c r="AZ211" s="71">
        <v>0.4225872576884499</v>
      </c>
      <c r="BA211" s="71"/>
      <c r="BB211" s="71">
        <v>0.11116416238113269</v>
      </c>
      <c r="BC211" s="71">
        <v>7.0877333788653046E-2</v>
      </c>
      <c r="BD211" s="71">
        <v>8.6801414925739492E-3</v>
      </c>
      <c r="BE211" s="71">
        <v>1.8100149849579792</v>
      </c>
      <c r="BF211" s="71">
        <v>0.4652466266969349</v>
      </c>
      <c r="BG211" s="71">
        <v>2.8187808909718264</v>
      </c>
      <c r="BH211" s="71">
        <v>8.2385481712674898E-3</v>
      </c>
      <c r="BI211" s="71">
        <v>1.3081030218956362</v>
      </c>
      <c r="BJ211" s="71">
        <v>1.131428294173189</v>
      </c>
      <c r="BK211" s="71">
        <v>2.9345213547857163E-3</v>
      </c>
      <c r="BL211" s="71">
        <v>1.495955769861586</v>
      </c>
      <c r="BM211" s="71">
        <v>0.14319173925185394</v>
      </c>
      <c r="BN211" s="71">
        <v>0.20155079781326929</v>
      </c>
      <c r="BO211" s="71">
        <v>3.6137846140750152</v>
      </c>
      <c r="BP211" s="71">
        <v>2.8163692615063409</v>
      </c>
      <c r="BQ211" s="71">
        <v>4.8247481631026492</v>
      </c>
      <c r="BR211" s="71"/>
      <c r="BS211" s="71">
        <v>2.3974140880713833E-2</v>
      </c>
      <c r="BT211" s="71">
        <v>2.3903621226367493</v>
      </c>
      <c r="BU211" s="71">
        <v>3.1249419828206357</v>
      </c>
      <c r="BV211" s="71">
        <v>0.2130596085942498</v>
      </c>
      <c r="BW211" s="71">
        <v>1.1642533814947764</v>
      </c>
      <c r="BX211" s="149">
        <v>4.852883186228724E-3</v>
      </c>
      <c r="BY211" s="71">
        <v>0.49853482132399968</v>
      </c>
      <c r="BZ211" s="71">
        <v>3.9578903635416216</v>
      </c>
      <c r="CA211" s="71">
        <v>3.9111000631911708</v>
      </c>
      <c r="CB211" s="71">
        <v>0.4908594578748347</v>
      </c>
      <c r="CC211" s="71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B212" s="2">
        <v>198</v>
      </c>
      <c r="E212" t="s">
        <v>131</v>
      </c>
      <c r="F212" s="31"/>
      <c r="G212" s="31">
        <f>'[2]2021 Benchmarking Calculations'!BG152</f>
        <v>1.7324735423934783</v>
      </c>
      <c r="H212" s="198">
        <f t="shared" si="66"/>
        <v>1.7324735423934783</v>
      </c>
      <c r="I212" s="31">
        <f t="shared" si="67"/>
        <v>1.7324735423934783</v>
      </c>
      <c r="J212" s="31">
        <f t="shared" si="67"/>
        <v>1.7324735423934783</v>
      </c>
      <c r="K212" s="31">
        <f t="shared" si="67"/>
        <v>1.7324735423934783</v>
      </c>
      <c r="L212" s="31">
        <f t="shared" ref="L212:M212" si="70">L208*L208/2</f>
        <v>1.7324735423934783</v>
      </c>
      <c r="M212" s="31">
        <f t="shared" si="70"/>
        <v>1.7324735423934783</v>
      </c>
      <c r="N212" s="167"/>
      <c r="O212" s="70">
        <v>210</v>
      </c>
      <c r="P212" s="70">
        <v>0</v>
      </c>
      <c r="Q212" s="114">
        <v>3.9868142865024758</v>
      </c>
      <c r="R212" s="114">
        <v>1.9721670005238736</v>
      </c>
      <c r="S212" s="114">
        <v>6.7640984806599569</v>
      </c>
      <c r="T212" s="114">
        <v>0.10268870821605319</v>
      </c>
      <c r="U212" s="114">
        <v>0.15552527760508383</v>
      </c>
      <c r="V212" s="114">
        <v>4.5540940521370688E-3</v>
      </c>
      <c r="W212" s="114">
        <v>0.58556641947122068</v>
      </c>
      <c r="X212" s="143">
        <v>2.3250623830895525</v>
      </c>
      <c r="Y212" s="114">
        <v>6.6986395001529928</v>
      </c>
      <c r="Z212" s="114">
        <v>1.2608392949422063</v>
      </c>
      <c r="AA212" s="114">
        <v>7.4605304618835557</v>
      </c>
      <c r="AB212" s="114">
        <v>1.3780651088411453</v>
      </c>
      <c r="AC212" s="114">
        <v>5.2675260301316201E-3</v>
      </c>
      <c r="AD212" s="114">
        <v>4.3260719053990144E-3</v>
      </c>
      <c r="AE212" s="114">
        <v>0.20692322876231192</v>
      </c>
      <c r="AF212" s="114">
        <v>0.66757038266312851</v>
      </c>
      <c r="AG212" s="114">
        <v>4.7965983959946765</v>
      </c>
      <c r="AH212" s="114">
        <v>0.38556573245143755</v>
      </c>
      <c r="AI212" s="114">
        <v>0.63657935156495304</v>
      </c>
      <c r="AJ212" s="114">
        <v>4.2251153409139484</v>
      </c>
      <c r="AK212" s="114">
        <v>0.13081070638520964</v>
      </c>
      <c r="AL212" s="71">
        <v>1.6190047362837736</v>
      </c>
      <c r="AM212" s="71">
        <v>1.0334294191337672E-2</v>
      </c>
      <c r="AN212" s="71">
        <v>0.11387531462194468</v>
      </c>
      <c r="AO212" s="71">
        <v>3.7134023948924311</v>
      </c>
      <c r="AP212" s="71">
        <v>7.2535570849843403</v>
      </c>
      <c r="AQ212" s="71">
        <v>2.3219345999639858</v>
      </c>
      <c r="AR212" s="71">
        <v>4.3125212746263326</v>
      </c>
      <c r="AS212" s="71">
        <v>1.0971860550640822</v>
      </c>
      <c r="AT212" s="71">
        <v>1.3469368907811301</v>
      </c>
      <c r="AU212" s="71">
        <v>3.6677805163309438</v>
      </c>
      <c r="AV212" s="71">
        <v>0.36154567944502064</v>
      </c>
      <c r="AW212" s="71">
        <v>6.4285879906739478E-3</v>
      </c>
      <c r="AX212" s="71">
        <v>1.8393095780219597</v>
      </c>
      <c r="AY212" s="71">
        <v>1.2730521068318006</v>
      </c>
      <c r="AZ212" s="71">
        <v>0.26971903397741498</v>
      </c>
      <c r="BA212" s="71"/>
      <c r="BB212" s="71">
        <v>0.21077475430844939</v>
      </c>
      <c r="BC212" s="71">
        <v>0.13672271639075007</v>
      </c>
      <c r="BD212" s="71">
        <v>3.0803462305667415E-2</v>
      </c>
      <c r="BE212" s="71">
        <v>1.7886723005762057</v>
      </c>
      <c r="BF212" s="71">
        <v>0.5423236923843473</v>
      </c>
      <c r="BG212" s="71">
        <v>3.2562956183072962</v>
      </c>
      <c r="BH212" s="71">
        <v>4.6576762224502903E-3</v>
      </c>
      <c r="BI212" s="71">
        <v>1.7324735423934783</v>
      </c>
      <c r="BJ212" s="71">
        <v>1.1665426416417553</v>
      </c>
      <c r="BK212" s="71">
        <v>7.4103086303167115E-2</v>
      </c>
      <c r="BL212" s="71">
        <v>1.9482749775661996</v>
      </c>
      <c r="BM212" s="71">
        <v>0.28742913826280253</v>
      </c>
      <c r="BN212" s="71">
        <v>0.3135613300893636</v>
      </c>
      <c r="BO212" s="71">
        <v>4.0573639011865437</v>
      </c>
      <c r="BP212" s="71">
        <v>2.3426032487392172</v>
      </c>
      <c r="BQ212" s="71">
        <v>3.6970822328097528</v>
      </c>
      <c r="BR212" s="71"/>
      <c r="BS212" s="71">
        <v>0.15227499806638667</v>
      </c>
      <c r="BT212" s="71">
        <v>1.9280096813301733</v>
      </c>
      <c r="BU212" s="71">
        <v>3.5829605783038683</v>
      </c>
      <c r="BV212" s="71">
        <v>9.3111067924495416E-2</v>
      </c>
      <c r="BW212" s="71">
        <v>2.4685981248712414</v>
      </c>
      <c r="BX212" s="149">
        <v>1.2246495165031858E-2</v>
      </c>
      <c r="BY212" s="71">
        <v>0.71515640817763348</v>
      </c>
      <c r="BZ212" s="71">
        <v>4.3786844517738821</v>
      </c>
      <c r="CA212" s="71">
        <v>3.1900479260292021</v>
      </c>
      <c r="CB212" s="71">
        <v>0.8404343013554666</v>
      </c>
      <c r="CC212" s="71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B213" s="2">
        <v>199</v>
      </c>
      <c r="E213" t="s">
        <v>132</v>
      </c>
      <c r="F213" s="31"/>
      <c r="G213" s="31">
        <f>'[2]2021 Benchmarking Calculations'!BG153</f>
        <v>1.7011972469411816</v>
      </c>
      <c r="H213" s="198">
        <f t="shared" si="66"/>
        <v>1.6383421719791309</v>
      </c>
      <c r="I213" s="31">
        <f t="shared" si="67"/>
        <v>1.6732540690843258</v>
      </c>
      <c r="J213" s="31">
        <f t="shared" si="67"/>
        <v>1.6546457910599095</v>
      </c>
      <c r="K213" s="31" t="e">
        <f t="shared" si="67"/>
        <v>#NUM!</v>
      </c>
      <c r="L213" s="31" t="e">
        <f t="shared" ref="L213:M213" si="71">L209*L209/2</f>
        <v>#NUM!</v>
      </c>
      <c r="M213" s="31" t="e">
        <f t="shared" si="71"/>
        <v>#NUM!</v>
      </c>
      <c r="N213" s="167"/>
      <c r="O213" s="70">
        <v>211</v>
      </c>
      <c r="P213" s="70">
        <v>0</v>
      </c>
      <c r="Q213" s="114">
        <v>3.7572089626457577</v>
      </c>
      <c r="R213" s="114">
        <v>1.9699953681600497</v>
      </c>
      <c r="S213" s="114">
        <v>8.0180579924082522</v>
      </c>
      <c r="T213" s="114">
        <v>0.12682322748153277</v>
      </c>
      <c r="U213" s="114">
        <v>0.13310600745244708</v>
      </c>
      <c r="V213" s="114">
        <v>3.6112121406313744E-4</v>
      </c>
      <c r="W213" s="114">
        <v>0.76439188477698428</v>
      </c>
      <c r="X213" s="143">
        <v>2.9751859979726931</v>
      </c>
      <c r="Y213" s="114">
        <v>8.8579227517664023</v>
      </c>
      <c r="Z213" s="114">
        <v>1.3904781909636776</v>
      </c>
      <c r="AA213" s="114">
        <v>8.1113534921531087</v>
      </c>
      <c r="AB213" s="114">
        <v>1.7985290607011306</v>
      </c>
      <c r="AC213" s="114">
        <v>7.129556674303634E-4</v>
      </c>
      <c r="AD213" s="114">
        <v>4.3981073850045543E-2</v>
      </c>
      <c r="AE213" s="114">
        <v>7.9483950663030226E-2</v>
      </c>
      <c r="AF213" s="114">
        <v>0.68258146041121759</v>
      </c>
      <c r="AG213" s="114">
        <v>5.6563218712067016</v>
      </c>
      <c r="AH213" s="114">
        <v>0.66588319983088229</v>
      </c>
      <c r="AI213" s="114">
        <v>0.483290042915414</v>
      </c>
      <c r="AJ213" s="114">
        <v>4.8106128259167162</v>
      </c>
      <c r="AK213" s="114">
        <v>0.19460656467626078</v>
      </c>
      <c r="AL213" s="71">
        <v>1.9501730917067941</v>
      </c>
      <c r="AM213" s="71">
        <v>2.4009252348713823E-4</v>
      </c>
      <c r="AN213" s="71">
        <v>0.7052884548807955</v>
      </c>
      <c r="AO213" s="71">
        <v>4.6272296301309925</v>
      </c>
      <c r="AP213" s="71">
        <v>9.2688923386011055</v>
      </c>
      <c r="AQ213" s="71">
        <v>2.9569013219420506</v>
      </c>
      <c r="AR213" s="71">
        <v>4.7888970685516536</v>
      </c>
      <c r="AS213" s="71">
        <v>1.1338673427330992</v>
      </c>
      <c r="AT213" s="71">
        <v>1.6690795933284772</v>
      </c>
      <c r="AU213" s="71">
        <v>3.9464891738145602</v>
      </c>
      <c r="AV213" s="71">
        <v>0.354740471708889</v>
      </c>
      <c r="AW213" s="71">
        <v>5.3049647523559064E-3</v>
      </c>
      <c r="AX213" s="71">
        <v>1.7753524431433405</v>
      </c>
      <c r="AY213" s="71">
        <v>1.5061680962475912</v>
      </c>
      <c r="AZ213" s="71">
        <v>0.22609797857352174</v>
      </c>
      <c r="BA213" s="71"/>
      <c r="BB213" s="71">
        <v>0.17459615656983868</v>
      </c>
      <c r="BC213" s="71">
        <v>0.21893501396711004</v>
      </c>
      <c r="BD213" s="71">
        <v>4.2632199855014569E-2</v>
      </c>
      <c r="BE213" s="71">
        <v>2.0389114441278813</v>
      </c>
      <c r="BF213" s="71">
        <v>0.71093037042144813</v>
      </c>
      <c r="BG213" s="71">
        <v>3.4847065001331838</v>
      </c>
      <c r="BH213" s="71">
        <v>9.6972168228567747E-5</v>
      </c>
      <c r="BI213" s="71">
        <v>1.7326502429962241</v>
      </c>
      <c r="BJ213" s="71">
        <v>1.3283523901134058</v>
      </c>
      <c r="BK213" s="71">
        <v>8.0044209296449731E-2</v>
      </c>
      <c r="BL213" s="71">
        <v>2.3882651403621988</v>
      </c>
      <c r="BM213" s="71">
        <v>0.26609818768632276</v>
      </c>
      <c r="BN213" s="71">
        <v>0.45173139963404807</v>
      </c>
      <c r="BO213" s="71">
        <v>4.3446406220648885</v>
      </c>
      <c r="BP213" s="71">
        <v>3.8820890701971598</v>
      </c>
      <c r="BQ213" s="71">
        <v>4.6040371703747676</v>
      </c>
      <c r="BR213" s="71"/>
      <c r="BS213" s="71">
        <v>0.18514759109730761</v>
      </c>
      <c r="BT213" s="71">
        <v>2.4066646088915116</v>
      </c>
      <c r="BU213" s="71">
        <v>3.6871861431902784</v>
      </c>
      <c r="BV213" s="71">
        <v>0.1127690977671231</v>
      </c>
      <c r="BW213" s="71">
        <v>3.1345988411594137</v>
      </c>
      <c r="BX213" s="149">
        <v>6.6653831730468689E-3</v>
      </c>
      <c r="BY213" s="71">
        <v>1.0757531170750958</v>
      </c>
      <c r="BZ213" s="71">
        <v>3.9197999885704258</v>
      </c>
      <c r="CA213" s="71">
        <v>3.0630562966482309</v>
      </c>
      <c r="CB213" s="71">
        <v>0.85944601554951638</v>
      </c>
      <c r="CC213" s="71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B214" s="2">
        <v>200</v>
      </c>
      <c r="E214" t="s">
        <v>133</v>
      </c>
      <c r="F214" s="31"/>
      <c r="G214" s="31">
        <f>'[2]2021 Benchmarking Calculations'!BG154</f>
        <v>0.68757064905911203</v>
      </c>
      <c r="H214" s="198">
        <f t="shared" ref="H214" si="72">H206*H207</f>
        <v>0.59560804311224314</v>
      </c>
      <c r="I214" s="31">
        <f t="shared" ref="I214:K214" si="73">I206*I207</f>
        <v>0.49563290836759205</v>
      </c>
      <c r="J214" s="31">
        <f t="shared" si="73"/>
        <v>0.47206794811181679</v>
      </c>
      <c r="K214" s="31" t="e">
        <f t="shared" si="73"/>
        <v>#NUM!</v>
      </c>
      <c r="L214" s="31" t="e">
        <f t="shared" ref="L214:M214" si="74">L206*L207</f>
        <v>#NUM!</v>
      </c>
      <c r="M214" s="31" t="e">
        <f t="shared" si="74"/>
        <v>#NUM!</v>
      </c>
      <c r="N214" s="167"/>
      <c r="O214" s="70">
        <v>212</v>
      </c>
      <c r="P214" s="70">
        <v>0</v>
      </c>
      <c r="Q214" s="114">
        <v>-0.85723830593441197</v>
      </c>
      <c r="R214" s="114">
        <v>0.13514169426445827</v>
      </c>
      <c r="S214" s="114">
        <v>0.51154031721016546</v>
      </c>
      <c r="T214" s="114">
        <v>0.12002461073186207</v>
      </c>
      <c r="U214" s="114">
        <v>7.1926575350675509E-2</v>
      </c>
      <c r="V214" s="114">
        <v>-1.869518337160208E-2</v>
      </c>
      <c r="W214" s="114">
        <v>0.10941578000623395</v>
      </c>
      <c r="X214" s="143">
        <v>0.44960766880910946</v>
      </c>
      <c r="Y214" s="114">
        <v>0.60559351516023141</v>
      </c>
      <c r="Z214" s="114">
        <v>0.13630927685386235</v>
      </c>
      <c r="AA214" s="114">
        <v>1.0080858412129818</v>
      </c>
      <c r="AB214" s="114">
        <v>0.54660627462626865</v>
      </c>
      <c r="AC214" s="114">
        <v>-7.4675697453422101E-3</v>
      </c>
      <c r="AD214" s="114">
        <v>1.2005006278460541E-2</v>
      </c>
      <c r="AE214" s="114">
        <v>-0.11345746002273396</v>
      </c>
      <c r="AF214" s="114">
        <v>0.21435413632265377</v>
      </c>
      <c r="AG214" s="114">
        <v>0.45180192805404895</v>
      </c>
      <c r="AH214" s="114">
        <v>0.25068665719933531</v>
      </c>
      <c r="AI214" s="114">
        <v>0.17009574923651191</v>
      </c>
      <c r="AJ214" s="114">
        <v>0.39571423863925748</v>
      </c>
      <c r="AK214" s="114">
        <v>4.3794725808552086E-2</v>
      </c>
      <c r="AL214" s="71">
        <v>0.46268633433402961</v>
      </c>
      <c r="AM214" s="71">
        <v>2.6623921584902371E-2</v>
      </c>
      <c r="AN214" s="71">
        <v>0.30331948707253481</v>
      </c>
      <c r="AO214" s="71">
        <v>0.4827923540596899</v>
      </c>
      <c r="AP214" s="71">
        <v>0.23674369236195128</v>
      </c>
      <c r="AQ214" s="71">
        <v>0.14726129197891719</v>
      </c>
      <c r="AR214" s="71">
        <v>-0.7821657390338721</v>
      </c>
      <c r="AS214" s="71">
        <v>-0.5064461147267173</v>
      </c>
      <c r="AT214" s="71">
        <v>0.31018458217659939</v>
      </c>
      <c r="AU214" s="71">
        <v>0.48987199235290335</v>
      </c>
      <c r="AV214" s="71">
        <v>8.6888918577249924E-2</v>
      </c>
      <c r="AW214" s="71">
        <v>-0.10269477275749787</v>
      </c>
      <c r="AX214" s="71">
        <v>0.28831965098860551</v>
      </c>
      <c r="AY214" s="71">
        <v>0.25944904262071045</v>
      </c>
      <c r="AZ214" s="71">
        <v>-0.16522145516620448</v>
      </c>
      <c r="BA214" s="71"/>
      <c r="BB214" s="71">
        <v>0.12810920997430289</v>
      </c>
      <c r="BC214" s="71">
        <v>0.10559318654448034</v>
      </c>
      <c r="BD214" s="71">
        <v>1.8624151372569564E-2</v>
      </c>
      <c r="BE214" s="71">
        <v>0.26893924153199444</v>
      </c>
      <c r="BF214" s="71">
        <v>7.9900236902215788E-2</v>
      </c>
      <c r="BG214" s="71">
        <v>0.44955005454040003</v>
      </c>
      <c r="BH214" s="71">
        <v>-3.7477846970293591E-2</v>
      </c>
      <c r="BI214" s="71">
        <v>0.45363147932828524</v>
      </c>
      <c r="BJ214" s="71">
        <v>0.37315531239214933</v>
      </c>
      <c r="BK214" s="71">
        <v>2.3889663419767004E-2</v>
      </c>
      <c r="BL214" s="71">
        <v>-4.3597838124180403E-4</v>
      </c>
      <c r="BM214" s="71">
        <v>5.2391069099416196E-2</v>
      </c>
      <c r="BN214" s="71">
        <v>5.0817421832671295E-2</v>
      </c>
      <c r="BO214" s="71">
        <v>-6.7762077152721547E-4</v>
      </c>
      <c r="BP214" s="71">
        <v>0.3439918992109347</v>
      </c>
      <c r="BQ214" s="71">
        <v>0.43445075450336634</v>
      </c>
      <c r="BR214" s="71"/>
      <c r="BS214" s="71">
        <v>3.0624905524140305E-2</v>
      </c>
      <c r="BT214" s="71">
        <v>0.45745498144236724</v>
      </c>
      <c r="BU214" s="71">
        <v>-0.77958302364456433</v>
      </c>
      <c r="BV214" s="71">
        <v>-0.20666238771527271</v>
      </c>
      <c r="BW214" s="71">
        <v>0.3785296168945172</v>
      </c>
      <c r="BX214" s="149">
        <v>2.3911080411163931E-2</v>
      </c>
      <c r="BY214" s="71">
        <v>0.14114348600146026</v>
      </c>
      <c r="BZ214" s="71">
        <v>0.42631323503532181</v>
      </c>
      <c r="CA214" s="71">
        <v>0.67881080221274026</v>
      </c>
      <c r="CB214" s="71">
        <v>5.0713839759182013E-2</v>
      </c>
      <c r="CC214" s="71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B215" s="2">
        <v>201</v>
      </c>
      <c r="E215" t="s">
        <v>134</v>
      </c>
      <c r="F215" s="31"/>
      <c r="G215" s="31">
        <f>'[2]2021 Benchmarking Calculations'!BG155</f>
        <v>0.79875734622834604</v>
      </c>
      <c r="H215" s="198">
        <f t="shared" ref="H215" si="75">H206*H208</f>
        <v>0.69432514112132782</v>
      </c>
      <c r="I215" s="31">
        <f t="shared" ref="I215:K215" si="76">I206*I208</f>
        <v>0.5793864073465379</v>
      </c>
      <c r="J215" s="31">
        <f t="shared" si="76"/>
        <v>0.55517395331503794</v>
      </c>
      <c r="K215" s="31">
        <f t="shared" si="76"/>
        <v>2.1613128060115123</v>
      </c>
      <c r="L215" s="31">
        <f t="shared" ref="L215:M215" si="77">L206*L208</f>
        <v>2.1613128060115123</v>
      </c>
      <c r="M215" s="31">
        <f t="shared" si="77"/>
        <v>2.1613128060115123</v>
      </c>
      <c r="N215" s="167"/>
      <c r="O215" s="70">
        <v>213</v>
      </c>
      <c r="P215" s="70">
        <v>0</v>
      </c>
      <c r="Q215" s="114">
        <v>-0.88055076119044629</v>
      </c>
      <c r="R215" s="114">
        <v>0.15896159465618362</v>
      </c>
      <c r="S215" s="114">
        <v>0.51440856619454733</v>
      </c>
      <c r="T215" s="114">
        <v>9.938794644608423E-2</v>
      </c>
      <c r="U215" s="114">
        <v>8.6582348964853728E-2</v>
      </c>
      <c r="V215" s="114">
        <v>-2.5929787089500677E-2</v>
      </c>
      <c r="W215" s="114">
        <v>0.15296820558703378</v>
      </c>
      <c r="X215" s="143">
        <v>0.4405465665053333</v>
      </c>
      <c r="Y215" s="114">
        <v>0.55963022561217024</v>
      </c>
      <c r="Z215" s="114">
        <v>0.16742106375434043</v>
      </c>
      <c r="AA215" s="114">
        <v>1.1747583674339104</v>
      </c>
      <c r="AB215" s="114">
        <v>0.55632689128532631</v>
      </c>
      <c r="AC215" s="114">
        <v>-2.4911657618077031E-2</v>
      </c>
      <c r="AD215" s="114">
        <v>1.6156954431170972E-2</v>
      </c>
      <c r="AE215" s="114">
        <v>-0.21557570136387597</v>
      </c>
      <c r="AF215" s="114">
        <v>0.20766187660005081</v>
      </c>
      <c r="AG215" s="114">
        <v>0.47355948392525499</v>
      </c>
      <c r="AH215" s="114">
        <v>0.29426892235938468</v>
      </c>
      <c r="AI215" s="114">
        <v>0.17642330611877094</v>
      </c>
      <c r="AJ215" s="114">
        <v>0.40655800412141396</v>
      </c>
      <c r="AK215" s="114">
        <v>7.8204096889157873E-2</v>
      </c>
      <c r="AL215" s="71">
        <v>0.48890222375706466</v>
      </c>
      <c r="AM215" s="71">
        <v>2.9370742534215989E-2</v>
      </c>
      <c r="AN215" s="71">
        <v>0.13933623965207578</v>
      </c>
      <c r="AO215" s="71">
        <v>0.41667156732251687</v>
      </c>
      <c r="AP215" s="71">
        <v>0.23019838983450447</v>
      </c>
      <c r="AQ215" s="71">
        <v>0.13024220988385921</v>
      </c>
      <c r="AR215" s="71">
        <v>-0.75411287806796246</v>
      </c>
      <c r="AS215" s="71">
        <v>-0.45050937467495578</v>
      </c>
      <c r="AT215" s="71">
        <v>0.40714559003486522</v>
      </c>
      <c r="AU215" s="71">
        <v>0.54525577920503887</v>
      </c>
      <c r="AV215" s="71">
        <v>8.9029686691261253E-2</v>
      </c>
      <c r="AW215" s="71">
        <v>-2.7520548001054905E-2</v>
      </c>
      <c r="AX215" s="71">
        <v>0.30666869786312873</v>
      </c>
      <c r="AY215" s="71">
        <v>0.26943444376189946</v>
      </c>
      <c r="AZ215" s="71">
        <v>-0.13199699423897282</v>
      </c>
      <c r="BA215" s="71"/>
      <c r="BB215" s="71">
        <v>0.17640352080479599</v>
      </c>
      <c r="BC215" s="71">
        <v>0.1466569163209272</v>
      </c>
      <c r="BD215" s="71">
        <v>3.5084303357841476E-2</v>
      </c>
      <c r="BE215" s="71">
        <v>0.26734894911002283</v>
      </c>
      <c r="BF215" s="71">
        <v>8.6265221030789263E-2</v>
      </c>
      <c r="BG215" s="71">
        <v>0.4831803986249808</v>
      </c>
      <c r="BH215" s="71">
        <v>-2.8179542535741869E-2</v>
      </c>
      <c r="BI215" s="71">
        <v>0.5220541054308272</v>
      </c>
      <c r="BJ215" s="71">
        <v>0.37890158369524823</v>
      </c>
      <c r="BK215" s="71">
        <v>0.12004927510766575</v>
      </c>
      <c r="BL215" s="71">
        <v>-4.9754309608391353E-4</v>
      </c>
      <c r="BM215" s="71">
        <v>7.4227301990835742E-2</v>
      </c>
      <c r="BN215" s="71">
        <v>6.3384287968250269E-2</v>
      </c>
      <c r="BO215" s="71">
        <v>-7.1800514855493514E-4</v>
      </c>
      <c r="BP215" s="71">
        <v>0.31372764401566933</v>
      </c>
      <c r="BQ215" s="71">
        <v>0.3803056576975346</v>
      </c>
      <c r="BR215" s="71"/>
      <c r="BS215" s="71">
        <v>7.7182267331260296E-2</v>
      </c>
      <c r="BT215" s="71">
        <v>0.41083848320486954</v>
      </c>
      <c r="BU215" s="71">
        <v>-0.83476149626080631</v>
      </c>
      <c r="BV215" s="71">
        <v>-0.13661913592996791</v>
      </c>
      <c r="BW215" s="71">
        <v>0.5511899731548523</v>
      </c>
      <c r="BX215" s="149">
        <v>3.7984392843486155E-2</v>
      </c>
      <c r="BY215" s="71">
        <v>0.16904938992581095</v>
      </c>
      <c r="BZ215" s="71">
        <v>0.44840325892380584</v>
      </c>
      <c r="CA215" s="71">
        <v>0.61305280670134021</v>
      </c>
      <c r="CB215" s="71">
        <v>6.6358994537219496E-2</v>
      </c>
      <c r="CC215" s="71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B216" s="2">
        <v>202</v>
      </c>
      <c r="E216" t="s">
        <v>135</v>
      </c>
      <c r="F216" s="31"/>
      <c r="G216" s="31">
        <f>'[2]2021 Benchmarking Calculations'!BG156</f>
        <v>0.79151453699709495</v>
      </c>
      <c r="H216" s="198">
        <f t="shared" ref="H216" si="78">H206*H209</f>
        <v>0.67519915611347858</v>
      </c>
      <c r="I216" s="31">
        <f t="shared" ref="I216:K216" si="79">I206*I209</f>
        <v>0.56939800565056775</v>
      </c>
      <c r="J216" s="31">
        <f t="shared" si="79"/>
        <v>0.54256065462293102</v>
      </c>
      <c r="K216" s="31" t="e">
        <f t="shared" si="79"/>
        <v>#NUM!</v>
      </c>
      <c r="L216" s="31" t="e">
        <f t="shared" ref="L216:M216" si="80">L206*L209</f>
        <v>#NUM!</v>
      </c>
      <c r="M216" s="31" t="e">
        <f t="shared" si="80"/>
        <v>#NUM!</v>
      </c>
      <c r="N216" s="167"/>
      <c r="O216" s="70">
        <v>214</v>
      </c>
      <c r="P216" s="70">
        <v>0</v>
      </c>
      <c r="Q216" s="114">
        <v>-0.85481880731459126</v>
      </c>
      <c r="R216" s="114">
        <v>0.15887405104909663</v>
      </c>
      <c r="S216" s="114">
        <v>0.56006421893790093</v>
      </c>
      <c r="T216" s="114">
        <v>0.11045153925466189</v>
      </c>
      <c r="U216" s="114">
        <v>8.009911170365773E-2</v>
      </c>
      <c r="V216" s="114">
        <v>7.3017078768156645E-3</v>
      </c>
      <c r="W216" s="114">
        <v>0.17477170553999943</v>
      </c>
      <c r="X216" s="143">
        <v>0.4983466883961421</v>
      </c>
      <c r="Y216" s="114">
        <v>0.64353741836140799</v>
      </c>
      <c r="Z216" s="114">
        <v>0.17581758892110053</v>
      </c>
      <c r="AA216" s="114">
        <v>1.2249274222538946</v>
      </c>
      <c r="AB216" s="114">
        <v>0.63555613355500729</v>
      </c>
      <c r="AC216" s="114">
        <v>-9.1649593705076023E-3</v>
      </c>
      <c r="AD216" s="114">
        <v>5.1516404873599063E-2</v>
      </c>
      <c r="AE216" s="114">
        <v>-0.13360875190641941</v>
      </c>
      <c r="AF216" s="114">
        <v>0.20998365370617172</v>
      </c>
      <c r="AG216" s="114">
        <v>0.51425073028015378</v>
      </c>
      <c r="AH216" s="114">
        <v>0.38671784544774901</v>
      </c>
      <c r="AI216" s="114">
        <v>0.15372114349134744</v>
      </c>
      <c r="AJ216" s="114">
        <v>0.43381387022603263</v>
      </c>
      <c r="AK216" s="114">
        <v>9.5386431738323091E-2</v>
      </c>
      <c r="AL216" s="71">
        <v>0.53658006397176383</v>
      </c>
      <c r="AM216" s="71">
        <v>-4.4767602233095043E-3</v>
      </c>
      <c r="AN216" s="71">
        <v>0.34676294145861242</v>
      </c>
      <c r="AO216" s="71">
        <v>0.46512361067362695</v>
      </c>
      <c r="AP216" s="71">
        <v>0.26022000673427859</v>
      </c>
      <c r="AQ216" s="71">
        <v>0.14697557930514868</v>
      </c>
      <c r="AR216" s="71">
        <v>-0.7946730471199055</v>
      </c>
      <c r="AS216" s="71">
        <v>-0.45797821133443156</v>
      </c>
      <c r="AT216" s="71">
        <v>0.45322581113737614</v>
      </c>
      <c r="AU216" s="71">
        <v>0.56559305192924825</v>
      </c>
      <c r="AV216" s="71">
        <v>8.8187823988572736E-2</v>
      </c>
      <c r="AW216" s="71">
        <v>-2.5000030155390845E-2</v>
      </c>
      <c r="AX216" s="71">
        <v>0.30128972708537144</v>
      </c>
      <c r="AY216" s="71">
        <v>0.29306688350307658</v>
      </c>
      <c r="AZ216" s="71">
        <v>-0.12085276296906688</v>
      </c>
      <c r="BA216" s="71"/>
      <c r="BB216" s="71">
        <v>0.16055184202783457</v>
      </c>
      <c r="BC216" s="71">
        <v>0.18558369678823378</v>
      </c>
      <c r="BD216" s="71">
        <v>4.1274513420810767E-2</v>
      </c>
      <c r="BE216" s="71">
        <v>0.28543831718876289</v>
      </c>
      <c r="BF216" s="71">
        <v>9.8768847054412245E-2</v>
      </c>
      <c r="BG216" s="71">
        <v>0.49983941328771275</v>
      </c>
      <c r="BH216" s="71">
        <v>4.0660512091203358E-3</v>
      </c>
      <c r="BI216" s="71">
        <v>0.52208072774880454</v>
      </c>
      <c r="BJ216" s="71">
        <v>0.40432701724302239</v>
      </c>
      <c r="BK216" s="71">
        <v>0.12476890204372958</v>
      </c>
      <c r="BL216" s="71">
        <v>-5.5086711578308952E-4</v>
      </c>
      <c r="BM216" s="71">
        <v>7.1419899884902702E-2</v>
      </c>
      <c r="BN216" s="71">
        <v>7.6078248684666561E-2</v>
      </c>
      <c r="BO216" s="71">
        <v>-7.4298921070905881E-4</v>
      </c>
      <c r="BP216" s="71">
        <v>0.40386495124847993</v>
      </c>
      <c r="BQ216" s="71">
        <v>0.42439732873508812</v>
      </c>
      <c r="BR216" s="71"/>
      <c r="BS216" s="71">
        <v>8.5106408580821968E-2</v>
      </c>
      <c r="BT216" s="71">
        <v>0.45901227294744601</v>
      </c>
      <c r="BU216" s="71">
        <v>-0.84681574708443885</v>
      </c>
      <c r="BV216" s="71">
        <v>-0.15035086576966608</v>
      </c>
      <c r="BW216" s="71">
        <v>0.62110796064936702</v>
      </c>
      <c r="BX216" s="149">
        <v>2.8022820282677118E-2</v>
      </c>
      <c r="BY216" s="71">
        <v>0.20733346087506463</v>
      </c>
      <c r="BZ216" s="71">
        <v>0.42425687572336329</v>
      </c>
      <c r="CA216" s="71">
        <v>0.60072647249610323</v>
      </c>
      <c r="CB216" s="71">
        <v>6.7105360472402412E-2</v>
      </c>
      <c r="CC216" s="71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B217" s="2">
        <v>203</v>
      </c>
      <c r="E217" t="s">
        <v>136</v>
      </c>
      <c r="F217" s="31"/>
      <c r="G217" s="31">
        <f>'[2]2021 Benchmarking Calculations'!BG157</f>
        <v>2.9826278622561477</v>
      </c>
      <c r="H217" s="198">
        <f t="shared" ref="H217" si="81">H207*H208</f>
        <v>2.9723111413256555</v>
      </c>
      <c r="I217" s="31">
        <f t="shared" ref="I217:K217" si="82">I207*I208</f>
        <v>2.9640698835822126</v>
      </c>
      <c r="J217" s="31">
        <f t="shared" si="82"/>
        <v>2.9462665726020005</v>
      </c>
      <c r="K217" s="31" t="e">
        <f t="shared" si="82"/>
        <v>#NUM!</v>
      </c>
      <c r="L217" s="31" t="e">
        <f t="shared" ref="L217:M217" si="83">L207*L208</f>
        <v>#NUM!</v>
      </c>
      <c r="M217" s="31" t="e">
        <f t="shared" si="83"/>
        <v>#NUM!</v>
      </c>
      <c r="N217" s="167"/>
      <c r="O217" s="70">
        <v>215</v>
      </c>
      <c r="P217" s="70">
        <v>0</v>
      </c>
      <c r="Q217" s="114">
        <v>7.7625278988256339</v>
      </c>
      <c r="R217" s="114">
        <v>3.353287822756291</v>
      </c>
      <c r="S217" s="114">
        <v>13.45276618558095</v>
      </c>
      <c r="T217" s="114">
        <v>0.24802146881816667</v>
      </c>
      <c r="U217" s="114">
        <v>0.25839910171847313</v>
      </c>
      <c r="V217" s="114">
        <v>6.5669357871973475E-3</v>
      </c>
      <c r="W217" s="114">
        <v>0.83769311780868583</v>
      </c>
      <c r="X217" s="143">
        <v>4.745767904578555</v>
      </c>
      <c r="Y217" s="114">
        <v>14.497618091486469</v>
      </c>
      <c r="Z217" s="114">
        <v>2.05307610247519</v>
      </c>
      <c r="AA217" s="114">
        <v>12.804088628014934</v>
      </c>
      <c r="AB217" s="114">
        <v>2.7079727661403798</v>
      </c>
      <c r="AC217" s="114">
        <v>3.1580088823049439E-3</v>
      </c>
      <c r="AD217" s="114">
        <v>6.4287512360858947E-3</v>
      </c>
      <c r="AE217" s="114">
        <v>0.21780732992210111</v>
      </c>
      <c r="AF217" s="114">
        <v>1.3781679637417221</v>
      </c>
      <c r="AG217" s="114">
        <v>9.1524400924189013</v>
      </c>
      <c r="AH217" s="114">
        <v>0.65692417550515181</v>
      </c>
      <c r="AI217" s="114">
        <v>1.2274958919547534</v>
      </c>
      <c r="AJ217" s="114">
        <v>8.2248450816061389</v>
      </c>
      <c r="AK217" s="114">
        <v>0.14650943484669296</v>
      </c>
      <c r="AL217" s="71">
        <v>3.0643810983064572</v>
      </c>
      <c r="AM217" s="71">
        <v>1.8735613365236339E-2</v>
      </c>
      <c r="AN217" s="71">
        <v>0.49578777362730708</v>
      </c>
      <c r="AO217" s="71">
        <v>8.6053497497866083</v>
      </c>
      <c r="AP217" s="71">
        <v>14.919599466286</v>
      </c>
      <c r="AQ217" s="71">
        <v>5.2506954448355385</v>
      </c>
      <c r="AR217" s="71">
        <v>8.9458925526091058</v>
      </c>
      <c r="AS217" s="71">
        <v>2.4668326385902777</v>
      </c>
      <c r="AT217" s="71">
        <v>2.0523324673584957</v>
      </c>
      <c r="AU217" s="71">
        <v>6.590459074703543</v>
      </c>
      <c r="AV217" s="71">
        <v>0.70570422677536804</v>
      </c>
      <c r="AW217" s="71">
        <v>4.7977415480864337E-2</v>
      </c>
      <c r="AX217" s="71">
        <v>3.4585146726124392</v>
      </c>
      <c r="AY217" s="71">
        <v>2.4517440733425295</v>
      </c>
      <c r="AZ217" s="71">
        <v>0.67521797048032905</v>
      </c>
      <c r="BA217" s="71"/>
      <c r="BB217" s="71">
        <v>0.30614113747608512</v>
      </c>
      <c r="BC217" s="71">
        <v>0.19688109717409172</v>
      </c>
      <c r="BD217" s="71">
        <v>3.2703419471019318E-2</v>
      </c>
      <c r="BE217" s="71">
        <v>3.5986239965976967</v>
      </c>
      <c r="BF217" s="71">
        <v>1.0046178745366694</v>
      </c>
      <c r="BG217" s="71">
        <v>6.0593015651112445</v>
      </c>
      <c r="BH217" s="71">
        <v>1.238910649317761E-2</v>
      </c>
      <c r="BI217" s="71">
        <v>3.0108164182886652</v>
      </c>
      <c r="BJ217" s="71">
        <v>2.2977026362112367</v>
      </c>
      <c r="BK217" s="71">
        <v>2.9492852640066732E-2</v>
      </c>
      <c r="BL217" s="71">
        <v>3.4144007930921689</v>
      </c>
      <c r="BM217" s="71">
        <v>0.40574611874674682</v>
      </c>
      <c r="BN217" s="71">
        <v>0.50278638105223616</v>
      </c>
      <c r="BO217" s="71">
        <v>7.6583129316609444</v>
      </c>
      <c r="BP217" s="71">
        <v>5.1371726782945597</v>
      </c>
      <c r="BQ217" s="71">
        <v>8.4468907206352082</v>
      </c>
      <c r="BR217" s="71"/>
      <c r="BS217" s="71">
        <v>0.12084142098227711</v>
      </c>
      <c r="BT217" s="71">
        <v>4.2935492610792743</v>
      </c>
      <c r="BU217" s="71">
        <v>6.6922474353338313</v>
      </c>
      <c r="BV217" s="71">
        <v>0.2816963449374919</v>
      </c>
      <c r="BW217" s="71">
        <v>3.3906186541296601</v>
      </c>
      <c r="BX217" s="149">
        <v>1.5418276230060798E-2</v>
      </c>
      <c r="BY217" s="71">
        <v>1.1942032861611962</v>
      </c>
      <c r="BZ217" s="71">
        <v>8.3259481133779296</v>
      </c>
      <c r="CA217" s="71">
        <v>7.0644452422184365</v>
      </c>
      <c r="CB217" s="71">
        <v>1.2845779470982051</v>
      </c>
      <c r="CC217" s="71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B218" s="2">
        <v>204</v>
      </c>
      <c r="E218" t="s">
        <v>137</v>
      </c>
      <c r="F218" s="31"/>
      <c r="G218" s="31">
        <f>'[2]2021 Benchmarking Calculations'!BG158</f>
        <v>2.9555825966117806</v>
      </c>
      <c r="H218" s="198">
        <f t="shared" ref="H218" si="84">H207*H209</f>
        <v>2.8904354105464876</v>
      </c>
      <c r="I218" s="31">
        <f t="shared" ref="I218:K218" si="85">I207*I209</f>
        <v>2.9129704441118647</v>
      </c>
      <c r="J218" s="31">
        <f t="shared" si="85"/>
        <v>2.8793287415223947</v>
      </c>
      <c r="K218" s="31" t="e">
        <f t="shared" si="85"/>
        <v>#NUM!</v>
      </c>
      <c r="L218" s="31" t="e">
        <f t="shared" ref="L218:M218" si="86">L207*L209</f>
        <v>#NUM!</v>
      </c>
      <c r="M218" s="31" t="e">
        <f t="shared" si="86"/>
        <v>#NUM!</v>
      </c>
      <c r="N218" s="167"/>
      <c r="O218" s="70">
        <v>216</v>
      </c>
      <c r="P218" s="70">
        <v>0</v>
      </c>
      <c r="Q218" s="114">
        <v>7.5356869049202091</v>
      </c>
      <c r="R218" s="114">
        <v>3.3514410942289388</v>
      </c>
      <c r="S218" s="114">
        <v>14.646748676871981</v>
      </c>
      <c r="T218" s="114">
        <v>0.27563053648592556</v>
      </c>
      <c r="U218" s="114">
        <v>0.23905032330636494</v>
      </c>
      <c r="V218" s="114">
        <v>-1.8492186842265701E-3</v>
      </c>
      <c r="W218" s="114">
        <v>0.95709467439130091</v>
      </c>
      <c r="X218" s="143">
        <v>5.3684170958458477</v>
      </c>
      <c r="Y218" s="114">
        <v>16.671293457709826</v>
      </c>
      <c r="Z218" s="114">
        <v>2.1560422691995953</v>
      </c>
      <c r="AA218" s="114">
        <v>13.350898118465281</v>
      </c>
      <c r="AB218" s="114">
        <v>3.0936284547455828</v>
      </c>
      <c r="AC218" s="114">
        <v>1.161826464611675E-3</v>
      </c>
      <c r="AD218" s="114">
        <v>2.0498055677554371E-2</v>
      </c>
      <c r="AE218" s="114">
        <v>0.13499186282521403</v>
      </c>
      <c r="AF218" s="114">
        <v>1.3935766602198314</v>
      </c>
      <c r="AG218" s="114">
        <v>9.9388760253709965</v>
      </c>
      <c r="AH218" s="114">
        <v>0.86330659635077622</v>
      </c>
      <c r="AI218" s="114">
        <v>1.0695416398964073</v>
      </c>
      <c r="AJ218" s="114">
        <v>8.776243096164821</v>
      </c>
      <c r="AK218" s="114">
        <v>0.1786992339523053</v>
      </c>
      <c r="AL218" s="71">
        <v>3.3632201406802924</v>
      </c>
      <c r="AM218" s="71">
        <v>-2.8557278923093082E-3</v>
      </c>
      <c r="AN218" s="71">
        <v>1.233855794813395</v>
      </c>
      <c r="AO218" s="71">
        <v>9.6060102503515417</v>
      </c>
      <c r="AP218" s="71">
        <v>16.865358078224716</v>
      </c>
      <c r="AQ218" s="71">
        <v>5.9252987602696354</v>
      </c>
      <c r="AR218" s="71">
        <v>9.427049849887938</v>
      </c>
      <c r="AS218" s="71">
        <v>2.5077293903108999</v>
      </c>
      <c r="AT218" s="71">
        <v>2.284612851050341</v>
      </c>
      <c r="AU218" s="71">
        <v>6.8362739173731608</v>
      </c>
      <c r="AV218" s="71">
        <v>0.69903110357645049</v>
      </c>
      <c r="AW218" s="71">
        <v>4.3583319407496816E-2</v>
      </c>
      <c r="AX218" s="71">
        <v>3.3978523047605691</v>
      </c>
      <c r="AY218" s="71">
        <v>2.6667896824527659</v>
      </c>
      <c r="AZ218" s="71">
        <v>0.61821072373192121</v>
      </c>
      <c r="BA218" s="71"/>
      <c r="BB218" s="71">
        <v>0.27863119351609728</v>
      </c>
      <c r="BC218" s="71">
        <v>0.24913875702483768</v>
      </c>
      <c r="BD218" s="71">
        <v>3.8473550752755693E-2</v>
      </c>
      <c r="BE218" s="71">
        <v>3.8421141403523031</v>
      </c>
      <c r="BF218" s="71">
        <v>1.1502312057234079</v>
      </c>
      <c r="BG218" s="71">
        <v>6.2682131722591352</v>
      </c>
      <c r="BH218" s="71">
        <v>-1.7876351744394716E-3</v>
      </c>
      <c r="BI218" s="71">
        <v>3.010969955845836</v>
      </c>
      <c r="BJ218" s="71">
        <v>2.4518853797083491</v>
      </c>
      <c r="BK218" s="71">
        <v>3.0652337040256432E-2</v>
      </c>
      <c r="BL218" s="71">
        <v>3.780338088946078</v>
      </c>
      <c r="BM218" s="71">
        <v>0.39040011427544852</v>
      </c>
      <c r="BN218" s="71">
        <v>0.6034793252251387</v>
      </c>
      <c r="BO218" s="71">
        <v>7.9247953749490332</v>
      </c>
      <c r="BP218" s="71">
        <v>6.6131373273909908</v>
      </c>
      <c r="BQ218" s="71">
        <v>9.4262017548155583</v>
      </c>
      <c r="BR218" s="71"/>
      <c r="BS218" s="71">
        <v>0.13324795582209359</v>
      </c>
      <c r="BT218" s="71">
        <v>4.7969990298038026</v>
      </c>
      <c r="BU218" s="71">
        <v>6.7888858518404325</v>
      </c>
      <c r="BV218" s="71">
        <v>0.31000993423946877</v>
      </c>
      <c r="BW218" s="71">
        <v>3.8207157970461267</v>
      </c>
      <c r="BX218" s="149">
        <v>1.1374766095221653E-2</v>
      </c>
      <c r="BY218" s="71">
        <v>1.4646506587029804</v>
      </c>
      <c r="BZ218" s="71">
        <v>7.8775982638805457</v>
      </c>
      <c r="CA218" s="71">
        <v>6.9224041128437479</v>
      </c>
      <c r="CB218" s="71">
        <v>1.2990261048421197</v>
      </c>
      <c r="CC218" s="71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B219" s="2">
        <v>205</v>
      </c>
      <c r="E219" t="s">
        <v>138</v>
      </c>
      <c r="F219" s="31"/>
      <c r="G219" s="31">
        <f>'[2]2021 Benchmarking Calculations'!BG159</f>
        <v>3.4335283431002703</v>
      </c>
      <c r="H219" s="198">
        <f t="shared" ref="H219" si="87">H208*H209</f>
        <v>3.3695011300436213</v>
      </c>
      <c r="I219" s="31">
        <f t="shared" ref="I219:K219" si="88">I208*I209</f>
        <v>3.4052127125281464</v>
      </c>
      <c r="J219" s="31">
        <f t="shared" si="88"/>
        <v>3.3862250693325278</v>
      </c>
      <c r="K219" s="31" t="e">
        <f t="shared" si="88"/>
        <v>#NUM!</v>
      </c>
      <c r="L219" s="31" t="e">
        <f t="shared" ref="L219:M219" si="89">L208*L209</f>
        <v>#NUM!</v>
      </c>
      <c r="M219" s="31" t="e">
        <f t="shared" si="89"/>
        <v>#NUM!</v>
      </c>
      <c r="N219" s="167"/>
      <c r="O219" s="70">
        <v>217</v>
      </c>
      <c r="P219" s="70">
        <v>0</v>
      </c>
      <c r="Q219" s="114">
        <v>7.7406186754422297</v>
      </c>
      <c r="R219" s="114">
        <v>3.9421617705366327</v>
      </c>
      <c r="S219" s="114">
        <v>14.728874211465326</v>
      </c>
      <c r="T219" s="114">
        <v>0.22823946549069252</v>
      </c>
      <c r="U219" s="114">
        <v>0.28775926577572569</v>
      </c>
      <c r="V219" s="114">
        <v>-2.5648235596745844E-3</v>
      </c>
      <c r="W219" s="114">
        <v>1.3380616114988375</v>
      </c>
      <c r="X219" s="143">
        <v>5.2602254881634334</v>
      </c>
      <c r="Y219" s="114">
        <v>15.405976922517613</v>
      </c>
      <c r="Z219" s="114">
        <v>2.6481461756686753</v>
      </c>
      <c r="AA219" s="114">
        <v>15.558277515883796</v>
      </c>
      <c r="AB219" s="114">
        <v>3.1486442452516394</v>
      </c>
      <c r="AC219" s="114">
        <v>3.8758289624385139E-3</v>
      </c>
      <c r="AD219" s="114">
        <v>2.758733680165313E-2</v>
      </c>
      <c r="AE219" s="114">
        <v>0.25649230558423008</v>
      </c>
      <c r="AF219" s="114">
        <v>1.3500683934163833</v>
      </c>
      <c r="AG219" s="114">
        <v>10.417505347185509</v>
      </c>
      <c r="AH219" s="114">
        <v>1.0133937905274555</v>
      </c>
      <c r="AI219" s="114">
        <v>1.1093285575281879</v>
      </c>
      <c r="AJ219" s="114">
        <v>9.0167386676066243</v>
      </c>
      <c r="AK219" s="114">
        <v>0.31910263046550186</v>
      </c>
      <c r="AL219" s="71">
        <v>3.553780787863241</v>
      </c>
      <c r="AM219" s="71">
        <v>-3.1503566597175857E-3</v>
      </c>
      <c r="AN219" s="71">
        <v>0.56679782885531882</v>
      </c>
      <c r="AO219" s="71">
        <v>8.2904199146353612</v>
      </c>
      <c r="AP219" s="71">
        <v>16.399077985376753</v>
      </c>
      <c r="AQ219" s="71">
        <v>5.2405081769219652</v>
      </c>
      <c r="AR219" s="71">
        <v>9.08894284064427</v>
      </c>
      <c r="AS219" s="71">
        <v>2.2307518344623838</v>
      </c>
      <c r="AT219" s="71">
        <v>2.9987629969066192</v>
      </c>
      <c r="AU219" s="71">
        <v>7.6091671290958107</v>
      </c>
      <c r="AV219" s="71">
        <v>0.71625382336330301</v>
      </c>
      <c r="AW219" s="71">
        <v>1.1679628880738252E-2</v>
      </c>
      <c r="AX219" s="71">
        <v>3.6140961542483803</v>
      </c>
      <c r="AY219" s="71">
        <v>2.769426271393292</v>
      </c>
      <c r="AZ219" s="71">
        <v>0.49389443554304824</v>
      </c>
      <c r="BA219" s="71"/>
      <c r="BB219" s="71">
        <v>0.38366893022087317</v>
      </c>
      <c r="BC219" s="71">
        <v>0.3460253737668964</v>
      </c>
      <c r="BD219" s="71">
        <v>7.2476737267667374E-2</v>
      </c>
      <c r="BE219" s="71">
        <v>3.8193949381750882</v>
      </c>
      <c r="BF219" s="71">
        <v>1.2418605131255789</v>
      </c>
      <c r="BG219" s="71">
        <v>6.7371312908301375</v>
      </c>
      <c r="BH219" s="71">
        <v>-1.3441204740612346E-3</v>
      </c>
      <c r="BI219" s="71">
        <v>3.4651237808843653</v>
      </c>
      <c r="BJ219" s="71">
        <v>2.489642308601002</v>
      </c>
      <c r="BK219" s="71">
        <v>0.15403276209382971</v>
      </c>
      <c r="BL219" s="71">
        <v>4.3141614308049716</v>
      </c>
      <c r="BM219" s="71">
        <v>0.55311616421859611</v>
      </c>
      <c r="BN219" s="71">
        <v>0.75271641011042656</v>
      </c>
      <c r="BO219" s="71">
        <v>8.3970918831687733</v>
      </c>
      <c r="BP219" s="71">
        <v>6.0313164293506851</v>
      </c>
      <c r="BQ219" s="71">
        <v>8.2514250943187353</v>
      </c>
      <c r="BR219" s="71"/>
      <c r="BS219" s="71">
        <v>0.33581750446537872</v>
      </c>
      <c r="BT219" s="71">
        <v>4.3081655797601508</v>
      </c>
      <c r="BU219" s="71">
        <v>7.2693995889396668</v>
      </c>
      <c r="BV219" s="71">
        <v>0.20493951421801179</v>
      </c>
      <c r="BW219" s="71">
        <v>5.5634754682697016</v>
      </c>
      <c r="BX219" s="149">
        <v>1.8069596874507543E-2</v>
      </c>
      <c r="BY219" s="71">
        <v>1.7542311538600821</v>
      </c>
      <c r="BZ219" s="71">
        <v>8.285787171781994</v>
      </c>
      <c r="CA219" s="71">
        <v>6.2518145802425646</v>
      </c>
      <c r="CB219" s="71">
        <v>1.6997739986611129</v>
      </c>
      <c r="CC219" s="71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B220" s="2">
        <v>206</v>
      </c>
      <c r="E220" t="s">
        <v>139</v>
      </c>
      <c r="F220" s="31"/>
      <c r="G220" s="31">
        <f>'[2]2021 Benchmarking Calculations'!BG160</f>
        <v>-2.6445771675616818</v>
      </c>
      <c r="H220" s="198">
        <f t="shared" ref="H220" si="90">LN(H156/H198)</f>
        <v>-2.6380532300494277</v>
      </c>
      <c r="I220" s="31">
        <f t="shared" ref="I220:K220" si="91">LN(I156/I198)</f>
        <v>-2.6299577088434862</v>
      </c>
      <c r="J220" s="31">
        <f t="shared" si="91"/>
        <v>-2.6228686246578845</v>
      </c>
      <c r="K220" s="31">
        <f t="shared" si="91"/>
        <v>-2.6800270384978329</v>
      </c>
      <c r="L220" s="31">
        <f t="shared" ref="L220:M220" si="92">LN(L156/L198)</f>
        <v>-2.7371854523377817</v>
      </c>
      <c r="M220" s="31">
        <f t="shared" si="92"/>
        <v>-2.79434386617773</v>
      </c>
      <c r="N220" s="167"/>
      <c r="O220" s="70">
        <v>218</v>
      </c>
      <c r="P220" s="70">
        <v>0</v>
      </c>
      <c r="Q220" s="114">
        <v>1.9367231906524163</v>
      </c>
      <c r="R220" s="114">
        <v>-0.39110193168855406</v>
      </c>
      <c r="S220" s="114">
        <v>-3.3866681103253065</v>
      </c>
      <c r="T220" s="114">
        <v>-1.2599127564811914</v>
      </c>
      <c r="U220" s="114">
        <v>-1.6912840106060423</v>
      </c>
      <c r="V220" s="114">
        <v>-0.57516659276131454</v>
      </c>
      <c r="W220" s="114">
        <v>-1.0152937224040661</v>
      </c>
      <c r="X220" s="143">
        <v>-2.9149891047253447</v>
      </c>
      <c r="Y220" s="114">
        <v>-4.5973706308043685</v>
      </c>
      <c r="Z220" s="114">
        <v>-2.0972181618747756</v>
      </c>
      <c r="AA220" s="114">
        <v>-4.519853990003182</v>
      </c>
      <c r="AB220" s="114">
        <v>-2.9092265453114496</v>
      </c>
      <c r="AC220" s="114">
        <v>-0.57744244017012136</v>
      </c>
      <c r="AD220" s="114">
        <v>-0.83901110700490678</v>
      </c>
      <c r="AE220" s="114">
        <v>-0.54538998007747608</v>
      </c>
      <c r="AF220" s="114">
        <v>-2.1222653411870125</v>
      </c>
      <c r="AG220" s="114">
        <v>-2.9870328018732044</v>
      </c>
      <c r="AH220" s="114">
        <v>-1.7863679557454457</v>
      </c>
      <c r="AI220" s="114">
        <v>-2.3119306062986231</v>
      </c>
      <c r="AJ220" s="114">
        <v>-3.5216697624277713</v>
      </c>
      <c r="AK220" s="114">
        <v>-1.068063817133889</v>
      </c>
      <c r="AL220" s="71">
        <v>-2.2608554049067902</v>
      </c>
      <c r="AM220" s="71">
        <v>-0.94992741841423545</v>
      </c>
      <c r="AN220" s="71">
        <v>-0.66211688125516321</v>
      </c>
      <c r="AO220" s="71">
        <v>-3.6482278438356208</v>
      </c>
      <c r="AP220" s="71">
        <v>-4.8565246196416112</v>
      </c>
      <c r="AQ220" s="71">
        <v>-3.7113291860181747</v>
      </c>
      <c r="AR220" s="71">
        <v>3.8053932518345728</v>
      </c>
      <c r="AS220" s="71">
        <v>0.68907591240711519</v>
      </c>
      <c r="AT220" s="71">
        <v>-1.3224326221283098</v>
      </c>
      <c r="AU220" s="71">
        <v>-3.324447828364979</v>
      </c>
      <c r="AV220" s="71">
        <v>-2.0441477704718722</v>
      </c>
      <c r="AW220" s="71">
        <v>-0.386315419087637</v>
      </c>
      <c r="AX220" s="71">
        <v>-2.9902934877894753</v>
      </c>
      <c r="AY220" s="71">
        <v>-1.676389623089841</v>
      </c>
      <c r="AZ220" s="71">
        <v>4.9659623552470635E-3</v>
      </c>
      <c r="BA220" s="71"/>
      <c r="BB220" s="71">
        <v>-0.76959171528343406</v>
      </c>
      <c r="BC220" s="71">
        <v>-0.9351565269893265</v>
      </c>
      <c r="BD220" s="71">
        <v>-0.29591605074298899</v>
      </c>
      <c r="BE220" s="71">
        <v>-2.0974644976316563</v>
      </c>
      <c r="BF220" s="71">
        <v>-1.5355937361243108</v>
      </c>
      <c r="BG220" s="71">
        <v>-1.9959123013972808</v>
      </c>
      <c r="BH220" s="71">
        <v>-0.56078992384533477</v>
      </c>
      <c r="BI220" s="71">
        <v>-2.670067682373404</v>
      </c>
      <c r="BJ220" s="71">
        <v>-2.2893768258123104</v>
      </c>
      <c r="BK220" s="71">
        <v>-0.8780378641855856</v>
      </c>
      <c r="BL220" s="71">
        <v>-2.6451414900740362</v>
      </c>
      <c r="BM220" s="71">
        <v>-1.5967201392749732</v>
      </c>
      <c r="BN220" s="71">
        <v>-1.3160485041181691</v>
      </c>
      <c r="BO220" s="71">
        <v>-3.7179796206381304</v>
      </c>
      <c r="BP220" s="71">
        <v>-3.3534353652382314</v>
      </c>
      <c r="BQ220" s="71">
        <v>-2.2255554668761057</v>
      </c>
      <c r="BR220" s="71"/>
      <c r="BS220" s="71">
        <v>-0.86412562874980836</v>
      </c>
      <c r="BT220" s="71">
        <v>-2.8956085766756536</v>
      </c>
      <c r="BU220" s="71">
        <v>1.7652730251160458</v>
      </c>
      <c r="BV220" s="71">
        <v>-0.20108124272796274</v>
      </c>
      <c r="BW220" s="71">
        <v>-2.4099594400246844</v>
      </c>
      <c r="BX220" s="149">
        <v>-0.59463926785456922</v>
      </c>
      <c r="BY220" s="71">
        <v>-1.8242729277207457</v>
      </c>
      <c r="BZ220" s="71">
        <v>-3.3730279305653577</v>
      </c>
      <c r="CA220" s="71">
        <v>-3.7509918881289277</v>
      </c>
      <c r="CB220" s="71">
        <v>-1.739410854375615</v>
      </c>
      <c r="CC220" s="71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B221" s="2">
        <v>207</v>
      </c>
      <c r="E221" t="s">
        <v>140</v>
      </c>
      <c r="F221" s="20"/>
      <c r="G221" s="20">
        <f>'[2]2021 Benchmarking Calculations'!BG161</f>
        <v>1.0556568273274503</v>
      </c>
      <c r="H221" s="199">
        <f t="shared" ref="H221" si="93">H157/H199</f>
        <v>0.9924838799867195</v>
      </c>
      <c r="I221" s="20">
        <f t="shared" ref="I221:K221" si="94">I157/I199</f>
        <v>0.93655618499813909</v>
      </c>
      <c r="J221" s="20">
        <f t="shared" si="94"/>
        <v>0.89306450893763267</v>
      </c>
      <c r="K221" s="20">
        <f t="shared" si="94"/>
        <v>0</v>
      </c>
      <c r="L221" s="20">
        <f t="shared" ref="L221:M221" si="95">L157/L199</f>
        <v>0</v>
      </c>
      <c r="M221" s="20">
        <f t="shared" si="95"/>
        <v>0</v>
      </c>
      <c r="N221" s="165"/>
      <c r="O221" s="70">
        <v>219</v>
      </c>
      <c r="P221" s="70">
        <v>0</v>
      </c>
      <c r="Q221" s="114">
        <v>1.1371050289635196</v>
      </c>
      <c r="R221" s="114">
        <v>8.9927562677162329E-2</v>
      </c>
      <c r="S221" s="114">
        <v>-0.18558591328683788</v>
      </c>
      <c r="T221" s="114">
        <v>0.10155368986851439</v>
      </c>
      <c r="U221" s="114">
        <v>0.50466610713472126</v>
      </c>
      <c r="V221" s="114">
        <v>0.64489514857638075</v>
      </c>
      <c r="W221" s="114">
        <v>0.23502362617459771</v>
      </c>
      <c r="X221" s="143">
        <v>0.87879592386595273</v>
      </c>
      <c r="Y221" s="114">
        <v>-0.73974406020468197</v>
      </c>
      <c r="Z221" s="114">
        <v>1.6328245183329819</v>
      </c>
      <c r="AA221" s="114">
        <v>1.482108659049137</v>
      </c>
      <c r="AB221" s="114">
        <v>1.1170055824485536</v>
      </c>
      <c r="AC221" s="114">
        <v>2.540698898361665</v>
      </c>
      <c r="AD221" s="114">
        <v>0.55365282938972749</v>
      </c>
      <c r="AE221" s="114">
        <v>0.3981546203978783</v>
      </c>
      <c r="AF221" s="114">
        <v>1.3928177871265517</v>
      </c>
      <c r="AG221" s="114">
        <v>-0.10680749157033483</v>
      </c>
      <c r="AH221" s="114">
        <v>0.5810668431788294</v>
      </c>
      <c r="AI221" s="114">
        <v>0.79187884341904979</v>
      </c>
      <c r="AJ221" s="114">
        <v>-0.49754279937014201</v>
      </c>
      <c r="AK221" s="114">
        <v>0.23741223024645275</v>
      </c>
      <c r="AL221" s="71">
        <v>1.2637939391416313</v>
      </c>
      <c r="AM221" s="71">
        <v>1.0745046484288832</v>
      </c>
      <c r="AN221" s="71">
        <v>0.60660509276351504</v>
      </c>
      <c r="AO221" s="71">
        <v>-0.18574711712031181</v>
      </c>
      <c r="AP221" s="71">
        <v>0.56156689054466702</v>
      </c>
      <c r="AQ221" s="71">
        <v>0.24883359253499224</v>
      </c>
      <c r="AR221" s="71">
        <v>0.57899524093871479</v>
      </c>
      <c r="AS221" s="71">
        <v>1.1646783518666266</v>
      </c>
      <c r="AT221" s="71">
        <v>1.9839109763475038</v>
      </c>
      <c r="AU221" s="71">
        <v>-2.5070552713761979E-2</v>
      </c>
      <c r="AV221" s="71">
        <v>0.20724586980341086</v>
      </c>
      <c r="AW221" s="71">
        <v>1.1667538060805855</v>
      </c>
      <c r="AX221" s="71">
        <v>1.0421509996633052</v>
      </c>
      <c r="AY221" s="71">
        <v>0.61035628949106624</v>
      </c>
      <c r="AZ221" s="71">
        <v>0.82423521036129754</v>
      </c>
      <c r="BA221" s="71"/>
      <c r="BB221" s="71">
        <v>4.3537052372996143</v>
      </c>
      <c r="BC221" s="71">
        <v>0.98128689710161621</v>
      </c>
      <c r="BD221" s="71">
        <v>0.82595868380744986</v>
      </c>
      <c r="BE221" s="71">
        <v>1.6583188974163732</v>
      </c>
      <c r="BF221" s="71">
        <v>0.16525214553464065</v>
      </c>
      <c r="BG221" s="71">
        <v>-0.19520389174916816</v>
      </c>
      <c r="BH221" s="71">
        <v>1.2623327186663351</v>
      </c>
      <c r="BI221" s="71">
        <v>1.2163254023485799</v>
      </c>
      <c r="BJ221" s="71">
        <v>0.78629431883517609</v>
      </c>
      <c r="BK221" s="71">
        <v>1.0403485029412058</v>
      </c>
      <c r="BL221" s="71">
        <v>0.64869079067317481</v>
      </c>
      <c r="BM221" s="71">
        <v>0.63161020260108403</v>
      </c>
      <c r="BN221" s="71">
        <v>0.20880881483917541</v>
      </c>
      <c r="BO221" s="71">
        <v>0.21878251608793131</v>
      </c>
      <c r="BP221" s="71">
        <v>6.6359871707787219E-2</v>
      </c>
      <c r="BQ221" s="71">
        <v>0.29864126755868448</v>
      </c>
      <c r="BR221" s="71"/>
      <c r="BS221" s="71">
        <v>0.25032197644528487</v>
      </c>
      <c r="BT221" s="71">
        <v>0.58831182922470138</v>
      </c>
      <c r="BU221" s="71">
        <v>1.0056597757923933</v>
      </c>
      <c r="BV221" s="71">
        <v>0.76911073950323772</v>
      </c>
      <c r="BW221" s="71">
        <v>1.4198293270449145</v>
      </c>
      <c r="BX221" s="149">
        <v>1.0774137657678442</v>
      </c>
      <c r="BY221" s="71">
        <v>0.59468546082892848</v>
      </c>
      <c r="BZ221" s="71">
        <v>0.59392742206902316</v>
      </c>
      <c r="CA221" s="71">
        <v>-1.8046531175984159E-2</v>
      </c>
      <c r="CB221" s="71">
        <v>0.70406526926336988</v>
      </c>
      <c r="CC221" s="71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37" customFormat="1" outlineLevel="1" x14ac:dyDescent="0.2">
      <c r="A222"/>
      <c r="B222" s="2">
        <v>208</v>
      </c>
      <c r="E222" t="s">
        <v>141</v>
      </c>
      <c r="F222" s="31"/>
      <c r="G222">
        <f>'[2]2021 Benchmarking Calculations'!BG162</f>
        <v>15</v>
      </c>
      <c r="H222" s="200">
        <f t="shared" ref="H222" si="96">G222</f>
        <v>15</v>
      </c>
      <c r="I222" s="31">
        <f t="shared" ref="I222:K222" si="97">I158</f>
        <v>17</v>
      </c>
      <c r="J222" s="31">
        <f t="shared" si="97"/>
        <v>18</v>
      </c>
      <c r="K222" s="31">
        <f t="shared" si="97"/>
        <v>19</v>
      </c>
      <c r="L222" s="31">
        <f t="shared" ref="L222:M222" si="98">L158</f>
        <v>20</v>
      </c>
      <c r="M222" s="31">
        <f t="shared" si="98"/>
        <v>21</v>
      </c>
      <c r="N222" s="167"/>
      <c r="O222" s="70">
        <v>220</v>
      </c>
      <c r="P222" s="70">
        <v>0</v>
      </c>
      <c r="Q222" s="114">
        <v>12</v>
      </c>
      <c r="R222" s="114">
        <v>12</v>
      </c>
      <c r="S222" s="114">
        <v>12</v>
      </c>
      <c r="T222" s="114">
        <v>12</v>
      </c>
      <c r="U222" s="114">
        <v>12</v>
      </c>
      <c r="V222" s="114">
        <v>12</v>
      </c>
      <c r="W222" s="114">
        <v>12</v>
      </c>
      <c r="X222" s="143">
        <v>12</v>
      </c>
      <c r="Y222" s="114">
        <v>12</v>
      </c>
      <c r="Z222" s="114">
        <v>12</v>
      </c>
      <c r="AA222" s="114">
        <v>12</v>
      </c>
      <c r="AB222" s="114">
        <v>12</v>
      </c>
      <c r="AC222" s="114">
        <v>12</v>
      </c>
      <c r="AD222" s="114">
        <v>12</v>
      </c>
      <c r="AE222" s="114">
        <v>12</v>
      </c>
      <c r="AF222" s="114">
        <v>12</v>
      </c>
      <c r="AG222" s="114">
        <v>12</v>
      </c>
      <c r="AH222" s="114">
        <v>12</v>
      </c>
      <c r="AI222" s="114">
        <v>12</v>
      </c>
      <c r="AJ222" s="114">
        <v>12</v>
      </c>
      <c r="AK222" s="114">
        <v>12</v>
      </c>
      <c r="AL222" s="71">
        <v>12</v>
      </c>
      <c r="AM222" s="71">
        <v>12</v>
      </c>
      <c r="AN222" s="71">
        <v>12</v>
      </c>
      <c r="AO222" s="71">
        <v>12</v>
      </c>
      <c r="AP222" s="71">
        <v>12</v>
      </c>
      <c r="AQ222" s="71">
        <v>12</v>
      </c>
      <c r="AR222" s="71">
        <v>12</v>
      </c>
      <c r="AS222" s="71">
        <v>12</v>
      </c>
      <c r="AT222" s="71">
        <v>12</v>
      </c>
      <c r="AU222" s="71">
        <v>12</v>
      </c>
      <c r="AV222" s="71">
        <v>12</v>
      </c>
      <c r="AW222" s="71">
        <v>12</v>
      </c>
      <c r="AX222" s="71">
        <v>12</v>
      </c>
      <c r="AY222" s="71">
        <v>12</v>
      </c>
      <c r="AZ222" s="71">
        <v>12</v>
      </c>
      <c r="BA222" s="71"/>
      <c r="BB222" s="71">
        <v>12</v>
      </c>
      <c r="BC222" s="71">
        <v>12</v>
      </c>
      <c r="BD222" s="71">
        <v>12</v>
      </c>
      <c r="BE222" s="71">
        <v>12</v>
      </c>
      <c r="BF222" s="71">
        <v>12</v>
      </c>
      <c r="BG222" s="71">
        <v>12</v>
      </c>
      <c r="BH222" s="71">
        <v>12</v>
      </c>
      <c r="BI222" s="71">
        <v>12</v>
      </c>
      <c r="BJ222" s="71">
        <v>12</v>
      </c>
      <c r="BK222" s="71">
        <v>12</v>
      </c>
      <c r="BL222" s="71">
        <v>12</v>
      </c>
      <c r="BM222" s="71">
        <v>12</v>
      </c>
      <c r="BN222" s="71">
        <v>12</v>
      </c>
      <c r="BO222" s="71">
        <v>12</v>
      </c>
      <c r="BP222" s="71">
        <v>12</v>
      </c>
      <c r="BQ222" s="71">
        <v>12</v>
      </c>
      <c r="BR222" s="71"/>
      <c r="BS222" s="71">
        <v>12</v>
      </c>
      <c r="BT222" s="71">
        <v>12</v>
      </c>
      <c r="BU222" s="71">
        <v>12</v>
      </c>
      <c r="BV222" s="71">
        <v>12</v>
      </c>
      <c r="BW222" s="71">
        <v>12</v>
      </c>
      <c r="BX222" s="149">
        <v>12</v>
      </c>
      <c r="BY222" s="71">
        <v>12</v>
      </c>
      <c r="BZ222" s="71">
        <v>12</v>
      </c>
      <c r="CA222" s="71">
        <v>12</v>
      </c>
      <c r="CB222" s="71">
        <v>12</v>
      </c>
      <c r="CC222" s="71">
        <v>12</v>
      </c>
      <c r="CD222" s="74"/>
      <c r="CE222" s="74"/>
      <c r="CG222" s="37">
        <v>11</v>
      </c>
      <c r="CH222" s="37">
        <v>11</v>
      </c>
      <c r="CI222" s="37">
        <v>11</v>
      </c>
      <c r="CJ222" s="37">
        <v>11</v>
      </c>
      <c r="CK222" s="37">
        <v>11</v>
      </c>
      <c r="CL222" s="37">
        <v>11</v>
      </c>
      <c r="CM222" s="37">
        <v>11</v>
      </c>
      <c r="CN222" s="37">
        <v>11</v>
      </c>
      <c r="CO222" s="37">
        <v>11</v>
      </c>
      <c r="CP222" s="37">
        <v>11</v>
      </c>
      <c r="CQ222" s="37">
        <v>11</v>
      </c>
      <c r="CR222" s="37">
        <v>11</v>
      </c>
      <c r="CS222" s="37">
        <v>11</v>
      </c>
      <c r="CT222" s="37">
        <v>11</v>
      </c>
      <c r="CU222" s="37">
        <v>11</v>
      </c>
      <c r="CV222" s="37">
        <v>11</v>
      </c>
      <c r="CW222" s="37">
        <v>11</v>
      </c>
      <c r="CX222" s="37">
        <v>11</v>
      </c>
      <c r="CY222" s="37">
        <v>11</v>
      </c>
      <c r="CZ222" s="37">
        <v>11</v>
      </c>
      <c r="DA222" s="37">
        <v>11</v>
      </c>
      <c r="DB222" s="37">
        <v>11</v>
      </c>
      <c r="DC222" s="37">
        <v>11</v>
      </c>
      <c r="DD222" s="37">
        <v>11</v>
      </c>
      <c r="DE222" s="37">
        <v>11</v>
      </c>
      <c r="DF222" s="37">
        <v>11</v>
      </c>
      <c r="DG222" s="37">
        <v>11</v>
      </c>
      <c r="DH222" s="37">
        <v>11</v>
      </c>
      <c r="DI222" s="37">
        <v>11</v>
      </c>
      <c r="DJ222" s="37">
        <v>11</v>
      </c>
      <c r="DK222" s="37">
        <v>11</v>
      </c>
      <c r="DL222" s="37">
        <v>11</v>
      </c>
      <c r="DM222" s="37">
        <v>11</v>
      </c>
      <c r="DN222" s="37">
        <v>11</v>
      </c>
      <c r="DO222" s="37">
        <v>11</v>
      </c>
      <c r="DP222" s="37">
        <v>11</v>
      </c>
      <c r="DQ222" s="37">
        <v>11</v>
      </c>
      <c r="DR222" s="37">
        <v>11</v>
      </c>
      <c r="DS222" s="37">
        <v>11</v>
      </c>
      <c r="DT222" s="37">
        <v>11</v>
      </c>
      <c r="DU222" s="37">
        <v>11</v>
      </c>
      <c r="DV222" s="37">
        <v>11</v>
      </c>
      <c r="DW222" s="37">
        <v>11</v>
      </c>
      <c r="DX222" s="37">
        <v>11</v>
      </c>
      <c r="DY222" s="37">
        <v>11</v>
      </c>
      <c r="DZ222" s="37">
        <v>11</v>
      </c>
      <c r="EA222" s="37">
        <v>11</v>
      </c>
      <c r="EB222" s="37">
        <v>11</v>
      </c>
      <c r="EC222" s="37">
        <v>11</v>
      </c>
      <c r="ED222" s="37">
        <v>11</v>
      </c>
      <c r="EE222" s="37">
        <v>11</v>
      </c>
      <c r="EF222" s="37">
        <v>11</v>
      </c>
      <c r="EG222" s="37">
        <v>11</v>
      </c>
      <c r="EH222" s="37">
        <v>11</v>
      </c>
      <c r="EI222" s="37">
        <v>11</v>
      </c>
      <c r="EJ222" s="37">
        <v>11</v>
      </c>
      <c r="EK222" s="37">
        <v>11</v>
      </c>
      <c r="EL222" s="37">
        <v>11</v>
      </c>
      <c r="EM222" s="37">
        <v>11</v>
      </c>
      <c r="EN222" s="37">
        <v>11</v>
      </c>
      <c r="EO222" s="37">
        <v>11</v>
      </c>
      <c r="EP222" s="37">
        <v>11</v>
      </c>
      <c r="EQ222" s="37">
        <v>11</v>
      </c>
      <c r="ER222" s="37">
        <v>11</v>
      </c>
      <c r="ES222" s="37">
        <v>11</v>
      </c>
    </row>
    <row r="223" spans="1:149" outlineLevel="1" x14ac:dyDescent="0.2">
      <c r="B223" s="2">
        <v>209</v>
      </c>
      <c r="E223"/>
      <c r="O223" s="70">
        <v>221</v>
      </c>
      <c r="P223" s="70">
        <v>0</v>
      </c>
      <c r="Q223" s="114"/>
      <c r="R223" s="114"/>
      <c r="S223" s="114"/>
      <c r="T223" s="114"/>
      <c r="U223" s="114"/>
      <c r="V223" s="114"/>
      <c r="W223" s="114"/>
      <c r="X223" s="143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149"/>
      <c r="BY223" s="71"/>
      <c r="BZ223" s="71"/>
      <c r="CA223" s="71"/>
      <c r="CB223" s="71"/>
      <c r="CC223" s="71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B224" s="2">
        <v>210</v>
      </c>
      <c r="C224" s="8" t="s">
        <v>145</v>
      </c>
      <c r="D224" s="8"/>
      <c r="E224"/>
      <c r="O224" s="70">
        <v>222</v>
      </c>
      <c r="P224" s="70">
        <v>0</v>
      </c>
      <c r="Q224" s="114"/>
      <c r="R224" s="114"/>
      <c r="S224" s="114"/>
      <c r="T224" s="114"/>
      <c r="U224" s="114"/>
      <c r="V224" s="114"/>
      <c r="W224" s="114"/>
      <c r="X224" s="143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149"/>
      <c r="BY224" s="71"/>
      <c r="BZ224" s="71"/>
      <c r="CA224" s="71"/>
      <c r="CB224" s="71"/>
      <c r="CC224" s="71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2:149" outlineLevel="1" x14ac:dyDescent="0.2">
      <c r="B225" s="2">
        <v>211</v>
      </c>
      <c r="E225"/>
      <c r="O225" s="70">
        <v>223</v>
      </c>
      <c r="P225" s="70">
        <v>0</v>
      </c>
      <c r="Q225" s="114"/>
      <c r="R225" s="114"/>
      <c r="S225" s="114"/>
      <c r="T225" s="114"/>
      <c r="U225" s="114"/>
      <c r="V225" s="114"/>
      <c r="W225" s="114"/>
      <c r="X225" s="143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  <c r="BX225" s="149"/>
      <c r="BY225" s="71"/>
      <c r="BZ225" s="71"/>
      <c r="CA225" s="71"/>
      <c r="CB225" s="71"/>
      <c r="CC225" s="71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2:149" outlineLevel="1" x14ac:dyDescent="0.2">
      <c r="B226" s="2">
        <v>212</v>
      </c>
      <c r="E226" t="s">
        <v>124</v>
      </c>
      <c r="F226" s="33"/>
      <c r="G226" s="33">
        <f>'[2]2021 Benchmarking Calculations'!BG166</f>
        <v>12.814734709841771</v>
      </c>
      <c r="H226" s="197">
        <v>12.814734709841771</v>
      </c>
      <c r="I226" s="33">
        <f t="shared" ref="I226:K241" si="99">I162*I205</f>
        <v>12.814734709841771</v>
      </c>
      <c r="J226" s="33">
        <f t="shared" si="99"/>
        <v>12.814734709841771</v>
      </c>
      <c r="K226" s="33">
        <f t="shared" si="99"/>
        <v>12.814734709841771</v>
      </c>
      <c r="L226" s="33">
        <f t="shared" ref="L226:M226" si="100">L162*L205</f>
        <v>12.814734709841771</v>
      </c>
      <c r="M226" s="33">
        <f t="shared" si="100"/>
        <v>12.814734709841771</v>
      </c>
      <c r="N226" s="168"/>
      <c r="O226" s="70">
        <v>224</v>
      </c>
      <c r="P226" s="70">
        <v>0</v>
      </c>
      <c r="Q226" s="114">
        <v>12.817219145404639</v>
      </c>
      <c r="R226" s="114">
        <v>12.809732041092667</v>
      </c>
      <c r="S226" s="114">
        <v>12.815667288766317</v>
      </c>
      <c r="T226" s="114">
        <v>12.814549938113361</v>
      </c>
      <c r="U226" s="114">
        <v>12.81527413480965</v>
      </c>
      <c r="V226" s="114">
        <v>12.816805233884939</v>
      </c>
      <c r="W226" s="114">
        <v>12.81288440307239</v>
      </c>
      <c r="X226" s="143">
        <v>12.81331330994302</v>
      </c>
      <c r="Y226" s="114">
        <v>12.814736982825067</v>
      </c>
      <c r="Z226" s="114">
        <v>12.812338831390388</v>
      </c>
      <c r="AA226" s="114">
        <v>12.810934558134596</v>
      </c>
      <c r="AB226" s="114">
        <v>12.811148202512005</v>
      </c>
      <c r="AC226" s="114">
        <v>12.816571389915095</v>
      </c>
      <c r="AD226" s="114">
        <v>12.821412544937436</v>
      </c>
      <c r="AE226" s="114">
        <v>12.819095782593745</v>
      </c>
      <c r="AF226" s="114">
        <v>12.812096781482326</v>
      </c>
      <c r="AG226" s="114">
        <v>12.820454839694522</v>
      </c>
      <c r="AH226" s="114">
        <v>12.815345078290729</v>
      </c>
      <c r="AI226" s="114">
        <v>12.815711468242117</v>
      </c>
      <c r="AJ226" s="114">
        <v>12.812372588661209</v>
      </c>
      <c r="AK226" s="114">
        <v>12.816091448430351</v>
      </c>
      <c r="AL226" s="71">
        <v>12.814546852239651</v>
      </c>
      <c r="AM226" s="71">
        <v>12.810940759039308</v>
      </c>
      <c r="AN226" s="71">
        <v>12.81145662132478</v>
      </c>
      <c r="AO226" s="71">
        <v>12.814922528786086</v>
      </c>
      <c r="AP226" s="71">
        <v>12.817662753008971</v>
      </c>
      <c r="AQ226" s="71">
        <v>12.806567709189416</v>
      </c>
      <c r="AR226" s="71">
        <v>12.815090519596231</v>
      </c>
      <c r="AS226" s="71">
        <v>12.815281989642113</v>
      </c>
      <c r="AT226" s="71">
        <v>12.815901074724351</v>
      </c>
      <c r="AU226" s="71">
        <v>12.813206597855897</v>
      </c>
      <c r="AV226" s="71">
        <v>12.814116835927887</v>
      </c>
      <c r="AW226" s="71">
        <v>12.820177946526355</v>
      </c>
      <c r="AX226" s="71">
        <v>12.812859046489152</v>
      </c>
      <c r="AY226" s="71">
        <v>12.819461334344746</v>
      </c>
      <c r="AZ226" s="71">
        <v>12.813083541286099</v>
      </c>
      <c r="BA226" s="71"/>
      <c r="BB226" s="71">
        <v>12.819261214706257</v>
      </c>
      <c r="BC226" s="71">
        <v>12.814306444850608</v>
      </c>
      <c r="BD226" s="71">
        <v>12.787701892268222</v>
      </c>
      <c r="BE226" s="71">
        <v>12.810935258155617</v>
      </c>
      <c r="BF226" s="71">
        <v>12.814773798938791</v>
      </c>
      <c r="BG226" s="71">
        <v>12.831090199996751</v>
      </c>
      <c r="BH226" s="71">
        <v>12.811928566157505</v>
      </c>
      <c r="BI226" s="71">
        <v>12.814734709841771</v>
      </c>
      <c r="BJ226" s="71">
        <v>12.814137975902941</v>
      </c>
      <c r="BK226" s="71">
        <v>12.819457458886518</v>
      </c>
      <c r="BL226" s="71">
        <v>12.814374704096441</v>
      </c>
      <c r="BM226" s="71">
        <v>12.812937993392623</v>
      </c>
      <c r="BN226" s="71">
        <v>12.806437742471982</v>
      </c>
      <c r="BO226" s="71">
        <v>12.822060011014516</v>
      </c>
      <c r="BP226" s="71">
        <v>12.812317891678893</v>
      </c>
      <c r="BQ226" s="71">
        <v>12.814570121024731</v>
      </c>
      <c r="BR226" s="71"/>
      <c r="BS226" s="71">
        <v>12.809840579464703</v>
      </c>
      <c r="BT226" s="71">
        <v>12.814244071673096</v>
      </c>
      <c r="BU226" s="71">
        <v>12.802268129032575</v>
      </c>
      <c r="BV226" s="71">
        <v>12.814879887835255</v>
      </c>
      <c r="BW226" s="71">
        <v>12.815287046759257</v>
      </c>
      <c r="BX226" s="149">
        <v>12.81359917943923</v>
      </c>
      <c r="BY226" s="71">
        <v>12.815763359841434</v>
      </c>
      <c r="BZ226" s="71">
        <v>12.815289735331385</v>
      </c>
      <c r="CA226" s="71">
        <v>12.814503173948188</v>
      </c>
      <c r="CB226" s="71">
        <v>12.813463903341642</v>
      </c>
      <c r="CC226" s="71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2:149" outlineLevel="1" x14ac:dyDescent="0.2">
      <c r="B227" s="2">
        <v>213</v>
      </c>
      <c r="E227" t="s">
        <v>125</v>
      </c>
      <c r="F227" s="33"/>
      <c r="G227" s="33">
        <f>'[2]2021 Benchmarking Calculations'!BG167</f>
        <v>-0.2692374565019961</v>
      </c>
      <c r="H227" s="197">
        <v>-0.23403645157518774</v>
      </c>
      <c r="I227" s="33">
        <f t="shared" si="99"/>
        <v>-0.19529400685000606</v>
      </c>
      <c r="J227" s="33">
        <f t="shared" si="99"/>
        <v>-0.18713270533598034</v>
      </c>
      <c r="K227" s="33">
        <f t="shared" si="99"/>
        <v>-0.72851456746336851</v>
      </c>
      <c r="L227" s="33">
        <f t="shared" ref="L227:M227" si="101">L163*L206</f>
        <v>-0.72851456746336851</v>
      </c>
      <c r="M227" s="33">
        <f t="shared" si="101"/>
        <v>-0.72851456746336851</v>
      </c>
      <c r="N227" s="168"/>
      <c r="O227" s="70">
        <v>225</v>
      </c>
      <c r="P227" s="70">
        <v>0</v>
      </c>
      <c r="Q227" s="114">
        <v>-0.1955616849866077</v>
      </c>
      <c r="R227" s="114">
        <v>-5.0139453917599767E-2</v>
      </c>
      <c r="S227" s="114">
        <v>-8.7626611403791368E-2</v>
      </c>
      <c r="T227" s="114">
        <v>-0.13878007179372015</v>
      </c>
      <c r="U227" s="114">
        <v>-9.7282205088153217E-2</v>
      </c>
      <c r="V227" s="114">
        <v>-0.1702046092964665</v>
      </c>
      <c r="W227" s="114">
        <v>-8.8737017161301307E-2</v>
      </c>
      <c r="X227" s="143">
        <v>-0.12813883089931141</v>
      </c>
      <c r="Y227" s="114">
        <v>-9.581276184553067E-2</v>
      </c>
      <c r="Z227" s="114">
        <v>-6.6354387807909962E-2</v>
      </c>
      <c r="AA227" s="114">
        <v>-0.19195646546552891</v>
      </c>
      <c r="AB227" s="114">
        <v>-0.21027366660337329</v>
      </c>
      <c r="AC227" s="114">
        <v>-0.15199787265681419</v>
      </c>
      <c r="AD227" s="114">
        <v>-0.10912043868331216</v>
      </c>
      <c r="AE227" s="114">
        <v>-0.21001575308326029</v>
      </c>
      <c r="AF227" s="114">
        <v>-0.1128129498024717</v>
      </c>
      <c r="AG227" s="114">
        <v>-9.5787970029264174E-2</v>
      </c>
      <c r="AH227" s="114">
        <v>-0.20980093278769354</v>
      </c>
      <c r="AI227" s="114">
        <v>-9.7268348710777289E-2</v>
      </c>
      <c r="AJ227" s="114">
        <v>-8.7696956559130693E-2</v>
      </c>
      <c r="AK227" s="114">
        <v>-9.593707858817796E-2</v>
      </c>
      <c r="AL227" s="71">
        <v>-0.17083322985680163</v>
      </c>
      <c r="AM227" s="71">
        <v>-0.12794642299931039</v>
      </c>
      <c r="AN227" s="71">
        <v>-0.18266016362852908</v>
      </c>
      <c r="AO227" s="71">
        <v>-9.5940626722509262E-2</v>
      </c>
      <c r="AP227" s="71">
        <v>-3.7892621296113725E-2</v>
      </c>
      <c r="AQ227" s="71">
        <v>-3.8091198936830481E-2</v>
      </c>
      <c r="AR227" s="71">
        <v>-0.16180347252405305</v>
      </c>
      <c r="AS227" s="71">
        <v>-0.19088069251510811</v>
      </c>
      <c r="AT227" s="71">
        <v>-0.15573298826571866</v>
      </c>
      <c r="AU227" s="71">
        <v>-0.12601135042168729</v>
      </c>
      <c r="AV227" s="71">
        <v>-6.5859066341232314E-2</v>
      </c>
      <c r="AW227" s="71">
        <v>-0.15174915237823228</v>
      </c>
      <c r="AX227" s="71">
        <v>-0.10020086696144365</v>
      </c>
      <c r="AY227" s="71">
        <v>-0.1058838338788546</v>
      </c>
      <c r="AZ227" s="71">
        <v>-0.11332652681597843</v>
      </c>
      <c r="BA227" s="71"/>
      <c r="BB227" s="71">
        <v>-0.16993280418105028</v>
      </c>
      <c r="BC227" s="71">
        <v>-0.17604296046345022</v>
      </c>
      <c r="BD227" s="71">
        <v>-8.8883405462773901E-2</v>
      </c>
      <c r="BE227" s="71">
        <v>-8.8300948559924791E-2</v>
      </c>
      <c r="BF227" s="71">
        <v>-5.1826647831172031E-2</v>
      </c>
      <c r="BG227" s="71">
        <v>-0.11867700889200625</v>
      </c>
      <c r="BH227" s="71">
        <v>-0.18236494873889952</v>
      </c>
      <c r="BI227" s="71">
        <v>-0.17596898503195613</v>
      </c>
      <c r="BJ227" s="71">
        <v>-0.15541590908040359</v>
      </c>
      <c r="BK227" s="71">
        <v>-0.19548788625154617</v>
      </c>
      <c r="BL227" s="71">
        <v>1.5801765037710378E-4</v>
      </c>
      <c r="BM227" s="71">
        <v>-6.1246818508616595E-2</v>
      </c>
      <c r="BN227" s="71">
        <v>-5.0496978051407182E-2</v>
      </c>
      <c r="BO227" s="71">
        <v>1.573464457021083E-4</v>
      </c>
      <c r="BP227" s="71">
        <v>-9.0969774839302645E-2</v>
      </c>
      <c r="BQ227" s="71">
        <v>-8.764451510443419E-2</v>
      </c>
      <c r="BR227" s="71"/>
      <c r="BS227" s="71">
        <v>-8.8417268519130773E-2</v>
      </c>
      <c r="BT227" s="71">
        <v>-0.13117753834103929</v>
      </c>
      <c r="BU227" s="71">
        <v>-0.19716513311609443</v>
      </c>
      <c r="BV227" s="71">
        <v>-0.1984857676663738</v>
      </c>
      <c r="BW227" s="71">
        <v>-0.15534362131800813</v>
      </c>
      <c r="BX227" s="149">
        <v>-0.15183107473871627</v>
      </c>
      <c r="BY227" s="71">
        <v>-8.8832141781522836E-2</v>
      </c>
      <c r="BZ227" s="71">
        <v>-9.5013557868441414E-2</v>
      </c>
      <c r="CA227" s="71">
        <v>-0.15209337723196117</v>
      </c>
      <c r="CB227" s="71">
        <v>-3.2087013947576584E-2</v>
      </c>
      <c r="CC227" s="71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2:149" outlineLevel="1" x14ac:dyDescent="0.2">
      <c r="B228" s="2">
        <v>214</v>
      </c>
      <c r="E228" t="s">
        <v>126</v>
      </c>
      <c r="F228" s="33"/>
      <c r="G228" s="33">
        <f>'[2]2021 Benchmarking Calculations'!BG168</f>
        <v>-0.71043197224505528</v>
      </c>
      <c r="H228" s="197">
        <v>-0.7079746330340525</v>
      </c>
      <c r="I228" s="33">
        <f t="shared" si="99"/>
        <v>-0.70601164828944363</v>
      </c>
      <c r="J228" s="33">
        <f t="shared" si="99"/>
        <v>-0.70177107859175547</v>
      </c>
      <c r="K228" s="33" t="e">
        <f t="shared" si="99"/>
        <v>#NUM!</v>
      </c>
      <c r="L228" s="33" t="e">
        <f t="shared" ref="L228:M228" si="102">L164*L207</f>
        <v>#NUM!</v>
      </c>
      <c r="M228" s="33" t="e">
        <f t="shared" si="102"/>
        <v>#NUM!</v>
      </c>
      <c r="N228" s="168"/>
      <c r="O228" s="70">
        <v>226</v>
      </c>
      <c r="P228" s="70">
        <v>0</v>
      </c>
      <c r="Q228" s="114">
        <v>1.1650758008535247</v>
      </c>
      <c r="R228" s="114">
        <v>-0.7718504366289699</v>
      </c>
      <c r="S228" s="114">
        <v>-1.6236001766503976</v>
      </c>
      <c r="T228" s="114">
        <v>-0.24111778997058667</v>
      </c>
      <c r="U228" s="114">
        <v>-0.20607188193727602</v>
      </c>
      <c r="V228" s="114">
        <v>3.0188944502963107E-2</v>
      </c>
      <c r="W228" s="114">
        <v>-0.34430426096887806</v>
      </c>
      <c r="X228" s="143">
        <v>-0.98495705583747428</v>
      </c>
      <c r="Y228" s="114">
        <v>-1.7635550547524823</v>
      </c>
      <c r="Z228" s="114">
        <v>-0.56966767956709163</v>
      </c>
      <c r="AA228" s="114">
        <v>-1.483191819038103</v>
      </c>
      <c r="AB228" s="114">
        <v>-0.72282600426455124</v>
      </c>
      <c r="AC228" s="114">
        <v>1.3411319809542398E-2</v>
      </c>
      <c r="AD228" s="114">
        <v>-2.9469078579299163E-2</v>
      </c>
      <c r="AE228" s="114">
        <v>0.15318667430228813</v>
      </c>
      <c r="AF228" s="114">
        <v>-0.53996551014018912</v>
      </c>
      <c r="AG228" s="114">
        <v>-1.3156068141560595</v>
      </c>
      <c r="AH228" s="114">
        <v>-0.33426559084480478</v>
      </c>
      <c r="AI228" s="114">
        <v>-0.49173602669721034</v>
      </c>
      <c r="AJ228" s="114">
        <v>-1.263049273413809</v>
      </c>
      <c r="AK228" s="114">
        <v>-0.12563963202271711</v>
      </c>
      <c r="AL228" s="71">
        <v>-0.74763452095992611</v>
      </c>
      <c r="AM228" s="71">
        <v>-6.1828987645860575E-2</v>
      </c>
      <c r="AN228" s="71">
        <v>-0.45344790454996919</v>
      </c>
      <c r="AO228" s="71">
        <v>-1.3881992412068684</v>
      </c>
      <c r="AP228" s="71">
        <v>-1.777957789720068</v>
      </c>
      <c r="AQ228" s="71">
        <v>-1.0824653111526652</v>
      </c>
      <c r="AR228" s="71">
        <v>1.2297862991674577</v>
      </c>
      <c r="AS228" s="71">
        <v>0.74073337571281639</v>
      </c>
      <c r="AT228" s="71">
        <v>-0.55326446959776898</v>
      </c>
      <c r="AU228" s="71">
        <v>-1.0906566657730639</v>
      </c>
      <c r="AV228" s="71">
        <v>-0.36756683765955678</v>
      </c>
      <c r="AW228" s="71">
        <v>0.20313892896604963</v>
      </c>
      <c r="AX228" s="71">
        <v>-0.80908200121901341</v>
      </c>
      <c r="AY228" s="71">
        <v>-0.67580523805709158</v>
      </c>
      <c r="AZ228" s="71">
        <v>0.41372021142764509</v>
      </c>
      <c r="BA228" s="71"/>
      <c r="BB228" s="71">
        <v>-0.216053100853032</v>
      </c>
      <c r="BC228" s="71">
        <v>-0.16862216423981977</v>
      </c>
      <c r="BD228" s="71">
        <v>-6.4650169076531788E-2</v>
      </c>
      <c r="BE228" s="71">
        <v>-0.85335104299489328</v>
      </c>
      <c r="BF228" s="71">
        <v>-0.4295484110913419</v>
      </c>
      <c r="BG228" s="71">
        <v>-1.0085516961733096</v>
      </c>
      <c r="BH228" s="71">
        <v>5.8549167221128934E-2</v>
      </c>
      <c r="BI228" s="71">
        <v>-0.71714620291068487</v>
      </c>
      <c r="BJ228" s="71">
        <v>-0.67256126094240909</v>
      </c>
      <c r="BK228" s="71">
        <v>-3.4997123672678002E-2</v>
      </c>
      <c r="BL228" s="71">
        <v>-0.76963234598179198</v>
      </c>
      <c r="BM228" s="71">
        <v>-0.19908158513026156</v>
      </c>
      <c r="BN228" s="71">
        <v>-0.28019463630672742</v>
      </c>
      <c r="BO228" s="71">
        <v>-1.1750809522804062</v>
      </c>
      <c r="BP228" s="71">
        <v>-1.0691565250625299</v>
      </c>
      <c r="BQ228" s="71">
        <v>-1.3840807668645596</v>
      </c>
      <c r="BR228" s="71"/>
      <c r="BS228" s="71">
        <v>-9.3337307856672463E-2</v>
      </c>
      <c r="BT228" s="71">
        <v>-0.97285769947137302</v>
      </c>
      <c r="BU228" s="71">
        <v>1.1608908014235746</v>
      </c>
      <c r="BV228" s="71">
        <v>0.28746926026280195</v>
      </c>
      <c r="BW228" s="71">
        <v>-0.67827262405629341</v>
      </c>
      <c r="BX228" s="149">
        <v>-4.4286736803311827E-2</v>
      </c>
      <c r="BY228" s="71">
        <v>-0.44277726840263426</v>
      </c>
      <c r="BZ228" s="71">
        <v>-1.2571625918425606</v>
      </c>
      <c r="CA228" s="71">
        <v>-1.2604589005689499</v>
      </c>
      <c r="CB228" s="71">
        <v>-0.44123655341679585</v>
      </c>
      <c r="CC228" s="71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2:149" outlineLevel="1" x14ac:dyDescent="0.2">
      <c r="B229" s="2">
        <v>215</v>
      </c>
      <c r="E229" t="s">
        <v>127</v>
      </c>
      <c r="F229" s="33"/>
      <c r="G229" s="33">
        <f>'[2]2021 Benchmarking Calculations'!BG169</f>
        <v>-0.29879104990451871</v>
      </c>
      <c r="H229" s="197">
        <v>-0.29879104990451871</v>
      </c>
      <c r="I229" s="33">
        <f t="shared" si="99"/>
        <v>-0.29879104990451871</v>
      </c>
      <c r="J229" s="33">
        <f t="shared" si="99"/>
        <v>-0.29879104990451871</v>
      </c>
      <c r="K229" s="33">
        <f t="shared" si="99"/>
        <v>-0.29879104990451871</v>
      </c>
      <c r="L229" s="33">
        <f t="shared" ref="L229:M229" si="103">L165*L208</f>
        <v>-0.29879104990451871</v>
      </c>
      <c r="M229" s="33">
        <f t="shared" si="103"/>
        <v>-0.29879104990451871</v>
      </c>
      <c r="N229" s="168"/>
      <c r="O229" s="70">
        <v>227</v>
      </c>
      <c r="P229" s="70">
        <v>0</v>
      </c>
      <c r="Q229" s="114">
        <v>0.53923328844842855</v>
      </c>
      <c r="R229" s="114">
        <v>-0.31112792693041885</v>
      </c>
      <c r="S229" s="114">
        <v>-0.59490752035248329</v>
      </c>
      <c r="T229" s="114">
        <v>-7.2884090319695949E-2</v>
      </c>
      <c r="U229" s="114">
        <v>-8.9126990802696066E-2</v>
      </c>
      <c r="V229" s="114">
        <v>1.5566068796261245E-2</v>
      </c>
      <c r="W229" s="114">
        <v>-0.17587787634040611</v>
      </c>
      <c r="X229" s="143">
        <v>-0.33384462527417247</v>
      </c>
      <c r="Y229" s="114">
        <v>-0.56797994881407321</v>
      </c>
      <c r="Z229" s="114">
        <v>-0.26285825402054996</v>
      </c>
      <c r="AA229" s="114">
        <v>-0.62794465168091362</v>
      </c>
      <c r="AB229" s="114">
        <v>-0.27922562795819394</v>
      </c>
      <c r="AC229" s="114">
        <v>1.7276351963038353E-2</v>
      </c>
      <c r="AD229" s="114">
        <v>-1.5734085433805486E-2</v>
      </c>
      <c r="AE229" s="114">
        <v>0.10741290547504276</v>
      </c>
      <c r="AF229" s="114">
        <v>-0.17921228084021085</v>
      </c>
      <c r="AG229" s="114">
        <v>-0.48889388352116447</v>
      </c>
      <c r="AH229" s="114">
        <v>-0.14188496431576761</v>
      </c>
      <c r="AI229" s="114">
        <v>-0.17439125603850716</v>
      </c>
      <c r="AJ229" s="114">
        <v>-0.46976936584797402</v>
      </c>
      <c r="AK229" s="114">
        <v>-8.4175275034520547E-2</v>
      </c>
      <c r="AL229" s="71">
        <v>-0.28199691208174571</v>
      </c>
      <c r="AM229" s="71">
        <v>-2.0725008721825557E-2</v>
      </c>
      <c r="AN229" s="71">
        <v>-8.3333436179781659E-2</v>
      </c>
      <c r="AO229" s="71">
        <v>-0.4353206774901221</v>
      </c>
      <c r="AP229" s="71">
        <v>-0.59258563182418689</v>
      </c>
      <c r="AQ229" s="71">
        <v>-0.34563841711453536</v>
      </c>
      <c r="AR229" s="71">
        <v>0.56800814139231115</v>
      </c>
      <c r="AS229" s="71">
        <v>0.2374431691531276</v>
      </c>
      <c r="AT229" s="71">
        <v>-0.26406185792102987</v>
      </c>
      <c r="AU229" s="71">
        <v>-0.43578195785335588</v>
      </c>
      <c r="AV229" s="71">
        <v>-0.13864028169091125</v>
      </c>
      <c r="AW229" s="71">
        <v>1.5108424498665313E-2</v>
      </c>
      <c r="AX229" s="71">
        <v>-0.31816748703569647</v>
      </c>
      <c r="AY229" s="71">
        <v>-0.25065740832083566</v>
      </c>
      <c r="AZ229" s="71">
        <v>0.11701963056756606</v>
      </c>
      <c r="BA229" s="71"/>
      <c r="BB229" s="71">
        <v>-0.10414741964245586</v>
      </c>
      <c r="BC229" s="71">
        <v>-8.32531313056947E-2</v>
      </c>
      <c r="BD229" s="71">
        <v>-3.4237983402836521E-2</v>
      </c>
      <c r="BE229" s="71">
        <v>-0.30694966079055497</v>
      </c>
      <c r="BF229" s="71">
        <v>-0.16509162714345008</v>
      </c>
      <c r="BG229" s="71">
        <v>-0.37710090720578793</v>
      </c>
      <c r="BH229" s="71">
        <v>1.4766677830111954E-2</v>
      </c>
      <c r="BI229" s="71">
        <v>-0.29879104990451871</v>
      </c>
      <c r="BJ229" s="71">
        <v>-0.24195814469697366</v>
      </c>
      <c r="BK229" s="71">
        <v>-5.8121447996123232E-2</v>
      </c>
      <c r="BL229" s="71">
        <v>-0.31625978111814945</v>
      </c>
      <c r="BM229" s="71">
        <v>-0.16781465120702452</v>
      </c>
      <c r="BN229" s="71">
        <v>-0.13294222509122069</v>
      </c>
      <c r="BO229" s="71">
        <v>-0.44333243114541698</v>
      </c>
      <c r="BP229" s="71">
        <v>-0.33925653508136083</v>
      </c>
      <c r="BQ229" s="71">
        <v>-0.4346441407648497</v>
      </c>
      <c r="BR229" s="71"/>
      <c r="BS229" s="71">
        <v>-9.6863639583886871E-2</v>
      </c>
      <c r="BT229" s="71">
        <v>-0.31316302129709994</v>
      </c>
      <c r="BU229" s="71">
        <v>0.35077908408785152</v>
      </c>
      <c r="BV229" s="71">
        <v>7.1338365733283574E-2</v>
      </c>
      <c r="BW229" s="71">
        <v>-0.36228099876675401</v>
      </c>
      <c r="BX229" s="149">
        <v>-2.4736354644343275E-2</v>
      </c>
      <c r="BY229" s="71">
        <v>-0.19421356134029985</v>
      </c>
      <c r="BZ229" s="71">
        <v>-0.47128148646843637</v>
      </c>
      <c r="CA229" s="71">
        <v>-0.40766091944880151</v>
      </c>
      <c r="CB229" s="71">
        <v>-0.2107996160735762</v>
      </c>
      <c r="CC229" s="71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2:149" outlineLevel="1" x14ac:dyDescent="0.2">
      <c r="B230" s="2">
        <v>216</v>
      </c>
      <c r="E230" t="s">
        <v>128</v>
      </c>
      <c r="F230" s="33"/>
      <c r="G230" s="33">
        <f>'[2]2021 Benchmarking Calculations'!BG170</f>
        <v>-0.19658414744337541</v>
      </c>
      <c r="H230" s="197">
        <v>-0.19291831631161557</v>
      </c>
      <c r="I230" s="33">
        <f t="shared" si="99"/>
        <v>-0.19496295677910483</v>
      </c>
      <c r="J230" s="33">
        <f t="shared" si="99"/>
        <v>-0.19387583319176921</v>
      </c>
      <c r="K230" s="33" t="e">
        <f t="shared" si="99"/>
        <v>#NUM!</v>
      </c>
      <c r="L230" s="33" t="e">
        <f t="shared" ref="L230:M230" si="104">L166*L209</f>
        <v>#NUM!</v>
      </c>
      <c r="M230" s="33" t="e">
        <f t="shared" si="104"/>
        <v>#NUM!</v>
      </c>
      <c r="N230" s="168"/>
      <c r="O230" s="70">
        <v>228</v>
      </c>
      <c r="P230" s="70">
        <v>0</v>
      </c>
      <c r="Q230" s="114">
        <v>0.25953414722338397</v>
      </c>
      <c r="R230" s="114">
        <v>-0.22024178783086487</v>
      </c>
      <c r="S230" s="114">
        <v>-0.39836694442207915</v>
      </c>
      <c r="T230" s="114">
        <v>-5.5431461223811776E-2</v>
      </c>
      <c r="U230" s="114">
        <v>-5.4206399974349541E-2</v>
      </c>
      <c r="V230" s="114">
        <v>-2.9312520891026199E-3</v>
      </c>
      <c r="W230" s="114">
        <v>-0.12586145943630814</v>
      </c>
      <c r="X230" s="143">
        <v>-0.26776636153218059</v>
      </c>
      <c r="Y230" s="114">
        <v>-0.45780794632175303</v>
      </c>
      <c r="Z230" s="114">
        <v>-0.17454184086498781</v>
      </c>
      <c r="AA230" s="114">
        <v>-0.42940284635415654</v>
      </c>
      <c r="AB230" s="114">
        <v>-0.19314216742515039</v>
      </c>
      <c r="AC230" s="114">
        <v>4.0575842766316077E-3</v>
      </c>
      <c r="AD230" s="114">
        <v>-3.3469966732101251E-2</v>
      </c>
      <c r="AE230" s="114">
        <v>3.4447420335971791E-2</v>
      </c>
      <c r="AF230" s="114">
        <v>-0.12352380336934167</v>
      </c>
      <c r="AG230" s="114">
        <v>-0.34652629406429858</v>
      </c>
      <c r="AH230" s="114">
        <v>-0.12038087267974849</v>
      </c>
      <c r="AI230" s="114">
        <v>-9.1114364475826021E-2</v>
      </c>
      <c r="AJ230" s="114">
        <v>-0.32917635025783554</v>
      </c>
      <c r="AK230" s="114">
        <v>-6.5089368341316567E-2</v>
      </c>
      <c r="AL230" s="71">
        <v>-0.22569200390439689</v>
      </c>
      <c r="AM230" s="71">
        <v>2.0970676577276742E-3</v>
      </c>
      <c r="AN230" s="71">
        <v>-0.12558266624084433</v>
      </c>
      <c r="AO230" s="71">
        <v>-0.33010030207599378</v>
      </c>
      <c r="AP230" s="71">
        <v>-0.42841547952853143</v>
      </c>
      <c r="AQ230" s="71">
        <v>-0.28427136833934435</v>
      </c>
      <c r="AR230" s="71">
        <v>0.32817397392760295</v>
      </c>
      <c r="AS230" s="71">
        <v>0.15871305607576078</v>
      </c>
      <c r="AT230" s="71">
        <v>-0.18844215872116146</v>
      </c>
      <c r="AU230" s="71">
        <v>-0.28958329580949665</v>
      </c>
      <c r="AV230" s="71">
        <v>-8.8646421461587119E-2</v>
      </c>
      <c r="AW230" s="71">
        <v>1.1216086033918625E-2</v>
      </c>
      <c r="AX230" s="71">
        <v>-0.18881477027361462</v>
      </c>
      <c r="AY230" s="71">
        <v>-0.18090607219661844</v>
      </c>
      <c r="AZ230" s="71">
        <v>7.147518684488946E-2</v>
      </c>
      <c r="BA230" s="71"/>
      <c r="BB230" s="71">
        <v>-5.9463536144820368E-2</v>
      </c>
      <c r="BC230" s="71">
        <v>-6.8692177896228321E-2</v>
      </c>
      <c r="BD230" s="71">
        <v>-3.012727503657613E-2</v>
      </c>
      <c r="BE230" s="71">
        <v>-0.21874157253005566</v>
      </c>
      <c r="BF230" s="71">
        <v>-0.1279215771118456</v>
      </c>
      <c r="BG230" s="71">
        <v>-0.30618867684651563</v>
      </c>
      <c r="BH230" s="71">
        <v>-1.4369170078052588E-3</v>
      </c>
      <c r="BI230" s="71">
        <v>-0.19839312106445178</v>
      </c>
      <c r="BJ230" s="71">
        <v>-0.17159655281024094</v>
      </c>
      <c r="BK230" s="71">
        <v>-4.206377635125378E-2</v>
      </c>
      <c r="BL230" s="71">
        <v>-0.23118593674899793</v>
      </c>
      <c r="BM230" s="71">
        <v>-6.5891342913556708E-2</v>
      </c>
      <c r="BN230" s="71">
        <v>-9.6108077649570578E-2</v>
      </c>
      <c r="BO230" s="71">
        <v>-0.32200170560823044</v>
      </c>
      <c r="BP230" s="71">
        <v>-0.29923730924704423</v>
      </c>
      <c r="BQ230" s="71">
        <v>-0.32493918442092945</v>
      </c>
      <c r="BR230" s="71"/>
      <c r="BS230" s="71">
        <v>-6.4969365452058281E-2</v>
      </c>
      <c r="BT230" s="71">
        <v>-0.23064919786045571</v>
      </c>
      <c r="BU230" s="71">
        <v>0.24291700869185873</v>
      </c>
      <c r="BV230" s="71">
        <v>4.9367757892525337E-2</v>
      </c>
      <c r="BW230" s="71">
        <v>-0.25587527096266977</v>
      </c>
      <c r="BX230" s="149">
        <v>-1.1999385048047604E-2</v>
      </c>
      <c r="BY230" s="71">
        <v>-0.15277826182786552</v>
      </c>
      <c r="BZ230" s="71">
        <v>-0.29192819429315675</v>
      </c>
      <c r="CA230" s="71">
        <v>-0.24893951916185</v>
      </c>
      <c r="CB230" s="71">
        <v>-0.13619554968360523</v>
      </c>
      <c r="CC230" s="71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2:149" outlineLevel="1" x14ac:dyDescent="0.2">
      <c r="B231" s="2">
        <v>217</v>
      </c>
      <c r="E231" t="s">
        <v>129</v>
      </c>
      <c r="F231" s="33"/>
      <c r="G231" s="33">
        <f>'[2]2021 Benchmarking Calculations'!BG171</f>
        <v>1.1686570332019258E-2</v>
      </c>
      <c r="H231" s="197">
        <v>8.8304559500593655E-3</v>
      </c>
      <c r="I231" s="33">
        <f t="shared" si="99"/>
        <v>6.1488507375912849E-3</v>
      </c>
      <c r="J231" s="33">
        <f t="shared" si="99"/>
        <v>5.6456702848805326E-3</v>
      </c>
      <c r="K231" s="33">
        <f t="shared" si="99"/>
        <v>8.556429958975631E-2</v>
      </c>
      <c r="L231" s="33">
        <f t="shared" ref="L231:M231" si="105">L167*L210</f>
        <v>8.556429958975631E-2</v>
      </c>
      <c r="M231" s="33">
        <f t="shared" si="105"/>
        <v>8.556429958975631E-2</v>
      </c>
      <c r="N231" s="168"/>
      <c r="O231" s="70">
        <v>229</v>
      </c>
      <c r="P231" s="70">
        <v>0</v>
      </c>
      <c r="Q231" s="114">
        <v>5.9076642952137397E-3</v>
      </c>
      <c r="R231" s="114">
        <v>3.958855829465985E-4</v>
      </c>
      <c r="S231" s="114">
        <v>1.2053853300650075E-3</v>
      </c>
      <c r="T231" s="114">
        <v>3.1785570905485954E-3</v>
      </c>
      <c r="U231" s="114">
        <v>1.4476058788554732E-3</v>
      </c>
      <c r="V231" s="114">
        <v>4.5357000062272853E-3</v>
      </c>
      <c r="W231" s="114">
        <v>1.2906542401835001E-3</v>
      </c>
      <c r="X231" s="143">
        <v>2.6059345977469243E-3</v>
      </c>
      <c r="Y231" s="114">
        <v>1.4139888582252542E-3</v>
      </c>
      <c r="Z231" s="114">
        <v>7.1107060238156385E-4</v>
      </c>
      <c r="AA231" s="114">
        <v>6.3383863166704604E-3</v>
      </c>
      <c r="AB231" s="114">
        <v>7.2267238703277448E-3</v>
      </c>
      <c r="AC231" s="114">
        <v>3.5901827529324247E-3</v>
      </c>
      <c r="AD231" s="114">
        <v>2.0707788243622032E-3</v>
      </c>
      <c r="AE231" s="114">
        <v>6.848970109500945E-3</v>
      </c>
      <c r="AF231" s="114">
        <v>2.0472230967224997E-3</v>
      </c>
      <c r="AG231" s="114">
        <v>1.4229190921836801E-3</v>
      </c>
      <c r="AH231" s="114">
        <v>6.8342540031158328E-3</v>
      </c>
      <c r="AI231" s="114">
        <v>1.3969724873573177E-3</v>
      </c>
      <c r="AJ231" s="114">
        <v>1.2050801100455465E-3</v>
      </c>
      <c r="AK231" s="114">
        <v>1.5197864209857952E-3</v>
      </c>
      <c r="AL231" s="71">
        <v>4.6573778447321027E-3</v>
      </c>
      <c r="AM231" s="71">
        <v>2.5043056700217083E-3</v>
      </c>
      <c r="AN231" s="71">
        <v>5.603177479381361E-3</v>
      </c>
      <c r="AO231" s="71">
        <v>1.4237355316694083E-3</v>
      </c>
      <c r="AP231" s="71">
        <v>2.300474025208033E-4</v>
      </c>
      <c r="AQ231" s="71">
        <v>2.4779089670336972E-4</v>
      </c>
      <c r="AR231" s="71">
        <v>4.1062202424490095E-3</v>
      </c>
      <c r="AS231" s="71">
        <v>5.719988625684915E-3</v>
      </c>
      <c r="AT231" s="71">
        <v>3.8337720206190577E-3</v>
      </c>
      <c r="AU231" s="71">
        <v>2.398570525569427E-3</v>
      </c>
      <c r="AV231" s="71">
        <v>7.2958637797693356E-4</v>
      </c>
      <c r="AW231" s="71">
        <v>3.6411774713514507E-3</v>
      </c>
      <c r="AX231" s="71">
        <v>1.5977983814449634E-3</v>
      </c>
      <c r="AY231" s="71">
        <v>1.7988059765093841E-3</v>
      </c>
      <c r="AZ231" s="71">
        <v>2.1092380945424948E-3</v>
      </c>
      <c r="BA231" s="71"/>
      <c r="BB231" s="71">
        <v>4.846760762711155E-3</v>
      </c>
      <c r="BC231" s="71">
        <v>5.0708232531545116E-3</v>
      </c>
      <c r="BD231" s="71">
        <v>1.2272145356805985E-3</v>
      </c>
      <c r="BE231" s="71">
        <v>1.119098521710656E-3</v>
      </c>
      <c r="BF231" s="71">
        <v>4.1410737279837088E-4</v>
      </c>
      <c r="BG231" s="71">
        <v>1.9925721020786435E-3</v>
      </c>
      <c r="BH231" s="71">
        <v>5.4535880442835305E-3</v>
      </c>
      <c r="BI231" s="71">
        <v>4.9921586308706309E-3</v>
      </c>
      <c r="BJ231" s="71">
        <v>3.7724557406676302E-3</v>
      </c>
      <c r="BK231" s="71">
        <v>6.0825731668345548E-3</v>
      </c>
      <c r="BL231" s="71">
        <v>3.925408439302064E-9</v>
      </c>
      <c r="BM231" s="71">
        <v>5.6598191059787457E-4</v>
      </c>
      <c r="BN231" s="71">
        <v>4.5465412073903056E-4</v>
      </c>
      <c r="BO231" s="71">
        <v>3.5385960056052361E-9</v>
      </c>
      <c r="BP231" s="71">
        <v>1.3042486829232115E-3</v>
      </c>
      <c r="BQ231" s="71">
        <v>1.2071490968331064E-3</v>
      </c>
      <c r="BR231" s="71"/>
      <c r="BS231" s="71">
        <v>1.393640087892766E-3</v>
      </c>
      <c r="BT231" s="71">
        <v>2.741840914576099E-3</v>
      </c>
      <c r="BU231" s="71">
        <v>6.0513532281186565E-3</v>
      </c>
      <c r="BV231" s="71">
        <v>6.1680462294026479E-3</v>
      </c>
      <c r="BW231" s="71">
        <v>3.7228830182767167E-3</v>
      </c>
      <c r="BX231" s="149">
        <v>3.8487921905055724E-3</v>
      </c>
      <c r="BY231" s="71">
        <v>1.2319539500034828E-3</v>
      </c>
      <c r="BZ231" s="71">
        <v>1.4426803341616367E-3</v>
      </c>
      <c r="CA231" s="71">
        <v>3.5575095406143553E-3</v>
      </c>
      <c r="CB231" s="71">
        <v>1.6580024494404583E-4</v>
      </c>
      <c r="CC231" s="71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2:149" outlineLevel="1" x14ac:dyDescent="0.2">
      <c r="B232" s="2">
        <v>218</v>
      </c>
      <c r="E232" t="s">
        <v>130</v>
      </c>
      <c r="F232" s="33"/>
      <c r="G232" s="33">
        <f>'[2]2021 Benchmarking Calculations'!BG172</f>
        <v>-0.48099882478685718</v>
      </c>
      <c r="H232" s="197">
        <v>-0.47767709061267077</v>
      </c>
      <c r="I232" s="33">
        <f t="shared" si="99"/>
        <v>-0.47503187462264301</v>
      </c>
      <c r="J232" s="33">
        <f t="shared" si="99"/>
        <v>-0.46934257433690607</v>
      </c>
      <c r="K232" s="33" t="e">
        <f t="shared" si="99"/>
        <v>#NUM!</v>
      </c>
      <c r="L232" s="33" t="e">
        <f t="shared" ref="L232:M232" si="106">L168*L211</f>
        <v>#NUM!</v>
      </c>
      <c r="M232" s="33" t="e">
        <f t="shared" si="106"/>
        <v>#NUM!</v>
      </c>
      <c r="N232" s="168"/>
      <c r="O232" s="70">
        <v>230</v>
      </c>
      <c r="P232" s="70">
        <v>0</v>
      </c>
      <c r="Q232" s="114">
        <v>-1.40670701707363</v>
      </c>
      <c r="R232" s="114">
        <v>-0.57058432333663178</v>
      </c>
      <c r="S232" s="114">
        <v>-2.3685147362082692</v>
      </c>
      <c r="T232" s="114">
        <v>-5.7027519589446407E-2</v>
      </c>
      <c r="U232" s="114">
        <v>-3.9641696636901917E-2</v>
      </c>
      <c r="V232" s="114">
        <v>-8.8157497838391077E-4</v>
      </c>
      <c r="W232" s="114">
        <v>-0.1042400612547169</v>
      </c>
      <c r="X232" s="143">
        <v>-0.95794412740479007</v>
      </c>
      <c r="Y232" s="114">
        <v>-3.2509261656642079</v>
      </c>
      <c r="Z232" s="114">
        <v>-0.35856437709310446</v>
      </c>
      <c r="AA232" s="114">
        <v>-1.8386378842197295</v>
      </c>
      <c r="AB232" s="114">
        <v>-0.52173463472569137</v>
      </c>
      <c r="AC232" s="114">
        <v>-1.6531281914870699E-4</v>
      </c>
      <c r="AD232" s="114">
        <v>-8.7501682973629351E-4</v>
      </c>
      <c r="AE232" s="114">
        <v>-2.6322502045783881E-2</v>
      </c>
      <c r="AF232" s="114">
        <v>-0.26507368809565518</v>
      </c>
      <c r="AG232" s="114">
        <v>-1.8851866162571815</v>
      </c>
      <c r="AH232" s="114">
        <v>-0.10558823397058957</v>
      </c>
      <c r="AI232" s="114">
        <v>-0.21209262662666997</v>
      </c>
      <c r="AJ232" s="114">
        <v>-1.4191455607277281</v>
      </c>
      <c r="AK232" s="114">
        <v>-1.6109463286663132E-2</v>
      </c>
      <c r="AL232" s="71">
        <v>-0.56464905338585947</v>
      </c>
      <c r="AM232" s="71">
        <v>-3.2222395031346177E-3</v>
      </c>
      <c r="AN232" s="71">
        <v>-0.17132194404670895</v>
      </c>
      <c r="AO232" s="71">
        <v>-1.1414390037857229</v>
      </c>
      <c r="AP232" s="71">
        <v>-3.3669656347138419</v>
      </c>
      <c r="AQ232" s="71">
        <v>-1.1083325426172101</v>
      </c>
      <c r="AR232" s="71">
        <v>-1.8623190184538847</v>
      </c>
      <c r="AS232" s="71">
        <v>-0.52584896814753224</v>
      </c>
      <c r="AT232" s="71">
        <v>-0.29655100836210002</v>
      </c>
      <c r="AU232" s="71">
        <v>-0.95773332894353969</v>
      </c>
      <c r="AV232" s="71">
        <v>-0.12789454544864409</v>
      </c>
      <c r="AW232" s="71">
        <v>-3.1156923561829697E-2</v>
      </c>
      <c r="AX232" s="71">
        <v>-0.60840269142805348</v>
      </c>
      <c r="AY232" s="71">
        <v>-0.4458334324312348</v>
      </c>
      <c r="AZ232" s="71">
        <v>-0.16462372252527213</v>
      </c>
      <c r="BA232" s="71"/>
      <c r="BB232" s="71">
        <v>-5.1363634163718655E-2</v>
      </c>
      <c r="BC232" s="71">
        <v>-2.6379588792946992E-2</v>
      </c>
      <c r="BD232" s="71">
        <v>-2.6425453997943084E-3</v>
      </c>
      <c r="BE232" s="71">
        <v>-0.67723225485510796</v>
      </c>
      <c r="BF232" s="71">
        <v>-0.16331323219265631</v>
      </c>
      <c r="BG232" s="71">
        <v>-1.4609625886701632</v>
      </c>
      <c r="BH232" s="71">
        <v>-3.372156359346787E-3</v>
      </c>
      <c r="BI232" s="71">
        <v>-0.49013354344523158</v>
      </c>
      <c r="BJ232" s="71">
        <v>-0.44804747468521117</v>
      </c>
      <c r="BK232" s="71">
        <v>-1.1913791098533584E-3</v>
      </c>
      <c r="BL232" s="71">
        <v>-0.55770469226600128</v>
      </c>
      <c r="BM232" s="71">
        <v>-7.346745622760012E-2</v>
      </c>
      <c r="BN232" s="71">
        <v>-8.2564266369625175E-2</v>
      </c>
      <c r="BO232" s="71">
        <v>-0.92111622294218021</v>
      </c>
      <c r="BP232" s="71">
        <v>-1.142353227771318</v>
      </c>
      <c r="BQ232" s="71">
        <v>-1.6332301412727137</v>
      </c>
      <c r="BR232" s="71"/>
      <c r="BS232" s="71">
        <v>-1.0715587691513383E-2</v>
      </c>
      <c r="BT232" s="71">
        <v>-0.9354669385911476</v>
      </c>
      <c r="BU232" s="71">
        <v>-1.1136370115002103</v>
      </c>
      <c r="BV232" s="71">
        <v>-7.9582190148420343E-2</v>
      </c>
      <c r="BW232" s="71">
        <v>-0.28129239466784017</v>
      </c>
      <c r="BX232" s="149">
        <v>-1.824860707065798E-3</v>
      </c>
      <c r="BY232" s="71">
        <v>-0.18747802487036358</v>
      </c>
      <c r="BZ232" s="71">
        <v>-1.5445823936172474</v>
      </c>
      <c r="CA232" s="71">
        <v>-1.6227413264015518</v>
      </c>
      <c r="CB232" s="71">
        <v>-0.18748705137529137</v>
      </c>
      <c r="CC232" s="71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2:149" outlineLevel="1" x14ac:dyDescent="0.2">
      <c r="B233" s="2">
        <v>219</v>
      </c>
      <c r="E233" t="s">
        <v>131</v>
      </c>
      <c r="F233" s="33"/>
      <c r="G233" s="33">
        <f>'[2]2021 Benchmarking Calculations'!BG173</f>
        <v>0.33489905931484421</v>
      </c>
      <c r="H233" s="197">
        <v>0.33489905931484421</v>
      </c>
      <c r="I233" s="33">
        <f t="shared" si="99"/>
        <v>0.33489905931484421</v>
      </c>
      <c r="J233" s="33">
        <f t="shared" si="99"/>
        <v>0.33489905931484421</v>
      </c>
      <c r="K233" s="33">
        <f t="shared" si="99"/>
        <v>0.33489905931484421</v>
      </c>
      <c r="L233" s="33">
        <f t="shared" ref="L233:M233" si="107">L169*L212</f>
        <v>0.33489905931484421</v>
      </c>
      <c r="M233" s="33">
        <f t="shared" si="107"/>
        <v>0.33489905931484421</v>
      </c>
      <c r="N233" s="168"/>
      <c r="O233" s="70">
        <v>231</v>
      </c>
      <c r="P233" s="70">
        <v>0</v>
      </c>
      <c r="Q233" s="114">
        <v>1.0009835108698977</v>
      </c>
      <c r="R233" s="114">
        <v>0.4392554354606511</v>
      </c>
      <c r="S233" s="114">
        <v>1.4408178526813642</v>
      </c>
      <c r="T233" s="114">
        <v>1.7801644489039103E-2</v>
      </c>
      <c r="U233" s="114">
        <v>3.0726174138521523E-2</v>
      </c>
      <c r="V233" s="114">
        <v>8.6510648300228826E-4</v>
      </c>
      <c r="W233" s="114">
        <v>0.11934768627786604</v>
      </c>
      <c r="X233" s="143">
        <v>0.58482042597573602</v>
      </c>
      <c r="Y233" s="114">
        <v>1.1931318830775903</v>
      </c>
      <c r="Z233" s="114">
        <v>0.21238332751866368</v>
      </c>
      <c r="AA233" s="114">
        <v>1.5267055481285496</v>
      </c>
      <c r="AB233" s="114">
        <v>0.23370367183339597</v>
      </c>
      <c r="AC233" s="114">
        <v>1.0793873592197295E-3</v>
      </c>
      <c r="AD233" s="114">
        <v>7.8949644282405097E-4</v>
      </c>
      <c r="AE233" s="114">
        <v>3.268220351405688E-2</v>
      </c>
      <c r="AF233" s="114">
        <v>7.7658314869115314E-2</v>
      </c>
      <c r="AG233" s="114">
        <v>0.60019001573638064</v>
      </c>
      <c r="AH233" s="114">
        <v>7.270092419342658E-2</v>
      </c>
      <c r="AI233" s="114">
        <v>0.13863434709824368</v>
      </c>
      <c r="AJ233" s="114">
        <v>0.82651441807711445</v>
      </c>
      <c r="AK233" s="114">
        <v>2.3687053559513019E-2</v>
      </c>
      <c r="AL233" s="71">
        <v>0.28012745399897421</v>
      </c>
      <c r="AM233" s="71">
        <v>2.1055741937621585E-3</v>
      </c>
      <c r="AN233" s="71">
        <v>3.1589865310324129E-2</v>
      </c>
      <c r="AO233" s="71">
        <v>0.87532134680105689</v>
      </c>
      <c r="AP233" s="71">
        <v>1.2636779574686119</v>
      </c>
      <c r="AQ233" s="71">
        <v>0.24585313679610785</v>
      </c>
      <c r="AR233" s="71">
        <v>0.80291024584052406</v>
      </c>
      <c r="AS233" s="71">
        <v>0.20935647228681306</v>
      </c>
      <c r="AT233" s="71">
        <v>0.24323282954458325</v>
      </c>
      <c r="AU233" s="71">
        <v>0.9206671969783583</v>
      </c>
      <c r="AV233" s="71">
        <v>6.8277805101187763E-2</v>
      </c>
      <c r="AW233" s="71">
        <v>1.3072460168383798E-3</v>
      </c>
      <c r="AX233" s="71">
        <v>0.34370415118795317</v>
      </c>
      <c r="AY233" s="71">
        <v>0.22294753735243486</v>
      </c>
      <c r="AZ233" s="71">
        <v>4.515555674299792E-2</v>
      </c>
      <c r="BA233" s="71"/>
      <c r="BB233" s="71">
        <v>3.6087936182772257E-2</v>
      </c>
      <c r="BC233" s="71">
        <v>2.5798467048035258E-2</v>
      </c>
      <c r="BD233" s="71">
        <v>7.1729866837158159E-3</v>
      </c>
      <c r="BE233" s="71">
        <v>0.34375726437956411</v>
      </c>
      <c r="BF233" s="71">
        <v>0.11189285626694634</v>
      </c>
      <c r="BG233" s="71">
        <v>0.54249711138546908</v>
      </c>
      <c r="BH233" s="71">
        <v>8.3503648683026929E-4</v>
      </c>
      <c r="BI233" s="71">
        <v>0.33489905931484421</v>
      </c>
      <c r="BJ233" s="71">
        <v>0.21096767803928143</v>
      </c>
      <c r="BK233" s="71">
        <v>1.3782453990718086E-2</v>
      </c>
      <c r="BL233" s="71">
        <v>0.44629085752501202</v>
      </c>
      <c r="BM233" s="71">
        <v>1.8972698018846969E-3</v>
      </c>
      <c r="BN233" s="71">
        <v>5.272205244461748E-2</v>
      </c>
      <c r="BO233" s="71">
        <v>0.96755751164734227</v>
      </c>
      <c r="BP233" s="71">
        <v>0.42153509825041635</v>
      </c>
      <c r="BQ233" s="71">
        <v>0.64630138533816461</v>
      </c>
      <c r="BR233" s="71"/>
      <c r="BS233" s="71">
        <v>2.349142135443575E-2</v>
      </c>
      <c r="BT233" s="71">
        <v>0.34449003805897344</v>
      </c>
      <c r="BU233" s="71">
        <v>0.72807028204571511</v>
      </c>
      <c r="BV233" s="71">
        <v>1.7351276864858489E-2</v>
      </c>
      <c r="BW233" s="71">
        <v>0.76196510442866361</v>
      </c>
      <c r="BX233" s="149">
        <v>2.3247000830000147E-3</v>
      </c>
      <c r="BY233" s="71">
        <v>0.1307061003957907</v>
      </c>
      <c r="BZ233" s="71">
        <v>0.8523591479132947</v>
      </c>
      <c r="CA233" s="71">
        <v>0.58260767778624956</v>
      </c>
      <c r="CB233" s="71">
        <v>0.16311484223357794</v>
      </c>
      <c r="CC233" s="71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2:149" outlineLevel="1" x14ac:dyDescent="0.2">
      <c r="B234" s="2">
        <v>220</v>
      </c>
      <c r="E234" t="s">
        <v>132</v>
      </c>
      <c r="F234" s="33"/>
      <c r="G234" s="33">
        <f>'[2]2021 Benchmarking Calculations'!BG174</f>
        <v>0.29114899013789419</v>
      </c>
      <c r="H234" s="197">
        <v>0.28039174747649964</v>
      </c>
      <c r="I234" s="33">
        <f t="shared" si="99"/>
        <v>0.28636669459345027</v>
      </c>
      <c r="J234" s="33">
        <f t="shared" si="99"/>
        <v>0.28318200724178932</v>
      </c>
      <c r="K234" s="33" t="e">
        <f t="shared" si="99"/>
        <v>#NUM!</v>
      </c>
      <c r="L234" s="33" t="e">
        <f t="shared" ref="L234:M234" si="108">L170*L213</f>
        <v>#NUM!</v>
      </c>
      <c r="M234" s="33" t="e">
        <f t="shared" si="108"/>
        <v>#NUM!</v>
      </c>
      <c r="N234" s="168"/>
      <c r="O234" s="70">
        <v>232</v>
      </c>
      <c r="P234" s="70">
        <v>0</v>
      </c>
      <c r="Q234" s="114">
        <v>0.54843342328151146</v>
      </c>
      <c r="R234" s="114">
        <v>0.33840284110286045</v>
      </c>
      <c r="S234" s="114">
        <v>1.2415069991543719</v>
      </c>
      <c r="T234" s="114">
        <v>2.2568160988242738E-2</v>
      </c>
      <c r="U234" s="114">
        <v>2.2157725034759677E-2</v>
      </c>
      <c r="V234" s="114">
        <v>6.2071958510011876E-5</v>
      </c>
      <c r="W234" s="114">
        <v>0.12231733077776961</v>
      </c>
      <c r="X234" s="143">
        <v>0.530386280242372</v>
      </c>
      <c r="Y234" s="114">
        <v>1.5441838671782389</v>
      </c>
      <c r="Z234" s="114">
        <v>0.2285647989059757</v>
      </c>
      <c r="AA234" s="114">
        <v>1.374165215966856</v>
      </c>
      <c r="AB234" s="114">
        <v>0.2793063742582193</v>
      </c>
      <c r="AC234" s="114">
        <v>1.1928525360515036E-4</v>
      </c>
      <c r="AD234" s="114">
        <v>8.208928472620388E-3</v>
      </c>
      <c r="AE234" s="114">
        <v>1.2300633776133031E-2</v>
      </c>
      <c r="AF234" s="114">
        <v>9.7690669191228E-2</v>
      </c>
      <c r="AG234" s="114">
        <v>0.8811500568615066</v>
      </c>
      <c r="AH234" s="114">
        <v>0.10918235106029298</v>
      </c>
      <c r="AI234" s="114">
        <v>6.4842240110579707E-2</v>
      </c>
      <c r="AJ234" s="114">
        <v>0.81255823405128957</v>
      </c>
      <c r="AK234" s="114">
        <v>3.1930612783376812E-2</v>
      </c>
      <c r="AL234" s="71">
        <v>0.42080184538280629</v>
      </c>
      <c r="AM234" s="71">
        <v>3.4239374738164655E-5</v>
      </c>
      <c r="AN234" s="71">
        <v>0.10857106728507493</v>
      </c>
      <c r="AO234" s="71">
        <v>0.83940608308056019</v>
      </c>
      <c r="AP234" s="71">
        <v>1.3551924029115447</v>
      </c>
      <c r="AQ234" s="71">
        <v>0.6114491432762893</v>
      </c>
      <c r="AR234" s="71">
        <v>0.74975614793032086</v>
      </c>
      <c r="AS234" s="71">
        <v>0.18600090012751708</v>
      </c>
      <c r="AT234" s="71">
        <v>0.28011979987129298</v>
      </c>
      <c r="AU234" s="71">
        <v>0.62977849021432841</v>
      </c>
      <c r="AV234" s="71">
        <v>5.9099880485359739E-2</v>
      </c>
      <c r="AW234" s="71">
        <v>8.9655494787901154E-4</v>
      </c>
      <c r="AX234" s="71">
        <v>0.26975211821167772</v>
      </c>
      <c r="AY234" s="71">
        <v>0.25564940721605434</v>
      </c>
      <c r="AZ234" s="71">
        <v>3.780563971204149E-2</v>
      </c>
      <c r="BA234" s="71"/>
      <c r="BB234" s="71">
        <v>2.5755916489912697E-2</v>
      </c>
      <c r="BC234" s="71">
        <v>3.6708097918258749E-2</v>
      </c>
      <c r="BD234" s="71">
        <v>6.9121532785123372E-3</v>
      </c>
      <c r="BE234" s="71">
        <v>0.35817584798454355</v>
      </c>
      <c r="BF234" s="71">
        <v>0.12174882147696599</v>
      </c>
      <c r="BG234" s="71">
        <v>0.62102888747928553</v>
      </c>
      <c r="BH234" s="71">
        <v>1.5798319787989316E-5</v>
      </c>
      <c r="BI234" s="71">
        <v>0.29653196854013553</v>
      </c>
      <c r="BJ234" s="71">
        <v>0.22204900728245833</v>
      </c>
      <c r="BK234" s="71">
        <v>1.2580467856382024E-2</v>
      </c>
      <c r="BL234" s="71">
        <v>0.38574471272996358</v>
      </c>
      <c r="BM234" s="71">
        <v>3.78434573713873E-2</v>
      </c>
      <c r="BN234" s="71">
        <v>7.0333370834100378E-2</v>
      </c>
      <c r="BO234" s="71">
        <v>0.78066928016749659</v>
      </c>
      <c r="BP234" s="71">
        <v>0.65747762831815071</v>
      </c>
      <c r="BQ234" s="71">
        <v>0.81281086625124965</v>
      </c>
      <c r="BR234" s="71"/>
      <c r="BS234" s="71">
        <v>3.0882361373849643E-2</v>
      </c>
      <c r="BT234" s="71">
        <v>0.40743567528481228</v>
      </c>
      <c r="BU234" s="71">
        <v>0.53967094348256595</v>
      </c>
      <c r="BV234" s="71">
        <v>1.8589377219534641E-2</v>
      </c>
      <c r="BW234" s="71">
        <v>0.48719469185381281</v>
      </c>
      <c r="BX234" s="149">
        <v>1.0819872189410107E-3</v>
      </c>
      <c r="BY234" s="71">
        <v>0.17613940785305887</v>
      </c>
      <c r="BZ234" s="71">
        <v>0.63509913454334599</v>
      </c>
      <c r="CA234" s="71">
        <v>0.45807054675790831</v>
      </c>
      <c r="CB234" s="71">
        <v>0.13730900433368767</v>
      </c>
      <c r="CC234" s="71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2:149" outlineLevel="1" x14ac:dyDescent="0.2">
      <c r="B235" s="2">
        <v>221</v>
      </c>
      <c r="E235" t="s">
        <v>133</v>
      </c>
      <c r="F235" s="33"/>
      <c r="G235" s="33">
        <f>'[2]2021 Benchmarking Calculations'!BG175</f>
        <v>3.6933967417794679E-2</v>
      </c>
      <c r="H235" s="197">
        <v>3.1994047576328122E-2</v>
      </c>
      <c r="I235" s="33">
        <f t="shared" si="99"/>
        <v>2.6623721815184229E-2</v>
      </c>
      <c r="J235" s="33">
        <f t="shared" si="99"/>
        <v>2.5357891932132306E-2</v>
      </c>
      <c r="K235" s="33" t="e">
        <f t="shared" si="99"/>
        <v>#NUM!</v>
      </c>
      <c r="L235" s="33" t="e">
        <f t="shared" ref="L235:M235" si="109">L171*L214</f>
        <v>#NUM!</v>
      </c>
      <c r="M235" s="33" t="e">
        <f t="shared" si="109"/>
        <v>#NUM!</v>
      </c>
      <c r="N235" s="168"/>
      <c r="O235" s="70">
        <v>233</v>
      </c>
      <c r="P235" s="70">
        <v>0</v>
      </c>
      <c r="Q235" s="114">
        <v>-4.718231196547408E-2</v>
      </c>
      <c r="R235" s="114">
        <v>6.6436128319899935E-3</v>
      </c>
      <c r="S235" s="114">
        <v>2.7257214537556643E-2</v>
      </c>
      <c r="T235" s="114">
        <v>5.5737953516273855E-3</v>
      </c>
      <c r="U235" s="114">
        <v>3.8682997693223775E-3</v>
      </c>
      <c r="V235" s="114">
        <v>-1.0118567660920854E-3</v>
      </c>
      <c r="W235" s="114">
        <v>5.8214134304425741E-3</v>
      </c>
      <c r="X235" s="143">
        <v>2.4059740847472408E-2</v>
      </c>
      <c r="Y235" s="114">
        <v>3.1842200861586921E-2</v>
      </c>
      <c r="Z235" s="114">
        <v>7.451633065816695E-3</v>
      </c>
      <c r="AA235" s="114">
        <v>5.0703467780428023E-2</v>
      </c>
      <c r="AB235" s="114">
        <v>2.9616370691645189E-2</v>
      </c>
      <c r="AC235" s="114">
        <v>-4.1373193192645666E-4</v>
      </c>
      <c r="AD235" s="114">
        <v>6.1600964954782681E-4</v>
      </c>
      <c r="AE235" s="114">
        <v>-6.0001241638938602E-3</v>
      </c>
      <c r="AF235" s="114">
        <v>1.1034825265551764E-2</v>
      </c>
      <c r="AG235" s="114">
        <v>2.4024827645520972E-2</v>
      </c>
      <c r="AH235" s="114">
        <v>1.3576851217247421E-2</v>
      </c>
      <c r="AI235" s="114">
        <v>9.9369401561865637E-3</v>
      </c>
      <c r="AJ235" s="114">
        <v>2.129465062930341E-2</v>
      </c>
      <c r="AK235" s="114">
        <v>2.4191881096210098E-3</v>
      </c>
      <c r="AL235" s="71">
        <v>2.2879815808543404E-2</v>
      </c>
      <c r="AM235" s="71">
        <v>1.4670253260746968E-3</v>
      </c>
      <c r="AN235" s="71">
        <v>1.1916944176118023E-2</v>
      </c>
      <c r="AO235" s="71">
        <v>2.4241185191823104E-2</v>
      </c>
      <c r="AP235" s="71">
        <v>1.2450344301759115E-2</v>
      </c>
      <c r="AQ235" s="71">
        <v>7.1259605583088963E-3</v>
      </c>
      <c r="AR235" s="71">
        <v>-4.719723608766966E-2</v>
      </c>
      <c r="AS235" s="71">
        <v>-2.7709211207261795E-2</v>
      </c>
      <c r="AT235" s="71">
        <v>1.5787920311497235E-2</v>
      </c>
      <c r="AU235" s="71">
        <v>2.6274225186047911E-2</v>
      </c>
      <c r="AV235" s="71">
        <v>4.6281672121225928E-3</v>
      </c>
      <c r="AW235" s="71">
        <v>-5.3708274121086665E-3</v>
      </c>
      <c r="AX235" s="71">
        <v>1.5823869010711325E-2</v>
      </c>
      <c r="AY235" s="71">
        <v>1.3683653789774507E-2</v>
      </c>
      <c r="AZ235" s="71">
        <v>-9.1263686397991244E-3</v>
      </c>
      <c r="BA235" s="71"/>
      <c r="BB235" s="71">
        <v>7.1784609929679503E-3</v>
      </c>
      <c r="BC235" s="71">
        <v>5.3382481445295579E-3</v>
      </c>
      <c r="BD235" s="71">
        <v>1.0129764884105211E-3</v>
      </c>
      <c r="BE235" s="71">
        <v>1.5106476208802976E-2</v>
      </c>
      <c r="BF235" s="71">
        <v>4.3153918351865866E-3</v>
      </c>
      <c r="BG235" s="71">
        <v>2.4452227448429054E-2</v>
      </c>
      <c r="BH235" s="71">
        <v>-2.0646609013424749E-3</v>
      </c>
      <c r="BI235" s="71">
        <v>2.4367547247870484E-2</v>
      </c>
      <c r="BJ235" s="71">
        <v>1.9977020771250336E-2</v>
      </c>
      <c r="BK235" s="71">
        <v>1.2715452376419942E-3</v>
      </c>
      <c r="BL235" s="71">
        <v>-2.3660602353196019E-5</v>
      </c>
      <c r="BM235" s="71">
        <v>2.8215308324650297E-3</v>
      </c>
      <c r="BN235" s="71">
        <v>2.7122975441859205E-3</v>
      </c>
      <c r="BO235" s="71">
        <v>-3.7382480493633287E-5</v>
      </c>
      <c r="BP235" s="71">
        <v>1.5858468337985931E-2</v>
      </c>
      <c r="BQ235" s="71">
        <v>2.3517516272619998E-2</v>
      </c>
      <c r="BR235" s="71"/>
      <c r="BS235" s="71">
        <v>1.8099691738600744E-3</v>
      </c>
      <c r="BT235" s="71">
        <v>2.5051469619317941E-2</v>
      </c>
      <c r="BU235" s="71">
        <v>-4.175913535360682E-2</v>
      </c>
      <c r="BV235" s="71">
        <v>-1.116899044688543E-2</v>
      </c>
      <c r="BW235" s="71">
        <v>2.0197916262047883E-2</v>
      </c>
      <c r="BX235" s="149">
        <v>1.2664043197445766E-3</v>
      </c>
      <c r="BY235" s="71">
        <v>7.9026428090267897E-3</v>
      </c>
      <c r="BZ235" s="71">
        <v>2.3214030159497016E-2</v>
      </c>
      <c r="CA235" s="71">
        <v>3.4032819515297415E-2</v>
      </c>
      <c r="CB235" s="71">
        <v>2.7367862637477165E-3</v>
      </c>
      <c r="CC235" s="71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2:149" outlineLevel="1" x14ac:dyDescent="0.2">
      <c r="B236" s="2">
        <v>222</v>
      </c>
      <c r="E236" t="s">
        <v>134</v>
      </c>
      <c r="F236" s="33"/>
      <c r="G236" s="33">
        <f>'[2]2021 Benchmarking Calculations'!BG176</f>
        <v>8.1248196251932619E-3</v>
      </c>
      <c r="H236" s="197">
        <v>7.0625535520707928E-3</v>
      </c>
      <c r="I236" s="33">
        <f t="shared" si="99"/>
        <v>5.8934169121665023E-3</v>
      </c>
      <c r="J236" s="33">
        <f t="shared" si="99"/>
        <v>5.6471320765801736E-3</v>
      </c>
      <c r="K236" s="33">
        <f t="shared" si="99"/>
        <v>2.1984494772263143E-2</v>
      </c>
      <c r="L236" s="33">
        <f t="shared" ref="L236:M236" si="110">L172*L215</f>
        <v>2.1984494772263143E-2</v>
      </c>
      <c r="M236" s="33">
        <f t="shared" si="110"/>
        <v>2.1984494772263143E-2</v>
      </c>
      <c r="N236" s="168"/>
      <c r="O236" s="70">
        <v>234</v>
      </c>
      <c r="P236" s="70">
        <v>0</v>
      </c>
      <c r="Q236" s="114">
        <v>-7.1687053829693186E-3</v>
      </c>
      <c r="R236" s="114">
        <v>1.3317931074930012E-3</v>
      </c>
      <c r="S236" s="114">
        <v>5.034602544993016E-3</v>
      </c>
      <c r="T236" s="114">
        <v>1.6252603187425281E-3</v>
      </c>
      <c r="U236" s="114">
        <v>7.9619102903738808E-4</v>
      </c>
      <c r="V236" s="114">
        <v>-2.4430484581116653E-4</v>
      </c>
      <c r="W236" s="114">
        <v>1.6244571300352048E-3</v>
      </c>
      <c r="X236" s="143">
        <v>4.0790197528913436E-3</v>
      </c>
      <c r="Y236" s="114">
        <v>5.8675401978578569E-3</v>
      </c>
      <c r="Z236" s="114">
        <v>1.329128199020761E-3</v>
      </c>
      <c r="AA236" s="114">
        <v>1.5983732119799098E-2</v>
      </c>
      <c r="AB236" s="114">
        <v>5.3376449997133216E-3</v>
      </c>
      <c r="AC236" s="114">
        <v>-2.0769298485601303E-4</v>
      </c>
      <c r="AD236" s="114">
        <v>1.6951847851256506E-4</v>
      </c>
      <c r="AE236" s="114">
        <v>-2.3465376678514609E-3</v>
      </c>
      <c r="AF236" s="114">
        <v>2.285537815380146E-3</v>
      </c>
      <c r="AG236" s="114">
        <v>4.6236238740936242E-3</v>
      </c>
      <c r="AH236" s="114">
        <v>2.7870701753860117E-3</v>
      </c>
      <c r="AI236" s="114">
        <v>1.4143001062489147E-3</v>
      </c>
      <c r="AJ236" s="114">
        <v>3.9143935592354292E-3</v>
      </c>
      <c r="AK236" s="114">
        <v>6.8638364502100974E-4</v>
      </c>
      <c r="AL236" s="71">
        <v>5.6050412325011371E-3</v>
      </c>
      <c r="AM236" s="71">
        <v>2.6733825277680306E-4</v>
      </c>
      <c r="AN236" s="71">
        <v>3.5920268875758539E-3</v>
      </c>
      <c r="AO236" s="71">
        <v>4.9336904488611506E-3</v>
      </c>
      <c r="AP236" s="71">
        <v>2.570373076965695E-3</v>
      </c>
      <c r="AQ236" s="71">
        <v>1.7014295067647237E-3</v>
      </c>
      <c r="AR236" s="71">
        <v>-5.2827878787151802E-3</v>
      </c>
      <c r="AS236" s="71">
        <v>-4.2742371875238829E-3</v>
      </c>
      <c r="AT236" s="71">
        <v>4.3944200890018836E-3</v>
      </c>
      <c r="AU236" s="71">
        <v>4.8881342912348779E-3</v>
      </c>
      <c r="AV236" s="71">
        <v>9.0142432751723421E-4</v>
      </c>
      <c r="AW236" s="71">
        <v>-2.9440964148285336E-4</v>
      </c>
      <c r="AX236" s="71">
        <v>2.8016897520970465E-3</v>
      </c>
      <c r="AY236" s="71">
        <v>2.9694010422320997E-3</v>
      </c>
      <c r="AZ236" s="71">
        <v>-1.33563088276267E-3</v>
      </c>
      <c r="BA236" s="71"/>
      <c r="BB236" s="71">
        <v>1.7623109433680827E-3</v>
      </c>
      <c r="BC236" s="71">
        <v>1.5174041440614049E-3</v>
      </c>
      <c r="BD236" s="71">
        <v>3.2282491917519162E-4</v>
      </c>
      <c r="BE236" s="71">
        <v>2.1199735734842243E-3</v>
      </c>
      <c r="BF236" s="71">
        <v>8.2646663249692266E-4</v>
      </c>
      <c r="BG236" s="71">
        <v>3.1257184238635354E-3</v>
      </c>
      <c r="BH236" s="71">
        <v>-2.4409100079418573E-4</v>
      </c>
      <c r="BI236" s="71">
        <v>5.3102427930653727E-3</v>
      </c>
      <c r="BJ236" s="71">
        <v>3.7950396619931769E-3</v>
      </c>
      <c r="BK236" s="71">
        <v>1.2179758824759994E-3</v>
      </c>
      <c r="BL236" s="71">
        <v>-4.660839122151888E-6</v>
      </c>
      <c r="BM236" s="71">
        <v>7.0035301768995065E-4</v>
      </c>
      <c r="BN236" s="71">
        <v>7.1295467508429545E-4</v>
      </c>
      <c r="BO236" s="71">
        <v>-6.403054612407249E-6</v>
      </c>
      <c r="BP236" s="71">
        <v>5.6542487021581213E-3</v>
      </c>
      <c r="BQ236" s="71">
        <v>3.5502525458704719E-3</v>
      </c>
      <c r="BR236" s="71"/>
      <c r="BS236" s="71">
        <v>5.0887189300769051E-4</v>
      </c>
      <c r="BT236" s="71">
        <v>3.9183071281394836E-3</v>
      </c>
      <c r="BU236" s="71">
        <v>-1.0870697294934253E-2</v>
      </c>
      <c r="BV236" s="71">
        <v>-1.3004405176970919E-3</v>
      </c>
      <c r="BW236" s="71">
        <v>5.4028004035285189E-3</v>
      </c>
      <c r="BX236" s="149">
        <v>3.991771667819265E-4</v>
      </c>
      <c r="BY236" s="71">
        <v>1.4813525311892642E-3</v>
      </c>
      <c r="BZ236" s="71">
        <v>4.4794371805261983E-3</v>
      </c>
      <c r="CA236" s="71">
        <v>6.6159491197812902E-3</v>
      </c>
      <c r="CB236" s="71">
        <v>6.4504327991704179E-4</v>
      </c>
      <c r="CC236" s="71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2:149" outlineLevel="1" x14ac:dyDescent="0.2">
      <c r="B237" s="2">
        <v>223</v>
      </c>
      <c r="E237" t="s">
        <v>135</v>
      </c>
      <c r="F237" s="33"/>
      <c r="G237" s="33">
        <f>'[2]2021 Benchmarking Calculations'!BG177</f>
        <v>-1.47138365548199E-4</v>
      </c>
      <c r="H237" s="197">
        <v>-1.2551595151615659E-4</v>
      </c>
      <c r="I237" s="33">
        <f t="shared" si="99"/>
        <v>-1.0584807730213073E-4</v>
      </c>
      <c r="J237" s="33">
        <f t="shared" si="99"/>
        <v>-1.0085915570780221E-4</v>
      </c>
      <c r="K237" s="33" t="e">
        <f t="shared" si="99"/>
        <v>#NUM!</v>
      </c>
      <c r="L237" s="33" t="e">
        <f t="shared" ref="L237:M237" si="111">L173*L216</f>
        <v>#NUM!</v>
      </c>
      <c r="M237" s="33" t="e">
        <f t="shared" si="111"/>
        <v>#NUM!</v>
      </c>
      <c r="N237" s="168"/>
      <c r="O237" s="70">
        <v>235</v>
      </c>
      <c r="P237" s="70">
        <v>0</v>
      </c>
      <c r="Q237" s="114">
        <v>-3.4482389185369947E-4</v>
      </c>
      <c r="R237" s="114">
        <v>9.5240133079079999E-4</v>
      </c>
      <c r="S237" s="114">
        <v>-3.6418687833656609E-4</v>
      </c>
      <c r="T237" s="114">
        <v>1.8511505246238856E-4</v>
      </c>
      <c r="U237" s="114">
        <v>2.2157860312767404E-5</v>
      </c>
      <c r="V237" s="114">
        <v>-1.9010444999554056E-6</v>
      </c>
      <c r="W237" s="114">
        <v>-3.9307415828216385E-5</v>
      </c>
      <c r="X237" s="143">
        <v>4.2547132091801001E-4</v>
      </c>
      <c r="Y237" s="114">
        <v>-6.056210946572975E-4</v>
      </c>
      <c r="Z237" s="114">
        <v>1.0778035161690797E-5</v>
      </c>
      <c r="AA237" s="114">
        <v>8.3623564233266997E-4</v>
      </c>
      <c r="AB237" s="114">
        <v>2.1846424450289227E-5</v>
      </c>
      <c r="AC237" s="114">
        <v>5.2575292028251269E-6</v>
      </c>
      <c r="AD237" s="114">
        <v>1.1694926368305512E-4</v>
      </c>
      <c r="AE237" s="114">
        <v>4.3217792815793528E-5</v>
      </c>
      <c r="AF237" s="114">
        <v>2.3939023817801195E-4</v>
      </c>
      <c r="AG237" s="114">
        <v>-3.0379862375446689E-4</v>
      </c>
      <c r="AH237" s="114">
        <v>-8.2917574722108601E-5</v>
      </c>
      <c r="AI237" s="114">
        <v>-3.6627874302507001E-4</v>
      </c>
      <c r="AJ237" s="114">
        <v>-6.8139376059077915E-6</v>
      </c>
      <c r="AK237" s="114">
        <v>-3.7034681530224262E-5</v>
      </c>
      <c r="AL237" s="71">
        <v>1.4591080336466803E-3</v>
      </c>
      <c r="AM237" s="71">
        <v>3.7150569918772802E-6</v>
      </c>
      <c r="AN237" s="71">
        <v>-4.9012774114241722E-4</v>
      </c>
      <c r="AO237" s="71">
        <v>4.1580867913993265E-4</v>
      </c>
      <c r="AP237" s="71">
        <v>-2.939068386822663E-4</v>
      </c>
      <c r="AQ237" s="71">
        <v>1.779786902301224E-4</v>
      </c>
      <c r="AR237" s="71">
        <v>8.6964601993578497E-4</v>
      </c>
      <c r="AS237" s="71">
        <v>4.2438314970540937E-5</v>
      </c>
      <c r="AT237" s="71">
        <v>9.1660176032836501E-4</v>
      </c>
      <c r="AU237" s="71">
        <v>1.7444941873085722E-4</v>
      </c>
      <c r="AV237" s="71">
        <v>2.7977849591249528E-5</v>
      </c>
      <c r="AW237" s="71">
        <v>1.2609085659711941E-5</v>
      </c>
      <c r="AX237" s="71">
        <v>-1.3482399090179511E-4</v>
      </c>
      <c r="AY237" s="71">
        <v>-8.8938756631384508E-5</v>
      </c>
      <c r="AZ237" s="71">
        <v>1.2585294520288326E-5</v>
      </c>
      <c r="BA237" s="71"/>
      <c r="BB237" s="71">
        <v>-3.5738343454876401E-4</v>
      </c>
      <c r="BC237" s="71">
        <v>4.8109463629192946E-4</v>
      </c>
      <c r="BD237" s="71">
        <v>1.349066454009555E-5</v>
      </c>
      <c r="BE237" s="71">
        <v>4.0746236794467688E-4</v>
      </c>
      <c r="BF237" s="71">
        <v>-2.437267023477412E-5</v>
      </c>
      <c r="BG237" s="71">
        <v>-7.3067384541976627E-5</v>
      </c>
      <c r="BH237" s="71">
        <v>-5.2580229241847735E-6</v>
      </c>
      <c r="BI237" s="71">
        <v>-9.7052045634703622E-5</v>
      </c>
      <c r="BJ237" s="71">
        <v>-1.8818036382451246E-5</v>
      </c>
      <c r="BK237" s="71">
        <v>4.9799703400244244E-6</v>
      </c>
      <c r="BL237" s="71">
        <v>2.0901845885859745E-7</v>
      </c>
      <c r="BM237" s="71">
        <v>6.1149212865142024E-7</v>
      </c>
      <c r="BN237" s="71">
        <v>-1.2905925878931876E-5</v>
      </c>
      <c r="BO237" s="71">
        <v>2.4350206700128867E-7</v>
      </c>
      <c r="BP237" s="71">
        <v>-2.3419484789257831E-3</v>
      </c>
      <c r="BQ237" s="71">
        <v>-1.7970874622841212E-4</v>
      </c>
      <c r="BR237" s="71"/>
      <c r="BS237" s="71">
        <v>-3.2197580904316434E-5</v>
      </c>
      <c r="BT237" s="71">
        <v>-2.6445941773779947E-4</v>
      </c>
      <c r="BU237" s="71">
        <v>-7.3094617708917189E-4</v>
      </c>
      <c r="BV237" s="71">
        <v>-1.5938213915308683E-5</v>
      </c>
      <c r="BW237" s="71">
        <v>1.0478827925865893E-5</v>
      </c>
      <c r="BX237" s="149">
        <v>-1.6080643980267599E-5</v>
      </c>
      <c r="BY237" s="71">
        <v>-2.8358767746536773E-4</v>
      </c>
      <c r="BZ237" s="71">
        <v>-3.077179869588856E-4</v>
      </c>
      <c r="CA237" s="71">
        <v>1.4878948151828223E-3</v>
      </c>
      <c r="CB237" s="71">
        <v>-1.093837919855923E-5</v>
      </c>
      <c r="CC237" s="71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2:149" outlineLevel="1" x14ac:dyDescent="0.2">
      <c r="B238" s="2">
        <v>224</v>
      </c>
      <c r="E238" t="s">
        <v>136</v>
      </c>
      <c r="F238" s="33"/>
      <c r="G238" s="33">
        <f>'[2]2021 Benchmarking Calculations'!BG178</f>
        <v>0.4237513828041804</v>
      </c>
      <c r="H238" s="197">
        <v>0.42228565360087511</v>
      </c>
      <c r="I238" s="33">
        <f t="shared" si="99"/>
        <v>0.42111479202306229</v>
      </c>
      <c r="J238" s="33">
        <f t="shared" si="99"/>
        <v>0.418585419270321</v>
      </c>
      <c r="K238" s="33" t="e">
        <f t="shared" si="99"/>
        <v>#NUM!</v>
      </c>
      <c r="L238" s="33" t="e">
        <f t="shared" ref="L238:M238" si="112">L174*L217</f>
        <v>#NUM!</v>
      </c>
      <c r="M238" s="33" t="e">
        <f t="shared" si="112"/>
        <v>#NUM!</v>
      </c>
      <c r="N238" s="168"/>
      <c r="O238" s="70">
        <v>236</v>
      </c>
      <c r="P238" s="70">
        <v>0</v>
      </c>
      <c r="Q238" s="114">
        <v>0.79138243043078915</v>
      </c>
      <c r="R238" s="114">
        <v>0.46266061682998344</v>
      </c>
      <c r="S238" s="114">
        <v>1.554754392146789</v>
      </c>
      <c r="T238" s="114">
        <v>3.8912400427771755E-2</v>
      </c>
      <c r="U238" s="114">
        <v>3.5014025126658486E-2</v>
      </c>
      <c r="V238" s="114">
        <v>9.3279741239818414E-4</v>
      </c>
      <c r="W238" s="114">
        <v>9.8717307791664599E-2</v>
      </c>
      <c r="X238" s="143">
        <v>0.59164988344322877</v>
      </c>
      <c r="Y238" s="114">
        <v>2.4633522281309053</v>
      </c>
      <c r="Z238" s="114">
        <v>0.36589463337537875</v>
      </c>
      <c r="AA238" s="114">
        <v>1.4604284527736688</v>
      </c>
      <c r="AB238" s="114">
        <v>0.4185799466334359</v>
      </c>
      <c r="AC238" s="114">
        <v>3.8014276728200999E-4</v>
      </c>
      <c r="AD238" s="114">
        <v>9.5514695022030276E-4</v>
      </c>
      <c r="AE238" s="114">
        <v>4.4165031314041238E-2</v>
      </c>
      <c r="AF238" s="114">
        <v>0.23329397117782896</v>
      </c>
      <c r="AG238" s="114">
        <v>1.8162236756813415</v>
      </c>
      <c r="AH238" s="114">
        <v>9.3083358437517569E-2</v>
      </c>
      <c r="AI238" s="114">
        <v>0.12968099596417557</v>
      </c>
      <c r="AJ238" s="114">
        <v>1.035839338147639</v>
      </c>
      <c r="AK238" s="114">
        <v>2.2528373958754601E-2</v>
      </c>
      <c r="AL238" s="71">
        <v>0.54279916551896035</v>
      </c>
      <c r="AM238" s="71">
        <v>2.3769644935094651E-3</v>
      </c>
      <c r="AN238" s="71">
        <v>3.1309201160413566E-2</v>
      </c>
      <c r="AO238" s="71">
        <v>0.48991095625448344</v>
      </c>
      <c r="AP238" s="71">
        <v>2.5912374365438025</v>
      </c>
      <c r="AQ238" s="71">
        <v>1.0847936275316719</v>
      </c>
      <c r="AR238" s="71">
        <v>1.3078583706666986</v>
      </c>
      <c r="AS238" s="71">
        <v>0.34837172650396153</v>
      </c>
      <c r="AT238" s="71">
        <v>0.30432953329015611</v>
      </c>
      <c r="AU238" s="71">
        <v>0.53430784599419145</v>
      </c>
      <c r="AV238" s="71">
        <v>9.8909737678925219E-2</v>
      </c>
      <c r="AW238" s="71">
        <v>5.8518123428389522E-3</v>
      </c>
      <c r="AX238" s="71">
        <v>0.46597193759999117</v>
      </c>
      <c r="AY238" s="71">
        <v>0.37086622620339155</v>
      </c>
      <c r="AZ238" s="71">
        <v>0.10742611451672011</v>
      </c>
      <c r="BA238" s="71"/>
      <c r="BB238" s="71">
        <v>5.6320908453435112E-2</v>
      </c>
      <c r="BC238" s="71">
        <v>2.7769682050615391E-2</v>
      </c>
      <c r="BD238" s="71">
        <v>2.7417107124366744E-3</v>
      </c>
      <c r="BE238" s="71">
        <v>0.51941447921583306</v>
      </c>
      <c r="BF238" s="71">
        <v>0.12495257170865064</v>
      </c>
      <c r="BG238" s="71">
        <v>1.4096644250388095</v>
      </c>
      <c r="BH238" s="71">
        <v>2.0235967367867366E-3</v>
      </c>
      <c r="BI238" s="71">
        <v>0.42775622019914689</v>
      </c>
      <c r="BJ238" s="71">
        <v>0.36064536387728552</v>
      </c>
      <c r="BK238" s="71">
        <v>4.5167079876905223E-3</v>
      </c>
      <c r="BL238" s="71">
        <v>0.40699748859056928</v>
      </c>
      <c r="BM238" s="71">
        <v>0.12059582584019198</v>
      </c>
      <c r="BN238" s="71">
        <v>8.2670170477946323E-2</v>
      </c>
      <c r="BO238" s="71">
        <v>0.46135443996949882</v>
      </c>
      <c r="BP238" s="71">
        <v>0.83714151866049236</v>
      </c>
      <c r="BQ238" s="71">
        <v>1.168634119001779</v>
      </c>
      <c r="BR238" s="71"/>
      <c r="BS238" s="71">
        <v>2.3638274131447968E-2</v>
      </c>
      <c r="BT238" s="71">
        <v>0.67548128467600332</v>
      </c>
      <c r="BU238" s="71">
        <v>0.76087988944043217</v>
      </c>
      <c r="BV238" s="71">
        <v>3.9911577915687599E-2</v>
      </c>
      <c r="BW238" s="71">
        <v>3.4811702939417939E-2</v>
      </c>
      <c r="BX238" s="149">
        <v>2.1600656983845126E-3</v>
      </c>
      <c r="BY238" s="71">
        <v>0.17164521368396118</v>
      </c>
      <c r="BZ238" s="71">
        <v>1.2042630798076548</v>
      </c>
      <c r="CA238" s="71">
        <v>1.0877724061114407</v>
      </c>
      <c r="CB238" s="71">
        <v>0.17935074964414652</v>
      </c>
      <c r="CC238" s="71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2:149" outlineLevel="1" x14ac:dyDescent="0.2">
      <c r="B239" s="2">
        <v>225</v>
      </c>
      <c r="E239" t="s">
        <v>137</v>
      </c>
      <c r="F239" s="33"/>
      <c r="G239" s="33">
        <f>'[2]2021 Benchmarking Calculations'!BG179</f>
        <v>0.18888396680579397</v>
      </c>
      <c r="H239" s="197">
        <v>0.1847205714250138</v>
      </c>
      <c r="I239" s="33">
        <f t="shared" si="99"/>
        <v>0.18616072963165967</v>
      </c>
      <c r="J239" s="33">
        <f t="shared" si="99"/>
        <v>0.18401077170374239</v>
      </c>
      <c r="K239" s="33" t="e">
        <f t="shared" si="99"/>
        <v>#NUM!</v>
      </c>
      <c r="L239" s="33" t="e">
        <f t="shared" ref="L239:M239" si="113">L175*L218</f>
        <v>#NUM!</v>
      </c>
      <c r="M239" s="33" t="e">
        <f t="shared" si="113"/>
        <v>#NUM!</v>
      </c>
      <c r="N239" s="168"/>
      <c r="O239" s="70">
        <v>237</v>
      </c>
      <c r="P239" s="70">
        <v>0</v>
      </c>
      <c r="Q239" s="114">
        <v>0.68717731945272365</v>
      </c>
      <c r="R239" s="114">
        <v>0.33995438116571847</v>
      </c>
      <c r="S239" s="114">
        <v>1.0291831984403743</v>
      </c>
      <c r="T239" s="114">
        <v>1.4421333144364515E-2</v>
      </c>
      <c r="U239" s="114">
        <v>1.5803275485238921E-2</v>
      </c>
      <c r="V239" s="114">
        <v>-1.1101450452736847E-4</v>
      </c>
      <c r="W239" s="114">
        <v>5.7918626500081505E-2</v>
      </c>
      <c r="X239" s="143">
        <v>0.56718308056126943</v>
      </c>
      <c r="Y239" s="114">
        <v>1.1841325397052329</v>
      </c>
      <c r="Z239" s="114">
        <v>0.16801081007268631</v>
      </c>
      <c r="AA239" s="114">
        <v>0.67104554352657464</v>
      </c>
      <c r="AB239" s="114">
        <v>0.2043992352496232</v>
      </c>
      <c r="AC239" s="114">
        <v>6.7884691680341626E-5</v>
      </c>
      <c r="AD239" s="114">
        <v>8.8855502431118888E-4</v>
      </c>
      <c r="AE239" s="114">
        <v>1.1842169361130538E-2</v>
      </c>
      <c r="AF239" s="114">
        <v>5.1323577693790805E-2</v>
      </c>
      <c r="AG239" s="114">
        <v>0.71521691561729317</v>
      </c>
      <c r="AH239" s="114">
        <v>5.8121321676376805E-2</v>
      </c>
      <c r="AI239" s="114">
        <v>9.5034886432362076E-2</v>
      </c>
      <c r="AJ239" s="114">
        <v>0.51146710535178164</v>
      </c>
      <c r="AK239" s="114">
        <v>1.2327468065216418E-2</v>
      </c>
      <c r="AL239" s="71">
        <v>0.12891099098513112</v>
      </c>
      <c r="AM239" s="71">
        <v>-2.6926931761549243E-4</v>
      </c>
      <c r="AN239" s="71">
        <v>0.1036496353408171</v>
      </c>
      <c r="AO239" s="71">
        <v>0.21976114433136221</v>
      </c>
      <c r="AP239" s="71">
        <v>1.6717023145117642</v>
      </c>
      <c r="AQ239" s="71">
        <v>0.13336681629199829</v>
      </c>
      <c r="AR239" s="71">
        <v>0.61792094980652612</v>
      </c>
      <c r="AS239" s="71">
        <v>0.17460917466969736</v>
      </c>
      <c r="AT239" s="71">
        <v>0.1390920023780414</v>
      </c>
      <c r="AU239" s="71">
        <v>0.47657223248744268</v>
      </c>
      <c r="AV239" s="71">
        <v>4.3949592026178159E-2</v>
      </c>
      <c r="AW239" s="71">
        <v>3.1338425329307915E-3</v>
      </c>
      <c r="AX239" s="71">
        <v>0.24739942284210789</v>
      </c>
      <c r="AY239" s="71">
        <v>0.14870949768036013</v>
      </c>
      <c r="AZ239" s="71">
        <v>3.9876977891086678E-2</v>
      </c>
      <c r="BA239" s="71"/>
      <c r="BB239" s="71">
        <v>2.9215343657494928E-2</v>
      </c>
      <c r="BC239" s="71">
        <v>1.5594162544962528E-2</v>
      </c>
      <c r="BD239" s="71">
        <v>2.6392547078165039E-3</v>
      </c>
      <c r="BE239" s="71">
        <v>0.22458669677279675</v>
      </c>
      <c r="BF239" s="71">
        <v>6.9959116585046541E-2</v>
      </c>
      <c r="BG239" s="71">
        <v>0.68143001522708424</v>
      </c>
      <c r="BH239" s="71">
        <v>-1.4521738734906916E-4</v>
      </c>
      <c r="BI239" s="71">
        <v>0.19242363581555844</v>
      </c>
      <c r="BJ239" s="71">
        <v>0.17095979436026898</v>
      </c>
      <c r="BK239" s="71">
        <v>2.6428157213553866E-3</v>
      </c>
      <c r="BL239" s="71">
        <v>0.31769731324824219</v>
      </c>
      <c r="BM239" s="71">
        <v>1.4018412031046763E-2</v>
      </c>
      <c r="BN239" s="71">
        <v>4.4004689453314559E-2</v>
      </c>
      <c r="BO239" s="71">
        <v>0.2683728532840523</v>
      </c>
      <c r="BP239" s="71">
        <v>0.45509390218399215</v>
      </c>
      <c r="BQ239" s="71">
        <v>0.33755837533375166</v>
      </c>
      <c r="BR239" s="71"/>
      <c r="BS239" s="71">
        <v>1.0244586741565174E-2</v>
      </c>
      <c r="BT239" s="71">
        <v>0.30996525446954576</v>
      </c>
      <c r="BU239" s="71">
        <v>0.56868141435852593</v>
      </c>
      <c r="BV239" s="71">
        <v>1.9288309298188949E-2</v>
      </c>
      <c r="BW239" s="71">
        <v>0.24322844796500698</v>
      </c>
      <c r="BX239" s="149">
        <v>7.8968968811363204E-4</v>
      </c>
      <c r="BY239" s="71">
        <v>9.2147369567041185E-2</v>
      </c>
      <c r="BZ239" s="71">
        <v>0.60492502295311879</v>
      </c>
      <c r="CA239" s="71">
        <v>0.61474772091736496</v>
      </c>
      <c r="CB239" s="71">
        <v>9.504162000197218E-2</v>
      </c>
      <c r="CC239" s="71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2:149" outlineLevel="1" x14ac:dyDescent="0.2">
      <c r="B240" s="2">
        <v>226</v>
      </c>
      <c r="E240" t="s">
        <v>138</v>
      </c>
      <c r="F240" s="33"/>
      <c r="G240" s="33">
        <f>'[2]2021 Benchmarking Calculations'!BG180</f>
        <v>-0.69394125172268639</v>
      </c>
      <c r="H240" s="197">
        <v>-0.68100088253594848</v>
      </c>
      <c r="I240" s="33">
        <f t="shared" si="99"/>
        <v>-0.68821845518249691</v>
      </c>
      <c r="J240" s="33">
        <f t="shared" si="99"/>
        <v>-0.68438091328105621</v>
      </c>
      <c r="K240" s="33" t="e">
        <f t="shared" si="99"/>
        <v>#NUM!</v>
      </c>
      <c r="L240" s="33" t="e">
        <f t="shared" ref="L240:M240" si="114">L176*L219</f>
        <v>#NUM!</v>
      </c>
      <c r="M240" s="33" t="e">
        <f t="shared" si="114"/>
        <v>#NUM!</v>
      </c>
      <c r="N240" s="168"/>
      <c r="O240" s="70">
        <v>238</v>
      </c>
      <c r="P240" s="70">
        <v>0</v>
      </c>
      <c r="Q240" s="114">
        <v>-1.5994961070394638</v>
      </c>
      <c r="R240" s="114">
        <v>-0.9446961425418855</v>
      </c>
      <c r="S240" s="114">
        <v>-2.8540959549105995</v>
      </c>
      <c r="T240" s="114">
        <v>-4.4888465206549523E-2</v>
      </c>
      <c r="U240" s="114">
        <v>-5.7501364023084596E-2</v>
      </c>
      <c r="V240" s="114">
        <v>5.0865957333359128E-4</v>
      </c>
      <c r="W240" s="114">
        <v>-0.25100785098546707</v>
      </c>
      <c r="X240" s="143">
        <v>-1.3084873322656621</v>
      </c>
      <c r="Y240" s="114">
        <v>-3.2738214000869745</v>
      </c>
      <c r="Z240" s="114">
        <v>-0.55457126063530748</v>
      </c>
      <c r="AA240" s="114">
        <v>-2.8542090013886536</v>
      </c>
      <c r="AB240" s="114">
        <v>-0.59178449845446657</v>
      </c>
      <c r="AC240" s="114">
        <v>-7.4447327740532142E-4</v>
      </c>
      <c r="AD240" s="114">
        <v>-5.4214431507514024E-3</v>
      </c>
      <c r="AE240" s="114">
        <v>-5.6111132380182949E-2</v>
      </c>
      <c r="AF240" s="114">
        <v>-0.20285789431380019</v>
      </c>
      <c r="AG240" s="114">
        <v>-2.0265209420094523</v>
      </c>
      <c r="AH240" s="114">
        <v>-0.20097260940109901</v>
      </c>
      <c r="AI240" s="114">
        <v>-0.21148164715464418</v>
      </c>
      <c r="AJ240" s="114">
        <v>-1.7401301081524241</v>
      </c>
      <c r="AK240" s="114">
        <v>-6.3797221559314346E-2</v>
      </c>
      <c r="AL240" s="71">
        <v>-0.77180483513447762</v>
      </c>
      <c r="AM240" s="71">
        <v>6.4470811407180432E-4</v>
      </c>
      <c r="AN240" s="71">
        <v>-0.11608983041037547</v>
      </c>
      <c r="AO240" s="71">
        <v>-1.44424632039089</v>
      </c>
      <c r="AP240" s="71">
        <v>-3.4704312344173918</v>
      </c>
      <c r="AQ240" s="71">
        <v>-1.0455235815173649</v>
      </c>
      <c r="AR240" s="71">
        <v>-1.7028284797655717</v>
      </c>
      <c r="AS240" s="71">
        <v>-0.4460914849385586</v>
      </c>
      <c r="AT240" s="71">
        <v>-0.58615289623021238</v>
      </c>
      <c r="AU240" s="71">
        <v>-1.489166482798973</v>
      </c>
      <c r="AV240" s="71">
        <v>-0.14076878227662504</v>
      </c>
      <c r="AW240" s="71">
        <v>-2.4138801966363064E-3</v>
      </c>
      <c r="AX240" s="71">
        <v>-0.69143243620031314</v>
      </c>
      <c r="AY240" s="71">
        <v>-0.53209344457956653</v>
      </c>
      <c r="AZ240" s="71">
        <v>-9.7878154945574808E-2</v>
      </c>
      <c r="BA240" s="71"/>
      <c r="BB240" s="71">
        <v>-8.3693444026984531E-2</v>
      </c>
      <c r="BC240" s="71">
        <v>-6.8200568302719755E-2</v>
      </c>
      <c r="BD240" s="71">
        <v>-1.4282314670547629E-2</v>
      </c>
      <c r="BE240" s="71">
        <v>-0.76777336500445414</v>
      </c>
      <c r="BF240" s="71">
        <v>-0.24760868397565206</v>
      </c>
      <c r="BG240" s="71">
        <v>-1.7161735384038481</v>
      </c>
      <c r="BH240" s="71">
        <v>2.8489802839231824E-4</v>
      </c>
      <c r="BI240" s="71">
        <v>-0.70032692134696095</v>
      </c>
      <c r="BJ240" s="71">
        <v>-0.50755738982814402</v>
      </c>
      <c r="BK240" s="71">
        <v>-3.2184899457546073E-2</v>
      </c>
      <c r="BL240" s="71">
        <v>-0.92018248533499369</v>
      </c>
      <c r="BM240" s="71">
        <v>-8.2060031265413197E-2</v>
      </c>
      <c r="BN240" s="71">
        <v>-0.14748309300704548</v>
      </c>
      <c r="BO240" s="71">
        <v>-1.5229734789641496</v>
      </c>
      <c r="BP240" s="71">
        <v>-1.2350917047681933</v>
      </c>
      <c r="BQ240" s="71">
        <v>-1.4984879108203051</v>
      </c>
      <c r="BR240" s="71"/>
      <c r="BS240" s="71">
        <v>-7.0709837636569989E-2</v>
      </c>
      <c r="BT240" s="71">
        <v>-0.8683908419549381</v>
      </c>
      <c r="BU240" s="71">
        <v>-1.4725377132355904</v>
      </c>
      <c r="BV240" s="71">
        <v>-3.9829110197502883E-2</v>
      </c>
      <c r="BW240" s="71">
        <v>-1.0374171649689099</v>
      </c>
      <c r="BX240" s="149">
        <v>-3.5919440401668938E-3</v>
      </c>
      <c r="BY240" s="71">
        <v>-0.34056465405369646</v>
      </c>
      <c r="BZ240" s="71">
        <v>-1.7048312435583075</v>
      </c>
      <c r="CA240" s="71">
        <v>-1.2669114894972762</v>
      </c>
      <c r="CB240" s="71">
        <v>-0.33943521372225233</v>
      </c>
      <c r="CC240" s="71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B241" s="2">
        <v>227</v>
      </c>
      <c r="E241" t="s">
        <v>139</v>
      </c>
      <c r="F241" s="33"/>
      <c r="G241" s="33">
        <f>'[2]2021 Benchmarking Calculations'!BG181</f>
        <v>-0.75683207604728175</v>
      </c>
      <c r="H241" s="197">
        <v>-0.75496503838547124</v>
      </c>
      <c r="I241" s="33">
        <f t="shared" si="99"/>
        <v>-0.75264824075289294</v>
      </c>
      <c r="J241" s="33">
        <f t="shared" si="99"/>
        <v>-0.75061946792399881</v>
      </c>
      <c r="K241" s="33">
        <f t="shared" si="99"/>
        <v>-0.76697721370683147</v>
      </c>
      <c r="L241" s="33">
        <f t="shared" ref="L241:M241" si="115">L177*L220</f>
        <v>-0.78333495948966436</v>
      </c>
      <c r="M241" s="33">
        <f t="shared" si="115"/>
        <v>-0.79969270527249703</v>
      </c>
      <c r="N241" s="168"/>
      <c r="O241" s="70">
        <v>239</v>
      </c>
      <c r="P241" s="70">
        <v>0</v>
      </c>
      <c r="Q241" s="114">
        <v>0.55725144069121479</v>
      </c>
      <c r="R241" s="114">
        <v>-0.10596005830585771</v>
      </c>
      <c r="S241" s="114">
        <v>-0.98208044856916044</v>
      </c>
      <c r="T241" s="114">
        <v>-0.35653656790675514</v>
      </c>
      <c r="U241" s="114">
        <v>-0.48553199415343923</v>
      </c>
      <c r="V241" s="114">
        <v>-0.16400818529898264</v>
      </c>
      <c r="W241" s="114">
        <v>-0.28936843927374811</v>
      </c>
      <c r="X241" s="143">
        <v>-0.82699019643773175</v>
      </c>
      <c r="Y241" s="114">
        <v>-1.3182564595830877</v>
      </c>
      <c r="Z241" s="114">
        <v>-0.59516962239249449</v>
      </c>
      <c r="AA241" s="114">
        <v>-1.2735139803761002</v>
      </c>
      <c r="AB241" s="114">
        <v>-0.81935050864564063</v>
      </c>
      <c r="AC241" s="114">
        <v>-0.16410994673926865</v>
      </c>
      <c r="AD241" s="114">
        <v>-0.23897572595596839</v>
      </c>
      <c r="AE241" s="114">
        <v>-0.15843501410617886</v>
      </c>
      <c r="AF241" s="114">
        <v>-0.60004451827665506</v>
      </c>
      <c r="AG241" s="114">
        <v>-0.86983219320264249</v>
      </c>
      <c r="AH241" s="114">
        <v>-0.50507347877741815</v>
      </c>
      <c r="AI241" s="114">
        <v>-0.68996310002602146</v>
      </c>
      <c r="AJ241" s="114">
        <v>-0.99116786583678407</v>
      </c>
      <c r="AK241" s="114">
        <v>-0.30791599485516952</v>
      </c>
      <c r="AL241" s="71">
        <v>-0.64238643433557674</v>
      </c>
      <c r="AM241" s="71">
        <v>-0.26927095894940623</v>
      </c>
      <c r="AN241" s="71">
        <v>-0.18508142079749992</v>
      </c>
      <c r="AO241" s="71">
        <v>-1.0474413153319881</v>
      </c>
      <c r="AP241" s="71">
        <v>-1.4065481729240228</v>
      </c>
      <c r="AQ241" s="71">
        <v>-1.0062966821529067</v>
      </c>
      <c r="AR241" s="71">
        <v>1.0694655393000632</v>
      </c>
      <c r="AS241" s="71">
        <v>0.19648906610708183</v>
      </c>
      <c r="AT241" s="71">
        <v>-0.38004211095829449</v>
      </c>
      <c r="AU241" s="71">
        <v>-0.93891588127396264</v>
      </c>
      <c r="AV241" s="71">
        <v>-0.58168074052529195</v>
      </c>
      <c r="AW241" s="71">
        <v>-0.1083140982703702</v>
      </c>
      <c r="AX241" s="71">
        <v>-0.83984857850237982</v>
      </c>
      <c r="AY241" s="71">
        <v>-0.49014727101670885</v>
      </c>
      <c r="AZ241" s="71">
        <v>1.3920314504076907E-3</v>
      </c>
      <c r="BA241" s="71"/>
      <c r="BB241" s="71">
        <v>-0.21466744640131058</v>
      </c>
      <c r="BC241" s="71">
        <v>-0.26663274782174373</v>
      </c>
      <c r="BD241" s="71">
        <v>-7.8383823886508261E-2</v>
      </c>
      <c r="BE241" s="71">
        <v>-0.58271747340782021</v>
      </c>
      <c r="BF241" s="71">
        <v>-0.43947989721274094</v>
      </c>
      <c r="BG241" s="71">
        <v>-0.61486776733400983</v>
      </c>
      <c r="BH241" s="71">
        <v>-0.15940703099168702</v>
      </c>
      <c r="BI241" s="71">
        <v>-0.76412701887636814</v>
      </c>
      <c r="BJ241" s="71">
        <v>-0.65309327624461977</v>
      </c>
      <c r="BK241" s="71">
        <v>-0.24993560508547277</v>
      </c>
      <c r="BL241" s="71">
        <v>-0.75312439298802192</v>
      </c>
      <c r="BM241" s="71">
        <v>-0.50385241357160926</v>
      </c>
      <c r="BN241" s="71">
        <v>-0.37066513706026522</v>
      </c>
      <c r="BO241" s="71">
        <v>-1.0889358037073991</v>
      </c>
      <c r="BP241" s="71">
        <v>-0.94268714027486289</v>
      </c>
      <c r="BQ241" s="71">
        <v>-0.63235024906707415</v>
      </c>
      <c r="BR241" s="71"/>
      <c r="BS241" s="71">
        <v>-0.24681285914238835</v>
      </c>
      <c r="BT241" s="71">
        <v>-0.82719415944285601</v>
      </c>
      <c r="BU241" s="71">
        <v>0.50543721903697625</v>
      </c>
      <c r="BV241" s="71">
        <v>-5.7382126149782699E-2</v>
      </c>
      <c r="BW241" s="71">
        <v>-0.68797447925264299</v>
      </c>
      <c r="BX241" s="149">
        <v>-0.16918574369472417</v>
      </c>
      <c r="BY241" s="71">
        <v>-0.51716533084110039</v>
      </c>
      <c r="BZ241" s="71">
        <v>-0.9651947538473109</v>
      </c>
      <c r="CA241" s="71">
        <v>-1.0685672841758058</v>
      </c>
      <c r="CB241" s="71">
        <v>-0.4937737983036049</v>
      </c>
      <c r="CC241" s="71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B242" s="2">
        <v>228</v>
      </c>
      <c r="E242" t="s">
        <v>140</v>
      </c>
      <c r="F242" s="33"/>
      <c r="G242" s="33">
        <f>'[2]2021 Benchmarking Calculations'!BG182</f>
        <v>1.7241097210940564E-2</v>
      </c>
      <c r="H242" s="197">
        <v>1.6209350057880833E-2</v>
      </c>
      <c r="I242" s="33">
        <f t="shared" ref="I242:K243" si="116">I178*I221</f>
        <v>1.5295933120557459E-2</v>
      </c>
      <c r="J242" s="33">
        <f t="shared" si="116"/>
        <v>1.4585622539111907E-2</v>
      </c>
      <c r="K242" s="33">
        <f t="shared" si="116"/>
        <v>0</v>
      </c>
      <c r="L242" s="33">
        <f t="shared" ref="L242:M242" si="117">L178*L221</f>
        <v>0</v>
      </c>
      <c r="M242" s="33">
        <f t="shared" si="117"/>
        <v>0</v>
      </c>
      <c r="N242" s="168"/>
      <c r="O242" s="70">
        <v>240</v>
      </c>
      <c r="P242" s="70">
        <v>0</v>
      </c>
      <c r="Q242" s="114">
        <v>1.9409935407995117E-2</v>
      </c>
      <c r="R242" s="114">
        <v>1.4885051202546847E-3</v>
      </c>
      <c r="S242" s="114">
        <v>-3.1335826953991235E-3</v>
      </c>
      <c r="T242" s="114">
        <v>1.6566835540467873E-3</v>
      </c>
      <c r="U242" s="114">
        <v>8.1512135536539049E-3</v>
      </c>
      <c r="V242" s="114">
        <v>1.0572374402663438E-2</v>
      </c>
      <c r="W242" s="114">
        <v>3.8749131485527901E-3</v>
      </c>
      <c r="X242" s="143">
        <v>1.4976754852260323E-2</v>
      </c>
      <c r="Y242" s="114">
        <v>-1.2129619661829511E-2</v>
      </c>
      <c r="Z242" s="114">
        <v>2.8027235295129987E-2</v>
      </c>
      <c r="AA242" s="114">
        <v>2.54160006599367E-2</v>
      </c>
      <c r="AB242" s="114">
        <v>1.8506801187251877E-2</v>
      </c>
      <c r="AC242" s="114">
        <v>4.044562005528974E-2</v>
      </c>
      <c r="AD242" s="114">
        <v>8.2743340428860519E-3</v>
      </c>
      <c r="AE242" s="114">
        <v>6.9273996304057318E-3</v>
      </c>
      <c r="AF242" s="114">
        <v>2.300099745785918E-2</v>
      </c>
      <c r="AG242" s="114">
        <v>-1.5794228680504107E-3</v>
      </c>
      <c r="AH242" s="114">
        <v>9.3549304031056071E-3</v>
      </c>
      <c r="AI242" s="114">
        <v>1.3851631617079441E-2</v>
      </c>
      <c r="AJ242" s="114">
        <v>-8.8444643686558574E-3</v>
      </c>
      <c r="AK242" s="114">
        <v>3.7215600456228198E-3</v>
      </c>
      <c r="AL242" s="71">
        <v>2.1017144769453738E-2</v>
      </c>
      <c r="AM242" s="71">
        <v>1.8531980097217241E-2</v>
      </c>
      <c r="AN242" s="71">
        <v>9.4309543647813163E-3</v>
      </c>
      <c r="AO242" s="71">
        <v>-2.8158255510672119E-3</v>
      </c>
      <c r="AP242" s="71">
        <v>8.8859285459654391E-3</v>
      </c>
      <c r="AQ242" s="71">
        <v>4.0429387670364615E-3</v>
      </c>
      <c r="AR242" s="71">
        <v>9.0467252659114962E-3</v>
      </c>
      <c r="AS242" s="71">
        <v>1.8913693926722638E-2</v>
      </c>
      <c r="AT242" s="71">
        <v>3.3119907334957156E-2</v>
      </c>
      <c r="AU242" s="71">
        <v>-4.041997884581802E-4</v>
      </c>
      <c r="AV242" s="71">
        <v>3.4125233243579196E-3</v>
      </c>
      <c r="AW242" s="71">
        <v>2.1101878637976756E-2</v>
      </c>
      <c r="AX242" s="71">
        <v>1.7533794927318082E-2</v>
      </c>
      <c r="AY242" s="71">
        <v>9.8146803794679285E-3</v>
      </c>
      <c r="AZ242" s="71">
        <v>1.464299010203891E-2</v>
      </c>
      <c r="BA242" s="71"/>
      <c r="BB242" s="71">
        <v>3.7160891341963556E-2</v>
      </c>
      <c r="BC242" s="71">
        <v>1.6780357326876029E-2</v>
      </c>
      <c r="BD242" s="71">
        <v>1.5906174453374836E-2</v>
      </c>
      <c r="BE242" s="71">
        <v>2.7350821718159599E-2</v>
      </c>
      <c r="BF242" s="71">
        <v>2.7294313186107654E-3</v>
      </c>
      <c r="BG242" s="71">
        <v>-2.613312541009747E-3</v>
      </c>
      <c r="BH242" s="71">
        <v>2.1223358135322039E-2</v>
      </c>
      <c r="BI242" s="71">
        <v>1.9865153105786161E-2</v>
      </c>
      <c r="BJ242" s="71">
        <v>1.3133188765730476E-2</v>
      </c>
      <c r="BK242" s="71">
        <v>1.6611218459900622E-2</v>
      </c>
      <c r="BL242" s="71">
        <v>1.0426414322851192E-2</v>
      </c>
      <c r="BM242" s="71">
        <v>1.1547280766616087E-2</v>
      </c>
      <c r="BN242" s="71">
        <v>3.8153117952295776E-3</v>
      </c>
      <c r="BO242" s="71">
        <v>3.6628300928896905E-3</v>
      </c>
      <c r="BP242" s="71">
        <v>1.0989425639772357E-3</v>
      </c>
      <c r="BQ242" s="71">
        <v>4.7193668192436989E-3</v>
      </c>
      <c r="BR242" s="71"/>
      <c r="BS242" s="71">
        <v>4.3558825570706224E-3</v>
      </c>
      <c r="BT242" s="71">
        <v>9.9300168443156034E-3</v>
      </c>
      <c r="BU242" s="71">
        <v>1.9136546218448274E-2</v>
      </c>
      <c r="BV242" s="71">
        <v>1.2490095973122358E-2</v>
      </c>
      <c r="BW242" s="71">
        <v>2.2824443874324318E-2</v>
      </c>
      <c r="BX242" s="149">
        <v>1.802837617153737E-2</v>
      </c>
      <c r="BY242" s="71">
        <v>9.6528692569417453E-3</v>
      </c>
      <c r="BZ242" s="71">
        <v>9.6256086857307906E-3</v>
      </c>
      <c r="CA242" s="71">
        <v>-3.135098564052036E-4</v>
      </c>
      <c r="CB242" s="71">
        <v>1.1493453200364136E-2</v>
      </c>
      <c r="CC242" s="71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B243" s="2">
        <v>229</v>
      </c>
      <c r="E243" t="s">
        <v>141</v>
      </c>
      <c r="F243" s="33"/>
      <c r="G243" s="33">
        <f>'[2]2021 Benchmarking Calculations'!BG183</f>
        <v>0.25785743360516655</v>
      </c>
      <c r="H243" s="197">
        <v>0.2750479291788443</v>
      </c>
      <c r="I243" s="33">
        <f t="shared" si="116"/>
        <v>0.29223842475252204</v>
      </c>
      <c r="J243" s="33">
        <f t="shared" si="116"/>
        <v>0.30942892032619984</v>
      </c>
      <c r="K243" s="33">
        <f t="shared" si="116"/>
        <v>0.32661941589987759</v>
      </c>
      <c r="L243" s="33">
        <f t="shared" ref="L243:M243" si="118">L179*L222</f>
        <v>0.34380991147355539</v>
      </c>
      <c r="M243" s="33">
        <f t="shared" si="118"/>
        <v>0.36100040704723313</v>
      </c>
      <c r="N243" s="168"/>
      <c r="O243" s="70">
        <v>241</v>
      </c>
      <c r="P243" s="70">
        <v>0</v>
      </c>
      <c r="Q243" s="114">
        <v>0.20144102481010723</v>
      </c>
      <c r="R243" s="114">
        <v>0.20097030677071842</v>
      </c>
      <c r="S243" s="114">
        <v>0.20411918471509766</v>
      </c>
      <c r="T243" s="114">
        <v>0.20346625096579901</v>
      </c>
      <c r="U243" s="114">
        <v>0.20643870836004868</v>
      </c>
      <c r="V243" s="114">
        <v>0.20504399594207415</v>
      </c>
      <c r="W243" s="114">
        <v>0.2028864135363509</v>
      </c>
      <c r="X243" s="143">
        <v>0.20602197920450846</v>
      </c>
      <c r="Y243" s="114">
        <v>0.20913859796736115</v>
      </c>
      <c r="Z243" s="114">
        <v>0.20340499633260467</v>
      </c>
      <c r="AA243" s="114">
        <v>0.20896873551111633</v>
      </c>
      <c r="AB243" s="114">
        <v>0.20647466386872154</v>
      </c>
      <c r="AC243" s="114">
        <v>0.20395577280319607</v>
      </c>
      <c r="AD243" s="114">
        <v>0.20775897206246241</v>
      </c>
      <c r="AE243" s="114">
        <v>0.20347230568126246</v>
      </c>
      <c r="AF243" s="114">
        <v>0.2054070615804619</v>
      </c>
      <c r="AG243" s="114">
        <v>0.20177422535255973</v>
      </c>
      <c r="AH243" s="114">
        <v>0.20483323255533162</v>
      </c>
      <c r="AI243" s="114">
        <v>0.20327295980289473</v>
      </c>
      <c r="AJ243" s="114">
        <v>0.20632155188282963</v>
      </c>
      <c r="AK243" s="114">
        <v>0.20593751656018122</v>
      </c>
      <c r="AL243" s="71">
        <v>0.2023296184958206</v>
      </c>
      <c r="AM243" s="71">
        <v>0.203913079248977</v>
      </c>
      <c r="AN243" s="71">
        <v>0.20706094732652172</v>
      </c>
      <c r="AO243" s="71">
        <v>0.20403299994404545</v>
      </c>
      <c r="AP243" s="71">
        <v>0.20187696564507174</v>
      </c>
      <c r="AQ243" s="71">
        <v>0.20857800301517995</v>
      </c>
      <c r="AR243" s="71">
        <v>0.20374360710804468</v>
      </c>
      <c r="AS243" s="71">
        <v>0.20290252275111198</v>
      </c>
      <c r="AT243" s="71">
        <v>0.20172636816759154</v>
      </c>
      <c r="AU243" s="71">
        <v>0.20270974181266976</v>
      </c>
      <c r="AV243" s="71">
        <v>0.20549738835034514</v>
      </c>
      <c r="AW243" s="71">
        <v>0.20628123835859413</v>
      </c>
      <c r="AX243" s="71">
        <v>0.20307957062709903</v>
      </c>
      <c r="AY243" s="71">
        <v>0.20255342362819928</v>
      </c>
      <c r="AZ243" s="71">
        <v>0.20359516064836836</v>
      </c>
      <c r="BA243" s="71"/>
      <c r="BB243" s="71">
        <v>0.20700552424657603</v>
      </c>
      <c r="BC243" s="71">
        <v>0.20781889136542334</v>
      </c>
      <c r="BD243" s="71">
        <v>0.19709368676493247</v>
      </c>
      <c r="BE243" s="71">
        <v>0.2027868456313508</v>
      </c>
      <c r="BF243" s="71">
        <v>0.20478766215224325</v>
      </c>
      <c r="BG243" s="71">
        <v>0.21162464167089737</v>
      </c>
      <c r="BH243" s="71">
        <v>0.20585607908288148</v>
      </c>
      <c r="BI243" s="71">
        <v>0.20628594688413321</v>
      </c>
      <c r="BJ243" s="71">
        <v>0.20537555231163088</v>
      </c>
      <c r="BK243" s="71">
        <v>0.20343521692529379</v>
      </c>
      <c r="BL243" s="71">
        <v>0.20600574686525047</v>
      </c>
      <c r="BM243" s="71">
        <v>0.21156803067719765</v>
      </c>
      <c r="BN243" s="71">
        <v>0.20485527975564177</v>
      </c>
      <c r="BO243" s="71">
        <v>0.20464987392187245</v>
      </c>
      <c r="BP243" s="71">
        <v>0.20270893407550772</v>
      </c>
      <c r="BQ243" s="71">
        <v>0.20250014947720696</v>
      </c>
      <c r="BR243" s="71"/>
      <c r="BS243" s="71">
        <v>0.20731929265745525</v>
      </c>
      <c r="BT243" s="71">
        <v>0.20307585642864995</v>
      </c>
      <c r="BU243" s="71">
        <v>0.20244928419777602</v>
      </c>
      <c r="BV243" s="71">
        <v>0.20372590789059497</v>
      </c>
      <c r="BW243" s="71">
        <v>0.20115048638704339</v>
      </c>
      <c r="BX243" s="149">
        <v>0.20231322883188479</v>
      </c>
      <c r="BY243" s="71">
        <v>0.20331804228885331</v>
      </c>
      <c r="BZ243" s="71">
        <v>0.20204083320596661</v>
      </c>
      <c r="CA243" s="71">
        <v>0.20394016894154815</v>
      </c>
      <c r="CB243" s="71">
        <v>0.20345538869849358</v>
      </c>
      <c r="CC243" s="71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B244" s="2">
        <v>230</v>
      </c>
      <c r="E244"/>
      <c r="O244" s="70">
        <v>242</v>
      </c>
      <c r="P244" s="70">
        <v>0</v>
      </c>
      <c r="Q244" s="114"/>
      <c r="R244" s="114"/>
      <c r="S244" s="114"/>
      <c r="T244" s="114"/>
      <c r="U244" s="114"/>
      <c r="V244" s="114"/>
      <c r="W244" s="114"/>
      <c r="X244" s="143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  <c r="BV244" s="71"/>
      <c r="BW244" s="71"/>
      <c r="BX244" s="149"/>
      <c r="BY244" s="71"/>
      <c r="BZ244" s="71"/>
      <c r="CA244" s="71"/>
      <c r="CB244" s="71"/>
      <c r="CC244" s="71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B245" s="2">
        <v>231</v>
      </c>
      <c r="E245" t="s">
        <v>146</v>
      </c>
      <c r="F245" s="27"/>
      <c r="G245" s="27">
        <f>'[2]2021 Benchmarking Calculations'!$BG$185</f>
        <v>10.978298080078279</v>
      </c>
      <c r="H245" s="27">
        <f t="shared" ref="H245:K245" si="119">SUM(H226:H243)</f>
        <v>11.028687099663207</v>
      </c>
      <c r="I245" s="27">
        <f t="shared" si="119"/>
        <v>11.078412252284403</v>
      </c>
      <c r="J245" s="27">
        <f t="shared" si="119"/>
        <v>11.11006272280968</v>
      </c>
      <c r="K245" s="27" t="e">
        <f t="shared" si="119"/>
        <v>#NUM!</v>
      </c>
      <c r="L245" s="27" t="e">
        <f t="shared" ref="L245:M245" si="120">SUM(L226:L243)</f>
        <v>#NUM!</v>
      </c>
      <c r="M245" s="27" t="e">
        <f t="shared" si="120"/>
        <v>#NUM!</v>
      </c>
      <c r="N245" s="163"/>
      <c r="O245" s="70">
        <v>243</v>
      </c>
      <c r="P245" s="70">
        <v>0</v>
      </c>
      <c r="Q245" s="114">
        <v>15.336588480829429</v>
      </c>
      <c r="R245" s="114">
        <v>11.627187690903845</v>
      </c>
      <c r="S245" s="114">
        <v>9.406855956226412</v>
      </c>
      <c r="T245" s="114">
        <v>12.157273173485441</v>
      </c>
      <c r="U245" s="114">
        <v>12.11033697843016</v>
      </c>
      <c r="V245" s="114">
        <v>12.745686254138505</v>
      </c>
      <c r="W245" s="114">
        <v>12.047246933068681</v>
      </c>
      <c r="X245" s="143">
        <v>10.531393351090099</v>
      </c>
      <c r="Y245" s="114">
        <v>8.7069048509774696</v>
      </c>
      <c r="Z245" s="114">
        <v>11.446399820411763</v>
      </c>
      <c r="AA245" s="114">
        <v>9.4526692280373457</v>
      </c>
      <c r="AB245" s="114">
        <v>10.875984373451724</v>
      </c>
      <c r="AC245" s="114">
        <v>12.783321148767294</v>
      </c>
      <c r="AD245" s="114">
        <v>12.618195478783893</v>
      </c>
      <c r="AE245" s="114">
        <v>12.973193650439249</v>
      </c>
      <c r="AF245" s="114">
        <v>11.492587705030125</v>
      </c>
      <c r="AG245" s="114">
        <v>10.034843164823535</v>
      </c>
      <c r="AH245" s="114">
        <v>11.767769771660685</v>
      </c>
      <c r="AI245" s="114">
        <v>11.505363093544563</v>
      </c>
      <c r="AJ245" s="114">
        <v>9.9225006013684993</v>
      </c>
      <c r="AK245" s="114">
        <v>12.362148323209237</v>
      </c>
      <c r="AL245" s="71">
        <v>11.040137424651435</v>
      </c>
      <c r="AM245" s="71">
        <v>12.561623869388026</v>
      </c>
      <c r="AN245" s="71">
        <v>12.006172947060934</v>
      </c>
      <c r="AO245" s="71">
        <v>9.5888661664939274</v>
      </c>
      <c r="AP245" s="71">
        <v>8.8443960521541367</v>
      </c>
      <c r="AQ245" s="71">
        <v>10.193285432688844</v>
      </c>
      <c r="AR245" s="71">
        <v>15.927305391554183</v>
      </c>
      <c r="AS245" s="71">
        <v>14.099772979901397</v>
      </c>
      <c r="AT245" s="71">
        <v>11.618206739436134</v>
      </c>
      <c r="AU245" s="71">
        <v>10.282724322101938</v>
      </c>
      <c r="AV245" s="71">
        <v>11.788494243257601</v>
      </c>
      <c r="AW245" s="71">
        <v>12.992568453958398</v>
      </c>
      <c r="AX245" s="71">
        <v>10.824439743418134</v>
      </c>
      <c r="AY245" s="71">
        <v>11.367038328375632</v>
      </c>
      <c r="AZ245" s="71">
        <v>13.481024460769536</v>
      </c>
      <c r="BA245" s="71"/>
      <c r="BB245" s="71">
        <v>12.324916498929538</v>
      </c>
      <c r="BC245" s="71">
        <v>12.299360334460218</v>
      </c>
      <c r="BD245" s="71">
        <v>12.709536848541248</v>
      </c>
      <c r="BE245" s="71">
        <v>11.010693906386999</v>
      </c>
      <c r="BF245" s="71">
        <v>11.831585775058645</v>
      </c>
      <c r="BG245" s="71">
        <v>10.721697235321471</v>
      </c>
      <c r="BH245" s="71">
        <v>12.77189648563288</v>
      </c>
      <c r="BI245" s="71">
        <v>10.982182747747375</v>
      </c>
      <c r="BJ245" s="71">
        <v>11.174564250389123</v>
      </c>
      <c r="BK245" s="71">
        <v>12.467621296160678</v>
      </c>
      <c r="BL245" s="71">
        <v>11.039577512093137</v>
      </c>
      <c r="BM245" s="71">
        <v>12.061082448309747</v>
      </c>
      <c r="BN245" s="71">
        <v>12.108251204111099</v>
      </c>
      <c r="BO245" s="71">
        <v>10.035000013401142</v>
      </c>
      <c r="BP245" s="71">
        <v>10.28909671593096</v>
      </c>
      <c r="BQ245" s="71">
        <v>10.019812684100355</v>
      </c>
      <c r="BR245" s="71"/>
      <c r="BS245" s="71">
        <v>12.441626815972169</v>
      </c>
      <c r="BT245" s="71">
        <v>10.517169958720784</v>
      </c>
      <c r="BU245" s="71">
        <v>15.05053131856689</v>
      </c>
      <c r="BV245" s="71">
        <v>13.152815299774678</v>
      </c>
      <c r="BW245" s="71">
        <v>11.137339448726184</v>
      </c>
      <c r="BX245" s="149">
        <v>12.638339420487767</v>
      </c>
      <c r="BY245" s="71">
        <v>11.685895481382349</v>
      </c>
      <c r="BZ245" s="71">
        <v>10.022436770632263</v>
      </c>
      <c r="CA245" s="71">
        <v>9.7796495411109738</v>
      </c>
      <c r="CB245" s="71">
        <v>11.765750856340592</v>
      </c>
      <c r="CC245" s="71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B246" s="2">
        <v>232</v>
      </c>
      <c r="E246" t="s">
        <v>147</v>
      </c>
      <c r="F246" s="6"/>
      <c r="G246" s="6">
        <f t="shared" ref="G246" si="121">EXP(G245)</f>
        <v>58588.756003342656</v>
      </c>
      <c r="H246" s="6">
        <f t="shared" ref="H246:K246" si="122">EXP(H245)</f>
        <v>61616.631173415124</v>
      </c>
      <c r="I246" s="6">
        <f t="shared" si="122"/>
        <v>64757.982400785615</v>
      </c>
      <c r="J246" s="6">
        <f t="shared" si="122"/>
        <v>66840.383669408533</v>
      </c>
      <c r="K246" s="6" t="e">
        <f t="shared" si="122"/>
        <v>#NUM!</v>
      </c>
      <c r="L246" s="6" t="e">
        <f t="shared" ref="L246:M246" si="123">EXP(L245)</f>
        <v>#NUM!</v>
      </c>
      <c r="M246" s="6" t="e">
        <f t="shared" si="123"/>
        <v>#NUM!</v>
      </c>
      <c r="N246" s="157"/>
      <c r="O246" s="70">
        <v>244</v>
      </c>
      <c r="P246" s="70">
        <v>0</v>
      </c>
      <c r="Q246" s="114">
        <v>4577156.3584540142</v>
      </c>
      <c r="R246" s="114">
        <v>112104.60536926478</v>
      </c>
      <c r="S246" s="114">
        <v>12171.542891674004</v>
      </c>
      <c r="T246" s="114">
        <v>190474.41755581286</v>
      </c>
      <c r="U246" s="114">
        <v>181740.83694748979</v>
      </c>
      <c r="V246" s="114">
        <v>343068.78799744573</v>
      </c>
      <c r="W246" s="114">
        <v>170629.00771220317</v>
      </c>
      <c r="X246" s="143">
        <v>37473.651978016365</v>
      </c>
      <c r="Y246" s="114">
        <v>6044.5048618074197</v>
      </c>
      <c r="Z246" s="114">
        <v>93563.89215016448</v>
      </c>
      <c r="AA246" s="114">
        <v>12742.131566427977</v>
      </c>
      <c r="AB246" s="114">
        <v>52890.783274526802</v>
      </c>
      <c r="AC246" s="114">
        <v>356226.18128085841</v>
      </c>
      <c r="AD246" s="114">
        <v>302003.9811191599</v>
      </c>
      <c r="AE246" s="114">
        <v>430711.44789844676</v>
      </c>
      <c r="AF246" s="114">
        <v>97986.765736667905</v>
      </c>
      <c r="AG246" s="114">
        <v>22807.464799020738</v>
      </c>
      <c r="AH246" s="114">
        <v>129026.07202721431</v>
      </c>
      <c r="AI246" s="114">
        <v>99246.615135987027</v>
      </c>
      <c r="AJ246" s="114">
        <v>20383.898956693323</v>
      </c>
      <c r="AK246" s="114">
        <v>233782.932098246</v>
      </c>
      <c r="AL246" s="71">
        <v>62326.216362753745</v>
      </c>
      <c r="AM246" s="71">
        <v>285393.40315888578</v>
      </c>
      <c r="AN246" s="71">
        <v>163762.57542886239</v>
      </c>
      <c r="AO246" s="71">
        <v>14601.304696735691</v>
      </c>
      <c r="AP246" s="71">
        <v>6935.4141664418585</v>
      </c>
      <c r="AQ246" s="71">
        <v>26723.147936040088</v>
      </c>
      <c r="AR246" s="71">
        <v>8263058.7986501334</v>
      </c>
      <c r="AS246" s="71">
        <v>1328781.5864412705</v>
      </c>
      <c r="AT246" s="71">
        <v>111102.30688306443</v>
      </c>
      <c r="AU246" s="71">
        <v>29223.379102586106</v>
      </c>
      <c r="AV246" s="71">
        <v>131727.97019251165</v>
      </c>
      <c r="AW246" s="71">
        <v>439137.76308585214</v>
      </c>
      <c r="AX246" s="71">
        <v>50233.61702546064</v>
      </c>
      <c r="AY246" s="71">
        <v>86425.524046992112</v>
      </c>
      <c r="AZ246" s="71">
        <v>715705.79507702717</v>
      </c>
      <c r="BA246" s="71"/>
      <c r="BB246" s="71">
        <v>225238.81063705595</v>
      </c>
      <c r="BC246" s="71">
        <v>219555.50165609753</v>
      </c>
      <c r="BD246" s="71">
        <v>330888.53604616562</v>
      </c>
      <c r="BE246" s="71">
        <v>60517.866010718528</v>
      </c>
      <c r="BF246" s="71">
        <v>137528.40754245821</v>
      </c>
      <c r="BG246" s="71">
        <v>45328.771183209348</v>
      </c>
      <c r="BH246" s="71">
        <v>352179.57672149054</v>
      </c>
      <c r="BI246" s="71">
        <v>58816.796493548121</v>
      </c>
      <c r="BJ246" s="71">
        <v>71293.771788294078</v>
      </c>
      <c r="BK246" s="71">
        <v>259788.0268582479</v>
      </c>
      <c r="BL246" s="71">
        <v>62291.328899376902</v>
      </c>
      <c r="BM246" s="71">
        <v>173006.15455503381</v>
      </c>
      <c r="BN246" s="71">
        <v>181362.16162997039</v>
      </c>
      <c r="BO246" s="71">
        <v>22811.042397996604</v>
      </c>
      <c r="BP246" s="71">
        <v>29410.196588358682</v>
      </c>
      <c r="BQ246" s="71">
        <v>22467.221058009236</v>
      </c>
      <c r="BR246" s="71"/>
      <c r="BS246" s="71">
        <v>253121.98761001107</v>
      </c>
      <c r="BT246" s="71">
        <v>36944.422166173747</v>
      </c>
      <c r="BU246" s="71">
        <v>3438449.9042562149</v>
      </c>
      <c r="BV246" s="71">
        <v>515460.1623258646</v>
      </c>
      <c r="BW246" s="71">
        <v>68688.66340989311</v>
      </c>
      <c r="BX246" s="149">
        <v>308149.21856259793</v>
      </c>
      <c r="BY246" s="71">
        <v>118883.04591470934</v>
      </c>
      <c r="BZ246" s="71">
        <v>22526.254410635269</v>
      </c>
      <c r="CA246" s="71">
        <v>17670.458998298483</v>
      </c>
      <c r="CB246" s="71">
        <v>128765.84209319923</v>
      </c>
      <c r="CC246" s="71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B247" s="2">
        <v>233</v>
      </c>
      <c r="E247" t="s">
        <v>148</v>
      </c>
      <c r="F247" s="15"/>
      <c r="G247" s="15">
        <f t="shared" ref="G247" si="124">G137</f>
        <v>161.16092433580678</v>
      </c>
      <c r="H247" s="15">
        <f t="shared" ref="H247:K247" si="125">H137</f>
        <v>167.55267014951392</v>
      </c>
      <c r="I247" s="15">
        <f t="shared" si="125"/>
        <v>173.67708652859164</v>
      </c>
      <c r="J247" s="15">
        <f t="shared" si="125"/>
        <v>179.64770712924874</v>
      </c>
      <c r="K247" s="15">
        <f t="shared" si="125"/>
        <v>179.64770712924874</v>
      </c>
      <c r="L247" s="15">
        <f t="shared" ref="L247:M247" si="126">L137</f>
        <v>179.64770712924874</v>
      </c>
      <c r="M247" s="15">
        <f t="shared" si="126"/>
        <v>179.64770712924874</v>
      </c>
      <c r="N247" s="156"/>
      <c r="O247" s="70">
        <v>245</v>
      </c>
      <c r="P247" s="70">
        <v>0</v>
      </c>
      <c r="Q247" s="114">
        <v>148.5804757052604</v>
      </c>
      <c r="R247" s="114">
        <v>117.84029975935469</v>
      </c>
      <c r="S247" s="114">
        <v>125.10444237512081</v>
      </c>
      <c r="T247" s="114">
        <v>135.44966503841732</v>
      </c>
      <c r="U247" s="114">
        <v>127.04410268398206</v>
      </c>
      <c r="V247" s="114">
        <v>142.73452696871527</v>
      </c>
      <c r="W247" s="114">
        <v>125.29129337669033</v>
      </c>
      <c r="X247" s="143">
        <v>133.43126398830893</v>
      </c>
      <c r="Y247" s="114">
        <v>126.74605058078812</v>
      </c>
      <c r="Z247" s="114">
        <v>120.87063966651004</v>
      </c>
      <c r="AA247" s="114">
        <v>147.4388084309023</v>
      </c>
      <c r="AB247" s="114">
        <v>152.07823232390956</v>
      </c>
      <c r="AC247" s="114">
        <v>138.65637338359778</v>
      </c>
      <c r="AD247" s="114">
        <v>129.41053048716657</v>
      </c>
      <c r="AE247" s="114">
        <v>152.07823232390956</v>
      </c>
      <c r="AF247" s="114">
        <v>130.19187476431208</v>
      </c>
      <c r="AG247" s="114">
        <v>126.74605058078812</v>
      </c>
      <c r="AH247" s="114">
        <v>152.07823232390956</v>
      </c>
      <c r="AI247" s="114">
        <v>127.18550362672097</v>
      </c>
      <c r="AJ247" s="114">
        <v>125.10444237512081</v>
      </c>
      <c r="AK247" s="114">
        <v>126.74605058078812</v>
      </c>
      <c r="AL247" s="71">
        <v>142.73452696871527</v>
      </c>
      <c r="AM247" s="71">
        <v>133.43126398830893</v>
      </c>
      <c r="AN247" s="71">
        <v>145.65750133698711</v>
      </c>
      <c r="AO247" s="71">
        <v>126.74605058078812</v>
      </c>
      <c r="AP247" s="71">
        <v>115.55294987738964</v>
      </c>
      <c r="AQ247" s="71">
        <v>115.55294987738964</v>
      </c>
      <c r="AR247" s="71">
        <v>140.62086988373937</v>
      </c>
      <c r="AS247" s="71">
        <v>147.4388084309023</v>
      </c>
      <c r="AT247" s="71">
        <v>139.40078500072636</v>
      </c>
      <c r="AU247" s="71">
        <v>133.0345802165028</v>
      </c>
      <c r="AV247" s="71">
        <v>120.78216099989227</v>
      </c>
      <c r="AW247" s="71">
        <v>138.65637338359778</v>
      </c>
      <c r="AX247" s="71">
        <v>127.63603560782708</v>
      </c>
      <c r="AY247" s="71">
        <v>128.78522048500551</v>
      </c>
      <c r="AZ247" s="71">
        <v>130.19187476431208</v>
      </c>
      <c r="BA247" s="71"/>
      <c r="BB247" s="71">
        <v>142.73452696871527</v>
      </c>
      <c r="BC247" s="71">
        <v>143.99063035299366</v>
      </c>
      <c r="BD247" s="71">
        <v>125.29129337669033</v>
      </c>
      <c r="BE247" s="71">
        <v>125.29129337669033</v>
      </c>
      <c r="BF247" s="71">
        <v>118.16965596928465</v>
      </c>
      <c r="BG247" s="71">
        <v>131.44996466286915</v>
      </c>
      <c r="BH247" s="71">
        <v>145.65750133698711</v>
      </c>
      <c r="BI247" s="71">
        <v>143.99063035299366</v>
      </c>
      <c r="BJ247" s="71">
        <v>139.40078500072636</v>
      </c>
      <c r="BK247" s="71">
        <v>148.5804757052604</v>
      </c>
      <c r="BL247" s="71">
        <v>108.74857636405031</v>
      </c>
      <c r="BM247" s="71">
        <v>119.96388798339837</v>
      </c>
      <c r="BN247" s="71">
        <v>117.84029975935469</v>
      </c>
      <c r="BO247" s="71">
        <v>108.74857636405031</v>
      </c>
      <c r="BP247" s="71">
        <v>125.74181099165266</v>
      </c>
      <c r="BQ247" s="71">
        <v>125.10444237512081</v>
      </c>
      <c r="BR247" s="71"/>
      <c r="BS247" s="71">
        <v>125.10444237512081</v>
      </c>
      <c r="BT247" s="71">
        <v>134.08981279259601</v>
      </c>
      <c r="BU247" s="71">
        <v>148.5804757052604</v>
      </c>
      <c r="BV247" s="71">
        <v>149.28835079758335</v>
      </c>
      <c r="BW247" s="71">
        <v>139.40078500072636</v>
      </c>
      <c r="BX247" s="149">
        <v>138.65637338359778</v>
      </c>
      <c r="BY247" s="71">
        <v>125.29129337669033</v>
      </c>
      <c r="BZ247" s="71">
        <v>126.57244217470141</v>
      </c>
      <c r="CA247" s="71">
        <v>138.65637338359778</v>
      </c>
      <c r="CB247" s="71">
        <v>114.48851096580518</v>
      </c>
      <c r="CC247" s="71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B248" s="2">
        <v>234</v>
      </c>
      <c r="E248" s="8" t="s">
        <v>149</v>
      </c>
      <c r="F248" s="6"/>
      <c r="G248" s="6">
        <f>'[2]2021 Benchmarking Calculations'!$BG$193</f>
        <v>9442218.0731837507</v>
      </c>
      <c r="H248" s="6">
        <f>H246*H247</f>
        <v>10324031.078723481</v>
      </c>
      <c r="I248" s="6">
        <f t="shared" ref="I248:K248" si="127">I246*I247</f>
        <v>11246977.712838259</v>
      </c>
      <c r="J248" s="6">
        <f>J246*J247</f>
        <v>12007721.669848524</v>
      </c>
      <c r="K248" s="6" t="e">
        <f t="shared" si="127"/>
        <v>#NUM!</v>
      </c>
      <c r="L248" s="6" t="e">
        <f t="shared" ref="L248:M248" si="128">L246*L247</f>
        <v>#NUM!</v>
      </c>
      <c r="M248" s="6" t="e">
        <f t="shared" si="128"/>
        <v>#NUM!</v>
      </c>
      <c r="N248" s="157"/>
      <c r="O248" s="70">
        <v>246</v>
      </c>
      <c r="P248" s="70">
        <v>0</v>
      </c>
      <c r="Q248" s="114">
        <v>680076069.11645484</v>
      </c>
      <c r="R248" s="114">
        <v>13210440.301118325</v>
      </c>
      <c r="S248" s="114">
        <v>1522714.0863077417</v>
      </c>
      <c r="T248" s="114">
        <v>25799696.056322489</v>
      </c>
      <c r="U248" s="114">
        <v>23089101.551029734</v>
      </c>
      <c r="V248" s="114">
        <v>48967761.17254588</v>
      </c>
      <c r="W248" s="114">
        <v>21378329.063843206</v>
      </c>
      <c r="X248" s="143">
        <v>5000156.7496847166</v>
      </c>
      <c r="Y248" s="114">
        <v>766117.1189504629</v>
      </c>
      <c r="Z248" s="114">
        <v>11309127.493878739</v>
      </c>
      <c r="AA248" s="114">
        <v>1878684.6950239276</v>
      </c>
      <c r="AB248" s="114">
        <v>8043536.8266170369</v>
      </c>
      <c r="AC248" s="114">
        <v>49393030.400691897</v>
      </c>
      <c r="AD248" s="114">
        <v>39082495.40586672</v>
      </c>
      <c r="AE248" s="114">
        <v>65501835.638067454</v>
      </c>
      <c r="AF248" s="114">
        <v>12757080.733348254</v>
      </c>
      <c r="AG248" s="114">
        <v>2890756.0870362269</v>
      </c>
      <c r="AH248" s="114">
        <v>19622056.957596187</v>
      </c>
      <c r="AI248" s="114">
        <v>12622730.729317859</v>
      </c>
      <c r="AJ248" s="114">
        <v>2550116.3124079253</v>
      </c>
      <c r="AK248" s="114">
        <v>29631063.336649243</v>
      </c>
      <c r="AL248" s="71">
        <v>8896103.0102874581</v>
      </c>
      <c r="AM248" s="71">
        <v>38080402.517415166</v>
      </c>
      <c r="AN248" s="71">
        <v>23853247.549477976</v>
      </c>
      <c r="AO248" s="71">
        <v>1850657.7036379611</v>
      </c>
      <c r="AP248" s="71">
        <v>801407.56555379415</v>
      </c>
      <c r="AQ248" s="71">
        <v>3087938.5740193087</v>
      </c>
      <c r="AR248" s="71">
        <v>1161958516.1666682</v>
      </c>
      <c r="AS248" s="71">
        <v>195913973.76982492</v>
      </c>
      <c r="AT248" s="71">
        <v>15487748.794890786</v>
      </c>
      <c r="AU248" s="71">
        <v>3887719.9714202629</v>
      </c>
      <c r="AV248" s="71">
        <v>15910388.903980952</v>
      </c>
      <c r="AW248" s="71">
        <v>60889249.645269819</v>
      </c>
      <c r="AX248" s="71">
        <v>6411619.731371643</v>
      </c>
      <c r="AY248" s="71">
        <v>11130330.169924024</v>
      </c>
      <c r="AZ248" s="71">
        <v>93179079.240760729</v>
      </c>
      <c r="BA248" s="71"/>
      <c r="BB248" s="71">
        <v>32149355.091276217</v>
      </c>
      <c r="BC248" s="71">
        <v>31613935.080929227</v>
      </c>
      <c r="BD248" s="71">
        <v>41457452.644743711</v>
      </c>
      <c r="BE248" s="71">
        <v>7582361.7048801715</v>
      </c>
      <c r="BF248" s="71">
        <v>16251684.605295859</v>
      </c>
      <c r="BG248" s="71">
        <v>5958465.37024415</v>
      </c>
      <c r="BH248" s="71">
        <v>51297597.167170063</v>
      </c>
      <c r="BI248" s="71">
        <v>8469067.6024497412</v>
      </c>
      <c r="BJ248" s="71">
        <v>9938407.7529508322</v>
      </c>
      <c r="BK248" s="71">
        <v>38599428.613129437</v>
      </c>
      <c r="BL248" s="71">
        <v>6774093.3376320628</v>
      </c>
      <c r="BM248" s="71">
        <v>20754490.945478581</v>
      </c>
      <c r="BN248" s="71">
        <v>21371771.491480246</v>
      </c>
      <c r="BO248" s="71">
        <v>2480668.3861621227</v>
      </c>
      <c r="BP248" s="71">
        <v>3698091.3806407452</v>
      </c>
      <c r="BQ248" s="71">
        <v>2810749.1621808172</v>
      </c>
      <c r="BR248" s="71"/>
      <c r="BS248" s="71">
        <v>31666685.112832673</v>
      </c>
      <c r="BT248" s="71">
        <v>4953870.6519928724</v>
      </c>
      <c r="BU248" s="71">
        <v>510886522.46309549</v>
      </c>
      <c r="BV248" s="71">
        <v>76952197.535482928</v>
      </c>
      <c r="BW248" s="71">
        <v>9575253.5999897681</v>
      </c>
      <c r="BX248" s="149">
        <v>42726853.106879458</v>
      </c>
      <c r="BY248" s="71">
        <v>14895010.583214395</v>
      </c>
      <c r="BZ248" s="71">
        <v>2851203.0338027449</v>
      </c>
      <c r="CA248" s="71">
        <v>2450121.7607276295</v>
      </c>
      <c r="CB248" s="71">
        <v>14742209.524508378</v>
      </c>
      <c r="CC248" s="71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B249" s="2">
        <v>235</v>
      </c>
      <c r="O249" s="70">
        <v>247</v>
      </c>
      <c r="P249" s="70">
        <v>0</v>
      </c>
      <c r="Q249" s="114"/>
      <c r="R249" s="114"/>
      <c r="S249" s="114"/>
      <c r="T249" s="114"/>
      <c r="U249" s="114"/>
      <c r="V249" s="114"/>
      <c r="W249" s="114"/>
      <c r="X249" s="143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  <c r="BV249" s="71"/>
      <c r="BW249" s="71"/>
      <c r="BX249" s="149"/>
      <c r="BY249" s="71"/>
      <c r="BZ249" s="71"/>
      <c r="CA249" s="71"/>
      <c r="CB249" s="71"/>
      <c r="CC249" s="71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B250" s="2">
        <v>236</v>
      </c>
      <c r="E250"/>
      <c r="O250" s="70">
        <v>248</v>
      </c>
      <c r="P250" s="70">
        <v>0</v>
      </c>
      <c r="Q250" s="114"/>
      <c r="R250" s="114"/>
      <c r="S250" s="114"/>
      <c r="T250" s="114"/>
      <c r="U250" s="114"/>
      <c r="V250" s="114"/>
      <c r="W250" s="114"/>
      <c r="X250" s="143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  <c r="BV250" s="71"/>
      <c r="BW250" s="71"/>
      <c r="BX250" s="149"/>
      <c r="BY250" s="71"/>
      <c r="BZ250" s="71"/>
      <c r="CA250" s="71"/>
      <c r="CB250" s="71"/>
      <c r="CC250" s="71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E251"/>
      <c r="O251" s="70">
        <v>249</v>
      </c>
      <c r="P251" s="70">
        <v>0</v>
      </c>
      <c r="Q251" s="114"/>
      <c r="R251" s="114"/>
      <c r="S251" s="114"/>
      <c r="T251" s="114"/>
      <c r="U251" s="114"/>
      <c r="V251" s="114"/>
      <c r="W251" s="114"/>
      <c r="X251" s="143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  <c r="BV251" s="71"/>
      <c r="BW251" s="71"/>
      <c r="BX251" s="149"/>
      <c r="BY251" s="71"/>
      <c r="BZ251" s="71"/>
      <c r="CA251" s="71"/>
      <c r="CB251" s="71"/>
      <c r="CC251" s="71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E252"/>
      <c r="O252" s="70">
        <v>250</v>
      </c>
      <c r="P252" s="70">
        <v>0</v>
      </c>
      <c r="Q252" s="114"/>
      <c r="R252" s="114"/>
      <c r="S252" s="114"/>
      <c r="T252" s="114"/>
      <c r="U252" s="114"/>
      <c r="V252" s="114"/>
      <c r="W252" s="114"/>
      <c r="X252" s="143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  <c r="BV252" s="71"/>
      <c r="BW252" s="71"/>
      <c r="BX252" s="149"/>
      <c r="BY252" s="71"/>
      <c r="BZ252" s="71"/>
      <c r="CA252" s="71"/>
      <c r="CB252" s="71"/>
      <c r="CC252" s="71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ht="13.5" thickBot="1" x14ac:dyDescent="0.25">
      <c r="A253" s="228" t="s">
        <v>150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6"/>
      <c r="N253" s="157"/>
      <c r="O253" s="70">
        <v>251</v>
      </c>
      <c r="P253" s="70">
        <v>0</v>
      </c>
      <c r="Q253" s="114"/>
      <c r="R253" s="114"/>
      <c r="S253" s="114"/>
      <c r="T253" s="114"/>
      <c r="U253" s="114"/>
      <c r="V253" s="114"/>
      <c r="W253" s="114"/>
      <c r="X253" s="143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  <c r="BV253" s="71"/>
      <c r="BW253" s="71"/>
      <c r="BX253" s="149"/>
      <c r="BY253" s="71"/>
      <c r="BZ253" s="71"/>
      <c r="CA253" s="71"/>
      <c r="CB253" s="71"/>
      <c r="CC253" s="71"/>
      <c r="CD253" s="62"/>
      <c r="CE253" s="62"/>
      <c r="CF253" s="6"/>
      <c r="CG253" s="6">
        <v>0</v>
      </c>
      <c r="CH253" s="6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O253">
        <v>0</v>
      </c>
      <c r="EP253">
        <v>0</v>
      </c>
      <c r="EQ253">
        <v>0</v>
      </c>
      <c r="ER253">
        <v>0</v>
      </c>
      <c r="ES253">
        <v>0</v>
      </c>
    </row>
    <row r="254" spans="1:149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157"/>
      <c r="O254" s="70">
        <v>252</v>
      </c>
      <c r="P254" s="70">
        <v>0</v>
      </c>
      <c r="Q254" s="114"/>
      <c r="R254" s="114"/>
      <c r="S254" s="114"/>
      <c r="T254" s="114"/>
      <c r="U254" s="114"/>
      <c r="V254" s="114"/>
      <c r="W254" s="114"/>
      <c r="X254" s="143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  <c r="BV254" s="71"/>
      <c r="BW254" s="71"/>
      <c r="BX254" s="149"/>
      <c r="BY254" s="71"/>
      <c r="BZ254" s="71"/>
      <c r="CA254" s="71"/>
      <c r="CB254" s="71"/>
      <c r="CC254" s="71"/>
      <c r="CD254" s="62"/>
      <c r="CE254" s="62"/>
      <c r="CF254" s="6"/>
      <c r="CG254" s="6">
        <v>0</v>
      </c>
      <c r="CH254" s="6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O254">
        <v>0</v>
      </c>
      <c r="EP254">
        <v>0</v>
      </c>
      <c r="EQ254">
        <v>0</v>
      </c>
      <c r="ER254">
        <v>0</v>
      </c>
      <c r="ES254">
        <v>0</v>
      </c>
    </row>
    <row r="255" spans="1:149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157"/>
      <c r="O255" s="70">
        <v>253</v>
      </c>
      <c r="P255" s="70">
        <v>0</v>
      </c>
      <c r="Q255" s="114"/>
      <c r="R255" s="114"/>
      <c r="S255" s="114"/>
      <c r="T255" s="114"/>
      <c r="U255" s="114"/>
      <c r="V255" s="114"/>
      <c r="W255" s="114"/>
      <c r="X255" s="143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  <c r="BV255" s="71"/>
      <c r="BW255" s="71"/>
      <c r="BX255" s="149"/>
      <c r="BY255" s="71"/>
      <c r="BZ255" s="71"/>
      <c r="CA255" s="71"/>
      <c r="CB255" s="71"/>
      <c r="CC255" s="71"/>
      <c r="CD255" s="62"/>
      <c r="CE255" s="62"/>
      <c r="CF255" s="6"/>
      <c r="CG255" s="6">
        <v>0</v>
      </c>
      <c r="CH255" s="6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O255">
        <v>0</v>
      </c>
      <c r="EP255">
        <v>0</v>
      </c>
      <c r="EQ255">
        <v>0</v>
      </c>
      <c r="ER255">
        <v>0</v>
      </c>
      <c r="ES255">
        <v>0</v>
      </c>
    </row>
    <row r="256" spans="1:149" x14ac:dyDescent="0.2">
      <c r="A256" s="2"/>
      <c r="B256" s="2">
        <v>237</v>
      </c>
      <c r="C256" s="9" t="s">
        <v>93</v>
      </c>
      <c r="D256" s="2"/>
      <c r="F256" s="39"/>
      <c r="G256" s="39">
        <f>G121</f>
        <v>7022685.9133414123</v>
      </c>
      <c r="H256" s="39">
        <f t="shared" ref="H256:K256" si="129">H121</f>
        <v>7774710.3884923961</v>
      </c>
      <c r="I256" s="39">
        <f t="shared" si="129"/>
        <v>8426111.092135964</v>
      </c>
      <c r="J256" s="39">
        <f t="shared" si="129"/>
        <v>9249228.2562624943</v>
      </c>
      <c r="K256" s="39">
        <f t="shared" si="129"/>
        <v>2012606.0335950821</v>
      </c>
      <c r="L256" s="39">
        <f t="shared" ref="L256:M256" si="130">L121</f>
        <v>1920227.4166530678</v>
      </c>
      <c r="M256" s="39">
        <f t="shared" si="130"/>
        <v>1832088.9782286922</v>
      </c>
      <c r="N256" s="158"/>
      <c r="O256" s="70">
        <v>254</v>
      </c>
      <c r="P256" s="70">
        <v>0</v>
      </c>
      <c r="Q256" s="114">
        <v>675489361.22490299</v>
      </c>
      <c r="R256" s="114">
        <v>25574111.68164584</v>
      </c>
      <c r="S256" s="114">
        <v>1675460.1896857019</v>
      </c>
      <c r="T256" s="114">
        <v>26767728.831873819</v>
      </c>
      <c r="U256" s="114">
        <v>21022776.179534219</v>
      </c>
      <c r="V256" s="114">
        <v>42620319.773439072</v>
      </c>
      <c r="W256" s="114">
        <v>25353417.629236817</v>
      </c>
      <c r="X256" s="143">
        <v>4986175.2064291537</v>
      </c>
      <c r="Y256" s="114">
        <v>975438.20420847007</v>
      </c>
      <c r="Z256" s="114">
        <v>9323478.4364677593</v>
      </c>
      <c r="AA256" s="114">
        <v>1199837.1789430627</v>
      </c>
      <c r="AB256" s="114">
        <v>4988845.2740728278</v>
      </c>
      <c r="AC256" s="114">
        <v>43320500.93061386</v>
      </c>
      <c r="AD256" s="114">
        <v>33295990.110588793</v>
      </c>
      <c r="AE256" s="114">
        <v>63763754.832226202</v>
      </c>
      <c r="AF256" s="114">
        <v>13053904.028289329</v>
      </c>
      <c r="AG256" s="114">
        <v>2256378.7822468029</v>
      </c>
      <c r="AH256" s="114">
        <v>17347521.053120323</v>
      </c>
      <c r="AI256" s="114">
        <v>14068956.005412698</v>
      </c>
      <c r="AJ256" s="114">
        <v>2530123.444096637</v>
      </c>
      <c r="AK256" s="114">
        <v>31975298.11240178</v>
      </c>
      <c r="AL256" s="71">
        <v>6747285.3600909505</v>
      </c>
      <c r="AM256" s="71">
        <v>37223430.405998893</v>
      </c>
      <c r="AN256" s="71">
        <v>17821524.590280976</v>
      </c>
      <c r="AO256" s="71">
        <v>1495622.161636211</v>
      </c>
      <c r="AP256" s="71">
        <v>686783.35771441751</v>
      </c>
      <c r="AQ256" s="71">
        <v>1734826.0229721961</v>
      </c>
      <c r="AR256" s="71">
        <v>1363494466.9913483</v>
      </c>
      <c r="AS256" s="71">
        <v>235095117.02406281</v>
      </c>
      <c r="AT256" s="71">
        <v>15145731.553618778</v>
      </c>
      <c r="AU256" s="71">
        <v>3522441.2080532722</v>
      </c>
      <c r="AV256" s="71">
        <v>16111367.453640219</v>
      </c>
      <c r="AW256" s="71">
        <v>50232986.608215414</v>
      </c>
      <c r="AX256" s="71">
        <v>5197896.2566257091</v>
      </c>
      <c r="AY256" s="71">
        <v>10147256.262718603</v>
      </c>
      <c r="AZ256" s="71">
        <v>87850760.465684712</v>
      </c>
      <c r="BA256" s="71"/>
      <c r="BB256" s="71">
        <v>27027622.45399294</v>
      </c>
      <c r="BC256" s="71">
        <v>28600118.348299153</v>
      </c>
      <c r="BD256" s="71">
        <v>41988254.822733313</v>
      </c>
      <c r="BE256" s="71">
        <v>7199863.3547194339</v>
      </c>
      <c r="BF256" s="71">
        <v>16794773.505830232</v>
      </c>
      <c r="BG256" s="71">
        <v>4101444.6698787287</v>
      </c>
      <c r="BH256" s="71">
        <v>51813708.917963609</v>
      </c>
      <c r="BI256" s="71">
        <v>6933646.290334668</v>
      </c>
      <c r="BJ256" s="71">
        <v>9391041.5231859758</v>
      </c>
      <c r="BK256" s="71">
        <v>33406523.050460454</v>
      </c>
      <c r="BL256" s="71">
        <v>5441164.3626073133</v>
      </c>
      <c r="BM256" s="71">
        <v>21993301.190603927</v>
      </c>
      <c r="BN256" s="71">
        <v>23190013.18398175</v>
      </c>
      <c r="BO256" s="71">
        <v>2666687.2798567265</v>
      </c>
      <c r="BP256" s="71">
        <v>3366142.783387172</v>
      </c>
      <c r="BQ256" s="71">
        <v>2373316.042307626</v>
      </c>
      <c r="BR256" s="71"/>
      <c r="BS256" s="71">
        <v>34769756.898012705</v>
      </c>
      <c r="BT256" s="71">
        <v>5116320.2837924529</v>
      </c>
      <c r="BU256" s="71">
        <v>867679579.02325809</v>
      </c>
      <c r="BV256" s="71">
        <v>73501910.327498421</v>
      </c>
      <c r="BW256" s="71">
        <v>6000274.4242466204</v>
      </c>
      <c r="BX256" s="149">
        <v>47080286.117015854</v>
      </c>
      <c r="BY256" s="71">
        <v>11714147.251602266</v>
      </c>
      <c r="BZ256" s="71">
        <v>3111224.3741063187</v>
      </c>
      <c r="CA256" s="71">
        <v>3193769.9582782686</v>
      </c>
      <c r="CB256" s="71">
        <v>13543065.236225687</v>
      </c>
      <c r="CC256" s="71">
        <v>29220705.63166577</v>
      </c>
      <c r="CD256" s="62"/>
      <c r="CE256" s="62"/>
      <c r="CF256" s="6"/>
      <c r="CG256" s="6">
        <v>666886625.51901197</v>
      </c>
      <c r="CH256" s="6">
        <v>24804672.070677251</v>
      </c>
      <c r="CI256">
        <v>1640282.3681843961</v>
      </c>
      <c r="CJ256">
        <v>25350481.836767741</v>
      </c>
      <c r="CK256">
        <v>19960172.479246095</v>
      </c>
      <c r="CL256">
        <v>40813641.483385205</v>
      </c>
      <c r="CM256">
        <v>22465934.186253089</v>
      </c>
      <c r="CN256">
        <v>4732070.7214082088</v>
      </c>
      <c r="CO256">
        <v>891167.56632925686</v>
      </c>
      <c r="CP256">
        <v>8783945.6639200747</v>
      </c>
      <c r="CQ256">
        <v>1153022.1782147114</v>
      </c>
      <c r="CR256">
        <v>4864883.2445317432</v>
      </c>
      <c r="CS256">
        <v>41449283.67207171</v>
      </c>
      <c r="CT256">
        <v>22846328.137358025</v>
      </c>
      <c r="CU256">
        <v>62552073.294648439</v>
      </c>
      <c r="CV256">
        <v>12670488.919235758</v>
      </c>
      <c r="CW256">
        <v>2174398.889711068</v>
      </c>
      <c r="CX256">
        <v>16020808.775869189</v>
      </c>
      <c r="CY256">
        <v>12917512.562765377</v>
      </c>
      <c r="CZ256">
        <v>2494241.5456404341</v>
      </c>
      <c r="DA256">
        <v>29854613.056498125</v>
      </c>
      <c r="DB256">
        <v>6352192.9759376291</v>
      </c>
      <c r="DC256">
        <v>34475763.964792997</v>
      </c>
      <c r="DD256">
        <v>16934733.570252016</v>
      </c>
      <c r="DE256">
        <v>1427596.7220614231</v>
      </c>
      <c r="DF256">
        <v>708561.65483482589</v>
      </c>
      <c r="DG256">
        <v>1660535.3010448278</v>
      </c>
      <c r="DH256">
        <v>1285910693.8342419</v>
      </c>
      <c r="DI256">
        <v>216773074.134045</v>
      </c>
      <c r="DJ256">
        <v>14771043.503810029</v>
      </c>
      <c r="DK256">
        <v>3367799.9721825765</v>
      </c>
      <c r="DL256">
        <v>14829612.388278162</v>
      </c>
      <c r="DM256">
        <v>46655633.989533886</v>
      </c>
      <c r="DN256">
        <v>4715734.1942188051</v>
      </c>
      <c r="DO256">
        <v>9405603.9549573716</v>
      </c>
      <c r="DP256">
        <v>81057869.245202914</v>
      </c>
      <c r="DQ256">
        <v>4914371.9566472219</v>
      </c>
      <c r="DR256">
        <v>25294070.766535569</v>
      </c>
      <c r="DS256">
        <v>22181512.180088058</v>
      </c>
      <c r="DT256">
        <v>40672396.647242934</v>
      </c>
      <c r="DU256">
        <v>6541743.249008731</v>
      </c>
      <c r="DV256">
        <v>16206020.033914588</v>
      </c>
      <c r="DW256">
        <v>3980253.3483622</v>
      </c>
      <c r="DX256">
        <v>49005241.116196953</v>
      </c>
      <c r="DY256">
        <v>6836145.2352324855</v>
      </c>
      <c r="DZ256">
        <v>8939871.4915993065</v>
      </c>
      <c r="EA256">
        <v>30654401.217123315</v>
      </c>
      <c r="EB256">
        <v>5570543.3627998922</v>
      </c>
      <c r="EC256">
        <v>21303186.173205197</v>
      </c>
      <c r="ED256">
        <v>22600176.298956834</v>
      </c>
      <c r="EE256">
        <v>2527720.4120832821</v>
      </c>
      <c r="EF256">
        <v>3356536.0076572038</v>
      </c>
      <c r="EG256">
        <v>2409693.3832586524</v>
      </c>
      <c r="EH256">
        <v>8654568.3229158577</v>
      </c>
      <c r="EI256">
        <v>33401361.587849662</v>
      </c>
      <c r="EJ256">
        <v>4708418.4249078026</v>
      </c>
      <c r="EK256">
        <v>800340353.43498325</v>
      </c>
      <c r="EL256">
        <v>69567507.319406763</v>
      </c>
      <c r="EM256">
        <v>5774021.704049414</v>
      </c>
      <c r="EN256">
        <v>44113282.162388049</v>
      </c>
      <c r="EO256">
        <v>11465921.369689701</v>
      </c>
      <c r="EP256">
        <v>3061504.5079118181</v>
      </c>
      <c r="EQ256">
        <v>3053273.9847406913</v>
      </c>
      <c r="ER256">
        <v>13604886.932370562</v>
      </c>
      <c r="ES256">
        <v>28969907.154114887</v>
      </c>
    </row>
    <row r="257" spans="1:149" x14ac:dyDescent="0.2">
      <c r="A257" s="2"/>
      <c r="B257" s="2">
        <v>238</v>
      </c>
      <c r="C257" s="9" t="s">
        <v>108</v>
      </c>
      <c r="D257" s="2"/>
      <c r="F257" s="39"/>
      <c r="G257" s="39">
        <f t="shared" ref="G257" si="131">G248</f>
        <v>9442218.0731837507</v>
      </c>
      <c r="H257" s="39">
        <f t="shared" ref="H257:K257" si="132">H248</f>
        <v>10324031.078723481</v>
      </c>
      <c r="I257" s="39">
        <f t="shared" si="132"/>
        <v>11246977.712838259</v>
      </c>
      <c r="J257" s="39">
        <f t="shared" si="132"/>
        <v>12007721.669848524</v>
      </c>
      <c r="K257" s="39" t="e">
        <f t="shared" si="132"/>
        <v>#NUM!</v>
      </c>
      <c r="L257" s="39" t="e">
        <f t="shared" ref="L257:M257" si="133">L248</f>
        <v>#NUM!</v>
      </c>
      <c r="M257" s="39" t="e">
        <f t="shared" si="133"/>
        <v>#NUM!</v>
      </c>
      <c r="N257" s="158"/>
      <c r="O257" s="70">
        <v>255</v>
      </c>
      <c r="P257" s="70">
        <v>0</v>
      </c>
      <c r="Q257" s="114">
        <v>680076069.11645484</v>
      </c>
      <c r="R257" s="114">
        <v>13210440.301118325</v>
      </c>
      <c r="S257" s="114">
        <v>1522714.0863077417</v>
      </c>
      <c r="T257" s="114">
        <v>25799696.056322489</v>
      </c>
      <c r="U257" s="114">
        <v>23089101.551029734</v>
      </c>
      <c r="V257" s="114">
        <v>48967761.17254588</v>
      </c>
      <c r="W257" s="114">
        <v>21378329.063843206</v>
      </c>
      <c r="X257" s="143">
        <v>5000156.7496847166</v>
      </c>
      <c r="Y257" s="114">
        <v>766117.1189504629</v>
      </c>
      <c r="Z257" s="114">
        <v>11309127.493878739</v>
      </c>
      <c r="AA257" s="114">
        <v>1878684.6950239276</v>
      </c>
      <c r="AB257" s="114">
        <v>8043536.8266170369</v>
      </c>
      <c r="AC257" s="114">
        <v>49393030.400691897</v>
      </c>
      <c r="AD257" s="114">
        <v>39082495.40586672</v>
      </c>
      <c r="AE257" s="114">
        <v>65501835.638067454</v>
      </c>
      <c r="AF257" s="114">
        <v>12757080.733348254</v>
      </c>
      <c r="AG257" s="114">
        <v>2890756.0870362269</v>
      </c>
      <c r="AH257" s="114">
        <v>19622056.957596187</v>
      </c>
      <c r="AI257" s="114">
        <v>12622730.729317859</v>
      </c>
      <c r="AJ257" s="114">
        <v>2550116.3124079253</v>
      </c>
      <c r="AK257" s="114">
        <v>29631063.336649243</v>
      </c>
      <c r="AL257" s="71">
        <v>8896103.0102874581</v>
      </c>
      <c r="AM257" s="71">
        <v>38080402.517415166</v>
      </c>
      <c r="AN257" s="71">
        <v>23853247.549477976</v>
      </c>
      <c r="AO257" s="71">
        <v>1850657.7036379611</v>
      </c>
      <c r="AP257" s="71">
        <v>801407.56555379415</v>
      </c>
      <c r="AQ257" s="71">
        <v>3087938.5740193087</v>
      </c>
      <c r="AR257" s="71">
        <v>1161958516.1666682</v>
      </c>
      <c r="AS257" s="71">
        <v>195913973.76982492</v>
      </c>
      <c r="AT257" s="71">
        <v>15487748.794890786</v>
      </c>
      <c r="AU257" s="71">
        <v>3887719.9714202629</v>
      </c>
      <c r="AV257" s="71">
        <v>15910388.903980952</v>
      </c>
      <c r="AW257" s="71">
        <v>60889249.645269819</v>
      </c>
      <c r="AX257" s="71">
        <v>6411619.731371643</v>
      </c>
      <c r="AY257" s="71">
        <v>11130330.169924024</v>
      </c>
      <c r="AZ257" s="71">
        <v>93179079.240760729</v>
      </c>
      <c r="BA257" s="71"/>
      <c r="BB257" s="71">
        <v>32149355.091276217</v>
      </c>
      <c r="BC257" s="71">
        <v>31613935.080929227</v>
      </c>
      <c r="BD257" s="71">
        <v>41457452.644743711</v>
      </c>
      <c r="BE257" s="71">
        <v>7582361.7048801715</v>
      </c>
      <c r="BF257" s="71">
        <v>16251684.605295859</v>
      </c>
      <c r="BG257" s="71">
        <v>5958465.37024415</v>
      </c>
      <c r="BH257" s="71">
        <v>51297597.167170063</v>
      </c>
      <c r="BI257" s="71">
        <v>8469067.6024497412</v>
      </c>
      <c r="BJ257" s="71">
        <v>9938407.7529508322</v>
      </c>
      <c r="BK257" s="71">
        <v>38599428.613129437</v>
      </c>
      <c r="BL257" s="71">
        <v>6774093.3376320628</v>
      </c>
      <c r="BM257" s="71">
        <v>20754490.945478581</v>
      </c>
      <c r="BN257" s="71">
        <v>21371771.491480246</v>
      </c>
      <c r="BO257" s="71">
        <v>2480668.3861621227</v>
      </c>
      <c r="BP257" s="71">
        <v>3698091.3806407452</v>
      </c>
      <c r="BQ257" s="71">
        <v>2810749.1621808172</v>
      </c>
      <c r="BR257" s="71"/>
      <c r="BS257" s="71">
        <v>31666685.112832673</v>
      </c>
      <c r="BT257" s="71">
        <v>4953870.6519928724</v>
      </c>
      <c r="BU257" s="71">
        <v>510886522.46309549</v>
      </c>
      <c r="BV257" s="71">
        <v>76952197.535482928</v>
      </c>
      <c r="BW257" s="71">
        <v>9575253.5999897681</v>
      </c>
      <c r="BX257" s="149">
        <v>42726853.106879458</v>
      </c>
      <c r="BY257" s="71">
        <v>14895010.583214395</v>
      </c>
      <c r="BZ257" s="71">
        <v>2851203.0338027449</v>
      </c>
      <c r="CA257" s="71">
        <v>2450121.7607276295</v>
      </c>
      <c r="CB257" s="71">
        <v>14742209.524508378</v>
      </c>
      <c r="CC257" s="71">
        <v>31536482.055561304</v>
      </c>
      <c r="CD257" s="62"/>
      <c r="CE257" s="62"/>
      <c r="CF257" s="6"/>
      <c r="CG257" s="6">
        <v>637307967.62852943</v>
      </c>
      <c r="CH257" s="6">
        <v>12449736.12462322</v>
      </c>
      <c r="CI257">
        <v>1446235.9831286017</v>
      </c>
      <c r="CJ257">
        <v>24356346.288417146</v>
      </c>
      <c r="CK257">
        <v>21673811.270796392</v>
      </c>
      <c r="CL257">
        <v>45976711.908133999</v>
      </c>
      <c r="CM257">
        <v>20092008.455649622</v>
      </c>
      <c r="CN257">
        <v>4683630.691384295</v>
      </c>
      <c r="CO257">
        <v>751714.52937166765</v>
      </c>
      <c r="CP257">
        <v>10558535.310277909</v>
      </c>
      <c r="CQ257">
        <v>1738488.5397949989</v>
      </c>
      <c r="CR257">
        <v>7589487.264777313</v>
      </c>
      <c r="CS257">
        <v>46322223.604452603</v>
      </c>
      <c r="CT257">
        <v>27220093.463471096</v>
      </c>
      <c r="CU257">
        <v>59322568.891787447</v>
      </c>
      <c r="CV257">
        <v>11718573.78946395</v>
      </c>
      <c r="CW257">
        <v>2738909.0554737714</v>
      </c>
      <c r="CX257">
        <v>18451790.489498172</v>
      </c>
      <c r="CY257">
        <v>11828489.744239053</v>
      </c>
      <c r="CZ257">
        <v>2434332.2604784174</v>
      </c>
      <c r="DA257">
        <v>27805977.087846279</v>
      </c>
      <c r="DB257">
        <v>8151862.9070637487</v>
      </c>
      <c r="DC257">
        <v>35715329.360148065</v>
      </c>
      <c r="DD257">
        <v>22492011.125147622</v>
      </c>
      <c r="DE257">
        <v>1745994.7540819321</v>
      </c>
      <c r="DF257">
        <v>892212.27613609121</v>
      </c>
      <c r="DG257">
        <v>2915820.2021542452</v>
      </c>
      <c r="DH257">
        <v>1085056924.9765034</v>
      </c>
      <c r="DI257">
        <v>183769063.51398414</v>
      </c>
      <c r="DJ257">
        <v>14094988.118277784</v>
      </c>
      <c r="DK257">
        <v>3692449.2613299056</v>
      </c>
      <c r="DL257">
        <v>15032628.559118859</v>
      </c>
      <c r="DM257">
        <v>56920842.361341588</v>
      </c>
      <c r="DN257">
        <v>5966011.2467102716</v>
      </c>
      <c r="DO257">
        <v>11052829.689867659</v>
      </c>
      <c r="DP257">
        <v>87015350.113213226</v>
      </c>
      <c r="DQ257">
        <v>4386475.8935832297</v>
      </c>
      <c r="DR257">
        <v>29197481.611096319</v>
      </c>
      <c r="DS257">
        <v>25061505.891744997</v>
      </c>
      <c r="DT257">
        <v>38741803.829880387</v>
      </c>
      <c r="DU257">
        <v>7169751.754920315</v>
      </c>
      <c r="DV257">
        <v>15341396.216439031</v>
      </c>
      <c r="DW257">
        <v>5704488.0806370592</v>
      </c>
      <c r="DX257">
        <v>47759809.671560839</v>
      </c>
      <c r="DY257">
        <v>7884992.5179828014</v>
      </c>
      <c r="DZ257">
        <v>9289783.5234436169</v>
      </c>
      <c r="EA257">
        <v>36068658.517406113</v>
      </c>
      <c r="EB257">
        <v>6179097.9471630054</v>
      </c>
      <c r="EC257">
        <v>19616983.114818931</v>
      </c>
      <c r="ED257">
        <v>20196515.626593109</v>
      </c>
      <c r="EE257">
        <v>2340577.1879609018</v>
      </c>
      <c r="EF257">
        <v>3498713.9987378158</v>
      </c>
      <c r="EG257">
        <v>2608530.218888571</v>
      </c>
      <c r="EH257">
        <v>10038099.549418001</v>
      </c>
      <c r="EI257">
        <v>29865390.646900795</v>
      </c>
      <c r="EJ257">
        <v>4762885.8575119283</v>
      </c>
      <c r="EK257">
        <v>471345483.30656385</v>
      </c>
      <c r="EL257">
        <v>71758854.393421277</v>
      </c>
      <c r="EM257">
        <v>9115160.5061369408</v>
      </c>
      <c r="EN257">
        <v>40101818.957061604</v>
      </c>
      <c r="EO257">
        <v>13947857.251468986</v>
      </c>
      <c r="EP257">
        <v>2695072.4230955546</v>
      </c>
      <c r="EQ257">
        <v>2335418.749779664</v>
      </c>
      <c r="ER257">
        <v>13815657.359532962</v>
      </c>
      <c r="ES257">
        <v>29585684.470346577</v>
      </c>
    </row>
    <row r="258" spans="1:149" x14ac:dyDescent="0.2">
      <c r="A258" s="2"/>
      <c r="B258" s="2">
        <v>239</v>
      </c>
      <c r="C258" t="s">
        <v>151</v>
      </c>
      <c r="E258"/>
      <c r="F258" s="17"/>
      <c r="G258" s="17">
        <f t="shared" ref="G258" si="134">G256-G257</f>
        <v>-2419532.1598423384</v>
      </c>
      <c r="H258" s="17">
        <f t="shared" ref="H258:K258" si="135">H256-H257</f>
        <v>-2549320.6902310848</v>
      </c>
      <c r="I258" s="17">
        <f t="shared" si="135"/>
        <v>-2820866.6207022946</v>
      </c>
      <c r="J258" s="17">
        <f t="shared" si="135"/>
        <v>-2758493.4135860298</v>
      </c>
      <c r="K258" s="17" t="e">
        <f t="shared" si="135"/>
        <v>#NUM!</v>
      </c>
      <c r="L258" s="17" t="e">
        <f t="shared" ref="L258:M258" si="136">L256-L257</f>
        <v>#NUM!</v>
      </c>
      <c r="M258" s="17" t="e">
        <f t="shared" si="136"/>
        <v>#NUM!</v>
      </c>
      <c r="N258" s="158"/>
      <c r="O258" s="70">
        <v>256</v>
      </c>
      <c r="P258" s="70">
        <v>0</v>
      </c>
      <c r="Q258" s="114">
        <v>-4586707.8915518522</v>
      </c>
      <c r="R258" s="114">
        <v>12363671.380527515</v>
      </c>
      <c r="S258" s="114">
        <v>152746.10337796016</v>
      </c>
      <c r="T258" s="114">
        <v>968032.7755513303</v>
      </c>
      <c r="U258" s="114">
        <v>-2066325.3714955151</v>
      </c>
      <c r="V258" s="114">
        <v>-6347441.399106808</v>
      </c>
      <c r="W258" s="114">
        <v>3975088.5653936118</v>
      </c>
      <c r="X258" s="143">
        <v>-13981.543255562894</v>
      </c>
      <c r="Y258" s="114">
        <v>209321.08525800717</v>
      </c>
      <c r="Z258" s="114">
        <v>-1985649.0574109796</v>
      </c>
      <c r="AA258" s="114">
        <v>-678847.51608086494</v>
      </c>
      <c r="AB258" s="114">
        <v>-3054691.5525442092</v>
      </c>
      <c r="AC258" s="114">
        <v>-6072529.4700780362</v>
      </c>
      <c r="AD258" s="114">
        <v>-5786505.2952779271</v>
      </c>
      <c r="AE258" s="114">
        <v>-1738080.8058412522</v>
      </c>
      <c r="AF258" s="114">
        <v>296823.29494107515</v>
      </c>
      <c r="AG258" s="114">
        <v>-634377.30478942394</v>
      </c>
      <c r="AH258" s="114">
        <v>-2274535.904475864</v>
      </c>
      <c r="AI258" s="114">
        <v>1446225.276094839</v>
      </c>
      <c r="AJ258" s="114">
        <v>-19992.868311288301</v>
      </c>
      <c r="AK258" s="114">
        <v>2344234.775752537</v>
      </c>
      <c r="AL258" s="71">
        <v>-2148817.6501965076</v>
      </c>
      <c r="AM258" s="71">
        <v>-856972.11141627282</v>
      </c>
      <c r="AN258" s="71">
        <v>-6031722.9591969997</v>
      </c>
      <c r="AO258" s="71">
        <v>-355035.54200175009</v>
      </c>
      <c r="AP258" s="71">
        <v>-114624.20783937664</v>
      </c>
      <c r="AQ258" s="71">
        <v>-1353112.5510471126</v>
      </c>
      <c r="AR258" s="71">
        <v>201535950.82468009</v>
      </c>
      <c r="AS258" s="71">
        <v>39181143.25423789</v>
      </c>
      <c r="AT258" s="71">
        <v>-342017.24127200805</v>
      </c>
      <c r="AU258" s="71">
        <v>-365278.76336699072</v>
      </c>
      <c r="AV258" s="71">
        <v>200978.54965926707</v>
      </c>
      <c r="AW258" s="71">
        <v>-10656263.037054405</v>
      </c>
      <c r="AX258" s="71">
        <v>-1213723.4747459339</v>
      </c>
      <c r="AY258" s="71">
        <v>-983073.90720542148</v>
      </c>
      <c r="AZ258" s="71">
        <v>-5328318.7750760168</v>
      </c>
      <c r="BA258" s="71"/>
      <c r="BB258" s="71">
        <v>-5121732.6372832768</v>
      </c>
      <c r="BC258" s="71">
        <v>-3013816.732630074</v>
      </c>
      <c r="BD258" s="71">
        <v>530802.17798960209</v>
      </c>
      <c r="BE258" s="71">
        <v>-382498.35016073752</v>
      </c>
      <c r="BF258" s="71">
        <v>543088.90053437278</v>
      </c>
      <c r="BG258" s="71">
        <v>-1857020.7003654214</v>
      </c>
      <c r="BH258" s="71">
        <v>516111.75079354644</v>
      </c>
      <c r="BI258" s="71">
        <v>-1535421.3121150732</v>
      </c>
      <c r="BJ258" s="71">
        <v>-547366.2297648564</v>
      </c>
      <c r="BK258" s="71">
        <v>-5192905.5626689829</v>
      </c>
      <c r="BL258" s="71">
        <v>-1332928.9750247495</v>
      </c>
      <c r="BM258" s="71">
        <v>1238810.2451253459</v>
      </c>
      <c r="BN258" s="71">
        <v>1818241.692501504</v>
      </c>
      <c r="BO258" s="71">
        <v>186018.89369460382</v>
      </c>
      <c r="BP258" s="71">
        <v>-331948.59725357313</v>
      </c>
      <c r="BQ258" s="71">
        <v>-437433.11987319123</v>
      </c>
      <c r="BR258" s="71"/>
      <c r="BS258" s="71">
        <v>3103071.7851800323</v>
      </c>
      <c r="BT258" s="71">
        <v>162449.63179958053</v>
      </c>
      <c r="BU258" s="71">
        <v>356793056.5601626</v>
      </c>
      <c r="BV258" s="71">
        <v>-3450287.2079845071</v>
      </c>
      <c r="BW258" s="71">
        <v>-3574979.1757431477</v>
      </c>
      <c r="BX258" s="149">
        <v>4353433.0101363957</v>
      </c>
      <c r="BY258" s="71">
        <v>-3180863.3316121288</v>
      </c>
      <c r="BZ258" s="71">
        <v>260021.34030357376</v>
      </c>
      <c r="CA258" s="71">
        <v>743648.19755063904</v>
      </c>
      <c r="CB258" s="71">
        <v>-1199144.2882826906</v>
      </c>
      <c r="CC258" s="71">
        <v>-2315776.4238955341</v>
      </c>
      <c r="CD258" s="62"/>
      <c r="CE258" s="62"/>
      <c r="CF258" s="6"/>
      <c r="CG258" s="6">
        <v>29578657.890482545</v>
      </c>
      <c r="CH258" s="6">
        <v>12354935.94605403</v>
      </c>
      <c r="CI258">
        <v>194046.38505579438</v>
      </c>
      <c r="CJ258">
        <v>994135.54835059494</v>
      </c>
      <c r="CK258">
        <v>-1713638.7915502973</v>
      </c>
      <c r="CL258">
        <v>-5163070.4247487932</v>
      </c>
      <c r="CM258">
        <v>2373925.7306034677</v>
      </c>
      <c r="CN258">
        <v>48440.030023913831</v>
      </c>
      <c r="CO258">
        <v>139453.03695758921</v>
      </c>
      <c r="CP258">
        <v>-1774589.6463578343</v>
      </c>
      <c r="CQ258">
        <v>-585466.36158028757</v>
      </c>
      <c r="CR258">
        <v>-2724604.0202455698</v>
      </c>
      <c r="CS258">
        <v>-4872939.9323808923</v>
      </c>
      <c r="CT258">
        <v>-4373765.3261130713</v>
      </c>
      <c r="CU258">
        <v>3229504.4028609917</v>
      </c>
      <c r="CV258">
        <v>951915.12977180816</v>
      </c>
      <c r="CW258">
        <v>-564510.1657627034</v>
      </c>
      <c r="CX258">
        <v>-2430981.7136289831</v>
      </c>
      <c r="CY258">
        <v>1089022.8185263239</v>
      </c>
      <c r="CZ258">
        <v>59909.285162016749</v>
      </c>
      <c r="DA258">
        <v>2048635.9686518461</v>
      </c>
      <c r="DB258">
        <v>-1799669.9311261196</v>
      </c>
      <c r="DC258">
        <v>-1239565.3953550681</v>
      </c>
      <c r="DD258">
        <v>-5557277.5548956059</v>
      </c>
      <c r="DE258">
        <v>-318398.03202050901</v>
      </c>
      <c r="DF258">
        <v>-183650.62130126532</v>
      </c>
      <c r="DG258">
        <v>-1255284.9011094174</v>
      </c>
      <c r="DH258">
        <v>200853768.85773849</v>
      </c>
      <c r="DI258">
        <v>33004010.620060861</v>
      </c>
      <c r="DJ258">
        <v>676055.38553224504</v>
      </c>
      <c r="DK258">
        <v>-324649.28914732905</v>
      </c>
      <c r="DL258">
        <v>-203016.17084069736</v>
      </c>
      <c r="DM258">
        <v>-10265208.371807702</v>
      </c>
      <c r="DN258">
        <v>-1250277.0524914665</v>
      </c>
      <c r="DO258">
        <v>-1647225.734910287</v>
      </c>
      <c r="DP258">
        <v>-5957480.8680103123</v>
      </c>
      <c r="DQ258">
        <v>527896.06306399219</v>
      </c>
      <c r="DR258">
        <v>-3903410.8445607498</v>
      </c>
      <c r="DS258">
        <v>-2879993.7116569392</v>
      </c>
      <c r="DT258">
        <v>1930592.8173625469</v>
      </c>
      <c r="DU258">
        <v>-628008.50591158401</v>
      </c>
      <c r="DV258">
        <v>864623.81747555733</v>
      </c>
      <c r="DW258">
        <v>-1724234.7322748592</v>
      </c>
      <c r="DX258">
        <v>1245431.4446361139</v>
      </c>
      <c r="DY258">
        <v>-1048847.282750316</v>
      </c>
      <c r="DZ258">
        <v>-349912.03184431046</v>
      </c>
      <c r="EA258">
        <v>-5414257.3002827987</v>
      </c>
      <c r="EB258">
        <v>-608554.58436311316</v>
      </c>
      <c r="EC258">
        <v>1686203.0583862662</v>
      </c>
      <c r="ED258">
        <v>2403660.6723637246</v>
      </c>
      <c r="EE258">
        <v>187143.22412238037</v>
      </c>
      <c r="EF258">
        <v>-142177.99108061194</v>
      </c>
      <c r="EG258">
        <v>-198836.83562991861</v>
      </c>
      <c r="EH258">
        <v>-1383531.2265021428</v>
      </c>
      <c r="EI258">
        <v>3535970.9409488663</v>
      </c>
      <c r="EJ258">
        <v>-54467.432604125701</v>
      </c>
      <c r="EK258">
        <v>328994870.1284194</v>
      </c>
      <c r="EL258">
        <v>-2191347.0740145147</v>
      </c>
      <c r="EM258">
        <v>-3341138.8020875268</v>
      </c>
      <c r="EN258">
        <v>4011463.2053264454</v>
      </c>
      <c r="EO258">
        <v>-2481935.8817792851</v>
      </c>
      <c r="EP258">
        <v>366432.08481626352</v>
      </c>
      <c r="EQ258">
        <v>717855.23496102728</v>
      </c>
      <c r="ER258">
        <v>-210770.42716239952</v>
      </c>
      <c r="ES258">
        <v>-615777.31623169035</v>
      </c>
    </row>
    <row r="259" spans="1:149" x14ac:dyDescent="0.2">
      <c r="A259" s="2"/>
      <c r="B259" s="2">
        <v>240</v>
      </c>
      <c r="C259" t="s">
        <v>152</v>
      </c>
      <c r="E259"/>
      <c r="F259" s="40"/>
      <c r="G259" s="40">
        <f>G258/G257</f>
        <v>-0.25624616388747679</v>
      </c>
      <c r="H259" s="40">
        <f t="shared" ref="H259:K259" si="137">H258/H257</f>
        <v>-0.2469307454415661</v>
      </c>
      <c r="I259" s="40">
        <f t="shared" si="137"/>
        <v>-0.2508110794495767</v>
      </c>
      <c r="J259" s="40">
        <f t="shared" si="137"/>
        <v>-0.22972662836719698</v>
      </c>
      <c r="K259" s="40" t="e">
        <f t="shared" si="137"/>
        <v>#NUM!</v>
      </c>
      <c r="L259" s="40" t="e">
        <f t="shared" ref="L259:M259" si="138">L258/L257</f>
        <v>#NUM!</v>
      </c>
      <c r="M259" s="40" t="e">
        <f t="shared" si="138"/>
        <v>#NUM!</v>
      </c>
      <c r="N259" s="150"/>
      <c r="O259" s="70">
        <v>257</v>
      </c>
      <c r="P259" s="70">
        <v>0</v>
      </c>
      <c r="Q259" s="114">
        <v>-6.744404192182263E-3</v>
      </c>
      <c r="R259" s="114">
        <v>0.93590153686859878</v>
      </c>
      <c r="S259" s="114">
        <v>0.10031174253358162</v>
      </c>
      <c r="T259" s="114">
        <v>3.7521092242251572E-2</v>
      </c>
      <c r="U259" s="114">
        <v>-8.9493537326633676E-2</v>
      </c>
      <c r="V259" s="114">
        <v>-0.12962490518487388</v>
      </c>
      <c r="W259" s="114">
        <v>0.18594009632476888</v>
      </c>
      <c r="X259" s="143">
        <v>-2.7962209897608704E-3</v>
      </c>
      <c r="Y259" s="114">
        <v>0.27322334938131287</v>
      </c>
      <c r="Z259" s="114">
        <v>-0.17557933257766761</v>
      </c>
      <c r="AA259" s="114">
        <v>-0.36134191004958333</v>
      </c>
      <c r="AB259" s="114">
        <v>-0.37976969813028827</v>
      </c>
      <c r="AC259" s="114">
        <v>-0.12294304319487497</v>
      </c>
      <c r="AD259" s="114">
        <v>-0.14805874689386667</v>
      </c>
      <c r="AE259" s="114">
        <v>-2.6534841182849819E-2</v>
      </c>
      <c r="AF259" s="114">
        <v>2.3267336873172721E-2</v>
      </c>
      <c r="AG259" s="114">
        <v>-0.21945030493382955</v>
      </c>
      <c r="AH259" s="114">
        <v>-0.11591730211522674</v>
      </c>
      <c r="AI259" s="114">
        <v>0.11457309096642625</v>
      </c>
      <c r="AJ259" s="114">
        <v>-7.8399829113716818E-3</v>
      </c>
      <c r="AK259" s="114">
        <v>7.9114095539496387E-2</v>
      </c>
      <c r="AL259" s="71">
        <v>-0.24154594969410917</v>
      </c>
      <c r="AM259" s="71">
        <v>-2.2504281855328524E-2</v>
      </c>
      <c r="AN259" s="71">
        <v>-0.2528679982331799</v>
      </c>
      <c r="AO259" s="71">
        <v>-0.19184290066381973</v>
      </c>
      <c r="AP259" s="71">
        <v>-0.14302860712347809</v>
      </c>
      <c r="AQ259" s="71">
        <v>-0.4381928327304388</v>
      </c>
      <c r="AR259" s="71">
        <v>0.17344504818429535</v>
      </c>
      <c r="AS259" s="71">
        <v>0.19999157028110187</v>
      </c>
      <c r="AT259" s="71">
        <v>-2.2083082945200869E-2</v>
      </c>
      <c r="AU259" s="71">
        <v>-9.3957066365957159E-2</v>
      </c>
      <c r="AV259" s="71">
        <v>1.2631906791981689E-2</v>
      </c>
      <c r="AW259" s="71">
        <v>-0.17501058231356012</v>
      </c>
      <c r="AX259" s="71">
        <v>-0.18930060196915033</v>
      </c>
      <c r="AY259" s="71">
        <v>-8.8323876488574274E-2</v>
      </c>
      <c r="AZ259" s="71">
        <v>-5.7183638414245778E-2</v>
      </c>
      <c r="BA259" s="71"/>
      <c r="BB259" s="71">
        <v>-0.15931058718727045</v>
      </c>
      <c r="BC259" s="71">
        <v>-9.5331907429901927E-2</v>
      </c>
      <c r="BD259" s="71">
        <v>1.2803540597106639E-2</v>
      </c>
      <c r="BE259" s="71">
        <v>-5.0445806339541058E-2</v>
      </c>
      <c r="BF259" s="71">
        <v>3.34173911027906E-2</v>
      </c>
      <c r="BG259" s="71">
        <v>-0.31166090343314851</v>
      </c>
      <c r="BH259" s="71">
        <v>1.0061129161890893E-2</v>
      </c>
      <c r="BI259" s="71">
        <v>-0.18129756239883374</v>
      </c>
      <c r="BJ259" s="71">
        <v>-5.5075847497033599E-2</v>
      </c>
      <c r="BK259" s="71">
        <v>-0.13453322365768486</v>
      </c>
      <c r="BL259" s="71">
        <v>-0.19676861663832421</v>
      </c>
      <c r="BM259" s="71">
        <v>5.9688780051491648E-2</v>
      </c>
      <c r="BN259" s="71">
        <v>8.5076788942195891E-2</v>
      </c>
      <c r="BO259" s="71">
        <v>7.4987408527584898E-2</v>
      </c>
      <c r="BP259" s="71">
        <v>-8.9762140273574972E-2</v>
      </c>
      <c r="BQ259" s="71">
        <v>-0.15562865792470559</v>
      </c>
      <c r="BR259" s="71"/>
      <c r="BS259" s="71">
        <v>9.7991683503447516E-2</v>
      </c>
      <c r="BT259" s="71">
        <v>3.2792465369322739E-2</v>
      </c>
      <c r="BU259" s="71">
        <v>0.69838024859216363</v>
      </c>
      <c r="BV259" s="71">
        <v>-4.4836759942996657E-2</v>
      </c>
      <c r="BW259" s="71">
        <v>-0.37335608278270227</v>
      </c>
      <c r="BX259" s="149">
        <v>0.10188985833444048</v>
      </c>
      <c r="BY259" s="71">
        <v>-0.21355227066416005</v>
      </c>
      <c r="BZ259" s="71">
        <v>9.1197062159678821E-2</v>
      </c>
      <c r="CA259" s="71">
        <v>0.30351479239537577</v>
      </c>
      <c r="CB259" s="71">
        <v>-8.1340879485477233E-2</v>
      </c>
      <c r="CC259" s="71">
        <v>-7.343166621488012E-2</v>
      </c>
      <c r="CD259" s="62"/>
      <c r="CE259" s="62"/>
      <c r="CF259" s="6"/>
      <c r="CG259" s="6">
        <v>4.6411875251688661E-2</v>
      </c>
      <c r="CH259" s="6">
        <v>0.99238536643506092</v>
      </c>
      <c r="CI259">
        <v>0.13417339031768472</v>
      </c>
      <c r="CJ259">
        <v>4.0816284042708165E-2</v>
      </c>
      <c r="CK259">
        <v>-7.9064949405519599E-2</v>
      </c>
      <c r="CL259">
        <v>-0.11229751346866902</v>
      </c>
      <c r="CM259">
        <v>0.11815273400086339</v>
      </c>
      <c r="CN259">
        <v>1.0342410240205529E-2</v>
      </c>
      <c r="CO259">
        <v>0.18551329195958632</v>
      </c>
      <c r="CP259">
        <v>-0.16807157377504908</v>
      </c>
      <c r="CQ259">
        <v>-0.33676745528004759</v>
      </c>
      <c r="CR259">
        <v>-0.35899711340058671</v>
      </c>
      <c r="CS259">
        <v>-0.10519658930864652</v>
      </c>
      <c r="CT259">
        <v>-0.16068149552765459</v>
      </c>
      <c r="CU259">
        <v>5.4439726114222285E-2</v>
      </c>
      <c r="CV259">
        <v>8.1231312519247464E-2</v>
      </c>
      <c r="CW259">
        <v>-0.20610767072916025</v>
      </c>
      <c r="CX259">
        <v>-0.13174774095839509</v>
      </c>
      <c r="CY259">
        <v>9.2067782284439278E-2</v>
      </c>
      <c r="CZ259">
        <v>2.4610151265975017E-2</v>
      </c>
      <c r="DA259">
        <v>7.3676100723944163E-2</v>
      </c>
      <c r="DB259">
        <v>-0.22076793386290516</v>
      </c>
      <c r="DC259">
        <v>-3.4706816864419066E-2</v>
      </c>
      <c r="DD259">
        <v>-0.24707784128215132</v>
      </c>
      <c r="DE259">
        <v>-0.18235910003516995</v>
      </c>
      <c r="DF259">
        <v>-0.20583736204191463</v>
      </c>
      <c r="DG259">
        <v>-0.43050833524714482</v>
      </c>
      <c r="DH259">
        <v>0.18510896915577765</v>
      </c>
      <c r="DI259">
        <v>0.17959503079009476</v>
      </c>
      <c r="DJ259">
        <v>4.7964239477120592E-2</v>
      </c>
      <c r="DK259">
        <v>-8.7922478054688405E-2</v>
      </c>
      <c r="DL259">
        <v>-1.3505034734430849E-2</v>
      </c>
      <c r="DM259">
        <v>-0.18034182113192743</v>
      </c>
      <c r="DN259">
        <v>-0.20956666033455501</v>
      </c>
      <c r="DO259">
        <v>-0.14903203805088305</v>
      </c>
      <c r="DP259">
        <v>-6.8464711803827738E-2</v>
      </c>
      <c r="DQ259">
        <v>0.12034628158705411</v>
      </c>
      <c r="DR259">
        <v>-0.13368998383330716</v>
      </c>
      <c r="DS259">
        <v>-0.11491702550107252</v>
      </c>
      <c r="DT259">
        <v>4.9832290355916228E-2</v>
      </c>
      <c r="DU259">
        <v>-8.759138773258178E-2</v>
      </c>
      <c r="DV259">
        <v>5.6358874073604334E-2</v>
      </c>
      <c r="DW259">
        <v>-0.30225932772609143</v>
      </c>
      <c r="DX259">
        <v>2.6076976713282869E-2</v>
      </c>
      <c r="DY259">
        <v>-0.13301817095682419</v>
      </c>
      <c r="DZ259">
        <v>-3.7666327849435403E-2</v>
      </c>
      <c r="EA259">
        <v>-0.15010974965065504</v>
      </c>
      <c r="EB259">
        <v>-9.8485990927286951E-2</v>
      </c>
      <c r="EC259">
        <v>8.5956288411773468E-2</v>
      </c>
      <c r="ED259">
        <v>0.11901363169787475</v>
      </c>
      <c r="EE259">
        <v>7.9956014732168929E-2</v>
      </c>
      <c r="EF259">
        <v>-4.0637214454197629E-2</v>
      </c>
      <c r="EG259">
        <v>-7.6225620922512435E-2</v>
      </c>
      <c r="EH259">
        <v>-0.13782800416462881</v>
      </c>
      <c r="EI259">
        <v>0.11839694255985908</v>
      </c>
      <c r="EJ259">
        <v>-1.1435804727132135E-2</v>
      </c>
      <c r="EK259">
        <v>0.69799092551066333</v>
      </c>
      <c r="EL259">
        <v>-3.0537654099107431E-2</v>
      </c>
      <c r="EM259">
        <v>-0.36654744585551147</v>
      </c>
      <c r="EN259">
        <v>0.10003195140902853</v>
      </c>
      <c r="EO259">
        <v>-0.1779438832095796</v>
      </c>
      <c r="EP259">
        <v>0.13596372463912507</v>
      </c>
      <c r="EQ259">
        <v>0.30737752492085352</v>
      </c>
      <c r="ER259">
        <v>-1.5255910137128981E-2</v>
      </c>
      <c r="ES259">
        <v>-2.0813353730209538E-2</v>
      </c>
    </row>
    <row r="260" spans="1:149" ht="13.5" thickBot="1" x14ac:dyDescent="0.25">
      <c r="B260" s="2">
        <v>241</v>
      </c>
      <c r="O260" s="70">
        <v>258</v>
      </c>
      <c r="P260" s="70">
        <v>0</v>
      </c>
      <c r="Q260" s="114"/>
      <c r="R260" s="114"/>
      <c r="S260" s="114"/>
      <c r="T260" s="114"/>
      <c r="U260" s="114"/>
      <c r="V260" s="114"/>
      <c r="W260" s="114"/>
      <c r="X260" s="143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149"/>
      <c r="BY260" s="71"/>
      <c r="BZ260" s="71"/>
      <c r="CA260" s="71"/>
      <c r="CB260" s="71"/>
      <c r="CC260" s="71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47" customFormat="1" ht="13.5" thickBot="1" x14ac:dyDescent="0.25">
      <c r="A261" s="19"/>
      <c r="B261" s="2">
        <v>242</v>
      </c>
      <c r="C261" s="145" t="s">
        <v>153</v>
      </c>
      <c r="D261" s="146"/>
      <c r="E261" s="146"/>
      <c r="F261" s="41"/>
      <c r="G261" s="41">
        <f>LN(G256/G257)</f>
        <v>-0.29604516433724837</v>
      </c>
      <c r="H261" s="41">
        <f t="shared" ref="H261:K261" si="139">LN(H256/H257)</f>
        <v>-0.28359808388622032</v>
      </c>
      <c r="I261" s="41">
        <f t="shared" si="139"/>
        <v>-0.28876409689525356</v>
      </c>
      <c r="J261" s="41">
        <f t="shared" si="139"/>
        <v>-0.2610097990474195</v>
      </c>
      <c r="K261" s="41" t="e">
        <f t="shared" si="139"/>
        <v>#NUM!</v>
      </c>
      <c r="L261" s="41" t="e">
        <f t="shared" ref="L261:M261" si="140">LN(L256/L257)</f>
        <v>#NUM!</v>
      </c>
      <c r="M261" s="41" t="e">
        <f t="shared" si="140"/>
        <v>#NUM!</v>
      </c>
      <c r="N261" s="169"/>
      <c r="O261" s="148">
        <v>259</v>
      </c>
      <c r="P261" s="148">
        <v>0</v>
      </c>
      <c r="Q261" s="142">
        <v>-6.7672504670865437E-3</v>
      </c>
      <c r="R261" s="142">
        <v>0.66057312850554384</v>
      </c>
      <c r="S261" s="142">
        <v>9.559354195673378E-2</v>
      </c>
      <c r="T261" s="142">
        <v>3.6834302788116932E-2</v>
      </c>
      <c r="U261" s="142">
        <v>-9.3754281900766998E-2</v>
      </c>
      <c r="V261" s="142">
        <v>-0.13883101678348378</v>
      </c>
      <c r="W261" s="142">
        <v>0.17053579029887306</v>
      </c>
      <c r="X261" s="144">
        <v>-2.8001377187363758E-3</v>
      </c>
      <c r="Y261" s="142">
        <v>0.24155175538842397</v>
      </c>
      <c r="Z261" s="142">
        <v>-0.19307436062658731</v>
      </c>
      <c r="AA261" s="142">
        <v>-0.4483860383060369</v>
      </c>
      <c r="AB261" s="142">
        <v>-0.47766441528662357</v>
      </c>
      <c r="AC261" s="142">
        <v>-0.13118334367303955</v>
      </c>
      <c r="AD261" s="142">
        <v>-0.16023770628346737</v>
      </c>
      <c r="AE261" s="142">
        <v>-2.6893244417793071E-2</v>
      </c>
      <c r="AF261" s="142">
        <v>2.3000779196439725E-2</v>
      </c>
      <c r="AG261" s="142">
        <v>-0.24775687024487569</v>
      </c>
      <c r="AH261" s="142">
        <v>-0.12320467107657999</v>
      </c>
      <c r="AI261" s="142">
        <v>0.10847145353854716</v>
      </c>
      <c r="AJ261" s="142">
        <v>-7.8708771569075374E-3</v>
      </c>
      <c r="AK261" s="142">
        <v>7.6140422612958253E-2</v>
      </c>
      <c r="AL261" s="142">
        <v>-0.27647306171757707</v>
      </c>
      <c r="AM261" s="142">
        <v>-2.2761367546868562E-2</v>
      </c>
      <c r="AN261" s="142">
        <v>-0.29151340026801986</v>
      </c>
      <c r="AO261" s="142">
        <v>-0.21299880948856922</v>
      </c>
      <c r="AP261" s="142">
        <v>-0.15435074148231448</v>
      </c>
      <c r="AQ261" s="142">
        <v>-0.57659660670458412</v>
      </c>
      <c r="AR261" s="142">
        <v>0.1599439079302731</v>
      </c>
      <c r="AS261" s="142">
        <v>0.18231453200353245</v>
      </c>
      <c r="AT261" s="142">
        <v>-2.2330564442644099E-2</v>
      </c>
      <c r="AU261" s="142">
        <v>-9.8668585944893958E-2</v>
      </c>
      <c r="AV261" s="142">
        <v>1.255278982614313E-2</v>
      </c>
      <c r="AW261" s="142">
        <v>-0.1923847197764629</v>
      </c>
      <c r="AX261" s="142">
        <v>-0.20985794951884912</v>
      </c>
      <c r="AY261" s="142">
        <v>-9.2470479709290454E-2</v>
      </c>
      <c r="AZ261" s="142">
        <v>-5.8883753821959539E-2</v>
      </c>
      <c r="BA261" s="142"/>
      <c r="BB261" s="142">
        <v>-0.17353299422013507</v>
      </c>
      <c r="BC261" s="142">
        <v>-0.10018715109223296</v>
      </c>
      <c r="BD261" s="142">
        <v>1.2722268251887889E-2</v>
      </c>
      <c r="BE261" s="142">
        <v>-5.1762674360192364E-2</v>
      </c>
      <c r="BF261" s="142">
        <v>3.2871165743072903E-2</v>
      </c>
      <c r="BG261" s="142">
        <v>-0.37347368955381871</v>
      </c>
      <c r="BH261" s="142">
        <v>1.0010852944333569E-2</v>
      </c>
      <c r="BI261" s="142">
        <v>-0.20003458519954234</v>
      </c>
      <c r="BJ261" s="142">
        <v>-5.6650616611175993E-2</v>
      </c>
      <c r="BK261" s="142">
        <v>-0.14448629176665168</v>
      </c>
      <c r="BL261" s="142">
        <v>-0.21911245789754569</v>
      </c>
      <c r="BM261" s="142">
        <v>5.797526128895579E-2</v>
      </c>
      <c r="BN261" s="142">
        <v>8.1650757706730567E-2</v>
      </c>
      <c r="BO261" s="142">
        <v>7.2308948513432877E-2</v>
      </c>
      <c r="BP261" s="142">
        <v>-9.404932931141699E-2</v>
      </c>
      <c r="BQ261" s="142">
        <v>-0.16916290238625717</v>
      </c>
      <c r="BR261" s="142"/>
      <c r="BS261" s="142">
        <v>9.3482768835928959E-2</v>
      </c>
      <c r="BT261" s="142">
        <v>3.2266265180271286E-2</v>
      </c>
      <c r="BU261" s="142">
        <v>0.52967500191875216</v>
      </c>
      <c r="BV261" s="142">
        <v>-4.5873021111753877E-2</v>
      </c>
      <c r="BW261" s="142">
        <v>-0.46737681479801951</v>
      </c>
      <c r="BX261" s="150">
        <v>9.7026758670746019E-2</v>
      </c>
      <c r="BY261" s="142">
        <v>-0.24022901853235762</v>
      </c>
      <c r="BZ261" s="142">
        <v>8.7275315801089132E-2</v>
      </c>
      <c r="CA261" s="142">
        <v>0.26506430253982199</v>
      </c>
      <c r="CB261" s="142">
        <v>-8.4840149794422878E-2</v>
      </c>
      <c r="CC261" s="142">
        <v>-7.6267481216492822E-2</v>
      </c>
      <c r="CD261" s="117"/>
      <c r="CE261" s="117"/>
      <c r="CG261" s="147">
        <v>4.5367050329651368E-2</v>
      </c>
      <c r="CH261" s="147">
        <v>0.68933259749771869</v>
      </c>
      <c r="CI261" s="147">
        <v>0.1259040951320283</v>
      </c>
      <c r="CJ261" s="147">
        <v>4.0005293791986606E-2</v>
      </c>
      <c r="CK261" s="147">
        <v>-8.2365765740685132E-2</v>
      </c>
      <c r="CL261" s="147">
        <v>-0.11911862981757558</v>
      </c>
      <c r="CM261" s="147">
        <v>0.11167797899859878</v>
      </c>
      <c r="CN261" s="147">
        <v>1.0289293438666823E-2</v>
      </c>
      <c r="CO261" s="147">
        <v>0.17017583857315138</v>
      </c>
      <c r="CP261" s="147">
        <v>-0.18400886803332583</v>
      </c>
      <c r="CQ261" s="147">
        <v>-0.41062960410939753</v>
      </c>
      <c r="CR261" s="147">
        <v>-0.44472131879639099</v>
      </c>
      <c r="CS261" s="147">
        <v>-0.11115123769332692</v>
      </c>
      <c r="CT261" s="147">
        <v>-0.17516502062973122</v>
      </c>
      <c r="CU261" s="147">
        <v>5.3009560568334758E-2</v>
      </c>
      <c r="CV261" s="147">
        <v>7.8100495895402341E-2</v>
      </c>
      <c r="CW261" s="147">
        <v>-0.23080743238259485</v>
      </c>
      <c r="CX261" s="147">
        <v>-0.1412729855282201</v>
      </c>
      <c r="CY261" s="147">
        <v>8.8072947085392747E-2</v>
      </c>
      <c r="CZ261" s="147">
        <v>2.4312200014364814E-2</v>
      </c>
      <c r="DA261" s="147">
        <v>7.1088368407897409E-2</v>
      </c>
      <c r="DB261" s="147">
        <v>-0.2494463748605496</v>
      </c>
      <c r="DC261" s="147">
        <v>-3.5323407065295964E-2</v>
      </c>
      <c r="DD261" s="147">
        <v>-0.28379343140248919</v>
      </c>
      <c r="DE261" s="147">
        <v>-0.20133203636505317</v>
      </c>
      <c r="DF261" s="147">
        <v>-0.23046700501020001</v>
      </c>
      <c r="DG261" s="147">
        <v>-0.56301113228127964</v>
      </c>
      <c r="DH261" s="147">
        <v>0.16983472745278344</v>
      </c>
      <c r="DI261" s="147">
        <v>0.16517118532726821</v>
      </c>
      <c r="DJ261" s="147">
        <v>4.6849462680324805E-2</v>
      </c>
      <c r="DK261" s="147">
        <v>-9.2030290387265207E-2</v>
      </c>
      <c r="DL261" s="147">
        <v>-1.3597057165973493E-2</v>
      </c>
      <c r="DM261" s="147">
        <v>-0.19886788067098882</v>
      </c>
      <c r="DN261" s="147">
        <v>-0.23517395268724575</v>
      </c>
      <c r="DO261" s="147">
        <v>-0.16138079865080168</v>
      </c>
      <c r="DP261" s="147">
        <v>-7.092120646301206E-2</v>
      </c>
      <c r="DQ261" s="147">
        <v>0.11363781750916124</v>
      </c>
      <c r="DR261" s="147">
        <v>-0.14351244814584868</v>
      </c>
      <c r="DS261" s="147">
        <v>-0.12207388187310986</v>
      </c>
      <c r="DT261" s="147">
        <v>4.8630427941724147E-2</v>
      </c>
      <c r="DU261" s="147">
        <v>-9.1667349480746396E-2</v>
      </c>
      <c r="DV261" s="147">
        <v>5.4827970423291836E-2</v>
      </c>
      <c r="DW261" s="147">
        <v>-0.35990777494756127</v>
      </c>
      <c r="DX261" s="147">
        <v>2.5742769970603607E-2</v>
      </c>
      <c r="DY261" s="147">
        <v>-0.1427372608489357</v>
      </c>
      <c r="DZ261" s="147">
        <v>-3.8394035908504931E-2</v>
      </c>
      <c r="EA261" s="147">
        <v>-0.16264805507018759</v>
      </c>
      <c r="EB261" s="147">
        <v>-0.10367969672271901</v>
      </c>
      <c r="EC261" s="147">
        <v>8.2460970620447563E-2</v>
      </c>
      <c r="ED261" s="147">
        <v>0.11244761129122202</v>
      </c>
      <c r="EE261" s="147">
        <v>7.6920313206913921E-2</v>
      </c>
      <c r="EF261" s="147">
        <v>-4.1485979966266094E-2</v>
      </c>
      <c r="EG261" s="147">
        <v>-7.9287415644441098E-2</v>
      </c>
      <c r="EH261" s="147">
        <v>-0.14830049709061152</v>
      </c>
      <c r="EI261" s="147">
        <v>0.11189635873102806</v>
      </c>
      <c r="EJ261" s="147">
        <v>-1.1501696373013277E-2</v>
      </c>
      <c r="EK261" s="147">
        <v>0.52944574365265096</v>
      </c>
      <c r="EL261" s="147">
        <v>-3.1013643732482783E-2</v>
      </c>
      <c r="EM261" s="147">
        <v>-0.45657017682524337</v>
      </c>
      <c r="EN261" s="147">
        <v>9.5339226117957004E-2</v>
      </c>
      <c r="EO261" s="147">
        <v>-0.19594661765466731</v>
      </c>
      <c r="EP261" s="147">
        <v>0.1274813872531238</v>
      </c>
      <c r="EQ261" s="147">
        <v>0.26802324138088135</v>
      </c>
      <c r="ER261" s="147">
        <v>-1.5373478811613703E-2</v>
      </c>
      <c r="ES261" s="147">
        <v>-2.1033004704942824E-2</v>
      </c>
    </row>
    <row r="262" spans="1:149" x14ac:dyDescent="0.2">
      <c r="A262" s="8"/>
      <c r="B262" s="2">
        <v>243</v>
      </c>
      <c r="D262" s="21">
        <v>186</v>
      </c>
      <c r="E262"/>
      <c r="O262" s="70">
        <v>260</v>
      </c>
      <c r="P262" s="70">
        <v>0</v>
      </c>
      <c r="Q262" s="114">
        <v>-6.7672504670865437E-3</v>
      </c>
      <c r="R262" s="114">
        <v>0.66057312850554384</v>
      </c>
      <c r="S262" s="114">
        <v>9.559354195673378E-2</v>
      </c>
      <c r="T262" s="114">
        <v>3.6834302788116932E-2</v>
      </c>
      <c r="U262" s="114">
        <v>-9.3754281900766998E-2</v>
      </c>
      <c r="V262" s="114">
        <v>-0.13883101678348378</v>
      </c>
      <c r="W262" s="114">
        <v>0.17053579029887306</v>
      </c>
      <c r="X262" s="143">
        <v>-2.8001377187363758E-3</v>
      </c>
      <c r="Y262" s="114">
        <v>0.24155175538842397</v>
      </c>
      <c r="Z262" s="114">
        <v>-0.19307436062658731</v>
      </c>
      <c r="AA262" s="114">
        <v>-0.4483860383060369</v>
      </c>
      <c r="AB262" s="114">
        <v>-0.47766441528662357</v>
      </c>
      <c r="AC262" s="114">
        <v>-0.13118334367303955</v>
      </c>
      <c r="AD262" s="114">
        <v>-0.16023770628346737</v>
      </c>
      <c r="AE262" s="114">
        <v>-2.6893244417793071E-2</v>
      </c>
      <c r="AF262" s="114">
        <v>2.3000779196439725E-2</v>
      </c>
      <c r="AG262" s="114">
        <v>-0.24775687024487569</v>
      </c>
      <c r="AH262" s="114">
        <v>-0.12320467107657999</v>
      </c>
      <c r="AI262" s="114">
        <v>0.10847145353854716</v>
      </c>
      <c r="AJ262" s="114">
        <v>-7.8708771569075374E-3</v>
      </c>
      <c r="AK262" s="114">
        <v>7.6140422612958253E-2</v>
      </c>
      <c r="AL262" s="71">
        <v>-0.27647306171757707</v>
      </c>
      <c r="AM262" s="71">
        <v>-2.2761367546868562E-2</v>
      </c>
      <c r="AN262" s="71">
        <v>-0.29151340026801986</v>
      </c>
      <c r="AO262" s="71">
        <v>-0.21299880948856922</v>
      </c>
      <c r="AP262" s="71">
        <v>-0.15435074148231448</v>
      </c>
      <c r="AQ262" s="71">
        <v>-0.57659660670458412</v>
      </c>
      <c r="AR262" s="71">
        <v>0.1599439079302731</v>
      </c>
      <c r="AS262" s="71">
        <v>0.18231453200353245</v>
      </c>
      <c r="AT262" s="71">
        <v>-2.2330564442644099E-2</v>
      </c>
      <c r="AU262" s="71">
        <v>-9.8668585944893958E-2</v>
      </c>
      <c r="AV262" s="71">
        <v>1.255278982614313E-2</v>
      </c>
      <c r="AW262" s="71">
        <v>-0.1923847197764629</v>
      </c>
      <c r="AX262" s="71">
        <v>-0.20985794951884912</v>
      </c>
      <c r="AY262" s="71">
        <v>-9.2470479709290454E-2</v>
      </c>
      <c r="AZ262" s="71">
        <v>-5.8883753821959539E-2</v>
      </c>
      <c r="BA262" s="71"/>
      <c r="BB262" s="71">
        <v>-0.17353299422013507</v>
      </c>
      <c r="BC262" s="71">
        <v>-0.10018715109223296</v>
      </c>
      <c r="BD262" s="71">
        <v>1.2722268251887889E-2</v>
      </c>
      <c r="BE262" s="71">
        <v>-5.1762674360192364E-2</v>
      </c>
      <c r="BF262" s="71">
        <v>3.2871165743072903E-2</v>
      </c>
      <c r="BG262" s="71">
        <v>-0.37347368955381871</v>
      </c>
      <c r="BH262" s="71">
        <v>1.0010852944333569E-2</v>
      </c>
      <c r="BI262" s="71">
        <v>-0.20003458519954234</v>
      </c>
      <c r="BJ262" s="71">
        <v>-5.6650616611175993E-2</v>
      </c>
      <c r="BK262" s="71">
        <v>-0.14448629176665168</v>
      </c>
      <c r="BL262" s="71">
        <v>-0.21911245789754569</v>
      </c>
      <c r="BM262" s="71">
        <v>5.797526128895579E-2</v>
      </c>
      <c r="BN262" s="71">
        <v>8.1650757706730567E-2</v>
      </c>
      <c r="BO262" s="71">
        <v>7.2308948513432877E-2</v>
      </c>
      <c r="BP262" s="71">
        <v>-9.404932931141699E-2</v>
      </c>
      <c r="BQ262" s="71">
        <v>-0.16916290238625717</v>
      </c>
      <c r="BR262" s="71"/>
      <c r="BS262" s="71">
        <v>9.3482768835928959E-2</v>
      </c>
      <c r="BT262" s="71">
        <v>3.2266265180271286E-2</v>
      </c>
      <c r="BU262" s="71">
        <v>0.52967500191875216</v>
      </c>
      <c r="BV262" s="71">
        <v>-4.5873021111753877E-2</v>
      </c>
      <c r="BW262" s="71">
        <v>-0.46737681479801951</v>
      </c>
      <c r="BX262" s="71">
        <v>9.7026758670746019E-2</v>
      </c>
      <c r="BY262" s="71">
        <v>-0.24022901853235762</v>
      </c>
      <c r="BZ262" s="71">
        <v>8.7275315801089132E-2</v>
      </c>
      <c r="CA262" s="71">
        <v>0.26506430253982199</v>
      </c>
      <c r="CB262" s="71">
        <v>-8.4840149794422878E-2</v>
      </c>
      <c r="CC262" s="71">
        <v>-7.6267481216492822E-2</v>
      </c>
      <c r="CD262" s="117">
        <v>-2.6780322903377264E-2</v>
      </c>
      <c r="CE262" s="117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x14ac:dyDescent="0.2">
      <c r="B263" s="2">
        <v>244</v>
      </c>
      <c r="E263"/>
      <c r="O263" s="70">
        <v>261</v>
      </c>
      <c r="P263" s="70">
        <v>0</v>
      </c>
      <c r="Q263" s="114">
        <v>0</v>
      </c>
      <c r="R263" s="114">
        <v>0</v>
      </c>
      <c r="S263" s="114">
        <v>0</v>
      </c>
      <c r="T263" s="114">
        <v>0</v>
      </c>
      <c r="U263" s="114">
        <v>0</v>
      </c>
      <c r="V263" s="114">
        <v>0</v>
      </c>
      <c r="W263" s="114">
        <v>0</v>
      </c>
      <c r="X263" s="143">
        <v>0</v>
      </c>
      <c r="Y263" s="114">
        <v>0</v>
      </c>
      <c r="Z263" s="114">
        <v>0</v>
      </c>
      <c r="AA263" s="114">
        <v>0</v>
      </c>
      <c r="AB263" s="114">
        <v>0</v>
      </c>
      <c r="AC263" s="114">
        <v>0</v>
      </c>
      <c r="AD263" s="114">
        <v>0</v>
      </c>
      <c r="AE263" s="114">
        <v>0</v>
      </c>
      <c r="AF263" s="114">
        <v>0</v>
      </c>
      <c r="AG263" s="114">
        <v>0</v>
      </c>
      <c r="AH263" s="114">
        <v>0</v>
      </c>
      <c r="AI263" s="114">
        <v>0</v>
      </c>
      <c r="AJ263" s="114">
        <v>0</v>
      </c>
      <c r="AK263" s="114">
        <v>0</v>
      </c>
      <c r="AL263" s="71">
        <v>0</v>
      </c>
      <c r="AM263" s="71">
        <v>0</v>
      </c>
      <c r="AN263" s="71">
        <v>0</v>
      </c>
      <c r="AO263" s="71">
        <v>0</v>
      </c>
      <c r="AP263" s="71">
        <v>0</v>
      </c>
      <c r="AQ263" s="71">
        <v>0</v>
      </c>
      <c r="AR263" s="71">
        <v>0</v>
      </c>
      <c r="AS263" s="71">
        <v>0</v>
      </c>
      <c r="AT263" s="71">
        <v>0</v>
      </c>
      <c r="AU263" s="71">
        <v>0</v>
      </c>
      <c r="AV263" s="71">
        <v>0</v>
      </c>
      <c r="AW263" s="71">
        <v>0</v>
      </c>
      <c r="AX263" s="71">
        <v>0</v>
      </c>
      <c r="AY263" s="71">
        <v>0</v>
      </c>
      <c r="AZ263" s="71">
        <v>0</v>
      </c>
      <c r="BA263" s="71"/>
      <c r="BB263" s="71">
        <v>0</v>
      </c>
      <c r="BC263" s="71">
        <v>0</v>
      </c>
      <c r="BD263" s="71">
        <v>0</v>
      </c>
      <c r="BE263" s="71">
        <v>0</v>
      </c>
      <c r="BF263" s="71">
        <v>0</v>
      </c>
      <c r="BG263" s="71">
        <v>0</v>
      </c>
      <c r="BH263" s="71">
        <v>0</v>
      </c>
      <c r="BI263" s="71">
        <v>0</v>
      </c>
      <c r="BJ263" s="71">
        <v>0</v>
      </c>
      <c r="BK263" s="71">
        <v>0</v>
      </c>
      <c r="BL263" s="71">
        <v>0</v>
      </c>
      <c r="BM263" s="71">
        <v>0</v>
      </c>
      <c r="BN263" s="71">
        <v>0</v>
      </c>
      <c r="BO263" s="71">
        <v>0</v>
      </c>
      <c r="BP263" s="71">
        <v>0</v>
      </c>
      <c r="BQ263" s="71">
        <v>0</v>
      </c>
      <c r="BR263" s="71"/>
      <c r="BS263" s="71">
        <v>0</v>
      </c>
      <c r="BT263" s="71">
        <v>0</v>
      </c>
      <c r="BU263" s="71">
        <v>0</v>
      </c>
      <c r="BV263" s="71">
        <v>0</v>
      </c>
      <c r="BW263" s="71">
        <v>0</v>
      </c>
      <c r="BX263" s="71">
        <v>0</v>
      </c>
      <c r="BY263" s="71">
        <v>0</v>
      </c>
      <c r="BZ263" s="71">
        <v>0</v>
      </c>
      <c r="CA263" s="71">
        <v>0</v>
      </c>
      <c r="CB263" s="71">
        <v>0</v>
      </c>
      <c r="CC263" s="71">
        <v>0</v>
      </c>
      <c r="CD263" s="117">
        <v>0</v>
      </c>
      <c r="CE263" s="117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x14ac:dyDescent="0.2">
      <c r="B264" s="2">
        <v>245</v>
      </c>
      <c r="E264"/>
      <c r="O264" s="70">
        <v>262</v>
      </c>
      <c r="P264" s="70">
        <v>0</v>
      </c>
      <c r="Q264" s="114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CG264">
        <v>0</v>
      </c>
    </row>
    <row r="265" spans="1:149" x14ac:dyDescent="0.2">
      <c r="B265" s="2">
        <v>246</v>
      </c>
      <c r="C265" t="s">
        <v>154</v>
      </c>
      <c r="E265"/>
      <c r="O265" s="70">
        <v>263</v>
      </c>
      <c r="Q265" s="114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CG265">
        <v>0</v>
      </c>
    </row>
    <row r="266" spans="1:149" x14ac:dyDescent="0.2">
      <c r="B266" s="2">
        <v>247</v>
      </c>
      <c r="E266" t="s">
        <v>155</v>
      </c>
      <c r="F266" s="42"/>
      <c r="G266" s="42"/>
      <c r="H266" s="42"/>
      <c r="I266" s="42"/>
      <c r="J266" s="42"/>
      <c r="K266" s="42"/>
      <c r="L266" s="42"/>
      <c r="M266" s="42"/>
      <c r="N266" s="150"/>
      <c r="O266" s="70">
        <v>264</v>
      </c>
      <c r="Q266" s="114">
        <v>-6.7672504670865437E-3</v>
      </c>
      <c r="R266" s="81">
        <v>0.66057312850554384</v>
      </c>
      <c r="S266" s="81">
        <v>9.559354195673378E-2</v>
      </c>
      <c r="T266" s="81">
        <v>3.6834302788116932E-2</v>
      </c>
      <c r="U266" s="81">
        <v>-9.3754281900766998E-2</v>
      </c>
      <c r="V266" s="81">
        <v>-0.13883101678348378</v>
      </c>
      <c r="W266" s="81">
        <v>0.17053579029887306</v>
      </c>
      <c r="X266" s="81">
        <v>-2.8001377187363758E-3</v>
      </c>
      <c r="Y266" s="81">
        <v>0.24155175538842397</v>
      </c>
      <c r="Z266" s="81">
        <v>-0.19307436062658731</v>
      </c>
      <c r="AA266" s="81">
        <v>-0.4483860383060369</v>
      </c>
      <c r="AB266" s="81">
        <v>-0.47766441528662357</v>
      </c>
      <c r="AC266" s="81">
        <v>-0.13118334367303955</v>
      </c>
      <c r="AD266" s="81">
        <v>-0.16023770628346737</v>
      </c>
      <c r="AE266" s="81">
        <v>-2.6893244417793071E-2</v>
      </c>
      <c r="AF266" s="81">
        <v>2.3000779196439725E-2</v>
      </c>
      <c r="AG266" s="81">
        <v>-0.24775687024487569</v>
      </c>
      <c r="AH266" s="81">
        <v>-0.12320467107657999</v>
      </c>
      <c r="AI266" s="81">
        <v>0.10847145353854716</v>
      </c>
      <c r="AJ266" s="81">
        <v>-7.8708771569075374E-3</v>
      </c>
      <c r="AK266" s="81">
        <v>7.6140422612958253E-2</v>
      </c>
      <c r="AL266" s="70">
        <v>-0.27647306171757707</v>
      </c>
      <c r="AM266" s="70">
        <v>-2.2761367546868562E-2</v>
      </c>
      <c r="AN266" s="70">
        <v>-0.29151340026801986</v>
      </c>
      <c r="AO266" s="70">
        <v>-0.21299880948856922</v>
      </c>
      <c r="AP266" s="70">
        <v>-0.15435074148231448</v>
      </c>
      <c r="AQ266" s="70">
        <v>-0.57659660670458412</v>
      </c>
      <c r="AR266" s="70">
        <v>0.1599439079302731</v>
      </c>
      <c r="AS266" s="70">
        <v>0.18231453200353245</v>
      </c>
      <c r="AT266" s="70">
        <v>-2.2330564442644099E-2</v>
      </c>
      <c r="AU266" s="70">
        <v>-9.8668585944893958E-2</v>
      </c>
      <c r="AV266" s="70">
        <v>1.255278982614313E-2</v>
      </c>
      <c r="AW266" s="70">
        <v>-0.1923847197764629</v>
      </c>
      <c r="AX266" s="70">
        <v>-0.20985794951884912</v>
      </c>
      <c r="AY266" s="70">
        <v>-9.2470479709290454E-2</v>
      </c>
      <c r="AZ266" s="70">
        <v>-5.8883753821959539E-2</v>
      </c>
      <c r="BB266" s="70">
        <v>-0.17353299422013507</v>
      </c>
      <c r="BC266" s="70">
        <v>-0.10018715109223296</v>
      </c>
      <c r="BD266" s="70">
        <v>1.2722268251887889E-2</v>
      </c>
      <c r="BE266" s="70">
        <v>-5.1762674360192364E-2</v>
      </c>
      <c r="BF266" s="70">
        <v>3.2871165743072903E-2</v>
      </c>
      <c r="BG266" s="70">
        <v>-0.37347368955381871</v>
      </c>
      <c r="BH266" s="70">
        <v>1.0010852944333569E-2</v>
      </c>
      <c r="BI266" s="70">
        <v>-0.20003458519954234</v>
      </c>
      <c r="BJ266" s="70">
        <v>-5.6650616611175993E-2</v>
      </c>
      <c r="BK266" s="70">
        <v>-0.14448629176665168</v>
      </c>
      <c r="BL266" s="70">
        <v>-0.21911245789754569</v>
      </c>
      <c r="BM266" s="70">
        <v>5.797526128895579E-2</v>
      </c>
      <c r="BN266" s="70">
        <v>8.1650757706730567E-2</v>
      </c>
      <c r="BO266" s="70">
        <v>7.2308948513432877E-2</v>
      </c>
      <c r="BP266" s="70">
        <v>-9.404932931141699E-2</v>
      </c>
      <c r="BQ266" s="70">
        <v>-0.16916290238625717</v>
      </c>
      <c r="BS266" s="70">
        <v>9.3482768835928959E-2</v>
      </c>
      <c r="BT266" s="70">
        <v>3.2266265180271286E-2</v>
      </c>
      <c r="BU266" s="70">
        <v>0.52967500191875216</v>
      </c>
      <c r="BV266" s="70">
        <v>-4.5873021111753877E-2</v>
      </c>
      <c r="BW266" s="70">
        <v>-0.46737681479801951</v>
      </c>
      <c r="BX266" s="70">
        <v>9.7026758670746019E-2</v>
      </c>
      <c r="BY266" s="70">
        <v>-0.24022901853235762</v>
      </c>
      <c r="BZ266" s="70">
        <v>8.7275315801089132E-2</v>
      </c>
      <c r="CA266" s="70">
        <v>0.26506430253982199</v>
      </c>
      <c r="CB266" s="70">
        <v>-8.4840149794422878E-2</v>
      </c>
      <c r="CC266" s="70">
        <v>-7.6267481216492822E-2</v>
      </c>
      <c r="CD266" s="70">
        <v>-2.6780322903377264E-2</v>
      </c>
      <c r="CE266" s="70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x14ac:dyDescent="0.2">
      <c r="B267" s="2">
        <v>248</v>
      </c>
      <c r="D267">
        <v>193</v>
      </c>
      <c r="E267" t="s">
        <v>156</v>
      </c>
      <c r="F267" s="20"/>
      <c r="G267" s="20"/>
      <c r="H267" s="20"/>
      <c r="I267" s="20"/>
      <c r="J267" s="20"/>
      <c r="K267" s="20"/>
      <c r="L267" s="20"/>
      <c r="M267" s="20"/>
      <c r="N267" s="165"/>
      <c r="O267" s="70">
        <v>265</v>
      </c>
      <c r="Q267" s="114">
        <v>4.5367050329651368E-2</v>
      </c>
      <c r="R267" s="81">
        <v>0.68933259749771869</v>
      </c>
      <c r="S267" s="81">
        <v>0.1259040951320283</v>
      </c>
      <c r="T267" s="81">
        <v>4.0005293791986606E-2</v>
      </c>
      <c r="U267" s="81">
        <v>-8.2365765740685132E-2</v>
      </c>
      <c r="V267" s="81">
        <v>-0.11911862981757558</v>
      </c>
      <c r="W267" s="81">
        <v>0.11167797899859878</v>
      </c>
      <c r="X267" s="81">
        <v>1.0289293438666823E-2</v>
      </c>
      <c r="Y267" s="81">
        <v>0.17017583857315138</v>
      </c>
      <c r="Z267" s="81">
        <v>-0.18400886803332583</v>
      </c>
      <c r="AA267" s="81">
        <v>-0.41062960410939753</v>
      </c>
      <c r="AB267" s="81">
        <v>-0.44472131879639099</v>
      </c>
      <c r="AC267" s="81">
        <v>-0.11115123769332692</v>
      </c>
      <c r="AD267" s="81">
        <v>-0.17516502062973122</v>
      </c>
      <c r="AE267" s="81">
        <v>5.3009560568334758E-2</v>
      </c>
      <c r="AF267" s="81">
        <v>7.8100495895402341E-2</v>
      </c>
      <c r="AG267" s="81">
        <v>-0.23080743238259485</v>
      </c>
      <c r="AH267" s="81">
        <v>-0.1412729855282201</v>
      </c>
      <c r="AI267" s="81">
        <v>8.8072947085392747E-2</v>
      </c>
      <c r="AJ267" s="81">
        <v>2.4312200014364814E-2</v>
      </c>
      <c r="AK267" s="81">
        <v>7.1088368407897409E-2</v>
      </c>
      <c r="AL267" s="70">
        <v>-0.2494463748605496</v>
      </c>
      <c r="AM267" s="70">
        <v>-3.5323407065295964E-2</v>
      </c>
      <c r="AN267" s="70">
        <v>-0.28379343140248919</v>
      </c>
      <c r="AO267" s="70">
        <v>-0.20133203636505317</v>
      </c>
      <c r="AP267" s="70">
        <v>-0.23046700501020001</v>
      </c>
      <c r="AQ267" s="70">
        <v>-0.56301113228127964</v>
      </c>
      <c r="AR267" s="70">
        <v>0.16983472745278344</v>
      </c>
      <c r="AS267" s="70">
        <v>0.16517118532726821</v>
      </c>
      <c r="AT267" s="70">
        <v>4.6849462680324805E-2</v>
      </c>
      <c r="AU267" s="70">
        <v>-9.2030290387265207E-2</v>
      </c>
      <c r="AV267" s="70">
        <v>-1.3597057165973493E-2</v>
      </c>
      <c r="AW267" s="70">
        <v>-0.19886788067098882</v>
      </c>
      <c r="AX267" s="70">
        <v>-0.23517395268724575</v>
      </c>
      <c r="AY267" s="70">
        <v>-0.16138079865080168</v>
      </c>
      <c r="AZ267" s="70">
        <v>-7.092120646301206E-2</v>
      </c>
      <c r="BB267" s="70">
        <v>-0.14351244814584868</v>
      </c>
      <c r="BC267" s="70">
        <v>-0.12207388187310986</v>
      </c>
      <c r="BD267" s="70">
        <v>4.8630427941724147E-2</v>
      </c>
      <c r="BE267" s="70">
        <v>-9.1667349480746396E-2</v>
      </c>
      <c r="BF267" s="70">
        <v>5.4827970423291836E-2</v>
      </c>
      <c r="BG267" s="70">
        <v>-0.35990777494756127</v>
      </c>
      <c r="BH267" s="70">
        <v>2.5742769970603607E-2</v>
      </c>
      <c r="BI267" s="70">
        <v>-0.1427372608489357</v>
      </c>
      <c r="BJ267" s="70">
        <v>-3.8394035908504931E-2</v>
      </c>
      <c r="BK267" s="70">
        <v>-0.16264805507018759</v>
      </c>
      <c r="BL267" s="70">
        <v>-0.10367969672271901</v>
      </c>
      <c r="BM267" s="70">
        <v>8.2460970620447563E-2</v>
      </c>
      <c r="BN267" s="70">
        <v>0.11244761129122202</v>
      </c>
      <c r="BO267" s="70">
        <v>7.6920313206913921E-2</v>
      </c>
      <c r="BP267" s="70">
        <v>-4.1485979966266094E-2</v>
      </c>
      <c r="BQ267" s="70">
        <v>-7.9287415644441098E-2</v>
      </c>
      <c r="BS267" s="70">
        <v>0.11189635873102806</v>
      </c>
      <c r="BT267" s="70">
        <v>-1.1501696373013277E-2</v>
      </c>
      <c r="BU267" s="70">
        <v>0.52944574365265096</v>
      </c>
      <c r="BV267" s="70">
        <v>-3.1013643732482783E-2</v>
      </c>
      <c r="BW267" s="70">
        <v>-0.45657017682524337</v>
      </c>
      <c r="BX267" s="70">
        <v>9.5339226117957004E-2</v>
      </c>
      <c r="BY267" s="70">
        <v>-0.19594661765466731</v>
      </c>
      <c r="BZ267" s="70">
        <v>0.1274813872531238</v>
      </c>
      <c r="CA267" s="70">
        <v>0.26802324138088135</v>
      </c>
      <c r="CB267" s="70">
        <v>-1.5373478811613703E-2</v>
      </c>
      <c r="CC267" s="70">
        <v>-2.1033004704942824E-2</v>
      </c>
      <c r="CD267" s="70">
        <v>-5.9947503055636536E-2</v>
      </c>
      <c r="CE267" s="70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t="13.5" thickBot="1" x14ac:dyDescent="0.25">
      <c r="B268" s="2">
        <v>249</v>
      </c>
      <c r="D268">
        <v>192</v>
      </c>
      <c r="E268" t="s">
        <v>157</v>
      </c>
      <c r="F268" s="20"/>
      <c r="G268" s="20"/>
      <c r="H268" s="20"/>
      <c r="I268" s="20"/>
      <c r="J268" s="20"/>
      <c r="K268" s="20"/>
      <c r="L268" s="20"/>
      <c r="M268" s="20"/>
      <c r="N268" s="165"/>
      <c r="O268" s="70">
        <v>266</v>
      </c>
      <c r="Q268" s="114">
        <v>1.8544502808292482E-3</v>
      </c>
      <c r="R268" s="81">
        <v>0.69753664058569687</v>
      </c>
      <c r="S268" s="81">
        <v>0.1185744297966774</v>
      </c>
      <c r="T268" s="81">
        <v>2.0582024902304496E-2</v>
      </c>
      <c r="U268" s="81">
        <v>-4.3633329541489248E-2</v>
      </c>
      <c r="V268" s="81">
        <v>-0.11131026593277424</v>
      </c>
      <c r="W268" s="81">
        <v>0.135325906277316</v>
      </c>
      <c r="X268" s="81">
        <v>4.2686784785720385E-3</v>
      </c>
      <c r="Y268" s="81">
        <v>0.21017910101009249</v>
      </c>
      <c r="Z268" s="81">
        <v>-0.1317651130903405</v>
      </c>
      <c r="AA268" s="81">
        <v>-0.38188091724152129</v>
      </c>
      <c r="AB268" s="81">
        <v>-0.39445143950061579</v>
      </c>
      <c r="AC268" s="81">
        <v>-9.8981010167422667E-2</v>
      </c>
      <c r="AD268" s="81">
        <v>-0.15709734392501937</v>
      </c>
      <c r="AE268" s="81">
        <v>9.6056461718184813E-2</v>
      </c>
      <c r="AF268" s="81">
        <v>6.7827698772099765E-2</v>
      </c>
      <c r="AG268" s="81">
        <v>-0.20854398605540175</v>
      </c>
      <c r="AH268" s="81">
        <v>-0.14315834076282447</v>
      </c>
      <c r="AI268" s="81">
        <v>0.13430049909877317</v>
      </c>
      <c r="AJ268" s="81">
        <v>6.8351028518996521E-2</v>
      </c>
      <c r="AK268" s="81">
        <v>9.6186157822484408E-2</v>
      </c>
      <c r="AL268" s="70">
        <v>-0.12955609529149836</v>
      </c>
      <c r="AM268" s="70">
        <v>-5.1016220642006262E-2</v>
      </c>
      <c r="AN268" s="70">
        <v>-0.27549199300053506</v>
      </c>
      <c r="AO268" s="70">
        <v>-0.21270883613216501</v>
      </c>
      <c r="AP268" s="70">
        <v>-0.19571721019911756</v>
      </c>
      <c r="AQ268" s="70">
        <v>-0.66367582201788655</v>
      </c>
      <c r="AR268" s="70">
        <v>0.15563569706944919</v>
      </c>
      <c r="AS268" s="70">
        <v>0.15701098319323137</v>
      </c>
      <c r="AT268" s="70">
        <v>9.0521491614362168E-2</v>
      </c>
      <c r="AU268" s="70">
        <v>-0.12471065641265065</v>
      </c>
      <c r="AV268" s="70">
        <v>-2.8906023782322442E-2</v>
      </c>
      <c r="AW268" s="70">
        <v>-0.20354044009622529</v>
      </c>
      <c r="AX268" s="70">
        <v>-0.1880645293297267</v>
      </c>
      <c r="AY268" s="70">
        <v>-0.11645010935552043</v>
      </c>
      <c r="AZ268" s="70">
        <v>-8.0204653560004641E-2</v>
      </c>
      <c r="BB268" s="70">
        <v>-5.9523642853244862E-3</v>
      </c>
      <c r="BC268" s="70">
        <v>-0.16667811693305193</v>
      </c>
      <c r="BD268" s="70">
        <v>3.4886150338008036E-2</v>
      </c>
      <c r="BE268" s="70">
        <v>-6.4084655441337193E-2</v>
      </c>
      <c r="BF268" s="70">
        <v>3.2388891794771085E-2</v>
      </c>
      <c r="BG268" s="70">
        <v>-0.38539494116598599</v>
      </c>
      <c r="BH268" s="70">
        <v>4.4954594754340917E-2</v>
      </c>
      <c r="BI268" s="70">
        <v>-0.10230562681159319</v>
      </c>
      <c r="BJ268" s="70">
        <v>-2.5041568319419859E-2</v>
      </c>
      <c r="BK268" s="70">
        <v>-0.15442994850460851</v>
      </c>
      <c r="BL268" s="70">
        <v>-9.781187694611447E-2</v>
      </c>
      <c r="BM268" s="70">
        <v>0.12603300772274295</v>
      </c>
      <c r="BN268" s="70">
        <v>0.14018840917828337</v>
      </c>
      <c r="BO268" s="70">
        <v>0.10565803820530219</v>
      </c>
      <c r="BP268" s="70">
        <v>-8.0797555879495192E-2</v>
      </c>
      <c r="BQ268" s="70">
        <v>-3.4155539993055276E-2</v>
      </c>
      <c r="BS268" s="70">
        <v>0.12161062310123466</v>
      </c>
      <c r="BT268" s="70">
        <v>1.5897035873183286E-2</v>
      </c>
      <c r="BU268" s="70">
        <v>0.52337019654760064</v>
      </c>
      <c r="BV268" s="70">
        <v>-1.5919700255961594E-2</v>
      </c>
      <c r="BW268" s="70">
        <v>-0.4494394170458989</v>
      </c>
      <c r="BX268" s="70">
        <v>9.8501770584952839E-2</v>
      </c>
      <c r="BY268" s="70">
        <v>-0.17370220580672927</v>
      </c>
      <c r="BZ268" s="70">
        <v>0.16157123794359185</v>
      </c>
      <c r="CA268" s="70">
        <v>0.3488934290832868</v>
      </c>
      <c r="CB268" s="70">
        <v>-2.6780322903377264E-2</v>
      </c>
      <c r="CC268" s="70">
        <v>-1.9405557213708326E-2</v>
      </c>
      <c r="CD268" s="70">
        <v>-4.1518854224978433E-2</v>
      </c>
      <c r="CE268" s="70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thickBot="1" x14ac:dyDescent="0.25">
      <c r="B269" s="2">
        <v>250</v>
      </c>
      <c r="E269" s="44" t="s">
        <v>158</v>
      </c>
      <c r="F269" s="45"/>
      <c r="G269" s="45"/>
      <c r="H269" s="45"/>
      <c r="I269" s="45"/>
      <c r="J269" s="45"/>
      <c r="K269" s="45"/>
      <c r="L269" s="45"/>
      <c r="M269" s="45"/>
      <c r="N269" s="165"/>
      <c r="O269" s="70">
        <v>267</v>
      </c>
      <c r="Q269" s="114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CD269" s="70">
        <v>-4.2748893394664068E-2</v>
      </c>
      <c r="CE269" s="70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x14ac:dyDescent="0.2">
      <c r="B270" s="2">
        <v>251</v>
      </c>
      <c r="E270"/>
      <c r="Q270" s="70">
        <v>1.3484750047798024E-2</v>
      </c>
      <c r="R270" s="70">
        <v>0.68248078886298646</v>
      </c>
      <c r="S270" s="70">
        <v>0.11335735562847982</v>
      </c>
      <c r="T270" s="70">
        <v>3.2473873827469343E-2</v>
      </c>
      <c r="U270" s="70">
        <v>-7.3251125727647123E-2</v>
      </c>
      <c r="V270" s="70">
        <v>-0.12308663751127787</v>
      </c>
      <c r="W270" s="70">
        <v>0.1391798918582626</v>
      </c>
      <c r="X270" s="70">
        <v>3.919278066167496E-3</v>
      </c>
      <c r="Y270" s="70">
        <v>0.20730223165722261</v>
      </c>
      <c r="Z270" s="70">
        <v>-0.16961611391675122</v>
      </c>
      <c r="AA270" s="70">
        <v>-0.41363218655231854</v>
      </c>
      <c r="AB270" s="70">
        <v>-0.43894572452787678</v>
      </c>
      <c r="AC270" s="70">
        <v>-0.11377186384459638</v>
      </c>
      <c r="AD270" s="70">
        <v>-0.164166690279406</v>
      </c>
      <c r="AE270" s="70">
        <v>4.0724259289575501E-2</v>
      </c>
      <c r="AF270" s="70">
        <v>5.6309657954647284E-2</v>
      </c>
      <c r="AG270" s="70">
        <v>-0.22903609622762411</v>
      </c>
      <c r="AH270" s="70">
        <v>-0.13587866578920818</v>
      </c>
      <c r="AI270" s="70">
        <v>0.11028163324090436</v>
      </c>
      <c r="AJ270" s="70">
        <v>2.82641171254846E-2</v>
      </c>
      <c r="AK270" s="70">
        <v>8.1138316281113357E-2</v>
      </c>
      <c r="AL270" s="70">
        <v>-0.21849184395654167</v>
      </c>
      <c r="AM270" s="70">
        <v>-3.6366998418056927E-2</v>
      </c>
      <c r="AN270" s="70">
        <v>-0.28359960822368135</v>
      </c>
      <c r="AO270" s="70">
        <v>-0.20901322732859581</v>
      </c>
      <c r="AP270" s="70">
        <v>-0.19351165223054401</v>
      </c>
      <c r="AQ270" s="70">
        <v>-0.60109452033458355</v>
      </c>
      <c r="AR270" s="70">
        <v>0.16180477748416858</v>
      </c>
      <c r="AS270" s="70">
        <v>0.16816556684134401</v>
      </c>
      <c r="AT270" s="70">
        <v>3.8346796617347627E-2</v>
      </c>
      <c r="AU270" s="70">
        <v>-0.1051365109149366</v>
      </c>
      <c r="AV270" s="70">
        <v>-9.9834303740509358E-3</v>
      </c>
      <c r="AW270" s="70">
        <v>-0.19826434684789232</v>
      </c>
      <c r="AX270" s="70">
        <v>-0.21103214384527388</v>
      </c>
      <c r="AY270" s="70">
        <v>-0.12343379590520419</v>
      </c>
      <c r="AZ270" s="70">
        <v>-7.0003204614992084E-2</v>
      </c>
      <c r="BB270" s="70">
        <v>-0.10766593555043608</v>
      </c>
      <c r="BC270" s="70">
        <v>-0.1296463832994649</v>
      </c>
      <c r="BD270" s="70">
        <v>3.2079615510540026E-2</v>
      </c>
      <c r="BE270" s="70">
        <v>-6.9171559760758658E-2</v>
      </c>
      <c r="BF270" s="70">
        <v>4.0029342653711941E-2</v>
      </c>
      <c r="BG270" s="70">
        <v>-0.37292546855578862</v>
      </c>
      <c r="BH270" s="70">
        <v>2.6902739223092696E-2</v>
      </c>
      <c r="BI270" s="70">
        <v>-0.14835915762002375</v>
      </c>
      <c r="BJ270" s="70">
        <v>-4.0028740279700263E-2</v>
      </c>
      <c r="BK270" s="70">
        <v>-0.15385476511381593</v>
      </c>
      <c r="BL270" s="70">
        <v>-0.14020134385545971</v>
      </c>
      <c r="BM270" s="70">
        <v>8.8823079877382097E-2</v>
      </c>
      <c r="BN270" s="70">
        <v>0.11142892605874533</v>
      </c>
      <c r="BO270" s="70">
        <v>8.4962433308549648E-2</v>
      </c>
      <c r="BP270" s="70">
        <v>-7.2110955052392761E-2</v>
      </c>
      <c r="BQ270" s="70">
        <v>-9.4201952674584519E-2</v>
      </c>
      <c r="BS270" s="70">
        <v>0.1089965835560639</v>
      </c>
      <c r="BT270" s="70">
        <v>1.2220534893480432E-2</v>
      </c>
      <c r="BU270" s="70">
        <v>0.52749698070633455</v>
      </c>
      <c r="BV270" s="70">
        <v>-3.0935455033399419E-2</v>
      </c>
      <c r="BW270" s="70">
        <v>-0.45779546955638728</v>
      </c>
      <c r="BX270" s="70">
        <v>9.6955918457885301E-2</v>
      </c>
      <c r="BY270" s="70">
        <v>-0.20329261399791806</v>
      </c>
      <c r="BZ270" s="70">
        <v>0.12544264699926824</v>
      </c>
      <c r="CA270" s="70">
        <v>0.29399365766799673</v>
      </c>
      <c r="CB270" s="70">
        <v>-4.2331317169804615E-2</v>
      </c>
      <c r="CC270" s="70">
        <v>-3.8902014378381318E-2</v>
      </c>
    </row>
    <row r="271" spans="1:149" x14ac:dyDescent="0.2">
      <c r="B271" s="2">
        <v>252</v>
      </c>
      <c r="D271">
        <v>197</v>
      </c>
      <c r="E27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CD271" s="70">
        <v>-4.2748893394664082E-2</v>
      </c>
      <c r="CE271" s="70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x14ac:dyDescent="0.2">
      <c r="A272" s="8"/>
      <c r="B272" s="2">
        <v>253</v>
      </c>
      <c r="C272" s="8"/>
      <c r="D272" s="8"/>
      <c r="E272"/>
      <c r="Q272" s="82">
        <v>1.3484750047798024E-2</v>
      </c>
      <c r="R272" s="82">
        <v>0.68248078886298646</v>
      </c>
      <c r="S272" s="82">
        <v>0.11335735562847982</v>
      </c>
      <c r="T272" s="82">
        <v>3.2473873827469343E-2</v>
      </c>
      <c r="U272" s="82">
        <v>-7.3251125727647123E-2</v>
      </c>
      <c r="V272" s="82">
        <v>-0.12308663751127787</v>
      </c>
      <c r="W272" s="82">
        <v>0.1391798918582626</v>
      </c>
      <c r="X272" s="82">
        <v>3.9192780661674951E-3</v>
      </c>
      <c r="Y272" s="82">
        <v>0.20730223165722261</v>
      </c>
      <c r="Z272" s="82">
        <v>-0.16961611391675122</v>
      </c>
      <c r="AA272" s="82">
        <v>-0.41363218655231854</v>
      </c>
      <c r="AB272" s="82">
        <v>-0.43894572452787678</v>
      </c>
      <c r="AC272" s="82">
        <v>-0.11377186384459637</v>
      </c>
      <c r="AD272" s="82">
        <v>-0.154426155091968</v>
      </c>
      <c r="AE272" s="82">
        <v>4.0724259289575501E-2</v>
      </c>
      <c r="AF272" s="82">
        <v>5.6309657954647284E-2</v>
      </c>
      <c r="AG272" s="82">
        <v>-0.22903609622762411</v>
      </c>
      <c r="AH272" s="82">
        <v>-0.13587866578920818</v>
      </c>
      <c r="AI272" s="82">
        <v>0.11028163324090436</v>
      </c>
      <c r="AJ272" s="82">
        <v>2.82641171254846E-2</v>
      </c>
      <c r="AK272" s="82">
        <v>8.1138316281113357E-2</v>
      </c>
      <c r="AL272" s="70">
        <v>-0.21849184395654167</v>
      </c>
      <c r="AM272" s="70">
        <v>-3.6366998418056927E-2</v>
      </c>
      <c r="AN272" s="70">
        <v>-0.28359960822368141</v>
      </c>
      <c r="AO272" s="70">
        <v>-0.20901322732859581</v>
      </c>
      <c r="AP272" s="70">
        <v>-0.19351165223054401</v>
      </c>
      <c r="AQ272" s="70">
        <v>-0.60109452033458355</v>
      </c>
      <c r="AR272" s="70">
        <v>0.16180477748416858</v>
      </c>
      <c r="AS272" s="70">
        <v>0.16816556684134401</v>
      </c>
      <c r="AT272" s="70">
        <v>3.8346796617347627E-2</v>
      </c>
      <c r="AU272" s="70">
        <v>-0.1051365109149366</v>
      </c>
      <c r="AV272" s="70">
        <v>-9.9834303740509358E-3</v>
      </c>
      <c r="AW272" s="70">
        <v>-0.19826434684789232</v>
      </c>
      <c r="AX272" s="70">
        <v>-0.21103214384527388</v>
      </c>
      <c r="AY272" s="70">
        <v>-0.12343379590520419</v>
      </c>
      <c r="AZ272" s="70">
        <v>-7.0003204614992084E-2</v>
      </c>
      <c r="BB272" s="70">
        <v>-0.10766593555043608</v>
      </c>
      <c r="BC272" s="70">
        <v>-0.10165601903313996</v>
      </c>
      <c r="BD272" s="70">
        <v>3.2079615510540026E-2</v>
      </c>
      <c r="BE272" s="70">
        <v>-6.9171559760758644E-2</v>
      </c>
      <c r="BF272" s="70">
        <v>4.0029342653711941E-2</v>
      </c>
      <c r="BG272" s="70">
        <v>-0.37292546855578862</v>
      </c>
      <c r="BH272" s="70">
        <v>2.6902739223092696E-2</v>
      </c>
      <c r="BI272" s="70">
        <v>-0.14835915762002375</v>
      </c>
      <c r="BJ272" s="70">
        <v>-4.0028740279700263E-2</v>
      </c>
      <c r="BK272" s="70">
        <v>-0.15385476511381593</v>
      </c>
      <c r="BL272" s="70">
        <v>-0.14020134385545971</v>
      </c>
      <c r="BM272" s="70">
        <v>8.8823079877382097E-2</v>
      </c>
      <c r="BN272" s="70">
        <v>0.11142892605874533</v>
      </c>
      <c r="BO272" s="70">
        <v>8.4962433308549676E-2</v>
      </c>
      <c r="BP272" s="70">
        <v>-7.2110955052392761E-2</v>
      </c>
      <c r="BQ272" s="70">
        <v>-9.4201952674584519E-2</v>
      </c>
      <c r="BS272" s="70">
        <v>0.1089965835560639</v>
      </c>
      <c r="BT272" s="70">
        <v>1.2220534893480432E-2</v>
      </c>
      <c r="BU272" s="70">
        <v>0.52749698070633466</v>
      </c>
      <c r="BV272" s="70">
        <v>-3.0935455033399419E-2</v>
      </c>
      <c r="BW272" s="70">
        <v>-0.45779546955638728</v>
      </c>
      <c r="BX272" s="70">
        <v>9.6955918457885273E-2</v>
      </c>
      <c r="BY272" s="70">
        <v>-0.20329261399791809</v>
      </c>
      <c r="BZ272" s="70">
        <v>0.12544264699926824</v>
      </c>
      <c r="CA272" s="70">
        <v>0.29399365766799673</v>
      </c>
      <c r="CB272" s="70">
        <v>-4.2331317169804615E-2</v>
      </c>
      <c r="CC272" s="70">
        <v>-3.8902014378381325E-2</v>
      </c>
      <c r="CD272" s="70">
        <v>0</v>
      </c>
      <c r="CE272" s="70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70">
        <v>0</v>
      </c>
      <c r="R273" s="70">
        <v>0</v>
      </c>
      <c r="S273" s="70">
        <v>0</v>
      </c>
      <c r="T273" s="70">
        <v>0</v>
      </c>
      <c r="U273" s="70">
        <v>0</v>
      </c>
      <c r="V273" s="70">
        <v>0</v>
      </c>
      <c r="W273" s="70">
        <v>0</v>
      </c>
      <c r="X273" s="70">
        <v>0</v>
      </c>
      <c r="Y273" s="70">
        <v>0</v>
      </c>
      <c r="Z273" s="70">
        <v>0</v>
      </c>
      <c r="AA273" s="70">
        <v>0</v>
      </c>
      <c r="AB273" s="70">
        <v>0</v>
      </c>
      <c r="AC273" s="70">
        <v>0</v>
      </c>
      <c r="AD273" s="70">
        <v>-9.7405351874380042E-3</v>
      </c>
      <c r="AE273" s="70">
        <v>0</v>
      </c>
      <c r="AF273" s="70">
        <v>0</v>
      </c>
      <c r="AG273" s="70">
        <v>0</v>
      </c>
      <c r="AH273" s="70">
        <v>0</v>
      </c>
      <c r="AI273" s="70">
        <v>0</v>
      </c>
      <c r="AJ273" s="70">
        <v>0</v>
      </c>
      <c r="AK273" s="70">
        <v>0</v>
      </c>
      <c r="AL273" s="70">
        <v>0</v>
      </c>
      <c r="AM273" s="70">
        <v>0</v>
      </c>
      <c r="AN273" s="70">
        <v>0</v>
      </c>
      <c r="AO273" s="70">
        <v>0</v>
      </c>
      <c r="AP273" s="70">
        <v>0</v>
      </c>
      <c r="AQ273" s="70">
        <v>0</v>
      </c>
      <c r="AR273" s="70">
        <v>0</v>
      </c>
      <c r="AS273" s="70">
        <v>0</v>
      </c>
      <c r="AT273" s="70">
        <v>0</v>
      </c>
      <c r="AU273" s="70">
        <v>0</v>
      </c>
      <c r="AV273" s="70">
        <v>0</v>
      </c>
      <c r="AW273" s="70">
        <v>0</v>
      </c>
      <c r="AX273" s="70">
        <v>0</v>
      </c>
      <c r="AY273" s="70">
        <v>0</v>
      </c>
      <c r="AZ273" s="70">
        <v>0</v>
      </c>
      <c r="BB273" s="70">
        <v>0</v>
      </c>
      <c r="BC273" s="70">
        <v>-2.7990364266324938E-2</v>
      </c>
      <c r="BD273" s="70">
        <v>0</v>
      </c>
      <c r="BE273" s="70">
        <v>0</v>
      </c>
      <c r="BF273" s="70">
        <v>0</v>
      </c>
      <c r="BG273" s="70">
        <v>0</v>
      </c>
      <c r="BH273" s="70">
        <v>0</v>
      </c>
      <c r="BI273" s="70">
        <v>0</v>
      </c>
      <c r="BJ273" s="70">
        <v>0</v>
      </c>
      <c r="BK273" s="70">
        <v>0</v>
      </c>
      <c r="BL273" s="70">
        <v>0</v>
      </c>
      <c r="BM273" s="70">
        <v>0</v>
      </c>
      <c r="BN273" s="70">
        <v>0</v>
      </c>
      <c r="BO273" s="70">
        <v>0</v>
      </c>
      <c r="BP273" s="70">
        <v>0</v>
      </c>
      <c r="BQ273" s="70">
        <v>0</v>
      </c>
      <c r="BS273" s="70">
        <v>0</v>
      </c>
      <c r="BT273" s="70">
        <v>0</v>
      </c>
      <c r="BU273" s="70">
        <v>0</v>
      </c>
      <c r="BV273" s="70">
        <v>0</v>
      </c>
      <c r="BW273" s="70">
        <v>0</v>
      </c>
      <c r="BX273" s="70">
        <v>0</v>
      </c>
      <c r="BY273" s="70">
        <v>0</v>
      </c>
      <c r="BZ273" s="70">
        <v>0</v>
      </c>
      <c r="CA273" s="70">
        <v>0</v>
      </c>
      <c r="CB273" s="70">
        <v>0</v>
      </c>
      <c r="CC273" s="70">
        <v>0</v>
      </c>
    </row>
    <row r="274" spans="5:94" s="47" customFormat="1" x14ac:dyDescent="0.2">
      <c r="E274" s="46"/>
      <c r="F274"/>
      <c r="N274" s="152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</row>
    <row r="275" spans="5:94" x14ac:dyDescent="0.2">
      <c r="Q275" s="81">
        <f>G261</f>
        <v>-0.29604516433724837</v>
      </c>
      <c r="R275" s="81">
        <f>Q275</f>
        <v>-0.29604516433724837</v>
      </c>
      <c r="S275" s="81">
        <f t="shared" ref="S275:CC275" si="141">R275</f>
        <v>-0.29604516433724837</v>
      </c>
      <c r="T275" s="81">
        <f t="shared" si="141"/>
        <v>-0.29604516433724837</v>
      </c>
      <c r="U275" s="81">
        <f t="shared" si="141"/>
        <v>-0.29604516433724837</v>
      </c>
      <c r="V275" s="81">
        <f t="shared" si="141"/>
        <v>-0.29604516433724837</v>
      </c>
      <c r="W275" s="81">
        <f t="shared" si="141"/>
        <v>-0.29604516433724837</v>
      </c>
      <c r="X275" s="81">
        <f t="shared" si="141"/>
        <v>-0.29604516433724837</v>
      </c>
      <c r="Y275" s="81">
        <f t="shared" si="141"/>
        <v>-0.29604516433724837</v>
      </c>
      <c r="Z275" s="81">
        <f t="shared" si="141"/>
        <v>-0.29604516433724837</v>
      </c>
      <c r="AA275" s="81">
        <f t="shared" si="141"/>
        <v>-0.29604516433724837</v>
      </c>
      <c r="AB275" s="81">
        <f t="shared" si="141"/>
        <v>-0.29604516433724837</v>
      </c>
      <c r="AC275" s="81">
        <f t="shared" si="141"/>
        <v>-0.29604516433724837</v>
      </c>
      <c r="AD275" s="81">
        <f t="shared" si="141"/>
        <v>-0.29604516433724837</v>
      </c>
      <c r="AE275" s="81">
        <f t="shared" si="141"/>
        <v>-0.29604516433724837</v>
      </c>
      <c r="AF275" s="81">
        <f t="shared" si="141"/>
        <v>-0.29604516433724837</v>
      </c>
      <c r="AG275" s="81">
        <f t="shared" si="141"/>
        <v>-0.29604516433724837</v>
      </c>
      <c r="AH275" s="81">
        <f t="shared" si="141"/>
        <v>-0.29604516433724837</v>
      </c>
      <c r="AI275" s="81">
        <f t="shared" si="141"/>
        <v>-0.29604516433724837</v>
      </c>
      <c r="AJ275" s="81">
        <f t="shared" si="141"/>
        <v>-0.29604516433724837</v>
      </c>
      <c r="AK275" s="81">
        <f t="shared" si="141"/>
        <v>-0.29604516433724837</v>
      </c>
      <c r="AL275" s="81">
        <f t="shared" si="141"/>
        <v>-0.29604516433724837</v>
      </c>
      <c r="AM275" s="81">
        <f t="shared" si="141"/>
        <v>-0.29604516433724837</v>
      </c>
      <c r="AN275" s="81">
        <f t="shared" si="141"/>
        <v>-0.29604516433724837</v>
      </c>
      <c r="AO275" s="81">
        <f t="shared" si="141"/>
        <v>-0.29604516433724837</v>
      </c>
      <c r="AP275" s="81">
        <f t="shared" si="141"/>
        <v>-0.29604516433724837</v>
      </c>
      <c r="AQ275" s="81">
        <f t="shared" si="141"/>
        <v>-0.29604516433724837</v>
      </c>
      <c r="AR275" s="81">
        <f t="shared" si="141"/>
        <v>-0.29604516433724837</v>
      </c>
      <c r="AS275" s="81">
        <f t="shared" si="141"/>
        <v>-0.29604516433724837</v>
      </c>
      <c r="AT275" s="81">
        <f t="shared" si="141"/>
        <v>-0.29604516433724837</v>
      </c>
      <c r="AU275" s="81">
        <f t="shared" si="141"/>
        <v>-0.29604516433724837</v>
      </c>
      <c r="AV275" s="81">
        <f t="shared" si="141"/>
        <v>-0.29604516433724837</v>
      </c>
      <c r="AW275" s="81">
        <f t="shared" si="141"/>
        <v>-0.29604516433724837</v>
      </c>
      <c r="AX275" s="81">
        <f t="shared" si="141"/>
        <v>-0.29604516433724837</v>
      </c>
      <c r="AY275" s="81">
        <f t="shared" si="141"/>
        <v>-0.29604516433724837</v>
      </c>
      <c r="AZ275" s="81">
        <f t="shared" si="141"/>
        <v>-0.29604516433724837</v>
      </c>
      <c r="BA275" s="81">
        <f t="shared" si="141"/>
        <v>-0.29604516433724837</v>
      </c>
      <c r="BB275" s="81">
        <f t="shared" si="141"/>
        <v>-0.29604516433724837</v>
      </c>
      <c r="BC275" s="81">
        <f t="shared" si="141"/>
        <v>-0.29604516433724837</v>
      </c>
      <c r="BD275" s="81">
        <f t="shared" si="141"/>
        <v>-0.29604516433724837</v>
      </c>
      <c r="BE275" s="81">
        <f t="shared" si="141"/>
        <v>-0.29604516433724837</v>
      </c>
      <c r="BF275" s="81">
        <f t="shared" si="141"/>
        <v>-0.29604516433724837</v>
      </c>
      <c r="BG275" s="81">
        <f t="shared" si="141"/>
        <v>-0.29604516433724837</v>
      </c>
      <c r="BH275" s="81">
        <f t="shared" si="141"/>
        <v>-0.29604516433724837</v>
      </c>
      <c r="BI275" s="81">
        <f t="shared" si="141"/>
        <v>-0.29604516433724837</v>
      </c>
      <c r="BJ275" s="81">
        <f t="shared" si="141"/>
        <v>-0.29604516433724837</v>
      </c>
      <c r="BK275" s="81">
        <f t="shared" si="141"/>
        <v>-0.29604516433724837</v>
      </c>
      <c r="BL275" s="81">
        <f t="shared" si="141"/>
        <v>-0.29604516433724837</v>
      </c>
      <c r="BM275" s="81">
        <f t="shared" si="141"/>
        <v>-0.29604516433724837</v>
      </c>
      <c r="BN275" s="81">
        <f t="shared" si="141"/>
        <v>-0.29604516433724837</v>
      </c>
      <c r="BO275" s="81">
        <f t="shared" si="141"/>
        <v>-0.29604516433724837</v>
      </c>
      <c r="BP275" s="81">
        <f t="shared" si="141"/>
        <v>-0.29604516433724837</v>
      </c>
      <c r="BQ275" s="81">
        <f t="shared" si="141"/>
        <v>-0.29604516433724837</v>
      </c>
      <c r="BR275" s="81">
        <f t="shared" si="141"/>
        <v>-0.29604516433724837</v>
      </c>
      <c r="BS275" s="81">
        <f t="shared" si="141"/>
        <v>-0.29604516433724837</v>
      </c>
      <c r="BT275" s="81">
        <f t="shared" si="141"/>
        <v>-0.29604516433724837</v>
      </c>
      <c r="BU275" s="81">
        <f t="shared" si="141"/>
        <v>-0.29604516433724837</v>
      </c>
      <c r="BV275" s="81">
        <f t="shared" si="141"/>
        <v>-0.29604516433724837</v>
      </c>
      <c r="BW275" s="81">
        <f t="shared" si="141"/>
        <v>-0.29604516433724837</v>
      </c>
      <c r="BX275" s="81">
        <f t="shared" si="141"/>
        <v>-0.29604516433724837</v>
      </c>
      <c r="BY275" s="81">
        <f t="shared" si="141"/>
        <v>-0.29604516433724837</v>
      </c>
      <c r="BZ275" s="81">
        <f t="shared" si="141"/>
        <v>-0.29604516433724837</v>
      </c>
      <c r="CA275" s="81">
        <f t="shared" si="141"/>
        <v>-0.29604516433724837</v>
      </c>
      <c r="CB275" s="81">
        <f t="shared" si="141"/>
        <v>-0.29604516433724837</v>
      </c>
      <c r="CC275" s="81">
        <f t="shared" si="141"/>
        <v>-0.29604516433724837</v>
      </c>
      <c r="CD275" s="81"/>
      <c r="CE275" s="81"/>
      <c r="CF275" s="81"/>
      <c r="CG275" s="81"/>
      <c r="CH275" s="81"/>
      <c r="CI275" s="81"/>
      <c r="CJ275" s="81"/>
      <c r="CK275" s="81"/>
      <c r="CL275" s="81"/>
      <c r="CM275" s="81"/>
      <c r="CN275" s="81"/>
      <c r="CO275" s="81"/>
      <c r="CP275" s="81"/>
    </row>
    <row r="276" spans="5:94" x14ac:dyDescent="0.2">
      <c r="G276" s="25"/>
    </row>
    <row r="282" spans="5:94" x14ac:dyDescent="0.2">
      <c r="Q282" s="81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C2" sqref="C2:I24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9" t="s">
        <v>167</v>
      </c>
      <c r="D2" s="229"/>
      <c r="E2" s="229"/>
      <c r="F2" s="229"/>
      <c r="G2" s="229"/>
      <c r="H2" s="229"/>
      <c r="I2" s="229"/>
      <c r="J2" s="59"/>
      <c r="K2" s="59"/>
    </row>
    <row r="3" spans="3:17" ht="23.25" customHeight="1" x14ac:dyDescent="0.25">
      <c r="C3" s="226" t="str">
        <f>'Model Inputs'!F5</f>
        <v>Orangeville Hydro Limited</v>
      </c>
      <c r="D3" s="226"/>
      <c r="E3" s="226"/>
      <c r="F3" s="226"/>
      <c r="G3" s="226"/>
      <c r="H3" s="226"/>
      <c r="I3" s="226"/>
      <c r="J3" s="222"/>
      <c r="K3" s="222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2021</v>
      </c>
      <c r="G6" s="2">
        <f>F6+1</f>
        <v>2022</v>
      </c>
      <c r="H6" s="2">
        <f t="shared" ref="H6:K6" si="0">G6+1</f>
        <v>2023</v>
      </c>
      <c r="I6" s="2">
        <f t="shared" si="0"/>
        <v>2024</v>
      </c>
      <c r="J6" s="2">
        <f t="shared" si="0"/>
        <v>2025</v>
      </c>
      <c r="K6" s="2">
        <f t="shared" si="0"/>
        <v>2026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269</v>
      </c>
      <c r="I7" s="2" t="s">
        <v>270</v>
      </c>
      <c r="J7" s="2" t="s">
        <v>271</v>
      </c>
      <c r="K7" s="2" t="s">
        <v>271</v>
      </c>
    </row>
    <row r="8" spans="3:17" x14ac:dyDescent="0.2">
      <c r="C8" s="8" t="s">
        <v>162</v>
      </c>
    </row>
    <row r="10" spans="3:17" ht="18.75" customHeight="1" x14ac:dyDescent="0.2">
      <c r="D10" t="s">
        <v>161</v>
      </c>
      <c r="F10" s="54">
        <f>'Benchmarking Calculations'!G121</f>
        <v>7022685.9133414123</v>
      </c>
      <c r="G10" s="54">
        <f>'Benchmarking Calculations'!H121</f>
        <v>7774710.3884923961</v>
      </c>
      <c r="H10" s="54">
        <f>'Benchmarking Calculations'!I121</f>
        <v>8426111.092135964</v>
      </c>
      <c r="I10" s="53">
        <f>IF(ISNUMBER(I12),'Benchmarking Calculations'!J121,"na")</f>
        <v>9249228.2562624943</v>
      </c>
      <c r="J10" s="53" t="str">
        <f>IF(ISNUMBER(J12),'Benchmarking Calculations'!K121,"na")</f>
        <v>na</v>
      </c>
      <c r="K10" s="53" t="str">
        <f>IF(ISNUMBER(K12),'Benchmarking Calculations'!L121,"na")</f>
        <v>na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149</v>
      </c>
      <c r="F12" s="54">
        <f>'Benchmarking Calculations'!G257</f>
        <v>9442218.0731837507</v>
      </c>
      <c r="G12" s="54">
        <f>'Benchmarking Calculations'!H257</f>
        <v>10324031.078723481</v>
      </c>
      <c r="H12" s="54">
        <f>'Benchmarking Calculations'!I257</f>
        <v>11246977.712838259</v>
      </c>
      <c r="I12" s="53">
        <f>IF(ISNUMBER('Benchmarking Calculations'!J257),'Benchmarking Calculations'!J257,"na")</f>
        <v>12007721.669848524</v>
      </c>
      <c r="J12" s="53" t="str">
        <f>IF(ISNUMBER('Benchmarking Calculations'!K257),'Benchmarking Calculations'!K257,"na")</f>
        <v>na</v>
      </c>
      <c r="K12" s="53" t="str">
        <f>IF(ISNUMBER('Benchmarking Calculations'!L257),'Benchmarking Calculations'!L257,"na")</f>
        <v>na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159</v>
      </c>
      <c r="F14" s="54">
        <f t="shared" ref="F14:H14" si="1">F10-F12</f>
        <v>-2419532.1598423384</v>
      </c>
      <c r="G14" s="54">
        <f t="shared" si="1"/>
        <v>-2549320.6902310848</v>
      </c>
      <c r="H14" s="54">
        <f t="shared" si="1"/>
        <v>-2820866.6207022946</v>
      </c>
      <c r="I14" s="53">
        <f>IF(ISNUMBER(I12),I10-I12,"na")</f>
        <v>-2758493.4135860298</v>
      </c>
      <c r="J14" s="53" t="str">
        <f t="shared" ref="J14:K14" si="2">IF(ISNUMBER(J12),J10-J12,"na")</f>
        <v>na</v>
      </c>
      <c r="K14" s="53" t="str">
        <f t="shared" si="2"/>
        <v>na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7">
        <f>LN(F10/F12)</f>
        <v>-0.29604516433724837</v>
      </c>
      <c r="G16" s="137">
        <f t="shared" ref="G16:H16" si="3">LN(G10/G12)</f>
        <v>-0.28359808388622032</v>
      </c>
      <c r="H16" s="137">
        <f t="shared" si="3"/>
        <v>-0.28876409689525356</v>
      </c>
      <c r="I16" s="89">
        <f>IF(ISNUMBER(I14),LN(I10/I12),"na")</f>
        <v>-0.2610097990474195</v>
      </c>
      <c r="J16" s="89" t="str">
        <f t="shared" ref="J16:K16" si="4">IF(ISNUMBER(J14),LN(J10/J12),"na")</f>
        <v>na</v>
      </c>
      <c r="K16" s="89" t="str">
        <f t="shared" si="4"/>
        <v>na</v>
      </c>
    </row>
    <row r="17" spans="4:11" ht="18.75" customHeight="1" x14ac:dyDescent="0.2">
      <c r="F17" s="106"/>
      <c r="G17" s="106"/>
      <c r="H17" s="106"/>
      <c r="I17" s="56"/>
      <c r="J17" s="56"/>
      <c r="K17" s="56"/>
    </row>
    <row r="18" spans="4:11" ht="18.75" customHeight="1" x14ac:dyDescent="0.2">
      <c r="D18" t="s">
        <v>178</v>
      </c>
      <c r="F18" s="107"/>
      <c r="G18" s="107"/>
      <c r="H18" s="107">
        <f>AVERAGE(F16:H16)</f>
        <v>-0.28946911503957407</v>
      </c>
      <c r="I18" s="43">
        <f>IF(ISNUMBER(I16),AVERAGE(G16:I16),"na")</f>
        <v>-0.27779065994296442</v>
      </c>
      <c r="J18" s="43" t="str">
        <f t="shared" ref="J18:K18" si="5">IF(ISNUMBER(J16),AVERAGE(H16:J16),"na")</f>
        <v>na</v>
      </c>
      <c r="K18" s="43" t="str">
        <f t="shared" si="5"/>
        <v>na</v>
      </c>
    </row>
    <row r="19" spans="4:11" ht="18.75" customHeight="1" x14ac:dyDescent="0.2"/>
    <row r="20" spans="4:11" ht="18.75" customHeight="1" x14ac:dyDescent="0.45">
      <c r="D20" t="s">
        <v>160</v>
      </c>
      <c r="F20" s="77"/>
    </row>
    <row r="22" spans="4:11" ht="15" x14ac:dyDescent="0.25">
      <c r="E22" t="s">
        <v>179</v>
      </c>
      <c r="F22" s="90">
        <f>IF(F16&lt;-0.25,1,IF(F16&lt;-0.1,2,IF(F16&lt;0.1,3,IF(F16&lt;0.25,4,5))))</f>
        <v>1</v>
      </c>
      <c r="G22" s="90">
        <f t="shared" ref="G22" si="6">IF(G16&lt;-0.25,1,IF(G16&lt;-0.1,2,IF(G16&lt;0.1,3,IF(G16&lt;0.25,4,5))))</f>
        <v>1</v>
      </c>
      <c r="H22" s="90">
        <f>IF($H$16&lt;-0.25,1,IF($H$16&lt;-0.1,2,IF($H$16&lt;0.1,3,IF($H$16&lt;0.25,4,5))))</f>
        <v>1</v>
      </c>
      <c r="I22" s="90">
        <f>IF(ISNUMBER(I16),IF(I16&lt;-0.25,1,IF(I16&lt;-0.1,2,IF(I16&lt;0.1,3,IF(I16&lt;0.25,4,5)))),"na")</f>
        <v>1</v>
      </c>
      <c r="J22" s="90" t="str">
        <f t="shared" ref="J22:K22" si="7">IF(ISNUMBER(J16),IF(J16&lt;-0.25,1,IF(J16&lt;-0.1,2,IF(J16&lt;0.1,3,IF(J16&lt;0.25,4,5)))),"na")</f>
        <v>na</v>
      </c>
      <c r="K22" s="90" t="str">
        <f t="shared" si="7"/>
        <v>na</v>
      </c>
    </row>
    <row r="24" spans="4:11" ht="15" x14ac:dyDescent="0.25">
      <c r="E24" t="s">
        <v>154</v>
      </c>
      <c r="H24" s="90">
        <f>IF(H$18&lt;-0.25,1,IF(H$18&lt;-0.1,2,IF(H$18&lt;0.1,3,IF(H$18&lt;0.25,4,5))))</f>
        <v>1</v>
      </c>
      <c r="I24" s="90">
        <f t="shared" ref="I24:K24" si="8">IF(I$18&lt;-0.25,1,IF(I$18&lt;-0.1,2,IF(I$18&lt;0.1,3,IF(I$18&lt;0.25,4,5))))</f>
        <v>1</v>
      </c>
      <c r="J24" s="90">
        <f t="shared" si="8"/>
        <v>5</v>
      </c>
      <c r="K24" s="90">
        <f t="shared" si="8"/>
        <v>5</v>
      </c>
    </row>
    <row r="27" spans="4:11" x14ac:dyDescent="0.2">
      <c r="D27" s="8"/>
    </row>
    <row r="29" spans="4:11" x14ac:dyDescent="0.2">
      <c r="F29" s="83"/>
    </row>
  </sheetData>
  <mergeCells count="2">
    <mergeCell ref="C2:I2"/>
    <mergeCell ref="C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Suzanne Presseault</cp:lastModifiedBy>
  <cp:lastPrinted>2018-07-25T01:09:59Z</cp:lastPrinted>
  <dcterms:created xsi:type="dcterms:W3CDTF">2016-07-20T15:58:10Z</dcterms:created>
  <dcterms:modified xsi:type="dcterms:W3CDTF">2024-01-04T20:08:03Z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Jet Reports Function Literals">
    <vt:lpwstr>,	;	,	{	}	[@[{0}]]	1033	4105</vt:lpwstr>
  </property>
</Properties>
</file>