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L:\FINANCE\Rate Submission\2024 Cost of Service\3. Interrogatories\Submission 20240119\"/>
    </mc:Choice>
  </mc:AlternateContent>
  <xr:revisionPtr revIDLastSave="0" documentId="13_ncr:1_{59FA9F2E-BF35-4314-85B0-985FD420C744}" xr6:coauthVersionLast="47" xr6:coauthVersionMax="47" xr10:uidLastSave="{00000000-0000-0000-0000-000000000000}"/>
  <bookViews>
    <workbookView xWindow="-120" yWindow="-120" windowWidth="29040" windowHeight="15840" xr2:uid="{956E0031-A3E5-4235-AC47-F4B3C3B4539A}"/>
  </bookViews>
  <sheets>
    <sheet name="Inspection tie-back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2" l="1"/>
  <c r="F31" i="2"/>
  <c r="B32" i="2" s="1"/>
  <c r="F32" i="2" s="1"/>
  <c r="B33" i="2" s="1"/>
  <c r="F33" i="2" s="1"/>
  <c r="B34" i="2" s="1"/>
  <c r="F34" i="2" s="1"/>
  <c r="O11" i="2"/>
  <c r="F15" i="2"/>
  <c r="B16" i="2" s="1"/>
  <c r="F16" i="2" s="1"/>
  <c r="B17" i="2" s="1"/>
  <c r="F17" i="2" s="1"/>
  <c r="B18" i="2" s="1"/>
  <c r="F18" i="2" s="1"/>
  <c r="Q7" i="2" l="1"/>
  <c r="H33" i="2"/>
  <c r="O7" i="2"/>
  <c r="J31" i="2" l="1"/>
  <c r="J34" i="2" s="1"/>
  <c r="K34" i="2" s="1"/>
  <c r="P23" i="2"/>
  <c r="N23" i="2"/>
  <c r="J15" i="2"/>
  <c r="J18" i="2" s="1"/>
  <c r="K18" i="2" s="1"/>
  <c r="H17" i="2"/>
  <c r="Q11" i="2"/>
  <c r="P9" i="2"/>
  <c r="P12" i="2" s="1"/>
  <c r="N9" i="2"/>
  <c r="N12" i="2" s="1"/>
  <c r="P24" i="2" l="1"/>
  <c r="N24" i="2"/>
  <c r="N26" i="2" l="1"/>
  <c r="G18" i="2"/>
  <c r="H18" i="2" s="1"/>
  <c r="P26" i="2"/>
  <c r="G34" i="2"/>
  <c r="H34" i="2" s="1"/>
</calcChain>
</file>

<file path=xl/sharedStrings.xml><?xml version="1.0" encoding="utf-8"?>
<sst xmlns="http://schemas.openxmlformats.org/spreadsheetml/2006/main" count="47" uniqueCount="33">
  <si>
    <t>Opening balance</t>
  </si>
  <si>
    <t>Transactions</t>
  </si>
  <si>
    <t>Disposition</t>
  </si>
  <si>
    <t>Principal adjustments</t>
  </si>
  <si>
    <t>Inspection report</t>
  </si>
  <si>
    <t>DVA Continuity</t>
  </si>
  <si>
    <t>2019 Principal Balance (A)</t>
  </si>
  <si>
    <t>2020 Transactions (D)</t>
  </si>
  <si>
    <t>2020 Principal Adjustments (E)</t>
  </si>
  <si>
    <t>2017 Principal Adjustments</t>
  </si>
  <si>
    <t>2019 Principal Adjustments</t>
  </si>
  <si>
    <t>2020 Principal Adjustments</t>
  </si>
  <si>
    <t>Total adjustments from the inspection for 2017-2020 (G)</t>
  </si>
  <si>
    <t>Finding 2</t>
  </si>
  <si>
    <t>Finding 3</t>
  </si>
  <si>
    <t>Finding 1</t>
  </si>
  <si>
    <t xml:space="preserve"> Finding 1  </t>
  </si>
  <si>
    <t>Adjusted Principal Balance as of 2020 after Inspection (H=F+G) Interest Balance as of 2020 (I)</t>
  </si>
  <si>
    <t>Account Balance as of 2020 (J=H+I)</t>
  </si>
  <si>
    <t xml:space="preserve">OEB Approved Final Disposition for 2016 balances in 2020 (B) </t>
  </si>
  <si>
    <t>Interim Disposed Prinicipal Balance in EB-2020-0046 for 2017- 2019 (C=A-B)</t>
  </si>
  <si>
    <t xml:space="preserve">2020 Principal Balance before Inspection (F=C+D+E) </t>
  </si>
  <si>
    <t>Inspection Adjustments</t>
  </si>
  <si>
    <t>Interest (B)</t>
  </si>
  <si>
    <t>Account Balance as of 2020 (C=A+B)</t>
  </si>
  <si>
    <t>Difference</t>
  </si>
  <si>
    <t>Total on DVA (A)</t>
  </si>
  <si>
    <t>Orangeville Hydro Limited</t>
  </si>
  <si>
    <t>9-Staff-54 Reconciliation of differences between the Inspection Adjustments for Accounts 1588 and 1589 with the principal adjustments tab in the GA Analysis Workform</t>
  </si>
  <si>
    <t>EB-2023-0045</t>
  </si>
  <si>
    <t>Interest Balances</t>
  </si>
  <si>
    <t>Inspection Report</t>
  </si>
  <si>
    <t>Inspection report Principal balances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</si>
</sst>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gradientFill>
        <stop position="0">
          <color theme="0"/>
        </stop>
        <stop position="1">
          <color theme="4"/>
        </stop>
      </gradient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3" fillId="12" borderId="0" xfId="0" applyFont="1" applyFill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12" borderId="0" xfId="0" applyFont="1" applyFill="1" applyAlignment="1">
      <alignment wrapText="1"/>
    </xf>
    <xf numFmtId="164" fontId="3" fillId="6" borderId="0" xfId="1" applyNumberFormat="1" applyFont="1" applyFill="1" applyAlignment="1">
      <alignment wrapText="1"/>
    </xf>
    <xf numFmtId="164" fontId="3" fillId="0" borderId="0" xfId="1" applyNumberFormat="1" applyFont="1" applyAlignment="1">
      <alignment wrapText="1"/>
    </xf>
    <xf numFmtId="164" fontId="3" fillId="7" borderId="0" xfId="1" applyNumberFormat="1" applyFont="1" applyFill="1" applyAlignment="1">
      <alignment wrapText="1"/>
    </xf>
    <xf numFmtId="164" fontId="3" fillId="2" borderId="1" xfId="1" applyNumberFormat="1" applyFont="1" applyFill="1" applyBorder="1"/>
    <xf numFmtId="164" fontId="3" fillId="0" borderId="1" xfId="1" applyNumberFormat="1" applyFont="1" applyBorder="1"/>
    <xf numFmtId="164" fontId="3" fillId="3" borderId="1" xfId="1" applyNumberFormat="1" applyFont="1" applyFill="1" applyBorder="1"/>
    <xf numFmtId="164" fontId="3" fillId="0" borderId="0" xfId="1" applyNumberFormat="1" applyFont="1"/>
    <xf numFmtId="43" fontId="3" fillId="0" borderId="0" xfId="1" applyFont="1"/>
    <xf numFmtId="164" fontId="3" fillId="6" borderId="0" xfId="1" applyNumberFormat="1" applyFont="1" applyFill="1"/>
    <xf numFmtId="164" fontId="3" fillId="4" borderId="0" xfId="1" applyNumberFormat="1" applyFont="1" applyFill="1"/>
    <xf numFmtId="164" fontId="3" fillId="5" borderId="0" xfId="1" applyNumberFormat="1" applyFont="1" applyFill="1"/>
    <xf numFmtId="164" fontId="3" fillId="0" borderId="0" xfId="0" applyNumberFormat="1" applyFont="1"/>
    <xf numFmtId="164" fontId="3" fillId="8" borderId="1" xfId="1" applyNumberFormat="1" applyFont="1" applyFill="1" applyBorder="1"/>
    <xf numFmtId="164" fontId="3" fillId="9" borderId="1" xfId="1" applyNumberFormat="1" applyFont="1" applyFill="1" applyBorder="1"/>
    <xf numFmtId="164" fontId="3" fillId="7" borderId="0" xfId="1" applyNumberFormat="1" applyFont="1" applyFill="1"/>
    <xf numFmtId="164" fontId="3" fillId="0" borderId="0" xfId="1" applyNumberFormat="1" applyFont="1" applyFill="1"/>
    <xf numFmtId="164" fontId="3" fillId="8" borderId="0" xfId="1" applyNumberFormat="1" applyFont="1" applyFill="1"/>
    <xf numFmtId="164" fontId="3" fillId="2" borderId="0" xfId="1" applyNumberFormat="1" applyFont="1" applyFill="1"/>
    <xf numFmtId="164" fontId="3" fillId="9" borderId="0" xfId="1" applyNumberFormat="1" applyFont="1" applyFill="1"/>
    <xf numFmtId="0" fontId="2" fillId="12" borderId="0" xfId="0" applyFont="1" applyFill="1"/>
    <xf numFmtId="164" fontId="2" fillId="0" borderId="0" xfId="1" applyNumberFormat="1" applyFont="1"/>
    <xf numFmtId="164" fontId="3" fillId="3" borderId="0" xfId="1" applyNumberFormat="1" applyFont="1" applyFill="1"/>
    <xf numFmtId="3" fontId="3" fillId="0" borderId="0" xfId="0" applyNumberFormat="1" applyFont="1"/>
    <xf numFmtId="164" fontId="2" fillId="10" borderId="0" xfId="1" applyNumberFormat="1" applyFont="1" applyFill="1"/>
    <xf numFmtId="164" fontId="2" fillId="11" borderId="0" xfId="1" applyNumberFormat="1" applyFont="1" applyFill="1"/>
    <xf numFmtId="164" fontId="2" fillId="13" borderId="0" xfId="1" applyNumberFormat="1" applyFont="1" applyFill="1"/>
    <xf numFmtId="164" fontId="2" fillId="13" borderId="1" xfId="1" applyNumberFormat="1" applyFont="1" applyFill="1" applyBorder="1"/>
    <xf numFmtId="164" fontId="2" fillId="0" borderId="0" xfId="1" applyNumberFormat="1" applyFont="1" applyFill="1"/>
    <xf numFmtId="0" fontId="3" fillId="0" borderId="0" xfId="0" applyFont="1" applyAlignment="1">
      <alignment wrapText="1"/>
    </xf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99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5</xdr:row>
      <xdr:rowOff>0</xdr:rowOff>
    </xdr:from>
    <xdr:to>
      <xdr:col>28</xdr:col>
      <xdr:colOff>605548</xdr:colOff>
      <xdr:row>27</xdr:row>
      <xdr:rowOff>31124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AD59F4-C7C3-31B9-8556-051975CEF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34000" y="952500"/>
          <a:ext cx="7019048" cy="50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74DDD-D31A-4E86-8483-B0475F486A21}">
  <sheetPr>
    <pageSetUpPr fitToPage="1"/>
  </sheetPr>
  <dimension ref="A1:T173"/>
  <sheetViews>
    <sheetView tabSelected="1" zoomScale="75" zoomScaleNormal="75" workbookViewId="0">
      <selection activeCell="H38" sqref="H38"/>
    </sheetView>
  </sheetViews>
  <sheetFormatPr defaultRowHeight="14.25" x14ac:dyDescent="0.2"/>
  <cols>
    <col min="1" max="1" width="9.140625" style="2"/>
    <col min="2" max="2" width="12.7109375" style="2" customWidth="1"/>
    <col min="3" max="7" width="14.7109375" style="2" customWidth="1"/>
    <col min="8" max="8" width="11.85546875" style="2" customWidth="1"/>
    <col min="9" max="9" width="3" style="2" customWidth="1"/>
    <col min="10" max="10" width="10.5703125" style="2" bestFit="1" customWidth="1"/>
    <col min="11" max="11" width="16.28515625" style="2" customWidth="1"/>
    <col min="12" max="12" width="1.140625" style="2" customWidth="1"/>
    <col min="13" max="13" width="71.85546875" style="2" customWidth="1"/>
    <col min="14" max="14" width="11.85546875" style="2" customWidth="1"/>
    <col min="15" max="15" width="11.7109375" style="2" customWidth="1"/>
    <col min="16" max="16" width="11.140625" style="2" customWidth="1"/>
    <col min="17" max="17" width="14.5703125" style="2" customWidth="1"/>
    <col min="18" max="18" width="10.85546875" style="2" customWidth="1"/>
    <col min="19" max="19" width="11.85546875" style="2" customWidth="1"/>
    <col min="20" max="20" width="11.28515625" style="2" customWidth="1"/>
    <col min="21" max="16384" width="9.140625" style="2"/>
  </cols>
  <sheetData>
    <row r="1" spans="1:17" ht="15" x14ac:dyDescent="0.25">
      <c r="A1" s="1" t="s">
        <v>27</v>
      </c>
    </row>
    <row r="2" spans="1:17" ht="15" x14ac:dyDescent="0.25">
      <c r="A2" s="1" t="s">
        <v>29</v>
      </c>
    </row>
    <row r="3" spans="1:17" ht="15" x14ac:dyDescent="0.25">
      <c r="A3" s="1" t="s">
        <v>28</v>
      </c>
    </row>
    <row r="4" spans="1:17" ht="15" x14ac:dyDescent="0.25">
      <c r="A4" s="1"/>
    </row>
    <row r="5" spans="1:17" ht="15" x14ac:dyDescent="0.25">
      <c r="A5" s="1"/>
    </row>
    <row r="6" spans="1:17" ht="15.75" x14ac:dyDescent="0.25">
      <c r="A6" s="36" t="s">
        <v>5</v>
      </c>
      <c r="L6" s="3"/>
      <c r="M6" s="36" t="s">
        <v>31</v>
      </c>
      <c r="N6" s="1">
        <v>1588</v>
      </c>
      <c r="O6" s="1"/>
      <c r="P6" s="1">
        <v>1589</v>
      </c>
    </row>
    <row r="7" spans="1:17" s="4" customFormat="1" ht="60" x14ac:dyDescent="0.25">
      <c r="A7" s="4">
        <v>1588</v>
      </c>
      <c r="B7" s="5" t="s">
        <v>0</v>
      </c>
      <c r="C7" s="5" t="s">
        <v>1</v>
      </c>
      <c r="D7" s="5" t="s">
        <v>2</v>
      </c>
      <c r="E7" s="5" t="s">
        <v>3</v>
      </c>
      <c r="F7" s="5" t="s">
        <v>26</v>
      </c>
      <c r="G7" s="5" t="s">
        <v>32</v>
      </c>
      <c r="H7" s="5" t="s">
        <v>25</v>
      </c>
      <c r="I7" s="5"/>
      <c r="J7" s="5" t="s">
        <v>23</v>
      </c>
      <c r="K7" s="5" t="s">
        <v>24</v>
      </c>
      <c r="L7" s="6"/>
      <c r="M7" s="4" t="s">
        <v>6</v>
      </c>
      <c r="N7" s="7">
        <v>214514</v>
      </c>
      <c r="O7" s="8">
        <f>F17-N7</f>
        <v>-13388</v>
      </c>
      <c r="P7" s="9">
        <v>407858</v>
      </c>
      <c r="Q7" s="8">
        <f>F33-P7</f>
        <v>43189</v>
      </c>
    </row>
    <row r="8" spans="1:17" x14ac:dyDescent="0.2">
      <c r="L8" s="3"/>
      <c r="M8" s="2" t="s">
        <v>19</v>
      </c>
      <c r="N8" s="10">
        <v>68816</v>
      </c>
      <c r="O8" s="11"/>
      <c r="P8" s="12">
        <v>-15041</v>
      </c>
      <c r="Q8" s="13"/>
    </row>
    <row r="9" spans="1:17" x14ac:dyDescent="0.2">
      <c r="B9" s="14"/>
      <c r="D9" s="14"/>
      <c r="E9" s="14"/>
      <c r="F9" s="14"/>
      <c r="G9" s="14"/>
      <c r="H9" s="14"/>
      <c r="I9" s="14"/>
      <c r="L9" s="3"/>
      <c r="M9" s="2" t="s">
        <v>20</v>
      </c>
      <c r="N9" s="13">
        <f>N7-N8</f>
        <v>145698</v>
      </c>
      <c r="O9" s="13"/>
      <c r="P9" s="13">
        <f>P7-P8</f>
        <v>422899</v>
      </c>
      <c r="Q9" s="13"/>
    </row>
    <row r="10" spans="1:17" x14ac:dyDescent="0.2">
      <c r="I10" s="13"/>
      <c r="J10" s="13">
        <v>2164</v>
      </c>
      <c r="K10" s="13"/>
      <c r="L10" s="3"/>
      <c r="M10" s="2" t="s">
        <v>7</v>
      </c>
      <c r="N10" s="16">
        <v>-241716</v>
      </c>
      <c r="O10" s="13"/>
      <c r="P10" s="17">
        <v>377958</v>
      </c>
      <c r="Q10" s="13"/>
    </row>
    <row r="11" spans="1:17" x14ac:dyDescent="0.2">
      <c r="I11" s="13"/>
      <c r="J11" s="13">
        <v>367</v>
      </c>
      <c r="K11" s="13"/>
      <c r="L11" s="3"/>
      <c r="M11" s="2" t="s">
        <v>8</v>
      </c>
      <c r="N11" s="19">
        <v>-356929</v>
      </c>
      <c r="O11" s="11">
        <f>E18-N11</f>
        <v>775970</v>
      </c>
      <c r="P11" s="20">
        <v>-67570</v>
      </c>
      <c r="Q11" s="13">
        <f>E34-P11</f>
        <v>-302844</v>
      </c>
    </row>
    <row r="12" spans="1:17" x14ac:dyDescent="0.2">
      <c r="I12" s="13"/>
      <c r="J12" s="13">
        <v>-2696</v>
      </c>
      <c r="K12" s="13"/>
      <c r="L12" s="3"/>
      <c r="M12" s="2" t="s">
        <v>21</v>
      </c>
      <c r="N12" s="13">
        <f>N9+N10+N11</f>
        <v>-452947</v>
      </c>
      <c r="O12" s="13"/>
      <c r="P12" s="13">
        <f>P9+P10+P11</f>
        <v>733287</v>
      </c>
      <c r="Q12" s="13"/>
    </row>
    <row r="13" spans="1:17" x14ac:dyDescent="0.2">
      <c r="I13" s="13"/>
      <c r="J13" s="13">
        <v>-7572</v>
      </c>
      <c r="K13" s="13"/>
      <c r="L13" s="3"/>
      <c r="M13" s="2" t="s">
        <v>22</v>
      </c>
      <c r="N13" s="13"/>
      <c r="O13" s="13"/>
      <c r="P13" s="13"/>
      <c r="Q13" s="13"/>
    </row>
    <row r="14" spans="1:17" x14ac:dyDescent="0.2">
      <c r="I14" s="13"/>
      <c r="J14" s="13">
        <v>12515</v>
      </c>
      <c r="K14" s="13"/>
      <c r="L14" s="3"/>
      <c r="M14" s="2" t="s">
        <v>9</v>
      </c>
      <c r="N14" s="15">
        <v>-21149</v>
      </c>
      <c r="O14" s="13"/>
      <c r="P14" s="13"/>
      <c r="Q14" s="13" t="s">
        <v>13</v>
      </c>
    </row>
    <row r="15" spans="1:17" x14ac:dyDescent="0.2">
      <c r="A15" s="2">
        <v>2017</v>
      </c>
      <c r="B15" s="15">
        <v>203157</v>
      </c>
      <c r="C15" s="15">
        <v>32386</v>
      </c>
      <c r="D15" s="15">
        <v>-134341</v>
      </c>
      <c r="E15" s="15">
        <v>82905</v>
      </c>
      <c r="F15" s="22">
        <f>SUM(B15:E15)</f>
        <v>184107</v>
      </c>
      <c r="G15" s="13"/>
      <c r="H15" s="13"/>
      <c r="I15" s="18"/>
      <c r="J15" s="13">
        <f>SUM(J9:J14)</f>
        <v>4778</v>
      </c>
      <c r="K15" s="18"/>
      <c r="L15" s="3"/>
      <c r="M15" s="2" t="s">
        <v>10</v>
      </c>
      <c r="N15" s="15">
        <v>7735</v>
      </c>
      <c r="O15" s="13"/>
      <c r="P15" s="21">
        <v>43188</v>
      </c>
      <c r="Q15" s="13" t="s">
        <v>13</v>
      </c>
    </row>
    <row r="16" spans="1:17" x14ac:dyDescent="0.2">
      <c r="A16" s="2">
        <v>2018</v>
      </c>
      <c r="B16" s="22">
        <f>+F15</f>
        <v>184107</v>
      </c>
      <c r="C16" s="15">
        <v>398993</v>
      </c>
      <c r="D16" s="15"/>
      <c r="E16" s="15">
        <v>-609603</v>
      </c>
      <c r="F16" s="22">
        <f>SUM(B16:E16)</f>
        <v>-26503</v>
      </c>
      <c r="G16" s="13"/>
      <c r="H16" s="13"/>
      <c r="I16" s="13"/>
      <c r="J16" s="13">
        <v>15035</v>
      </c>
      <c r="K16" s="13"/>
      <c r="L16" s="3"/>
      <c r="N16" s="23">
        <v>848998</v>
      </c>
      <c r="O16" s="13"/>
      <c r="P16" s="13"/>
      <c r="Q16" s="13" t="s">
        <v>14</v>
      </c>
    </row>
    <row r="17" spans="1:20" x14ac:dyDescent="0.2">
      <c r="A17" s="2">
        <v>2019</v>
      </c>
      <c r="B17" s="22">
        <f>+F16</f>
        <v>-26503</v>
      </c>
      <c r="C17" s="15">
        <v>166011</v>
      </c>
      <c r="D17" s="15"/>
      <c r="E17" s="15">
        <v>61618</v>
      </c>
      <c r="F17" s="22">
        <f>SUM(B17:E17)</f>
        <v>201126</v>
      </c>
      <c r="G17" s="13">
        <f>+N7</f>
        <v>214514</v>
      </c>
      <c r="H17" s="13">
        <f>G17-F17</f>
        <v>13388</v>
      </c>
      <c r="I17" s="13"/>
      <c r="J17" s="13">
        <v>-3076</v>
      </c>
      <c r="K17" s="13"/>
      <c r="L17" s="3"/>
      <c r="N17" s="23">
        <v>-69244</v>
      </c>
      <c r="O17" s="13"/>
      <c r="P17" s="13"/>
      <c r="Q17" s="13" t="s">
        <v>14</v>
      </c>
    </row>
    <row r="18" spans="1:20" ht="15" x14ac:dyDescent="0.25">
      <c r="A18" s="2">
        <v>2020</v>
      </c>
      <c r="B18" s="18">
        <f>+F17</f>
        <v>201126</v>
      </c>
      <c r="C18" s="16">
        <v>-241716</v>
      </c>
      <c r="D18" s="24">
        <v>-68816</v>
      </c>
      <c r="E18" s="23">
        <v>419041</v>
      </c>
      <c r="F18" s="13">
        <f>SUM(B18:E18)</f>
        <v>309635</v>
      </c>
      <c r="G18" s="13">
        <f>+N24</f>
        <v>309637</v>
      </c>
      <c r="H18" s="13">
        <f>G18-F18</f>
        <v>2</v>
      </c>
      <c r="I18" s="13"/>
      <c r="J18" s="32">
        <f>SUM(J15:J17)</f>
        <v>16737</v>
      </c>
      <c r="K18" s="30">
        <f>+F18+J18</f>
        <v>326372</v>
      </c>
      <c r="L18" s="3"/>
      <c r="N18" s="23">
        <v>-4140</v>
      </c>
      <c r="O18" s="13"/>
      <c r="P18" s="13"/>
      <c r="Q18" s="13" t="s">
        <v>14</v>
      </c>
    </row>
    <row r="19" spans="1:20" x14ac:dyDescent="0.2">
      <c r="B19" s="14"/>
      <c r="C19" s="14"/>
      <c r="D19" s="14"/>
      <c r="E19" s="14"/>
      <c r="F19" s="14"/>
      <c r="G19" s="14"/>
      <c r="H19" s="14"/>
      <c r="I19" s="13"/>
      <c r="L19" s="3"/>
      <c r="M19" s="2" t="s">
        <v>11</v>
      </c>
      <c r="N19" s="13">
        <v>605187</v>
      </c>
      <c r="O19" s="13"/>
      <c r="P19" s="25">
        <v>-605187</v>
      </c>
      <c r="Q19" s="13" t="s">
        <v>15</v>
      </c>
    </row>
    <row r="20" spans="1:20" x14ac:dyDescent="0.2">
      <c r="B20" s="14"/>
      <c r="C20" s="14"/>
      <c r="D20" s="14"/>
      <c r="E20" s="14"/>
      <c r="F20" s="14"/>
      <c r="G20" s="14"/>
      <c r="H20" s="14"/>
      <c r="I20" s="13"/>
      <c r="L20" s="3"/>
      <c r="N20" s="13">
        <v>-302343</v>
      </c>
      <c r="O20" s="13"/>
      <c r="P20" s="25">
        <v>302343</v>
      </c>
      <c r="Q20" s="13" t="s">
        <v>15</v>
      </c>
    </row>
    <row r="21" spans="1:20" x14ac:dyDescent="0.2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3"/>
      <c r="N21" s="13">
        <v>-344310</v>
      </c>
      <c r="O21" s="13"/>
      <c r="P21" s="13"/>
      <c r="Q21" s="13" t="s">
        <v>15</v>
      </c>
    </row>
    <row r="22" spans="1:20" x14ac:dyDescent="0.2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3"/>
      <c r="N22" s="11">
        <v>41850</v>
      </c>
      <c r="O22" s="11"/>
      <c r="P22" s="11"/>
      <c r="Q22" s="13" t="s">
        <v>16</v>
      </c>
    </row>
    <row r="23" spans="1:20" ht="15" x14ac:dyDescent="0.25">
      <c r="A23" s="1" t="s">
        <v>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3"/>
      <c r="M23" s="2" t="s">
        <v>12</v>
      </c>
      <c r="N23" s="13">
        <f>SUM(N14:N22)</f>
        <v>762584</v>
      </c>
      <c r="O23" s="13"/>
      <c r="P23" s="13">
        <f>SUM(P14:P22)</f>
        <v>-259656</v>
      </c>
      <c r="Q23" s="13"/>
    </row>
    <row r="24" spans="1:20" ht="45" x14ac:dyDescent="0.25">
      <c r="A24" s="1">
        <v>1589</v>
      </c>
      <c r="B24" s="5" t="s">
        <v>0</v>
      </c>
      <c r="C24" s="5" t="s">
        <v>1</v>
      </c>
      <c r="D24" s="5" t="s">
        <v>2</v>
      </c>
      <c r="E24" s="5" t="s">
        <v>3</v>
      </c>
      <c r="F24" s="5" t="s">
        <v>26</v>
      </c>
      <c r="G24" s="5" t="s">
        <v>4</v>
      </c>
      <c r="H24" s="5" t="s">
        <v>25</v>
      </c>
      <c r="I24" s="14"/>
      <c r="J24" s="5" t="s">
        <v>23</v>
      </c>
      <c r="K24" s="5" t="s">
        <v>24</v>
      </c>
      <c r="L24" s="3"/>
      <c r="M24" s="35" t="s">
        <v>17</v>
      </c>
      <c r="N24" s="13">
        <f>N12+N23</f>
        <v>309637</v>
      </c>
      <c r="O24" s="13"/>
      <c r="P24" s="13">
        <f>P12+P23</f>
        <v>473631</v>
      </c>
      <c r="Q24" s="13"/>
    </row>
    <row r="25" spans="1:20" ht="15" x14ac:dyDescent="0.25">
      <c r="I25" s="1"/>
      <c r="L25" s="3"/>
      <c r="M25" s="2" t="s">
        <v>30</v>
      </c>
      <c r="N25" s="33">
        <v>16735</v>
      </c>
      <c r="O25" s="11"/>
      <c r="P25" s="33">
        <v>40768</v>
      </c>
      <c r="Q25" s="13"/>
    </row>
    <row r="26" spans="1:20" s="1" customFormat="1" ht="15" x14ac:dyDescent="0.25">
      <c r="A26" s="2"/>
      <c r="B26" s="2"/>
      <c r="C26" s="2"/>
      <c r="D26" s="2"/>
      <c r="E26" s="2"/>
      <c r="F26" s="2"/>
      <c r="G26" s="2"/>
      <c r="H26" s="2"/>
      <c r="J26" s="13">
        <v>957</v>
      </c>
      <c r="K26" s="13"/>
      <c r="L26" s="26"/>
      <c r="M26" s="2" t="s">
        <v>18</v>
      </c>
      <c r="N26" s="30">
        <f>N24+N25</f>
        <v>326372</v>
      </c>
      <c r="O26" s="13"/>
      <c r="P26" s="31">
        <f>P24+P25</f>
        <v>514399</v>
      </c>
      <c r="Q26" s="27"/>
    </row>
    <row r="27" spans="1:20" s="1" customFormat="1" ht="15" x14ac:dyDescent="0.25">
      <c r="A27" s="2"/>
      <c r="B27" s="2"/>
      <c r="C27" s="2"/>
      <c r="D27" s="2"/>
      <c r="E27" s="2"/>
      <c r="F27" s="2"/>
      <c r="G27" s="2"/>
      <c r="H27" s="2"/>
      <c r="I27" s="5"/>
      <c r="J27" s="13">
        <v>4901</v>
      </c>
      <c r="K27" s="13"/>
      <c r="L27" s="26"/>
      <c r="M27" s="2"/>
      <c r="N27" s="34"/>
      <c r="O27" s="22"/>
      <c r="P27" s="34"/>
      <c r="Q27" s="34"/>
    </row>
    <row r="28" spans="1:20" ht="15" x14ac:dyDescent="0.25">
      <c r="J28" s="13">
        <v>1371</v>
      </c>
      <c r="K28" s="13"/>
      <c r="L28" s="3"/>
      <c r="N28" s="34"/>
      <c r="O28" s="22"/>
      <c r="P28" s="34"/>
      <c r="Q28" s="34"/>
      <c r="R28" s="1"/>
      <c r="S28" s="1"/>
      <c r="T28" s="1"/>
    </row>
    <row r="29" spans="1:20" ht="15" x14ac:dyDescent="0.25">
      <c r="I29" s="13"/>
      <c r="J29" s="13">
        <v>13043</v>
      </c>
      <c r="K29" s="13"/>
      <c r="L29" s="3"/>
      <c r="N29" s="34"/>
      <c r="O29" s="22"/>
      <c r="P29" s="34"/>
      <c r="Q29" s="34"/>
      <c r="R29" s="1"/>
      <c r="S29" s="1"/>
      <c r="T29" s="1"/>
    </row>
    <row r="30" spans="1:20" ht="15" x14ac:dyDescent="0.25">
      <c r="B30" s="13"/>
      <c r="C30" s="13"/>
      <c r="D30" s="13"/>
      <c r="E30" s="13"/>
      <c r="F30" s="13"/>
      <c r="G30" s="13"/>
      <c r="H30" s="13"/>
      <c r="I30" s="13"/>
      <c r="J30" s="13">
        <v>11683</v>
      </c>
      <c r="K30" s="13"/>
      <c r="L30" s="3"/>
      <c r="N30" s="34"/>
      <c r="O30" s="22"/>
      <c r="P30" s="34"/>
      <c r="Q30" s="34"/>
      <c r="R30" s="1"/>
      <c r="S30" s="1"/>
      <c r="T30" s="1"/>
    </row>
    <row r="31" spans="1:20" ht="15" x14ac:dyDescent="0.25">
      <c r="A31" s="2">
        <v>2017</v>
      </c>
      <c r="B31" s="21">
        <v>55971</v>
      </c>
      <c r="C31" s="21">
        <v>695800</v>
      </c>
      <c r="D31" s="21">
        <v>-71011</v>
      </c>
      <c r="E31" s="21">
        <v>-406661</v>
      </c>
      <c r="F31" s="22">
        <f>SUM(B31:E31)</f>
        <v>274099</v>
      </c>
      <c r="G31" s="13"/>
      <c r="H31" s="13"/>
      <c r="I31" s="13"/>
      <c r="J31" s="13">
        <f>SUM(J26:J30)</f>
        <v>31955</v>
      </c>
      <c r="K31" s="13"/>
      <c r="L31" s="3"/>
      <c r="N31" s="34"/>
      <c r="O31" s="22"/>
      <c r="P31" s="34"/>
      <c r="Q31" s="34"/>
      <c r="R31" s="1"/>
      <c r="S31" s="1"/>
      <c r="T31" s="1"/>
    </row>
    <row r="32" spans="1:20" ht="15" x14ac:dyDescent="0.25">
      <c r="A32" s="2">
        <v>2018</v>
      </c>
      <c r="B32" s="18">
        <f>+F31</f>
        <v>274099</v>
      </c>
      <c r="C32" s="21">
        <v>-594197</v>
      </c>
      <c r="D32" s="21"/>
      <c r="E32" s="21">
        <v>532040</v>
      </c>
      <c r="F32" s="22">
        <f t="shared" ref="F32:F33" si="0">SUM(B32:E32)</f>
        <v>211942</v>
      </c>
      <c r="G32" s="13"/>
      <c r="H32" s="13"/>
      <c r="I32" s="18"/>
      <c r="J32" s="18">
        <v>10719</v>
      </c>
      <c r="K32" s="18"/>
      <c r="L32" s="3"/>
      <c r="N32" s="34"/>
      <c r="O32" s="22"/>
      <c r="P32" s="34"/>
      <c r="Q32" s="34"/>
      <c r="R32" s="1"/>
      <c r="S32" s="1"/>
      <c r="T32" s="1"/>
    </row>
    <row r="33" spans="1:20" ht="15" x14ac:dyDescent="0.25">
      <c r="A33" s="2">
        <v>2019</v>
      </c>
      <c r="B33" s="18">
        <f>+F32</f>
        <v>211942</v>
      </c>
      <c r="C33" s="21">
        <v>305961</v>
      </c>
      <c r="D33" s="21"/>
      <c r="E33" s="21">
        <v>-66856</v>
      </c>
      <c r="F33" s="22">
        <f t="shared" si="0"/>
        <v>451047</v>
      </c>
      <c r="G33" s="13">
        <v>407858</v>
      </c>
      <c r="H33" s="13">
        <f>G33-F33</f>
        <v>-43189</v>
      </c>
      <c r="I33" s="13"/>
      <c r="J33" s="18">
        <v>-1907</v>
      </c>
      <c r="K33" s="18"/>
      <c r="L33" s="3"/>
      <c r="N33" s="34"/>
      <c r="O33" s="22"/>
      <c r="P33" s="34"/>
      <c r="Q33" s="34"/>
      <c r="R33" s="1"/>
      <c r="S33" s="1"/>
      <c r="T33" s="1"/>
    </row>
    <row r="34" spans="1:20" ht="15" x14ac:dyDescent="0.25">
      <c r="A34" s="2">
        <v>2020</v>
      </c>
      <c r="B34" s="18">
        <f>+F33</f>
        <v>451047</v>
      </c>
      <c r="C34" s="17">
        <v>377958</v>
      </c>
      <c r="D34" s="28">
        <v>15041</v>
      </c>
      <c r="E34" s="25">
        <v>-370414</v>
      </c>
      <c r="F34" s="13">
        <f>SUM(B34:E34)</f>
        <v>473632</v>
      </c>
      <c r="G34" s="18">
        <f>+P24</f>
        <v>473631</v>
      </c>
      <c r="H34" s="13">
        <f>G34-F34</f>
        <v>-1</v>
      </c>
      <c r="I34" s="13"/>
      <c r="J34" s="32">
        <f>SUM(J31:J33)</f>
        <v>40767</v>
      </c>
      <c r="K34" s="31">
        <f>F34+J34</f>
        <v>514399</v>
      </c>
      <c r="L34" s="3"/>
      <c r="N34" s="34"/>
      <c r="O34" s="22"/>
      <c r="P34" s="34"/>
      <c r="Q34" s="34"/>
      <c r="R34" s="1"/>
      <c r="S34" s="1"/>
      <c r="T34" s="1"/>
    </row>
    <row r="35" spans="1:20" ht="15" x14ac:dyDescent="0.25">
      <c r="N35" s="34"/>
      <c r="O35" s="22"/>
      <c r="P35" s="34"/>
      <c r="Q35" s="34"/>
      <c r="R35" s="1"/>
      <c r="S35" s="1"/>
      <c r="T35" s="1"/>
    </row>
    <row r="36" spans="1:20" ht="15" x14ac:dyDescent="0.25">
      <c r="N36" s="34"/>
      <c r="O36" s="22"/>
      <c r="P36" s="34"/>
      <c r="Q36" s="34"/>
      <c r="R36" s="1"/>
      <c r="S36" s="1"/>
      <c r="T36" s="1"/>
    </row>
    <row r="37" spans="1:20" ht="15" x14ac:dyDescent="0.25">
      <c r="N37" s="34"/>
      <c r="O37" s="22"/>
      <c r="P37" s="34"/>
      <c r="Q37" s="34"/>
      <c r="R37" s="1"/>
      <c r="S37" s="1"/>
      <c r="T37" s="1"/>
    </row>
    <row r="38" spans="1:20" ht="15" x14ac:dyDescent="0.25">
      <c r="N38" s="34"/>
      <c r="O38" s="22"/>
      <c r="P38" s="34"/>
      <c r="Q38" s="34"/>
      <c r="R38" s="1"/>
      <c r="S38" s="1"/>
      <c r="T38" s="1"/>
    </row>
    <row r="39" spans="1:20" ht="15" x14ac:dyDescent="0.25">
      <c r="N39" s="34"/>
      <c r="O39" s="22"/>
      <c r="P39" s="34"/>
      <c r="Q39" s="34"/>
      <c r="R39" s="1"/>
      <c r="S39" s="1"/>
      <c r="T39" s="1"/>
    </row>
    <row r="40" spans="1:20" ht="15" x14ac:dyDescent="0.25">
      <c r="N40" s="34"/>
      <c r="O40" s="22"/>
      <c r="P40" s="34"/>
      <c r="Q40" s="34"/>
      <c r="R40" s="1"/>
      <c r="S40" s="1"/>
      <c r="T40" s="1"/>
    </row>
    <row r="43" spans="1:20" ht="15" x14ac:dyDescent="0.25">
      <c r="N43" s="1"/>
    </row>
    <row r="171" spans="13:13" x14ac:dyDescent="0.2">
      <c r="M171" s="29"/>
    </row>
    <row r="172" spans="13:13" x14ac:dyDescent="0.2">
      <c r="M172" s="29"/>
    </row>
    <row r="173" spans="13:13" x14ac:dyDescent="0.2">
      <c r="M173" s="29"/>
    </row>
  </sheetData>
  <printOptions gridLines="1"/>
  <pageMargins left="0.25" right="0.25" top="0.75" bottom="0.75" header="0.3" footer="0.3"/>
  <pageSetup paperSize="3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Inspection tie-back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Long</dc:creator>
  <cp:lastModifiedBy>Amy Long</cp:lastModifiedBy>
  <cp:lastPrinted>2024-01-15T13:41:34Z</cp:lastPrinted>
  <dcterms:created xsi:type="dcterms:W3CDTF">2024-01-12T16:39:10Z</dcterms:created>
  <dcterms:modified xsi:type="dcterms:W3CDTF">2024-01-19T19:30:45Z</dcterms:modified>
</cp:coreProperties>
</file>