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nee.sharepoint.com/sites/neet/NEET Business Management/NextBridge - Internal Master/Rate Case Support/DRAFT - COVID CCVA DRVA/Attachments/"/>
    </mc:Choice>
  </mc:AlternateContent>
  <xr:revisionPtr revIDLastSave="19" documentId="8_{36564869-A2A9-48AE-B23A-5DC3CBFC310C}" xr6:coauthVersionLast="47" xr6:coauthVersionMax="47" xr10:uidLastSave="{1862A37B-C355-4CA8-81CE-A9C0F51090FB}"/>
  <bookViews>
    <workbookView xWindow="-120" yWindow="-120" windowWidth="38640" windowHeight="21240" xr2:uid="{6A93FE73-0B5A-46F7-9216-316A701DB3AC}"/>
  </bookViews>
  <sheets>
    <sheet name="Regulatory ROE calculation" sheetId="1" r:id="rId1"/>
  </sheets>
  <definedNames>
    <definedName name="_xlnm.Print_Area" localSheetId="0">'Regulatory ROE calculation'!$A$1:$V$60</definedName>
  </definedNames>
  <calcPr calcId="191028" iterate="1" iterateCount="5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0" i="1" l="1"/>
  <c r="R31" i="1"/>
  <c r="R29" i="1"/>
  <c r="R25" i="1" l="1"/>
  <c r="R24" i="1"/>
  <c r="A26" i="1"/>
  <c r="A27" i="1" s="1"/>
  <c r="A28" i="1" s="1"/>
  <c r="A29" i="1" s="1"/>
  <c r="A30" i="1" s="1"/>
  <c r="A31" i="1" s="1"/>
  <c r="D10" i="1"/>
  <c r="R10" i="1" l="1"/>
  <c r="T9" i="1" l="1"/>
  <c r="F9" i="1" s="1"/>
  <c r="R9" i="1" s="1"/>
  <c r="T10" i="1"/>
  <c r="R15" i="1"/>
  <c r="R16" i="1"/>
  <c r="T21" i="1"/>
  <c r="T19" i="1"/>
  <c r="R21" i="1" l="1"/>
  <c r="T11" i="1"/>
  <c r="T22" i="1" s="1"/>
  <c r="T24" i="1" s="1"/>
  <c r="T25" i="1" s="1"/>
  <c r="D17" i="1"/>
  <c r="D18" i="1" s="1"/>
  <c r="D19" i="1" s="1"/>
  <c r="R12" i="1"/>
  <c r="R17" i="1" l="1"/>
  <c r="R18" i="1" s="1"/>
  <c r="R19" i="1" s="1"/>
  <c r="D11" i="1" l="1"/>
  <c r="A10" i="1"/>
  <c r="A11" i="1" s="1"/>
  <c r="A14" i="1" s="1"/>
  <c r="A15" i="1" s="1"/>
  <c r="A16" i="1" s="1"/>
  <c r="A17" i="1" s="1"/>
  <c r="A18" i="1" s="1"/>
  <c r="A19" i="1" s="1"/>
  <c r="A20" i="1" s="1"/>
  <c r="A21" i="1" s="1"/>
  <c r="A22" i="1" s="1"/>
  <c r="A23" i="1" s="1"/>
  <c r="A24" i="1" s="1"/>
  <c r="A25" i="1" s="1"/>
  <c r="D13" i="1" l="1"/>
  <c r="R11" i="1" l="1"/>
  <c r="R27" i="1" s="1"/>
  <c r="R13" i="1" l="1"/>
  <c r="R22" i="1"/>
  <c r="R28" i="1" l="1"/>
</calcChain>
</file>

<file path=xl/sharedStrings.xml><?xml version="1.0" encoding="utf-8"?>
<sst xmlns="http://schemas.openxmlformats.org/spreadsheetml/2006/main" count="67" uniqueCount="60">
  <si>
    <t>East-West Tie, Limited Partnership</t>
  </si>
  <si>
    <t>Return on Equity Calculation</t>
  </si>
  <si>
    <t>Reconciliation of US GAAP Financial Statements to Regulatory ROE</t>
  </si>
  <si>
    <t>For the Fiscal Year ended 2022</t>
  </si>
  <si>
    <t>Amounts in CAD (000's)</t>
  </si>
  <si>
    <t>Adjustments</t>
  </si>
  <si>
    <t>Rate Case Test Year</t>
  </si>
  <si>
    <t>Line No.</t>
  </si>
  <si>
    <t>US GAAP (a)</t>
  </si>
  <si>
    <t>(i)</t>
  </si>
  <si>
    <t>(ii)</t>
  </si>
  <si>
    <t xml:space="preserve">(iii) </t>
  </si>
  <si>
    <t>(iv)</t>
  </si>
  <si>
    <t>(v)</t>
  </si>
  <si>
    <t>(vi)</t>
  </si>
  <si>
    <t xml:space="preserve">Regulatory </t>
  </si>
  <si>
    <t>Calculation</t>
  </si>
  <si>
    <t>Operating Revenue</t>
  </si>
  <si>
    <t>(x)</t>
  </si>
  <si>
    <t>Operation Expenses</t>
  </si>
  <si>
    <t>(y)</t>
  </si>
  <si>
    <t>Net Operating Income</t>
  </si>
  <si>
    <t>(z) = (x) - (y)</t>
  </si>
  <si>
    <t>Other Inc/(Exp)</t>
  </si>
  <si>
    <t>Net Income</t>
  </si>
  <si>
    <t>Gross Plant</t>
  </si>
  <si>
    <t>Accum. Depreciation</t>
  </si>
  <si>
    <t>(b)</t>
  </si>
  <si>
    <t>Utility Plant, net</t>
  </si>
  <si>
    <t>Average Rate Base</t>
  </si>
  <si>
    <t>Equity Funded Rate Base (c)</t>
  </si>
  <si>
    <t>Debt Return</t>
  </si>
  <si>
    <t>(t)</t>
  </si>
  <si>
    <t>Equity Return</t>
  </si>
  <si>
    <t>(u) = (z) - (t)</t>
  </si>
  <si>
    <t>Return on Equity (d)</t>
  </si>
  <si>
    <t>(s) = (u) / (v)</t>
  </si>
  <si>
    <t>Annualized Return on Equity</t>
  </si>
  <si>
    <t>Total over earnings before profit share</t>
  </si>
  <si>
    <t>Profit over 100bps</t>
  </si>
  <si>
    <t>Profit Share: 50% over 100bps</t>
  </si>
  <si>
    <t>ROE After Profit Share</t>
  </si>
  <si>
    <t>Annualized Return on Equity after profit share</t>
  </si>
  <si>
    <t>Notes:</t>
  </si>
  <si>
    <t>(a)</t>
  </si>
  <si>
    <t xml:space="preserve">Ties to East-West Tie, LP's (EWT) Fiscal Year-end 2022 audited US GAAP financials statements without exception. During 2022, EWT did not have debt, and as a result the US GAAP financials reflect 100% equity financing. </t>
  </si>
  <si>
    <t xml:space="preserve">Note that accumulated depreciation of $7,322,000 per the US GAAP financial statements differs from $7,345,000 of Depreciation and amortization expense per the US GAAP income statement due to amortization expense related to a lease that does not impact rate base.		</t>
  </si>
  <si>
    <t>(c)</t>
  </si>
  <si>
    <t>Note that the authorized capital structure authorized per the Revenue Requirement Order reflects 40% equity funding</t>
  </si>
  <si>
    <t>(d)</t>
  </si>
  <si>
    <t xml:space="preserve">Note that line 14 Return on Equity reflects 9 months of operations given the commercial operation date of March 31, 2022. </t>
  </si>
  <si>
    <t>Amounts have been annualized within line 15.</t>
  </si>
  <si>
    <t xml:space="preserve">Certain US GAAP accounting requirements cause entries within the US GAAP financial statements related to the Construction Cost Variance Account (CCVA) which should not be incorporated in the regulatory ROE calculation. Any US GAAP financial statement impacts of costs deferred under the CCVA have been excluded from the regulatory ROE calculation.	</t>
  </si>
  <si>
    <t xml:space="preserve">(ii) </t>
  </si>
  <si>
    <t xml:space="preserve">Costs deferred under the CCVA are not yet included in EWT's OEB- approved rate base; therefore, plant-in-service and accumulated depreciation balances are removed to arrive at the correct regulatory ROE calculation. The depreciation expense recorded during 2022 has been agreed to the underlying financial records. Minor differences of approximately $1,000k exist between the gross plant presented herein as of 12/31/2022 and the final amount due to cost finalization. </t>
  </si>
  <si>
    <t xml:space="preserve">The associated construction costs for COVID included in the Plant-in-service balance for US GAAP financial statements are removed to determine the regulatory rate base.  Including these costs would inappropriately dilute the calculated ROE because they are not included in EWT's OEB- approved rate base at this time. Differences of approximately $1,000k exist between the gross plant presented herein as of 12/31/2022 and the final amount due to cost finalization. 	</t>
  </si>
  <si>
    <t xml:space="preserve">Under US GAAP EWT did not recognize the debt return as the company did not have an incurred cost.  This adjustment appropriately reflects the debt return to arrive at the regulatory ROE calculation. </t>
  </si>
  <si>
    <t xml:space="preserve">(v) </t>
  </si>
  <si>
    <t xml:space="preserve">Under US GAAP EWT does not recognize income tax expense on the partnership's financial statements as no tax expense is incurred at the partnership level.  However, since the company is collecting income tax expense as part of the revenue requirement in contemplation of the upstream taxing of the partners, imputed income  tax expense is included in the regulatory ROE calculation, using a methodology consistent with that used to establish the base revenue requirement.	</t>
  </si>
  <si>
    <t>East-West Tie, LP received $2,360 of additional revenue from IESO in 2022 which was not recognized as revenue under US GAAP.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</si>
</sst>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9">
    <font>
      <sz val="11"/>
      <color theme="1"/>
      <name val="Calibri"/>
      <family val="2"/>
      <scheme val="minor"/>
    </font>
    <font>
      <sz val="11"/>
      <color theme="1"/>
      <name val="Calibri"/>
      <family val="2"/>
      <scheme val="minor"/>
    </font>
    <font>
      <sz val="10"/>
      <color theme="1"/>
      <name val="Calibri"/>
      <family val="2"/>
      <scheme val="minor"/>
    </font>
    <font>
      <sz val="10"/>
      <name val="Arial"/>
      <family val="2"/>
    </font>
    <font>
      <b/>
      <sz val="10"/>
      <color theme="1"/>
      <name val="Arial"/>
      <family val="2"/>
    </font>
    <font>
      <sz val="10"/>
      <color theme="1"/>
      <name val="Arial"/>
      <family val="2"/>
    </font>
    <font>
      <i/>
      <sz val="9"/>
      <color theme="1"/>
      <name val="Arial"/>
      <family val="2"/>
    </font>
    <font>
      <sz val="10"/>
      <color rgb="FFFF0000"/>
      <name val="Arial"/>
      <family val="2"/>
    </font>
    <font>
      <i/>
      <sz val="10"/>
      <color theme="1"/>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right/>
      <top style="thin">
        <color indexed="64"/>
      </top>
      <bottom style="double">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xf numFmtId="0" fontId="3" fillId="0" borderId="0"/>
    <xf numFmtId="0" fontId="3" fillId="0" borderId="0"/>
    <xf numFmtId="0" fontId="3" fillId="0" borderId="0"/>
  </cellStyleXfs>
  <cellXfs count="54">
    <xf numFmtId="0" fontId="0" fillId="0" borderId="0" xfId="0"/>
    <xf numFmtId="0" fontId="2" fillId="0" borderId="0" xfId="0" applyFont="1"/>
    <xf numFmtId="0" fontId="5" fillId="0" borderId="0" xfId="0" applyFont="1"/>
    <xf numFmtId="0" fontId="5" fillId="0" borderId="1" xfId="0" applyFont="1" applyBorder="1" applyAlignment="1">
      <alignment horizontal="center"/>
    </xf>
    <xf numFmtId="0" fontId="5" fillId="0" borderId="1" xfId="0" quotePrefix="1" applyFont="1" applyBorder="1" applyAlignment="1">
      <alignment horizontal="center"/>
    </xf>
    <xf numFmtId="0" fontId="5" fillId="0" borderId="0" xfId="0" quotePrefix="1" applyFont="1" applyAlignment="1">
      <alignment horizontal="center"/>
    </xf>
    <xf numFmtId="0" fontId="7" fillId="0" borderId="0" xfId="0" applyFont="1"/>
    <xf numFmtId="165" fontId="5" fillId="0" borderId="0" xfId="2" applyNumberFormat="1" applyFont="1"/>
    <xf numFmtId="165" fontId="5" fillId="0" borderId="0" xfId="2" applyNumberFormat="1" applyFont="1" applyFill="1"/>
    <xf numFmtId="165" fontId="5" fillId="0" borderId="0" xfId="0" applyNumberFormat="1" applyFont="1"/>
    <xf numFmtId="164" fontId="5" fillId="0" borderId="1" xfId="1" applyNumberFormat="1" applyFont="1" applyBorder="1"/>
    <xf numFmtId="164" fontId="5" fillId="0" borderId="0" xfId="1" applyNumberFormat="1" applyFont="1" applyFill="1"/>
    <xf numFmtId="164" fontId="5" fillId="0" borderId="1" xfId="1" applyNumberFormat="1" applyFont="1" applyFill="1" applyBorder="1"/>
    <xf numFmtId="164" fontId="5" fillId="0" borderId="0" xfId="1" applyNumberFormat="1" applyFont="1"/>
    <xf numFmtId="164" fontId="5" fillId="0" borderId="0" xfId="0" applyNumberFormat="1" applyFont="1"/>
    <xf numFmtId="165" fontId="5" fillId="0" borderId="2" xfId="2" applyNumberFormat="1" applyFont="1" applyBorder="1"/>
    <xf numFmtId="165" fontId="5" fillId="0" borderId="0" xfId="2" applyNumberFormat="1" applyFont="1" applyFill="1" applyBorder="1"/>
    <xf numFmtId="165" fontId="5" fillId="0" borderId="2" xfId="2" applyNumberFormat="1" applyFont="1" applyFill="1" applyBorder="1"/>
    <xf numFmtId="10" fontId="5" fillId="0" borderId="0" xfId="3" applyNumberFormat="1" applyFont="1"/>
    <xf numFmtId="10" fontId="5" fillId="0" borderId="0" xfId="3" applyNumberFormat="1" applyFont="1" applyFill="1"/>
    <xf numFmtId="43" fontId="5" fillId="0" borderId="0" xfId="0" applyNumberFormat="1" applyFont="1"/>
    <xf numFmtId="0" fontId="5" fillId="0" borderId="0" xfId="0" applyFont="1" applyAlignment="1">
      <alignment horizontal="center"/>
    </xf>
    <xf numFmtId="0" fontId="3" fillId="0" borderId="0" xfId="0" applyFont="1"/>
    <xf numFmtId="0" fontId="5" fillId="0" borderId="0" xfId="0" applyFont="1" applyAlignment="1">
      <alignment vertical="top"/>
    </xf>
    <xf numFmtId="164" fontId="5" fillId="0" borderId="0" xfId="1" applyNumberFormat="1" applyFont="1" applyBorder="1"/>
    <xf numFmtId="0" fontId="3" fillId="0" borderId="0" xfId="0" applyFont="1" applyAlignment="1">
      <alignment horizontal="left" wrapText="1"/>
    </xf>
    <xf numFmtId="0" fontId="5" fillId="0" borderId="0" xfId="0" applyFont="1" applyAlignment="1">
      <alignment horizontal="center" wrapText="1"/>
    </xf>
    <xf numFmtId="0" fontId="4" fillId="0" borderId="0" xfId="0" quotePrefix="1" applyFont="1" applyAlignment="1">
      <alignment horizontal="center"/>
    </xf>
    <xf numFmtId="0" fontId="4" fillId="0" borderId="0" xfId="0" applyFont="1" applyAlignment="1">
      <alignment horizontal="left"/>
    </xf>
    <xf numFmtId="0" fontId="3" fillId="0" borderId="0" xfId="0" applyFont="1" applyAlignment="1">
      <alignment horizontal="left"/>
    </xf>
    <xf numFmtId="165" fontId="5" fillId="0" borderId="0" xfId="2" applyNumberFormat="1" applyFont="1" applyBorder="1"/>
    <xf numFmtId="0" fontId="8" fillId="0" borderId="1" xfId="0" applyFont="1" applyBorder="1" applyAlignment="1">
      <alignment horizontal="center"/>
    </xf>
    <xf numFmtId="164" fontId="5" fillId="0" borderId="0" xfId="3" applyNumberFormat="1" applyFont="1"/>
    <xf numFmtId="164" fontId="5" fillId="2" borderId="0" xfId="1" applyNumberFormat="1" applyFont="1" applyFill="1"/>
    <xf numFmtId="43" fontId="5" fillId="0" borderId="0" xfId="1" applyFont="1"/>
    <xf numFmtId="0" fontId="3" fillId="2" borderId="0" xfId="0" applyFont="1" applyFill="1"/>
    <xf numFmtId="164" fontId="3" fillId="2" borderId="0" xfId="1" applyNumberFormat="1" applyFont="1" applyFill="1"/>
    <xf numFmtId="43" fontId="3" fillId="2" borderId="0" xfId="0" applyNumberFormat="1" applyFont="1" applyFill="1"/>
    <xf numFmtId="165" fontId="3" fillId="2" borderId="0" xfId="2" applyNumberFormat="1" applyFont="1" applyFill="1"/>
    <xf numFmtId="10" fontId="3" fillId="2" borderId="0" xfId="3" applyNumberFormat="1" applyFont="1" applyFill="1"/>
    <xf numFmtId="0" fontId="5" fillId="2" borderId="0" xfId="0" applyFont="1" applyFill="1"/>
    <xf numFmtId="10" fontId="5" fillId="2" borderId="0" xfId="3" applyNumberFormat="1" applyFont="1" applyFill="1"/>
    <xf numFmtId="43" fontId="5" fillId="2" borderId="0" xfId="0" applyNumberFormat="1" applyFont="1" applyFill="1"/>
    <xf numFmtId="165" fontId="5" fillId="2" borderId="0" xfId="2" applyNumberFormat="1" applyFont="1" applyFill="1"/>
    <xf numFmtId="0" fontId="3" fillId="2" borderId="1" xfId="0" applyFont="1" applyFill="1" applyBorder="1" applyAlignment="1">
      <alignment horizontal="center"/>
    </xf>
    <xf numFmtId="0" fontId="4" fillId="0" borderId="0" xfId="0" applyFont="1" applyAlignment="1">
      <alignment horizontal="center"/>
    </xf>
    <xf numFmtId="0" fontId="3" fillId="0" borderId="0" xfId="0" applyFont="1" applyAlignment="1">
      <alignment horizontal="left" vertical="top" wrapText="1"/>
    </xf>
    <xf numFmtId="0" fontId="3" fillId="0" borderId="0" xfId="0" applyFont="1" applyAlignment="1">
      <alignment horizontal="left" wrapText="1"/>
    </xf>
    <xf numFmtId="0" fontId="3" fillId="2" borderId="0" xfId="0" applyFont="1" applyFill="1" applyAlignment="1">
      <alignment horizontal="left" vertical="top" wrapText="1"/>
    </xf>
    <xf numFmtId="0" fontId="5" fillId="0" borderId="0" xfId="0" applyFont="1" applyAlignment="1">
      <alignment horizontal="center" wrapText="1"/>
    </xf>
    <xf numFmtId="0" fontId="5" fillId="0" borderId="1" xfId="0" applyFont="1" applyBorder="1" applyAlignment="1">
      <alignment horizontal="center" wrapText="1"/>
    </xf>
    <xf numFmtId="0" fontId="6" fillId="0" borderId="0" xfId="0" applyFont="1" applyAlignment="1">
      <alignment horizontal="center"/>
    </xf>
    <xf numFmtId="0" fontId="5" fillId="0" borderId="1" xfId="0" applyFont="1" applyBorder="1" applyAlignment="1">
      <alignment horizontal="center"/>
    </xf>
    <xf numFmtId="0" fontId="3" fillId="0" borderId="0" xfId="0" applyFont="1" applyAlignment="1">
      <alignment horizontal="left" vertical="center" wrapText="1"/>
    </xf>
  </cellXfs>
  <cellStyles count="8">
    <cellStyle name="Comma" xfId="1" builtinId="3"/>
    <cellStyle name="Currency" xfId="2" builtinId="4"/>
    <cellStyle name="Normal" xfId="0" builtinId="0"/>
    <cellStyle name="Normal 2" xfId="4" xr:uid="{525F3D1B-B751-442F-9B1D-13D9C9A18C72}"/>
    <cellStyle name="Normal 4" xfId="5" xr:uid="{4A633AED-6335-4D25-9332-BB5AED06D567}"/>
    <cellStyle name="Normal 5" xfId="6" xr:uid="{4B345DF4-0A6D-4AAD-98EC-077C4F3C3D74}"/>
    <cellStyle name="Normal 6" xfId="7" xr:uid="{FB2E94B1-E186-4B2E-8F0C-81486434306E}"/>
    <cellStyle name="Percent" xfId="3"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79E32-3BB8-4CD2-AF70-CAD4A07E7655}">
  <sheetPr>
    <tabColor theme="9" tint="0.59999389629810485"/>
    <pageSetUpPr fitToPage="1"/>
  </sheetPr>
  <dimension ref="A1:Y68"/>
  <sheetViews>
    <sheetView showGridLines="0" tabSelected="1" zoomScale="130" zoomScaleNormal="130" zoomScaleSheetLayoutView="110" workbookViewId="0">
      <selection activeCell="R27" sqref="R27"/>
    </sheetView>
  </sheetViews>
  <sheetFormatPr defaultColWidth="9.140625" defaultRowHeight="12.75"/>
  <cols>
    <col min="1" max="1" width="8" style="1" bestFit="1" customWidth="1"/>
    <col min="2" max="2" width="2.28515625" style="1" customWidth="1"/>
    <col min="3" max="3" width="27.85546875" style="1" customWidth="1"/>
    <col min="4" max="4" width="12.28515625" style="1" bestFit="1" customWidth="1"/>
    <col min="5" max="5" width="3" style="1" customWidth="1"/>
    <col min="6" max="6" width="7.140625" style="1" customWidth="1"/>
    <col min="7" max="7" width="2.140625" style="1" customWidth="1"/>
    <col min="8" max="8" width="8.7109375" style="1" customWidth="1"/>
    <col min="9" max="9" width="2.140625" style="1" customWidth="1"/>
    <col min="10" max="10" width="9.85546875" style="1" customWidth="1"/>
    <col min="11" max="11" width="1.85546875" style="1" customWidth="1"/>
    <col min="12" max="12" width="8.140625" style="1" customWidth="1"/>
    <col min="13" max="13" width="2.7109375" style="1" customWidth="1"/>
    <col min="14" max="14" width="6.5703125" style="1" customWidth="1"/>
    <col min="15" max="15" width="2.7109375" style="1" customWidth="1"/>
    <col min="16" max="16" width="8.85546875" style="1" customWidth="1"/>
    <col min="17" max="17" width="2.7109375" style="1" customWidth="1"/>
    <col min="18" max="18" width="12.7109375" style="1" bestFit="1" customWidth="1"/>
    <col min="19" max="19" width="3.42578125" style="1" customWidth="1"/>
    <col min="20" max="20" width="12.28515625" style="1" bestFit="1" customWidth="1"/>
    <col min="21" max="21" width="1.28515625" style="1" customWidth="1"/>
    <col min="22" max="22" width="11.7109375" style="1" customWidth="1"/>
    <col min="23" max="24" width="9.140625" style="1"/>
    <col min="25" max="25" width="10.28515625" style="1" bestFit="1" customWidth="1"/>
    <col min="26" max="16384" width="9.140625" style="1"/>
  </cols>
  <sheetData>
    <row r="1" spans="1:25">
      <c r="A1" s="45" t="s">
        <v>0</v>
      </c>
      <c r="B1" s="45"/>
      <c r="C1" s="45"/>
      <c r="D1" s="45"/>
      <c r="E1" s="45"/>
      <c r="F1" s="45"/>
      <c r="G1" s="45"/>
      <c r="H1" s="45"/>
      <c r="I1" s="45"/>
      <c r="J1" s="45"/>
      <c r="K1" s="45"/>
      <c r="L1" s="45"/>
      <c r="M1" s="45"/>
      <c r="N1" s="45"/>
      <c r="O1" s="45"/>
      <c r="P1" s="45"/>
      <c r="Q1" s="45"/>
      <c r="R1" s="45"/>
      <c r="S1" s="45"/>
      <c r="T1" s="45"/>
      <c r="U1" s="45"/>
      <c r="V1" s="45"/>
      <c r="W1" s="2"/>
      <c r="X1" s="2"/>
      <c r="Y1" s="2"/>
    </row>
    <row r="2" spans="1:25">
      <c r="A2" s="45" t="s">
        <v>1</v>
      </c>
      <c r="B2" s="45"/>
      <c r="C2" s="45"/>
      <c r="D2" s="45"/>
      <c r="E2" s="45"/>
      <c r="F2" s="45"/>
      <c r="G2" s="45"/>
      <c r="H2" s="45"/>
      <c r="I2" s="45"/>
      <c r="J2" s="45"/>
      <c r="K2" s="45"/>
      <c r="L2" s="45"/>
      <c r="M2" s="45"/>
      <c r="N2" s="45"/>
      <c r="O2" s="45"/>
      <c r="P2" s="45"/>
      <c r="Q2" s="45"/>
      <c r="R2" s="45"/>
      <c r="S2" s="45"/>
      <c r="T2" s="45"/>
      <c r="U2" s="45"/>
      <c r="V2" s="45"/>
      <c r="W2" s="2"/>
      <c r="X2" s="2"/>
      <c r="Y2" s="2"/>
    </row>
    <row r="3" spans="1:25">
      <c r="A3" s="45" t="s">
        <v>2</v>
      </c>
      <c r="B3" s="45"/>
      <c r="C3" s="45"/>
      <c r="D3" s="45"/>
      <c r="E3" s="45"/>
      <c r="F3" s="45"/>
      <c r="G3" s="45"/>
      <c r="H3" s="45"/>
      <c r="I3" s="45"/>
      <c r="J3" s="45"/>
      <c r="K3" s="45"/>
      <c r="L3" s="45"/>
      <c r="M3" s="45"/>
      <c r="N3" s="45"/>
      <c r="O3" s="45"/>
      <c r="P3" s="45"/>
      <c r="Q3" s="45"/>
      <c r="R3" s="45"/>
      <c r="S3" s="45"/>
      <c r="T3" s="45"/>
      <c r="U3" s="45"/>
      <c r="V3" s="45"/>
      <c r="W3" s="2"/>
      <c r="X3" s="2"/>
      <c r="Y3" s="2"/>
    </row>
    <row r="4" spans="1:25">
      <c r="A4" s="45" t="s">
        <v>3</v>
      </c>
      <c r="B4" s="45"/>
      <c r="C4" s="45"/>
      <c r="D4" s="45"/>
      <c r="E4" s="45"/>
      <c r="F4" s="45"/>
      <c r="G4" s="45"/>
      <c r="H4" s="45"/>
      <c r="I4" s="45"/>
      <c r="J4" s="45"/>
      <c r="K4" s="45"/>
      <c r="L4" s="45"/>
      <c r="M4" s="45"/>
      <c r="N4" s="45"/>
      <c r="O4" s="45"/>
      <c r="P4" s="45"/>
      <c r="Q4" s="45"/>
      <c r="R4" s="45"/>
      <c r="S4" s="45"/>
      <c r="T4" s="45"/>
      <c r="U4" s="45"/>
      <c r="V4" s="45"/>
      <c r="W4" s="2"/>
      <c r="X4" s="2"/>
      <c r="Y4" s="2"/>
    </row>
    <row r="5" spans="1:25">
      <c r="A5" s="51" t="s">
        <v>4</v>
      </c>
      <c r="B5" s="51"/>
      <c r="C5" s="51"/>
      <c r="D5" s="51"/>
      <c r="E5" s="51"/>
      <c r="F5" s="51"/>
      <c r="G5" s="51"/>
      <c r="H5" s="51"/>
      <c r="I5" s="51"/>
      <c r="J5" s="51"/>
      <c r="K5" s="51"/>
      <c r="L5" s="51"/>
      <c r="M5" s="51"/>
      <c r="N5" s="51"/>
      <c r="O5" s="51"/>
      <c r="P5" s="51"/>
      <c r="Q5" s="51"/>
      <c r="R5" s="51"/>
      <c r="S5" s="51"/>
      <c r="T5" s="51"/>
      <c r="U5" s="51"/>
      <c r="V5" s="51"/>
      <c r="W5" s="2"/>
      <c r="X5" s="2"/>
      <c r="Y5" s="2"/>
    </row>
    <row r="6" spans="1:25">
      <c r="A6" s="2"/>
      <c r="B6" s="2"/>
      <c r="C6" s="2"/>
      <c r="D6" s="2"/>
      <c r="E6" s="2"/>
      <c r="F6" s="2"/>
      <c r="G6" s="2"/>
      <c r="H6" s="2"/>
      <c r="I6" s="2"/>
      <c r="J6" s="2"/>
      <c r="K6" s="2"/>
      <c r="L6" s="2"/>
      <c r="M6" s="2"/>
      <c r="N6" s="2"/>
      <c r="O6" s="2"/>
      <c r="P6" s="2"/>
      <c r="Q6" s="2"/>
      <c r="R6" s="2"/>
      <c r="S6" s="2"/>
      <c r="T6" s="2"/>
      <c r="U6" s="2"/>
      <c r="V6" s="2"/>
      <c r="W6" s="2"/>
      <c r="X6" s="2"/>
      <c r="Y6" s="2"/>
    </row>
    <row r="7" spans="1:25">
      <c r="A7" s="2"/>
      <c r="B7" s="2"/>
      <c r="C7" s="2"/>
      <c r="D7" s="2"/>
      <c r="E7" s="2"/>
      <c r="F7" s="52" t="s">
        <v>5</v>
      </c>
      <c r="G7" s="52"/>
      <c r="H7" s="52"/>
      <c r="I7" s="52"/>
      <c r="J7" s="52"/>
      <c r="K7" s="52"/>
      <c r="L7" s="52"/>
      <c r="M7" s="52"/>
      <c r="N7" s="52"/>
      <c r="O7" s="2"/>
      <c r="P7" s="2"/>
      <c r="Q7" s="2"/>
      <c r="R7" s="2"/>
      <c r="S7" s="2"/>
      <c r="T7" s="49" t="s">
        <v>6</v>
      </c>
      <c r="U7" s="26"/>
      <c r="V7" s="2"/>
      <c r="W7" s="2"/>
      <c r="X7" s="2"/>
      <c r="Y7" s="2"/>
    </row>
    <row r="8" spans="1:25" ht="15" customHeight="1">
      <c r="A8" s="3" t="s">
        <v>7</v>
      </c>
      <c r="B8" s="2"/>
      <c r="C8" s="2"/>
      <c r="D8" s="3" t="s">
        <v>8</v>
      </c>
      <c r="E8" s="2"/>
      <c r="F8" s="3" t="s">
        <v>9</v>
      </c>
      <c r="G8" s="2"/>
      <c r="H8" s="3" t="s">
        <v>10</v>
      </c>
      <c r="I8" s="2"/>
      <c r="J8" s="4" t="s">
        <v>11</v>
      </c>
      <c r="K8" s="5"/>
      <c r="L8" s="4" t="s">
        <v>12</v>
      </c>
      <c r="M8" s="2"/>
      <c r="N8" s="4" t="s">
        <v>13</v>
      </c>
      <c r="O8" s="2"/>
      <c r="P8" s="44" t="s">
        <v>14</v>
      </c>
      <c r="Q8" s="2"/>
      <c r="R8" s="3" t="s">
        <v>15</v>
      </c>
      <c r="S8" s="2"/>
      <c r="T8" s="50"/>
      <c r="U8" s="26"/>
      <c r="V8" s="31" t="s">
        <v>16</v>
      </c>
      <c r="W8" s="2"/>
      <c r="X8" s="2"/>
      <c r="Y8" s="2"/>
    </row>
    <row r="9" spans="1:25">
      <c r="A9" s="5">
        <v>1</v>
      </c>
      <c r="B9" s="2"/>
      <c r="C9" s="2" t="s">
        <v>17</v>
      </c>
      <c r="D9" s="7">
        <v>30688</v>
      </c>
      <c r="E9" s="2"/>
      <c r="F9" s="8">
        <f>(D9+L9-T9)*-1</f>
        <v>-488.37370208549692</v>
      </c>
      <c r="G9" s="2"/>
      <c r="H9" s="8"/>
      <c r="I9" s="2"/>
      <c r="J9" s="2"/>
      <c r="K9" s="2"/>
      <c r="L9" s="8">
        <v>9626</v>
      </c>
      <c r="M9" s="2"/>
      <c r="N9" s="8"/>
      <c r="O9" s="2"/>
      <c r="P9" s="38">
        <v>2360.0120000000002</v>
      </c>
      <c r="Q9" s="2"/>
      <c r="R9" s="8">
        <f>+D9+F9+L9+N9+P9</f>
        <v>42185.638297914506</v>
      </c>
      <c r="T9" s="7">
        <f>39.8256262979145*1000</f>
        <v>39825.626297914503</v>
      </c>
      <c r="U9" s="7"/>
      <c r="V9" s="2" t="s">
        <v>18</v>
      </c>
      <c r="W9" s="9"/>
      <c r="X9" s="9"/>
      <c r="Y9" s="9"/>
    </row>
    <row r="10" spans="1:25">
      <c r="A10" s="5">
        <f>+A9+1</f>
        <v>2</v>
      </c>
      <c r="B10" s="2"/>
      <c r="C10" s="2" t="s">
        <v>19</v>
      </c>
      <c r="D10" s="10">
        <f>10130</f>
        <v>10130</v>
      </c>
      <c r="E10" s="2"/>
      <c r="F10" s="11">
        <v>-438.91246105918998</v>
      </c>
      <c r="G10" s="2"/>
      <c r="H10" s="11"/>
      <c r="I10" s="2"/>
      <c r="J10" s="2"/>
      <c r="K10" s="2"/>
      <c r="L10" s="11">
        <v>-72</v>
      </c>
      <c r="M10" s="2"/>
      <c r="N10" s="2">
        <v>554</v>
      </c>
      <c r="O10" s="2"/>
      <c r="P10" s="36">
        <v>63.720324000000005</v>
      </c>
      <c r="Q10" s="2"/>
      <c r="R10" s="12">
        <f>+D10+F10+L10+N10+P10</f>
        <v>10236.80786294081</v>
      </c>
      <c r="T10" s="10">
        <f>(14.5640253042381/12)*9*1000</f>
        <v>10923.018978178576</v>
      </c>
      <c r="U10" s="24"/>
      <c r="V10" s="2" t="s">
        <v>20</v>
      </c>
      <c r="W10" s="2"/>
      <c r="X10" s="2"/>
      <c r="Y10" s="2"/>
    </row>
    <row r="11" spans="1:25">
      <c r="A11" s="5">
        <f t="shared" ref="A11" si="0">+A10+1</f>
        <v>3</v>
      </c>
      <c r="B11" s="2"/>
      <c r="C11" s="2" t="s">
        <v>21</v>
      </c>
      <c r="D11" s="13">
        <f>+D9-D10</f>
        <v>20558</v>
      </c>
      <c r="E11" s="2"/>
      <c r="F11" s="2"/>
      <c r="G11" s="2"/>
      <c r="H11" s="2"/>
      <c r="I11" s="2"/>
      <c r="J11" s="14"/>
      <c r="K11" s="2"/>
      <c r="L11" s="2"/>
      <c r="M11" s="2"/>
      <c r="N11" s="2"/>
      <c r="O11" s="2"/>
      <c r="P11" s="2"/>
      <c r="Q11" s="2"/>
      <c r="R11" s="11">
        <f>+R9-R10</f>
        <v>31948.830434973694</v>
      </c>
      <c r="T11" s="13">
        <f>+T9-T10</f>
        <v>28902.607319735929</v>
      </c>
      <c r="U11" s="13"/>
      <c r="V11" s="2" t="s">
        <v>22</v>
      </c>
      <c r="W11" s="2"/>
      <c r="X11" s="2"/>
      <c r="Y11" s="2"/>
    </row>
    <row r="12" spans="1:25" hidden="1">
      <c r="A12" s="2"/>
      <c r="B12" s="2"/>
      <c r="C12" s="2" t="s">
        <v>23</v>
      </c>
      <c r="D12" s="13">
        <v>7350</v>
      </c>
      <c r="E12" s="2"/>
      <c r="F12" s="2"/>
      <c r="G12" s="2"/>
      <c r="H12" s="2"/>
      <c r="I12" s="2"/>
      <c r="J12" s="11">
        <v>1791</v>
      </c>
      <c r="K12" s="2"/>
      <c r="L12" s="2"/>
      <c r="M12" s="2"/>
      <c r="N12" s="2"/>
      <c r="O12" s="2"/>
      <c r="P12" s="2"/>
      <c r="Q12" s="2"/>
      <c r="R12" s="11">
        <f>+D12+J12</f>
        <v>9141</v>
      </c>
      <c r="S12" s="2"/>
      <c r="T12" s="13"/>
      <c r="U12" s="13"/>
      <c r="V12" s="2"/>
      <c r="W12" s="2"/>
      <c r="X12" s="2"/>
      <c r="Y12" s="2"/>
    </row>
    <row r="13" spans="1:25" ht="13.5" hidden="1" thickBot="1">
      <c r="A13" s="2"/>
      <c r="B13" s="2"/>
      <c r="C13" s="2" t="s">
        <v>24</v>
      </c>
      <c r="D13" s="15">
        <f>+D11+D12</f>
        <v>27908</v>
      </c>
      <c r="E13" s="2"/>
      <c r="F13" s="16"/>
      <c r="G13" s="2"/>
      <c r="H13" s="16"/>
      <c r="I13" s="2"/>
      <c r="J13" s="2"/>
      <c r="K13" s="2"/>
      <c r="L13" s="2"/>
      <c r="M13" s="2"/>
      <c r="N13" s="2"/>
      <c r="O13" s="2"/>
      <c r="P13" s="2"/>
      <c r="Q13" s="2"/>
      <c r="R13" s="17">
        <f>+R11+R12</f>
        <v>41089.830434973694</v>
      </c>
      <c r="S13" s="2"/>
      <c r="T13" s="15"/>
      <c r="U13" s="30"/>
      <c r="V13" s="2"/>
      <c r="W13" s="2"/>
      <c r="X13" s="2"/>
      <c r="Y13" s="2"/>
    </row>
    <row r="14" spans="1:25">
      <c r="A14" s="5">
        <f>+A11+1</f>
        <v>4</v>
      </c>
      <c r="B14" s="2"/>
      <c r="C14" s="2"/>
      <c r="D14" s="2"/>
      <c r="E14" s="2"/>
      <c r="F14" s="2"/>
      <c r="G14" s="2"/>
      <c r="H14" s="2"/>
      <c r="I14" s="2"/>
      <c r="J14" s="2"/>
      <c r="K14" s="2"/>
      <c r="L14" s="2"/>
      <c r="M14" s="2"/>
      <c r="N14" s="2"/>
      <c r="O14" s="2"/>
      <c r="P14" s="2"/>
      <c r="Q14" s="2"/>
      <c r="R14" s="2"/>
      <c r="S14" s="2"/>
      <c r="T14" s="2"/>
      <c r="U14" s="2"/>
      <c r="V14" s="2"/>
      <c r="W14" s="2"/>
      <c r="X14" s="2"/>
      <c r="Y14" s="2"/>
    </row>
    <row r="15" spans="1:25">
      <c r="A15" s="5">
        <f t="shared" ref="A15:A31" si="1">+A14+1</f>
        <v>5</v>
      </c>
      <c r="B15" s="2"/>
      <c r="C15" s="2" t="s">
        <v>25</v>
      </c>
      <c r="D15" s="7">
        <v>934973</v>
      </c>
      <c r="E15" s="2"/>
      <c r="F15" s="11"/>
      <c r="G15" s="2"/>
      <c r="H15" s="11">
        <v>-48688</v>
      </c>
      <c r="I15" s="2"/>
      <c r="J15" s="11">
        <v>-111703</v>
      </c>
      <c r="K15" s="11"/>
      <c r="L15" s="11"/>
      <c r="M15" s="11"/>
      <c r="N15" s="11"/>
      <c r="O15" s="2"/>
      <c r="P15" s="11"/>
      <c r="Q15" s="2"/>
      <c r="R15" s="11">
        <f>+D15+J15+H15</f>
        <v>774582</v>
      </c>
      <c r="S15" s="2"/>
      <c r="T15" s="24"/>
      <c r="U15" s="24"/>
      <c r="V15" s="2"/>
      <c r="W15" s="2"/>
      <c r="X15" s="2"/>
      <c r="Y15" s="2"/>
    </row>
    <row r="16" spans="1:25">
      <c r="A16" s="5">
        <f t="shared" si="1"/>
        <v>6</v>
      </c>
      <c r="B16" s="2"/>
      <c r="C16" s="2" t="s">
        <v>26</v>
      </c>
      <c r="D16" s="10">
        <v>-7322</v>
      </c>
      <c r="E16" s="2" t="s">
        <v>27</v>
      </c>
      <c r="F16" s="14"/>
      <c r="G16" s="2"/>
      <c r="H16" s="14">
        <v>438.91246105918998</v>
      </c>
      <c r="I16" s="2"/>
      <c r="J16" s="2"/>
      <c r="K16" s="2"/>
      <c r="L16" s="2"/>
      <c r="M16" s="2"/>
      <c r="N16" s="14"/>
      <c r="O16" s="2"/>
      <c r="P16" s="2"/>
      <c r="Q16" s="2"/>
      <c r="R16" s="12">
        <f>+D16+J16+H16</f>
        <v>-6883.0875389408102</v>
      </c>
      <c r="S16" s="2"/>
      <c r="T16" s="24"/>
      <c r="U16" s="24"/>
      <c r="V16" s="2"/>
      <c r="W16" s="2"/>
      <c r="X16" s="2"/>
      <c r="Y16" s="2"/>
    </row>
    <row r="17" spans="1:25">
      <c r="A17" s="5">
        <f t="shared" si="1"/>
        <v>7</v>
      </c>
      <c r="B17" s="2"/>
      <c r="C17" s="2" t="s">
        <v>28</v>
      </c>
      <c r="D17" s="13">
        <f>+D15+D16</f>
        <v>927651</v>
      </c>
      <c r="E17" s="13"/>
      <c r="F17" s="11"/>
      <c r="G17" s="11"/>
      <c r="H17" s="11"/>
      <c r="I17" s="11"/>
      <c r="J17" s="11"/>
      <c r="K17" s="11"/>
      <c r="L17" s="11"/>
      <c r="M17" s="11"/>
      <c r="N17" s="11"/>
      <c r="O17" s="11"/>
      <c r="P17" s="11"/>
      <c r="Q17" s="11"/>
      <c r="R17" s="11">
        <f>+R15+R16</f>
        <v>767698.91246105917</v>
      </c>
      <c r="S17" s="2"/>
      <c r="T17" s="24"/>
      <c r="U17" s="24"/>
      <c r="V17" s="2"/>
      <c r="W17" s="2"/>
      <c r="X17" s="2"/>
      <c r="Y17" s="2"/>
    </row>
    <row r="18" spans="1:25">
      <c r="A18" s="5">
        <f t="shared" si="1"/>
        <v>8</v>
      </c>
      <c r="B18" s="2"/>
      <c r="C18" s="2" t="s">
        <v>29</v>
      </c>
      <c r="D18" s="14">
        <f>+(D15+D17)/2</f>
        <v>931312</v>
      </c>
      <c r="E18" s="2"/>
      <c r="F18" s="2"/>
      <c r="G18" s="2"/>
      <c r="H18" s="2"/>
      <c r="I18" s="2"/>
      <c r="J18" s="2"/>
      <c r="K18" s="2"/>
      <c r="L18" s="2"/>
      <c r="M18" s="2"/>
      <c r="N18" s="2"/>
      <c r="O18" s="2"/>
      <c r="P18" s="2"/>
      <c r="Q18" s="2"/>
      <c r="R18" s="14">
        <f>+(R15+R17)/2</f>
        <v>771140.45623052958</v>
      </c>
      <c r="S18" s="2"/>
      <c r="T18" s="14">
        <v>770428.02398336597</v>
      </c>
      <c r="U18" s="14"/>
      <c r="V18" s="2"/>
      <c r="W18" s="2"/>
      <c r="X18" s="2"/>
      <c r="Y18" s="2"/>
    </row>
    <row r="19" spans="1:25">
      <c r="A19" s="5">
        <f t="shared" si="1"/>
        <v>9</v>
      </c>
      <c r="B19" s="2"/>
      <c r="C19" s="2" t="s">
        <v>30</v>
      </c>
      <c r="D19" s="7">
        <f>+D18*0.4</f>
        <v>372524.80000000005</v>
      </c>
      <c r="E19" s="2"/>
      <c r="F19" s="2"/>
      <c r="G19" s="2"/>
      <c r="H19" s="2"/>
      <c r="I19" s="2"/>
      <c r="J19" s="2"/>
      <c r="K19" s="2"/>
      <c r="L19" s="2"/>
      <c r="M19" s="2"/>
      <c r="N19" s="2"/>
      <c r="O19" s="2"/>
      <c r="P19" s="2"/>
      <c r="Q19" s="2"/>
      <c r="R19" s="8">
        <f>+R18*0.4</f>
        <v>308456.18249221187</v>
      </c>
      <c r="T19" s="7">
        <f>+T18*0.4</f>
        <v>308171.2095933464</v>
      </c>
      <c r="U19" s="7"/>
      <c r="V19" s="2" t="s">
        <v>13</v>
      </c>
      <c r="W19" s="2"/>
      <c r="X19" s="2"/>
      <c r="Y19" s="2"/>
    </row>
    <row r="20" spans="1:25">
      <c r="A20" s="5">
        <f t="shared" si="1"/>
        <v>10</v>
      </c>
      <c r="B20" s="2"/>
      <c r="C20" s="2"/>
      <c r="D20" s="2"/>
      <c r="E20" s="2"/>
      <c r="F20" s="2"/>
      <c r="G20" s="2"/>
      <c r="H20" s="2"/>
      <c r="I20" s="2"/>
      <c r="J20" s="2"/>
      <c r="K20" s="2"/>
      <c r="L20" s="2"/>
      <c r="M20" s="2"/>
      <c r="N20" s="2"/>
      <c r="O20" s="2"/>
      <c r="P20" s="2"/>
      <c r="Q20" s="2"/>
      <c r="R20" s="2"/>
      <c r="T20" s="2"/>
      <c r="U20" s="2"/>
      <c r="V20" s="2"/>
      <c r="W20" s="2"/>
      <c r="X20" s="2"/>
      <c r="Y20" s="2"/>
    </row>
    <row r="21" spans="1:25">
      <c r="A21" s="5">
        <f t="shared" si="1"/>
        <v>11</v>
      </c>
      <c r="B21" s="2"/>
      <c r="C21" s="2" t="s">
        <v>31</v>
      </c>
      <c r="D21" s="14"/>
      <c r="E21" s="2"/>
      <c r="F21" s="6"/>
      <c r="G21" s="2"/>
      <c r="H21" s="6"/>
      <c r="I21" s="2"/>
      <c r="J21" s="2"/>
      <c r="K21" s="2"/>
      <c r="L21" s="2"/>
      <c r="M21" s="2"/>
      <c r="N21" s="2"/>
      <c r="O21" s="2"/>
      <c r="P21" s="2"/>
      <c r="Q21" s="2"/>
      <c r="R21" s="14">
        <f>T21</f>
        <v>9626.4981596721755</v>
      </c>
      <c r="T21" s="14">
        <f>(12.8353308795629*1000)*0.75</f>
        <v>9626.4981596721755</v>
      </c>
      <c r="U21" s="14"/>
      <c r="V21" s="2" t="s">
        <v>32</v>
      </c>
      <c r="W21" s="2"/>
      <c r="X21" s="2"/>
      <c r="Y21" s="2"/>
    </row>
    <row r="22" spans="1:25">
      <c r="A22" s="5">
        <f t="shared" si="1"/>
        <v>12</v>
      </c>
      <c r="B22" s="2"/>
      <c r="C22" s="2" t="s">
        <v>33</v>
      </c>
      <c r="D22" s="14"/>
      <c r="E22" s="2"/>
      <c r="F22" s="2"/>
      <c r="G22" s="2"/>
      <c r="H22" s="2"/>
      <c r="I22" s="2"/>
      <c r="J22" s="2"/>
      <c r="K22" s="2"/>
      <c r="L22" s="2"/>
      <c r="M22" s="2"/>
      <c r="N22" s="2"/>
      <c r="O22" s="2"/>
      <c r="P22" s="2"/>
      <c r="Q22" s="2"/>
      <c r="R22" s="14">
        <f>+R11-R21</f>
        <v>22322.332275301516</v>
      </c>
      <c r="T22" s="14">
        <f>+T11-T21</f>
        <v>19276.109160063752</v>
      </c>
      <c r="U22" s="14"/>
      <c r="V22" s="2" t="s">
        <v>34</v>
      </c>
      <c r="W22" s="14"/>
      <c r="X22" s="2"/>
      <c r="Y22" s="2"/>
    </row>
    <row r="23" spans="1:25">
      <c r="A23" s="5">
        <f t="shared" si="1"/>
        <v>13</v>
      </c>
      <c r="B23" s="2"/>
      <c r="C23" s="2"/>
      <c r="D23" s="2"/>
      <c r="E23" s="2"/>
      <c r="F23" s="2"/>
      <c r="G23" s="2"/>
      <c r="H23" s="2"/>
      <c r="I23" s="2"/>
      <c r="J23" s="2"/>
      <c r="K23" s="2"/>
      <c r="L23" s="2"/>
      <c r="M23" s="2"/>
      <c r="N23" s="2"/>
      <c r="O23" s="2"/>
      <c r="P23" s="2"/>
      <c r="Q23" s="2"/>
      <c r="R23" s="2"/>
      <c r="S23" s="2"/>
      <c r="T23" s="2"/>
      <c r="U23" s="2"/>
      <c r="V23" s="2"/>
      <c r="W23" s="2"/>
      <c r="X23" s="2"/>
      <c r="Y23" s="2"/>
    </row>
    <row r="24" spans="1:25">
      <c r="A24" s="5">
        <f t="shared" si="1"/>
        <v>14</v>
      </c>
      <c r="B24" s="2"/>
      <c r="C24" s="2" t="s">
        <v>35</v>
      </c>
      <c r="D24" s="19"/>
      <c r="E24" s="2"/>
      <c r="F24" s="2"/>
      <c r="G24" s="2"/>
      <c r="H24" s="2"/>
      <c r="I24" s="2"/>
      <c r="J24" s="2"/>
      <c r="K24" s="2"/>
      <c r="L24" s="2"/>
      <c r="M24" s="2"/>
      <c r="N24" s="2"/>
      <c r="O24" s="2"/>
      <c r="P24" s="2"/>
      <c r="Q24" s="2"/>
      <c r="R24" s="19">
        <f>+R22/R19</f>
        <v>7.2367919796404556E-2</v>
      </c>
      <c r="S24" s="2"/>
      <c r="T24" s="18">
        <f>+T22/T19</f>
        <v>6.2549999999999786E-2</v>
      </c>
      <c r="U24" s="18"/>
      <c r="V24" s="2" t="s">
        <v>36</v>
      </c>
      <c r="W24" s="19"/>
      <c r="X24" s="19"/>
      <c r="Y24" s="19"/>
    </row>
    <row r="25" spans="1:25">
      <c r="A25" s="5">
        <f t="shared" si="1"/>
        <v>15</v>
      </c>
      <c r="B25" s="2"/>
      <c r="C25" s="40" t="s">
        <v>37</v>
      </c>
      <c r="D25" s="41"/>
      <c r="E25" s="40"/>
      <c r="F25" s="40"/>
      <c r="G25" s="40"/>
      <c r="H25" s="40"/>
      <c r="I25" s="40"/>
      <c r="J25" s="42"/>
      <c r="K25" s="40"/>
      <c r="L25" s="40"/>
      <c r="M25" s="40"/>
      <c r="N25" s="40"/>
      <c r="O25" s="40"/>
      <c r="P25" s="43"/>
      <c r="Q25" s="40"/>
      <c r="R25" s="41">
        <f>+R24/0.75</f>
        <v>9.6490559728539413E-2</v>
      </c>
      <c r="S25" s="2"/>
      <c r="T25" s="18">
        <f>+T24/0.75</f>
        <v>8.339999999999971E-2</v>
      </c>
      <c r="U25" s="18"/>
      <c r="V25" s="2"/>
      <c r="W25" s="32"/>
      <c r="X25" s="18"/>
      <c r="Y25" s="18"/>
    </row>
    <row r="26" spans="1:25">
      <c r="A26" s="5">
        <f t="shared" si="1"/>
        <v>16</v>
      </c>
      <c r="B26" s="2"/>
      <c r="C26" s="2"/>
      <c r="D26" s="18"/>
      <c r="E26" s="2"/>
      <c r="F26" s="2"/>
      <c r="G26" s="2"/>
      <c r="H26" s="2"/>
      <c r="I26" s="2"/>
      <c r="J26" s="20"/>
      <c r="K26" s="2"/>
      <c r="L26" s="2"/>
      <c r="M26" s="2"/>
      <c r="N26" s="2"/>
      <c r="O26" s="2"/>
      <c r="P26" s="8"/>
      <c r="Q26" s="2"/>
      <c r="R26" s="18"/>
      <c r="S26" s="2"/>
      <c r="T26" s="18"/>
      <c r="U26" s="18"/>
      <c r="V26" s="18"/>
      <c r="W26" s="18"/>
      <c r="X26" s="18"/>
      <c r="Y26" s="18"/>
    </row>
    <row r="27" spans="1:25">
      <c r="A27" s="5">
        <f t="shared" si="1"/>
        <v>17</v>
      </c>
      <c r="B27" s="2"/>
      <c r="C27" s="2" t="s">
        <v>38</v>
      </c>
      <c r="D27" s="13"/>
      <c r="E27" s="2"/>
      <c r="F27" s="2"/>
      <c r="G27" s="2"/>
      <c r="H27" s="2"/>
      <c r="I27" s="2"/>
      <c r="J27" s="20"/>
      <c r="K27" s="2"/>
      <c r="L27" s="2"/>
      <c r="M27" s="2"/>
      <c r="N27" s="2"/>
      <c r="O27" s="2"/>
      <c r="P27" s="8"/>
      <c r="Q27" s="2"/>
      <c r="R27" s="33">
        <f>IF(R11-(((T25*0.75)*R19)+R21)&lt;0,0,R11-(((T25*0.75)*R19)+R21))</f>
        <v>3028.3980604137323</v>
      </c>
      <c r="S27" s="2"/>
      <c r="T27" s="18"/>
      <c r="U27" s="18"/>
      <c r="V27" s="18"/>
      <c r="W27" s="18"/>
      <c r="X27" s="18"/>
      <c r="Y27" s="18"/>
    </row>
    <row r="28" spans="1:25">
      <c r="A28" s="5">
        <f t="shared" si="1"/>
        <v>18</v>
      </c>
      <c r="B28" s="2"/>
      <c r="C28" s="35" t="s">
        <v>39</v>
      </c>
      <c r="D28" s="36"/>
      <c r="E28" s="35"/>
      <c r="F28" s="35"/>
      <c r="G28" s="35"/>
      <c r="H28" s="35"/>
      <c r="I28" s="35"/>
      <c r="J28" s="37"/>
      <c r="K28" s="35"/>
      <c r="L28" s="35"/>
      <c r="M28" s="35"/>
      <c r="N28" s="35"/>
      <c r="O28" s="35"/>
      <c r="P28" s="38"/>
      <c r="Q28" s="35"/>
      <c r="R28" s="36">
        <f>IF(R25&gt;(T25+0.01),(R11-(((0.0934*0.75)*R19)+R21)),0)</f>
        <v>714.97669172207679</v>
      </c>
      <c r="S28" s="2"/>
      <c r="T28" s="13"/>
      <c r="U28" s="18"/>
      <c r="V28" s="18"/>
      <c r="W28" s="18"/>
      <c r="X28" s="18"/>
      <c r="Y28" s="18"/>
    </row>
    <row r="29" spans="1:25">
      <c r="A29" s="5">
        <f t="shared" si="1"/>
        <v>19</v>
      </c>
      <c r="B29" s="2"/>
      <c r="C29" s="35" t="s">
        <v>40</v>
      </c>
      <c r="D29" s="36"/>
      <c r="E29" s="35"/>
      <c r="F29" s="35"/>
      <c r="G29" s="35"/>
      <c r="H29" s="35"/>
      <c r="I29" s="35"/>
      <c r="J29" s="35"/>
      <c r="K29" s="35"/>
      <c r="L29" s="35"/>
      <c r="M29" s="35"/>
      <c r="N29" s="35"/>
      <c r="O29" s="35"/>
      <c r="P29" s="35"/>
      <c r="Q29" s="35"/>
      <c r="R29" s="36">
        <f>(R28*0.5)+(R28*0.5)*(0.027/(1-0.027))</f>
        <v>367.4083719024033</v>
      </c>
      <c r="S29" s="2"/>
      <c r="T29" s="34"/>
      <c r="U29" s="18"/>
      <c r="V29" s="18"/>
      <c r="W29" s="18"/>
      <c r="X29" s="18"/>
      <c r="Y29" s="18"/>
    </row>
    <row r="30" spans="1:25">
      <c r="A30" s="5">
        <f t="shared" si="1"/>
        <v>20</v>
      </c>
      <c r="B30" s="2"/>
      <c r="C30" s="35" t="s">
        <v>41</v>
      </c>
      <c r="D30" s="39"/>
      <c r="E30" s="35"/>
      <c r="F30" s="35"/>
      <c r="G30" s="35"/>
      <c r="H30" s="35"/>
      <c r="I30" s="35"/>
      <c r="J30" s="35"/>
      <c r="K30" s="35"/>
      <c r="L30" s="35"/>
      <c r="M30" s="35"/>
      <c r="N30" s="35"/>
      <c r="O30" s="35"/>
      <c r="P30" s="35"/>
      <c r="Q30" s="35"/>
      <c r="R30" s="39">
        <f>(R22-R29)/R19</f>
        <v>7.1176799654367268E-2</v>
      </c>
      <c r="S30" s="2"/>
      <c r="T30" s="18"/>
      <c r="U30" s="18"/>
      <c r="V30" s="18"/>
      <c r="W30" s="18"/>
      <c r="X30" s="18"/>
      <c r="Y30" s="18"/>
    </row>
    <row r="31" spans="1:25">
      <c r="A31" s="5">
        <f t="shared" si="1"/>
        <v>21</v>
      </c>
      <c r="B31" s="2"/>
      <c r="C31" s="35" t="s">
        <v>42</v>
      </c>
      <c r="D31" s="39"/>
      <c r="E31" s="35"/>
      <c r="F31" s="35"/>
      <c r="G31" s="35"/>
      <c r="H31" s="35"/>
      <c r="I31" s="35"/>
      <c r="J31" s="35"/>
      <c r="K31" s="35"/>
      <c r="L31" s="35"/>
      <c r="M31" s="35"/>
      <c r="N31" s="35"/>
      <c r="O31" s="35"/>
      <c r="P31" s="35"/>
      <c r="Q31" s="35"/>
      <c r="R31" s="39">
        <f>+R30/0.75</f>
        <v>9.4902399539156357E-2</v>
      </c>
      <c r="S31" s="2"/>
      <c r="T31" s="18"/>
      <c r="U31" s="18"/>
      <c r="V31" s="18"/>
      <c r="W31" s="18"/>
      <c r="X31" s="18"/>
      <c r="Y31" s="18"/>
    </row>
    <row r="32" spans="1:25">
      <c r="A32" s="5"/>
      <c r="B32" s="2"/>
      <c r="C32" s="2"/>
      <c r="D32" s="2"/>
      <c r="E32" s="2"/>
      <c r="F32" s="2"/>
      <c r="G32" s="2"/>
      <c r="H32" s="2"/>
      <c r="I32" s="2"/>
      <c r="J32" s="2"/>
      <c r="K32" s="2"/>
      <c r="L32" s="2"/>
      <c r="M32" s="2"/>
      <c r="N32" s="2"/>
      <c r="O32" s="2"/>
      <c r="P32" s="2"/>
      <c r="Q32" s="2"/>
      <c r="R32" s="2"/>
      <c r="S32" s="2"/>
      <c r="T32" s="18"/>
      <c r="U32" s="18"/>
      <c r="V32" s="18"/>
      <c r="W32" s="18"/>
      <c r="X32" s="18"/>
      <c r="Y32" s="32"/>
    </row>
    <row r="33" spans="1:25">
      <c r="A33" s="27" t="s">
        <v>43</v>
      </c>
      <c r="B33" s="2"/>
      <c r="C33" s="2"/>
      <c r="D33" s="2"/>
      <c r="E33" s="2"/>
      <c r="F33" s="2"/>
      <c r="G33" s="2"/>
      <c r="H33" s="2"/>
      <c r="I33" s="2"/>
      <c r="J33" s="2"/>
      <c r="K33" s="2"/>
      <c r="L33" s="2"/>
      <c r="M33" s="2"/>
      <c r="N33" s="2"/>
      <c r="O33" s="2"/>
      <c r="P33" s="2"/>
      <c r="Q33" s="2"/>
      <c r="R33" s="2"/>
      <c r="S33" s="2"/>
      <c r="T33" s="18"/>
      <c r="U33" s="18"/>
      <c r="V33" s="18"/>
      <c r="W33" s="18"/>
      <c r="X33" s="18"/>
      <c r="Y33" s="34"/>
    </row>
    <row r="34" spans="1:25">
      <c r="A34" s="21" t="s">
        <v>44</v>
      </c>
      <c r="B34" s="2"/>
      <c r="C34" s="47" t="s">
        <v>45</v>
      </c>
      <c r="D34" s="47"/>
      <c r="E34" s="47"/>
      <c r="F34" s="47"/>
      <c r="G34" s="47"/>
      <c r="H34" s="47"/>
      <c r="I34" s="47"/>
      <c r="J34" s="47"/>
      <c r="K34" s="47"/>
      <c r="L34" s="47"/>
      <c r="M34" s="47"/>
      <c r="N34" s="47"/>
      <c r="O34" s="47"/>
      <c r="P34" s="47"/>
      <c r="Q34" s="47"/>
      <c r="R34" s="47"/>
      <c r="S34" s="22"/>
      <c r="T34" s="18"/>
      <c r="U34" s="18"/>
      <c r="V34" s="18"/>
      <c r="W34" s="18"/>
      <c r="X34" s="18"/>
      <c r="Y34" s="18"/>
    </row>
    <row r="35" spans="1:25">
      <c r="A35" s="21"/>
      <c r="B35" s="2"/>
      <c r="C35" s="47"/>
      <c r="D35" s="47"/>
      <c r="E35" s="47"/>
      <c r="F35" s="47"/>
      <c r="G35" s="47"/>
      <c r="H35" s="47"/>
      <c r="I35" s="47"/>
      <c r="J35" s="47"/>
      <c r="K35" s="47"/>
      <c r="L35" s="47"/>
      <c r="M35" s="47"/>
      <c r="N35" s="47"/>
      <c r="O35" s="47"/>
      <c r="P35" s="47"/>
      <c r="Q35" s="47"/>
      <c r="R35" s="47"/>
      <c r="S35" s="22"/>
      <c r="T35" s="18"/>
      <c r="U35" s="18"/>
      <c r="V35" s="18"/>
      <c r="W35" s="18"/>
      <c r="X35" s="18"/>
      <c r="Y35" s="18"/>
    </row>
    <row r="36" spans="1:25" ht="12.75" customHeight="1">
      <c r="A36" s="21" t="s">
        <v>27</v>
      </c>
      <c r="B36" s="2"/>
      <c r="C36" s="47" t="s">
        <v>46</v>
      </c>
      <c r="D36" s="47"/>
      <c r="E36" s="47"/>
      <c r="F36" s="47"/>
      <c r="G36" s="47"/>
      <c r="H36" s="47"/>
      <c r="I36" s="47"/>
      <c r="J36" s="47"/>
      <c r="K36" s="47"/>
      <c r="L36" s="47"/>
      <c r="M36" s="47"/>
      <c r="N36" s="47"/>
      <c r="O36" s="47"/>
      <c r="P36" s="47"/>
      <c r="Q36" s="47"/>
      <c r="R36" s="47"/>
      <c r="S36" s="47"/>
      <c r="T36" s="18"/>
      <c r="U36" s="18"/>
      <c r="V36" s="18"/>
      <c r="W36" s="18"/>
      <c r="X36" s="18"/>
      <c r="Y36" s="18"/>
    </row>
    <row r="37" spans="1:25">
      <c r="A37" s="2"/>
      <c r="B37" s="2"/>
      <c r="C37" s="47"/>
      <c r="D37" s="47"/>
      <c r="E37" s="47"/>
      <c r="F37" s="47"/>
      <c r="G37" s="47"/>
      <c r="H37" s="47"/>
      <c r="I37" s="47"/>
      <c r="J37" s="47"/>
      <c r="K37" s="47"/>
      <c r="L37" s="47"/>
      <c r="M37" s="47"/>
      <c r="N37" s="47"/>
      <c r="O37" s="47"/>
      <c r="P37" s="47"/>
      <c r="Q37" s="47"/>
      <c r="R37" s="47"/>
      <c r="S37" s="47"/>
      <c r="T37" s="18"/>
      <c r="U37" s="18"/>
      <c r="V37" s="18"/>
      <c r="W37" s="18"/>
      <c r="X37" s="18"/>
      <c r="Y37" s="18"/>
    </row>
    <row r="38" spans="1:25">
      <c r="A38" s="21" t="s">
        <v>47</v>
      </c>
      <c r="B38" s="2"/>
      <c r="C38" s="29" t="s">
        <v>48</v>
      </c>
      <c r="D38" s="25"/>
      <c r="E38" s="25"/>
      <c r="F38" s="25"/>
      <c r="G38" s="25"/>
      <c r="H38" s="25"/>
      <c r="I38" s="25"/>
      <c r="J38" s="25"/>
      <c r="K38" s="25"/>
      <c r="L38" s="25"/>
      <c r="M38" s="25"/>
      <c r="N38" s="25"/>
      <c r="O38" s="25"/>
      <c r="P38" s="25"/>
      <c r="Q38" s="25"/>
      <c r="R38" s="25"/>
      <c r="S38" s="25"/>
      <c r="T38" s="2"/>
      <c r="U38" s="2"/>
      <c r="V38" s="2"/>
      <c r="W38" s="2"/>
      <c r="X38" s="2"/>
      <c r="Y38" s="2"/>
    </row>
    <row r="39" spans="1:25">
      <c r="A39" s="21" t="s">
        <v>49</v>
      </c>
      <c r="B39" s="2"/>
      <c r="C39" s="22" t="s">
        <v>50</v>
      </c>
      <c r="D39" s="22"/>
      <c r="E39" s="22"/>
      <c r="F39" s="22"/>
      <c r="G39" s="22"/>
      <c r="H39" s="22"/>
      <c r="I39" s="22"/>
      <c r="J39" s="22"/>
      <c r="K39" s="22"/>
      <c r="L39" s="22"/>
      <c r="M39" s="22"/>
      <c r="N39" s="22"/>
      <c r="O39" s="22"/>
      <c r="P39" s="22"/>
      <c r="Q39" s="22"/>
      <c r="R39" s="22"/>
      <c r="S39" s="22"/>
      <c r="T39" s="2"/>
      <c r="U39" s="2"/>
      <c r="V39" s="2"/>
      <c r="W39" s="2"/>
      <c r="X39" s="2"/>
      <c r="Y39" s="2"/>
    </row>
    <row r="40" spans="1:25">
      <c r="A40" s="21"/>
      <c r="B40" s="2"/>
      <c r="C40" s="22" t="s">
        <v>51</v>
      </c>
      <c r="D40" s="22"/>
      <c r="E40" s="22"/>
      <c r="F40" s="22"/>
      <c r="G40" s="22"/>
      <c r="H40" s="22"/>
      <c r="I40" s="22"/>
      <c r="J40" s="22"/>
      <c r="K40" s="22"/>
      <c r="L40" s="22"/>
      <c r="M40" s="22"/>
      <c r="N40" s="22"/>
      <c r="O40" s="22"/>
      <c r="P40" s="22"/>
      <c r="Q40" s="22"/>
      <c r="R40" s="22"/>
      <c r="S40" s="22"/>
      <c r="T40" s="2"/>
      <c r="U40" s="2"/>
      <c r="V40" s="2"/>
      <c r="W40" s="2"/>
      <c r="X40" s="2"/>
      <c r="Y40" s="2"/>
    </row>
    <row r="41" spans="1:25">
      <c r="A41" s="21"/>
      <c r="B41" s="2"/>
      <c r="C41" s="25"/>
      <c r="D41" s="25"/>
      <c r="E41" s="25"/>
      <c r="F41" s="25"/>
      <c r="G41" s="25"/>
      <c r="H41" s="25"/>
      <c r="I41" s="25"/>
      <c r="J41" s="25"/>
      <c r="K41" s="25"/>
      <c r="L41" s="25"/>
      <c r="M41" s="25"/>
      <c r="N41" s="25"/>
      <c r="O41" s="25"/>
      <c r="P41" s="25"/>
      <c r="Q41" s="25"/>
      <c r="R41" s="25"/>
      <c r="S41" s="22"/>
      <c r="T41" s="2"/>
      <c r="U41" s="2"/>
      <c r="V41" s="2"/>
      <c r="W41" s="2"/>
      <c r="X41" s="2"/>
      <c r="Y41" s="2"/>
    </row>
    <row r="42" spans="1:25">
      <c r="A42" s="28" t="s">
        <v>5</v>
      </c>
      <c r="B42" s="2"/>
      <c r="C42" s="25"/>
      <c r="D42" s="25"/>
      <c r="E42" s="25"/>
      <c r="F42" s="25"/>
      <c r="G42" s="25"/>
      <c r="H42" s="25"/>
      <c r="I42" s="25"/>
      <c r="J42" s="25"/>
      <c r="K42" s="25"/>
      <c r="L42" s="25"/>
      <c r="M42" s="25"/>
      <c r="N42" s="25"/>
      <c r="O42" s="25"/>
      <c r="P42" s="25"/>
      <c r="Q42" s="25"/>
      <c r="R42" s="25"/>
      <c r="S42" s="22"/>
      <c r="T42" s="2"/>
      <c r="U42" s="2"/>
      <c r="V42" s="2"/>
      <c r="W42" s="2"/>
      <c r="X42" s="2"/>
      <c r="Y42" s="2"/>
    </row>
    <row r="43" spans="1:25" ht="13.9" customHeight="1">
      <c r="A43" s="21" t="s">
        <v>9</v>
      </c>
      <c r="B43" s="2"/>
      <c r="C43" s="46" t="s">
        <v>52</v>
      </c>
      <c r="D43" s="46"/>
      <c r="E43" s="46"/>
      <c r="F43" s="46"/>
      <c r="G43" s="46"/>
      <c r="H43" s="46"/>
      <c r="I43" s="46"/>
      <c r="J43" s="46"/>
      <c r="K43" s="46"/>
      <c r="L43" s="46"/>
      <c r="M43" s="46"/>
      <c r="N43" s="46"/>
      <c r="O43" s="46"/>
      <c r="P43" s="46"/>
      <c r="Q43" s="46"/>
      <c r="R43" s="46"/>
      <c r="S43" s="22"/>
      <c r="T43" s="6"/>
      <c r="U43" s="6"/>
      <c r="V43" s="2"/>
      <c r="W43" s="2"/>
      <c r="X43" s="2"/>
      <c r="Y43" s="2"/>
    </row>
    <row r="44" spans="1:25" ht="13.9" customHeight="1">
      <c r="A44" s="21"/>
      <c r="B44" s="2"/>
      <c r="C44" s="46"/>
      <c r="D44" s="46"/>
      <c r="E44" s="46"/>
      <c r="F44" s="46"/>
      <c r="G44" s="46"/>
      <c r="H44" s="46"/>
      <c r="I44" s="46"/>
      <c r="J44" s="46"/>
      <c r="K44" s="46"/>
      <c r="L44" s="46"/>
      <c r="M44" s="46"/>
      <c r="N44" s="46"/>
      <c r="O44" s="46"/>
      <c r="P44" s="46"/>
      <c r="Q44" s="46"/>
      <c r="R44" s="46"/>
      <c r="S44" s="22"/>
      <c r="T44" s="6"/>
      <c r="U44" s="6"/>
      <c r="V44" s="2"/>
      <c r="W44" s="2"/>
      <c r="X44" s="2"/>
      <c r="Y44" s="2"/>
    </row>
    <row r="45" spans="1:25">
      <c r="A45" s="21"/>
      <c r="B45" s="2"/>
      <c r="C45" s="46"/>
      <c r="D45" s="46"/>
      <c r="E45" s="46"/>
      <c r="F45" s="46"/>
      <c r="G45" s="46"/>
      <c r="H45" s="46"/>
      <c r="I45" s="46"/>
      <c r="J45" s="46"/>
      <c r="K45" s="46"/>
      <c r="L45" s="46"/>
      <c r="M45" s="46"/>
      <c r="N45" s="46"/>
      <c r="O45" s="46"/>
      <c r="P45" s="46"/>
      <c r="Q45" s="46"/>
      <c r="R45" s="46"/>
      <c r="S45" s="22"/>
      <c r="T45" s="2"/>
      <c r="U45" s="2"/>
      <c r="V45" s="2"/>
      <c r="W45" s="2"/>
      <c r="X45" s="2"/>
      <c r="Y45" s="2"/>
    </row>
    <row r="46" spans="1:25">
      <c r="A46" s="5" t="s">
        <v>53</v>
      </c>
      <c r="B46" s="23"/>
      <c r="C46" s="53" t="s">
        <v>54</v>
      </c>
      <c r="D46" s="53"/>
      <c r="E46" s="53"/>
      <c r="F46" s="53"/>
      <c r="G46" s="53"/>
      <c r="H46" s="53"/>
      <c r="I46" s="53"/>
      <c r="J46" s="53"/>
      <c r="K46" s="53"/>
      <c r="L46" s="53"/>
      <c r="M46" s="53"/>
      <c r="N46" s="53"/>
      <c r="O46" s="53"/>
      <c r="P46" s="53"/>
      <c r="Q46" s="53"/>
      <c r="R46" s="53"/>
      <c r="S46" s="22"/>
      <c r="T46" s="6"/>
      <c r="U46" s="6"/>
      <c r="V46" s="2"/>
      <c r="W46" s="2"/>
      <c r="X46" s="2"/>
      <c r="Y46" s="2"/>
    </row>
    <row r="47" spans="1:25">
      <c r="A47" s="5"/>
      <c r="B47" s="23"/>
      <c r="C47" s="53"/>
      <c r="D47" s="53"/>
      <c r="E47" s="53"/>
      <c r="F47" s="53"/>
      <c r="G47" s="53"/>
      <c r="H47" s="53"/>
      <c r="I47" s="53"/>
      <c r="J47" s="53"/>
      <c r="K47" s="53"/>
      <c r="L47" s="53"/>
      <c r="M47" s="53"/>
      <c r="N47" s="53"/>
      <c r="O47" s="53"/>
      <c r="P47" s="53"/>
      <c r="Q47" s="53"/>
      <c r="R47" s="53"/>
      <c r="S47" s="22"/>
      <c r="T47" s="6"/>
      <c r="U47" s="6"/>
      <c r="V47" s="2"/>
      <c r="W47" s="2"/>
      <c r="X47" s="2"/>
      <c r="Y47" s="2"/>
    </row>
    <row r="48" spans="1:25">
      <c r="A48" s="5"/>
      <c r="B48" s="23"/>
      <c r="C48" s="53"/>
      <c r="D48" s="53"/>
      <c r="E48" s="53"/>
      <c r="F48" s="53"/>
      <c r="G48" s="53"/>
      <c r="H48" s="53"/>
      <c r="I48" s="53"/>
      <c r="J48" s="53"/>
      <c r="K48" s="53"/>
      <c r="L48" s="53"/>
      <c r="M48" s="53"/>
      <c r="N48" s="53"/>
      <c r="O48" s="53"/>
      <c r="P48" s="53"/>
      <c r="Q48" s="53"/>
      <c r="R48" s="53"/>
      <c r="S48" s="22"/>
      <c r="T48" s="6"/>
      <c r="U48" s="6"/>
      <c r="V48" s="2"/>
      <c r="W48" s="2"/>
      <c r="X48" s="2"/>
      <c r="Y48" s="2"/>
    </row>
    <row r="49" spans="1:25">
      <c r="A49" s="21"/>
      <c r="B49" s="23"/>
      <c r="C49" s="53"/>
      <c r="D49" s="53"/>
      <c r="E49" s="53"/>
      <c r="F49" s="53"/>
      <c r="G49" s="53"/>
      <c r="H49" s="53"/>
      <c r="I49" s="53"/>
      <c r="J49" s="53"/>
      <c r="K49" s="53"/>
      <c r="L49" s="53"/>
      <c r="M49" s="53"/>
      <c r="N49" s="53"/>
      <c r="O49" s="53"/>
      <c r="P49" s="53"/>
      <c r="Q49" s="53"/>
      <c r="R49" s="53"/>
      <c r="S49" s="22"/>
      <c r="T49" s="6"/>
      <c r="U49" s="6"/>
      <c r="V49" s="2"/>
      <c r="W49" s="2"/>
      <c r="X49" s="2"/>
      <c r="Y49" s="2"/>
    </row>
    <row r="50" spans="1:25" ht="12.75" customHeight="1">
      <c r="A50" s="5" t="s">
        <v>11</v>
      </c>
      <c r="B50" s="2"/>
      <c r="C50" s="46" t="s">
        <v>55</v>
      </c>
      <c r="D50" s="46"/>
      <c r="E50" s="46"/>
      <c r="F50" s="46"/>
      <c r="G50" s="46"/>
      <c r="H50" s="46"/>
      <c r="I50" s="46"/>
      <c r="J50" s="46"/>
      <c r="K50" s="46"/>
      <c r="L50" s="46"/>
      <c r="M50" s="46"/>
      <c r="N50" s="46"/>
      <c r="O50" s="46"/>
      <c r="P50" s="46"/>
      <c r="Q50" s="46"/>
      <c r="R50" s="46"/>
      <c r="S50" s="22"/>
      <c r="T50" s="2"/>
      <c r="U50" s="2"/>
      <c r="V50" s="2"/>
      <c r="W50" s="2"/>
      <c r="X50" s="2"/>
      <c r="Y50" s="2"/>
    </row>
    <row r="51" spans="1:25" ht="12.75" customHeight="1">
      <c r="A51" s="5"/>
      <c r="B51" s="2"/>
      <c r="C51" s="46"/>
      <c r="D51" s="46"/>
      <c r="E51" s="46"/>
      <c r="F51" s="46"/>
      <c r="G51" s="46"/>
      <c r="H51" s="46"/>
      <c r="I51" s="46"/>
      <c r="J51" s="46"/>
      <c r="K51" s="46"/>
      <c r="L51" s="46"/>
      <c r="M51" s="46"/>
      <c r="N51" s="46"/>
      <c r="O51" s="46"/>
      <c r="P51" s="46"/>
      <c r="Q51" s="46"/>
      <c r="R51" s="46"/>
      <c r="S51" s="22"/>
      <c r="T51" s="2"/>
      <c r="U51" s="2"/>
      <c r="V51" s="2"/>
      <c r="W51" s="2"/>
      <c r="X51" s="2"/>
      <c r="Y51" s="2"/>
    </row>
    <row r="52" spans="1:25">
      <c r="A52" s="2"/>
      <c r="B52" s="2"/>
      <c r="C52" s="46"/>
      <c r="D52" s="46"/>
      <c r="E52" s="46"/>
      <c r="F52" s="46"/>
      <c r="G52" s="46"/>
      <c r="H52" s="46"/>
      <c r="I52" s="46"/>
      <c r="J52" s="46"/>
      <c r="K52" s="46"/>
      <c r="L52" s="46"/>
      <c r="M52" s="46"/>
      <c r="N52" s="46"/>
      <c r="O52" s="46"/>
      <c r="P52" s="46"/>
      <c r="Q52" s="46"/>
      <c r="R52" s="46"/>
      <c r="S52" s="22"/>
      <c r="T52" s="6"/>
      <c r="U52" s="6"/>
      <c r="V52" s="2"/>
      <c r="W52" s="2"/>
      <c r="X52" s="2"/>
      <c r="Y52" s="2"/>
    </row>
    <row r="53" spans="1:25">
      <c r="A53" s="2"/>
      <c r="B53" s="2"/>
      <c r="C53" s="46"/>
      <c r="D53" s="46"/>
      <c r="E53" s="46"/>
      <c r="F53" s="46"/>
      <c r="G53" s="46"/>
      <c r="H53" s="46"/>
      <c r="I53" s="46"/>
      <c r="J53" s="46"/>
      <c r="K53" s="46"/>
      <c r="L53" s="46"/>
      <c r="M53" s="46"/>
      <c r="N53" s="46"/>
      <c r="O53" s="46"/>
      <c r="P53" s="46"/>
      <c r="Q53" s="46"/>
      <c r="R53" s="46"/>
      <c r="S53" s="22"/>
      <c r="T53" s="2"/>
      <c r="U53" s="2"/>
      <c r="V53" s="2"/>
      <c r="W53" s="2"/>
      <c r="X53" s="2"/>
      <c r="Y53" s="2"/>
    </row>
    <row r="54" spans="1:25" ht="12.75" customHeight="1">
      <c r="A54" s="21" t="s">
        <v>12</v>
      </c>
      <c r="B54" s="2"/>
      <c r="C54" s="47" t="s">
        <v>56</v>
      </c>
      <c r="D54" s="47"/>
      <c r="E54" s="47"/>
      <c r="F54" s="47"/>
      <c r="G54" s="47"/>
      <c r="H54" s="47"/>
      <c r="I54" s="47"/>
      <c r="J54" s="47"/>
      <c r="K54" s="47"/>
      <c r="L54" s="47"/>
      <c r="M54" s="47"/>
      <c r="N54" s="47"/>
      <c r="O54" s="47"/>
      <c r="P54" s="47"/>
      <c r="Q54" s="47"/>
      <c r="R54" s="47"/>
      <c r="S54" s="22"/>
      <c r="T54" s="2"/>
      <c r="U54" s="2"/>
      <c r="V54" s="2"/>
      <c r="W54" s="2"/>
      <c r="X54" s="2"/>
      <c r="Y54" s="2"/>
    </row>
    <row r="55" spans="1:25" ht="13.9" customHeight="1">
      <c r="A55" s="2"/>
      <c r="B55" s="2"/>
      <c r="C55" s="47"/>
      <c r="D55" s="47"/>
      <c r="E55" s="47"/>
      <c r="F55" s="47"/>
      <c r="G55" s="47"/>
      <c r="H55" s="47"/>
      <c r="I55" s="47"/>
      <c r="J55" s="47"/>
      <c r="K55" s="47"/>
      <c r="L55" s="47"/>
      <c r="M55" s="47"/>
      <c r="N55" s="47"/>
      <c r="O55" s="47"/>
      <c r="P55" s="47"/>
      <c r="Q55" s="47"/>
      <c r="R55" s="47"/>
      <c r="S55" s="22"/>
      <c r="T55" s="2"/>
      <c r="U55" s="2"/>
      <c r="V55" s="2"/>
      <c r="W55" s="2"/>
      <c r="X55" s="2"/>
      <c r="Y55" s="2"/>
    </row>
    <row r="56" spans="1:25" ht="12.75" customHeight="1">
      <c r="A56" s="5" t="s">
        <v>57</v>
      </c>
      <c r="B56" s="2"/>
      <c r="C56" s="46" t="s">
        <v>58</v>
      </c>
      <c r="D56" s="46"/>
      <c r="E56" s="46"/>
      <c r="F56" s="46"/>
      <c r="G56" s="46"/>
      <c r="H56" s="46"/>
      <c r="I56" s="46"/>
      <c r="J56" s="46"/>
      <c r="K56" s="46"/>
      <c r="L56" s="46"/>
      <c r="M56" s="46"/>
      <c r="N56" s="46"/>
      <c r="O56" s="46"/>
      <c r="P56" s="46"/>
      <c r="Q56" s="46"/>
      <c r="R56" s="46"/>
      <c r="S56" s="22"/>
      <c r="T56" s="2"/>
      <c r="U56" s="2"/>
      <c r="V56" s="2"/>
      <c r="W56" s="2"/>
      <c r="X56" s="2"/>
      <c r="Y56" s="2"/>
    </row>
    <row r="57" spans="1:25">
      <c r="A57" s="2"/>
      <c r="B57" s="2"/>
      <c r="C57" s="46"/>
      <c r="D57" s="46"/>
      <c r="E57" s="46"/>
      <c r="F57" s="46"/>
      <c r="G57" s="46"/>
      <c r="H57" s="46"/>
      <c r="I57" s="46"/>
      <c r="J57" s="46"/>
      <c r="K57" s="46"/>
      <c r="L57" s="46"/>
      <c r="M57" s="46"/>
      <c r="N57" s="46"/>
      <c r="O57" s="46"/>
      <c r="P57" s="46"/>
      <c r="Q57" s="46"/>
      <c r="R57" s="46"/>
      <c r="S57" s="22"/>
      <c r="T57" s="2"/>
      <c r="U57" s="2"/>
      <c r="V57" s="2"/>
      <c r="W57" s="2"/>
      <c r="X57" s="2"/>
      <c r="Y57" s="2"/>
    </row>
    <row r="58" spans="1:25">
      <c r="A58" s="2"/>
      <c r="B58" s="2"/>
      <c r="C58" s="46"/>
      <c r="D58" s="46"/>
      <c r="E58" s="46"/>
      <c r="F58" s="46"/>
      <c r="G58" s="46"/>
      <c r="H58" s="46"/>
      <c r="I58" s="46"/>
      <c r="J58" s="46"/>
      <c r="K58" s="46"/>
      <c r="L58" s="46"/>
      <c r="M58" s="46"/>
      <c r="N58" s="46"/>
      <c r="O58" s="46"/>
      <c r="P58" s="46"/>
      <c r="Q58" s="46"/>
      <c r="R58" s="46"/>
      <c r="S58" s="22"/>
      <c r="T58" s="2"/>
      <c r="U58" s="2"/>
      <c r="V58" s="2"/>
      <c r="W58" s="2"/>
      <c r="X58" s="2"/>
      <c r="Y58" s="2"/>
    </row>
    <row r="59" spans="1:25">
      <c r="A59" s="2"/>
      <c r="B59" s="2"/>
      <c r="C59" s="46"/>
      <c r="D59" s="46"/>
      <c r="E59" s="46"/>
      <c r="F59" s="46"/>
      <c r="G59" s="46"/>
      <c r="H59" s="46"/>
      <c r="I59" s="46"/>
      <c r="J59" s="46"/>
      <c r="K59" s="46"/>
      <c r="L59" s="46"/>
      <c r="M59" s="46"/>
      <c r="N59" s="46"/>
      <c r="O59" s="46"/>
      <c r="P59" s="46"/>
      <c r="Q59" s="46"/>
      <c r="R59" s="46"/>
      <c r="S59" s="22"/>
      <c r="T59" s="2"/>
      <c r="U59" s="2"/>
      <c r="V59" s="2"/>
      <c r="W59" s="2"/>
      <c r="X59" s="2"/>
      <c r="Y59" s="2"/>
    </row>
    <row r="60" spans="1:25">
      <c r="A60" s="21" t="s">
        <v>14</v>
      </c>
      <c r="B60" s="2"/>
      <c r="C60" s="48" t="s">
        <v>59</v>
      </c>
      <c r="D60" s="48"/>
      <c r="E60" s="48"/>
      <c r="F60" s="48"/>
      <c r="G60" s="48"/>
      <c r="H60" s="48"/>
      <c r="I60" s="48"/>
      <c r="J60" s="48"/>
      <c r="K60" s="48"/>
      <c r="L60" s="48"/>
      <c r="M60" s="48"/>
      <c r="N60" s="48"/>
      <c r="O60" s="48"/>
      <c r="P60" s="48"/>
      <c r="Q60" s="48"/>
      <c r="R60" s="48"/>
      <c r="S60" s="22"/>
      <c r="T60" s="2"/>
      <c r="U60" s="2"/>
      <c r="V60" s="2"/>
      <c r="W60" s="2"/>
      <c r="X60" s="2"/>
      <c r="Y60" s="2"/>
    </row>
    <row r="61" spans="1:25">
      <c r="A61" s="2"/>
      <c r="B61" s="2"/>
      <c r="C61" s="2"/>
      <c r="D61" s="2"/>
      <c r="E61" s="2"/>
      <c r="F61" s="2"/>
      <c r="G61" s="2"/>
      <c r="H61" s="2"/>
      <c r="I61" s="2"/>
      <c r="J61" s="2"/>
      <c r="K61" s="2"/>
      <c r="L61" s="2"/>
      <c r="M61" s="2"/>
      <c r="N61" s="2"/>
      <c r="O61" s="2"/>
      <c r="P61" s="2"/>
      <c r="Q61" s="2"/>
      <c r="R61" s="2"/>
      <c r="S61" s="2"/>
      <c r="T61" s="2"/>
      <c r="U61" s="2"/>
      <c r="V61" s="2"/>
      <c r="W61" s="2"/>
      <c r="X61" s="2"/>
      <c r="Y61" s="2"/>
    </row>
    <row r="62" spans="1:25">
      <c r="A62" s="2"/>
      <c r="B62" s="2"/>
      <c r="C62" s="2"/>
      <c r="D62" s="2"/>
      <c r="E62" s="2"/>
      <c r="F62" s="2"/>
      <c r="G62" s="2"/>
      <c r="H62" s="2"/>
      <c r="I62" s="2"/>
      <c r="J62" s="2"/>
      <c r="K62" s="2"/>
      <c r="L62" s="2"/>
      <c r="M62" s="2"/>
      <c r="N62" s="2"/>
      <c r="O62" s="2"/>
      <c r="P62" s="2"/>
      <c r="Q62" s="2"/>
      <c r="R62" s="2"/>
      <c r="S62" s="2"/>
      <c r="T62" s="2"/>
      <c r="U62" s="2"/>
      <c r="V62" s="2"/>
      <c r="W62" s="2"/>
      <c r="X62" s="2"/>
      <c r="Y62" s="2"/>
    </row>
    <row r="63" spans="1:25">
      <c r="A63" s="2"/>
      <c r="B63" s="2"/>
      <c r="C63" s="2"/>
      <c r="D63" s="2"/>
      <c r="E63" s="2"/>
      <c r="F63" s="2"/>
      <c r="G63" s="2"/>
      <c r="H63" s="2"/>
      <c r="I63" s="2"/>
      <c r="J63" s="2"/>
      <c r="K63" s="2"/>
      <c r="L63" s="2"/>
      <c r="M63" s="2"/>
      <c r="N63" s="2"/>
      <c r="O63" s="2"/>
      <c r="P63" s="2"/>
      <c r="Q63" s="2"/>
      <c r="R63" s="2"/>
      <c r="S63" s="2"/>
      <c r="T63" s="2"/>
      <c r="U63" s="2"/>
      <c r="V63" s="2"/>
      <c r="W63" s="2"/>
      <c r="X63" s="2"/>
      <c r="Y63" s="2"/>
    </row>
    <row r="64" spans="1:25">
      <c r="A64" s="2"/>
      <c r="B64" s="2"/>
      <c r="C64" s="2"/>
      <c r="D64" s="2"/>
      <c r="E64" s="2"/>
      <c r="F64" s="2"/>
      <c r="G64" s="2"/>
      <c r="H64" s="2"/>
      <c r="I64" s="2"/>
      <c r="J64" s="2"/>
      <c r="K64" s="2"/>
      <c r="L64" s="2"/>
      <c r="M64" s="2"/>
      <c r="N64" s="2"/>
      <c r="O64" s="2"/>
      <c r="P64" s="2"/>
      <c r="Q64" s="2"/>
      <c r="R64" s="2"/>
      <c r="S64" s="2"/>
      <c r="T64" s="2"/>
      <c r="U64" s="2"/>
      <c r="V64" s="2"/>
      <c r="W64" s="2"/>
      <c r="X64" s="2"/>
      <c r="Y64" s="2"/>
    </row>
    <row r="65" spans="1:25">
      <c r="A65" s="2"/>
      <c r="B65" s="2"/>
      <c r="C65" s="2"/>
      <c r="D65" s="2"/>
      <c r="E65" s="2"/>
      <c r="F65" s="2"/>
      <c r="G65" s="2"/>
      <c r="H65" s="2"/>
      <c r="I65" s="2"/>
      <c r="J65" s="2"/>
      <c r="K65" s="2"/>
      <c r="L65" s="2"/>
      <c r="M65" s="2"/>
      <c r="N65" s="2"/>
      <c r="O65" s="2"/>
      <c r="P65" s="2"/>
      <c r="Q65" s="2"/>
      <c r="R65" s="2"/>
      <c r="S65" s="2"/>
      <c r="T65" s="2"/>
      <c r="U65" s="2"/>
      <c r="V65" s="2"/>
      <c r="W65" s="2"/>
      <c r="X65" s="2"/>
      <c r="Y65" s="2"/>
    </row>
    <row r="66" spans="1:25">
      <c r="A66" s="2"/>
      <c r="B66" s="2"/>
      <c r="C66" s="2"/>
      <c r="D66" s="2"/>
      <c r="E66" s="2"/>
      <c r="F66" s="2"/>
      <c r="G66" s="2"/>
      <c r="H66" s="2"/>
      <c r="I66" s="2"/>
      <c r="J66" s="2"/>
      <c r="K66" s="2"/>
      <c r="L66" s="2"/>
      <c r="M66" s="2"/>
      <c r="N66" s="2"/>
      <c r="O66" s="2"/>
      <c r="P66" s="2"/>
      <c r="Q66" s="2"/>
      <c r="R66" s="2"/>
      <c r="S66" s="2"/>
      <c r="T66" s="2"/>
      <c r="U66" s="2"/>
      <c r="V66" s="2"/>
      <c r="W66" s="2"/>
      <c r="X66" s="2"/>
      <c r="Y66" s="2"/>
    </row>
    <row r="67" spans="1:25">
      <c r="A67" s="2"/>
      <c r="B67" s="2"/>
      <c r="C67" s="2"/>
      <c r="D67" s="2"/>
      <c r="E67" s="2"/>
      <c r="F67" s="2"/>
      <c r="G67" s="2"/>
      <c r="H67" s="2"/>
      <c r="I67" s="2"/>
      <c r="J67" s="2"/>
      <c r="K67" s="2"/>
      <c r="L67" s="2"/>
      <c r="M67" s="2"/>
      <c r="N67" s="2"/>
      <c r="O67" s="2"/>
      <c r="P67" s="2"/>
      <c r="Q67" s="2"/>
      <c r="R67" s="2"/>
      <c r="S67" s="2"/>
      <c r="T67" s="2"/>
      <c r="U67" s="2"/>
      <c r="V67" s="2"/>
      <c r="W67" s="2"/>
      <c r="X67" s="2"/>
      <c r="Y67" s="2"/>
    </row>
    <row r="68" spans="1:25">
      <c r="A68" s="2"/>
      <c r="B68" s="2"/>
      <c r="C68" s="2"/>
      <c r="D68" s="2"/>
      <c r="E68" s="2"/>
      <c r="F68" s="2"/>
      <c r="G68" s="2"/>
      <c r="H68" s="2"/>
      <c r="I68" s="2"/>
      <c r="J68" s="2"/>
      <c r="K68" s="2"/>
      <c r="L68" s="2"/>
      <c r="M68" s="2"/>
      <c r="N68" s="2"/>
      <c r="O68" s="2"/>
      <c r="P68" s="2"/>
      <c r="Q68" s="2"/>
      <c r="R68" s="2"/>
      <c r="S68" s="2"/>
      <c r="T68" s="2"/>
      <c r="U68" s="2"/>
      <c r="V68" s="2"/>
      <c r="W68" s="2"/>
      <c r="X68" s="2"/>
      <c r="Y68" s="2"/>
    </row>
  </sheetData>
  <mergeCells count="15">
    <mergeCell ref="C60:R60"/>
    <mergeCell ref="T7:T8"/>
    <mergeCell ref="A5:V5"/>
    <mergeCell ref="A4:V4"/>
    <mergeCell ref="F7:N7"/>
    <mergeCell ref="C36:S37"/>
    <mergeCell ref="C46:R49"/>
    <mergeCell ref="A1:V1"/>
    <mergeCell ref="A3:V3"/>
    <mergeCell ref="A2:V2"/>
    <mergeCell ref="C56:R59"/>
    <mergeCell ref="C34:R35"/>
    <mergeCell ref="C54:R55"/>
    <mergeCell ref="C50:R53"/>
    <mergeCell ref="C43:R45"/>
  </mergeCells>
  <pageMargins left="0.7" right="0.7" top="0.75" bottom="0.75" header="0.3" footer="0.3"/>
  <pageSetup scale="5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11F015FF9B3D74EAC33D6314E1DAE00" ma:contentTypeVersion="38" ma:contentTypeDescription="Create a new document." ma:contentTypeScope="" ma:versionID="9f64957959be2ee31a649ee1824c2133">
  <xsd:schema xmlns:xsd="http://www.w3.org/2001/XMLSchema" xmlns:xs="http://www.w3.org/2001/XMLSchema" xmlns:p="http://schemas.microsoft.com/office/2006/metadata/properties" xmlns:ns2="26980be2-1725-4e17-b027-28e9b44e1f41" xmlns:ns3="e28653bc-95bf-4f0f-9e55-ba6ca71b5abd" targetNamespace="http://schemas.microsoft.com/office/2006/metadata/properties" ma:root="true" ma:fieldsID="e154a85c0a4daadeefde0bdc2e24f52f" ns2:_="" ns3:_="">
    <xsd:import namespace="26980be2-1725-4e17-b027-28e9b44e1f41"/>
    <xsd:import namespace="e28653bc-95bf-4f0f-9e55-ba6ca71b5a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Set_x0020__x0023_" minOccurs="0"/>
                <xsd:element ref="ns2:DateReceived" minOccurs="0"/>
                <xsd:element ref="ns2:DateDue" minOccurs="0"/>
                <xsd:element ref="ns2:Status"/>
                <xsd:element ref="ns2:Comments" minOccurs="0"/>
                <xsd:element ref="ns2:Attachments_x003f_" minOccurs="0"/>
                <xsd:element ref="ns2:Confidential_x003f_" minOccurs="0"/>
                <xsd:element ref="ns2:Topic" minOccurs="0"/>
                <xsd:element ref="ns3:SharedWithUsers" minOccurs="0"/>
                <xsd:element ref="ns3:SharedWithDetails" minOccurs="0"/>
                <xsd:element ref="ns2:Party" minOccurs="0"/>
                <xsd:element ref="ns2:Attorney" minOccurs="0"/>
                <xsd:element ref="ns2:Reg_x0020_Analyst" minOccurs="0"/>
                <xsd:element ref="ns2:Witness" minOccurs="0"/>
                <xsd:element ref="ns2:Object_x003f_" minOccurs="0"/>
                <xsd:element ref="ns2:Theme" minOccurs="0"/>
                <xsd:element ref="ns2:Need_x0020_to_x0020_Supplement_x003f_" minOccurs="0"/>
                <xsd:element ref="ns2:Priority_x003f_" minOccurs="0"/>
                <xsd:element ref="ns2:Application_x0020_Reference" minOccurs="0"/>
                <xsd:element ref="ns2:Exhibit" minOccurs="0"/>
                <xsd:element ref="ns2:DR_x0020__x0023_" minOccurs="0"/>
                <xsd:element ref="ns2:Tab_x0023_" minOccurs="0"/>
                <xsd:element ref="ns2:Support" minOccurs="0"/>
                <xsd:element ref="ns2:Management_x0020_Review_x0020_Required_x0020_By" minOccurs="0"/>
                <xsd:element ref="ns2:Subtopic" minOccurs="0"/>
                <xsd:element ref="ns2:Drafter_x0020_new" minOccurs="0"/>
                <xsd:element ref="ns2:MediaServiceSearchProperties" minOccurs="0"/>
                <xsd:element ref="ns2:Foc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980be2-1725-4e17-b027-28e9b44e1f41"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ObjectDetectorVersions" ma:index="6" nillable="true" ma:displayName="MediaServiceObjectDetectorVersions" ma:hidden="true" ma:indexed="true" ma:internalName="MediaServiceObjectDetectorVersions" ma:readOnly="true">
      <xsd:simpleType>
        <xsd:restriction base="dms:Text"/>
      </xsd:simpleType>
    </xsd:element>
    <xsd:element name="Set_x0020__x0023_" ma:index="11" nillable="true" ma:displayName="Set #" ma:description="Sub-section of the entire discovery.&#10;Example:&#10;Discovery versions (applicable to the same discovery)" ma:format="Dropdown" ma:internalName="Set_x0020__x0023_">
      <xsd:simpleType>
        <xsd:restriction base="dms:Choice">
          <xsd:enumeration value="1st"/>
          <xsd:enumeration value="2nd"/>
          <xsd:enumeration value="3rd"/>
          <xsd:enumeration value="4th"/>
          <xsd:enumeration value="5th"/>
        </xsd:restriction>
      </xsd:simpleType>
    </xsd:element>
    <xsd:element name="DateReceived" ma:index="12" nillable="true" ma:displayName="Date Received" ma:description="Date discovery was received" ma:format="DateOnly" ma:internalName="DateReceived">
      <xsd:simpleType>
        <xsd:restriction base="dms:DateTime"/>
      </xsd:simpleType>
    </xsd:element>
    <xsd:element name="DateDue" ma:index="13" nillable="true" ma:displayName="Date Due" ma:description="Date Discovery is Due to be filed" ma:format="DateOnly" ma:internalName="DateDue">
      <xsd:simpleType>
        <xsd:restriction base="dms:DateTime"/>
      </xsd:simpleType>
    </xsd:element>
    <xsd:element name="Status" ma:index="14" ma:displayName="Status" ma:default="New" ma:description="Status of Discovery Response" ma:format="RadioButtons" ma:internalName="Status">
      <xsd:simpleType>
        <xsd:restriction base="dms:Choice">
          <xsd:enumeration value="New"/>
          <xsd:enumeration value="Accepted"/>
          <xsd:enumeration value="Drafting"/>
          <xsd:enumeration value="Ready for Witness Review"/>
          <xsd:enumeration value="In Witness Review"/>
          <xsd:enumeration value="Ready for Attorney Review"/>
          <xsd:enumeration value="In Attorney Review"/>
          <xsd:enumeration value="Ready for Management Review"/>
          <xsd:enumeration value="In Management Review"/>
          <xsd:enumeration value="Returned to Drafter"/>
          <xsd:enumeration value="QA Review"/>
          <xsd:enumeration value="Ready to File"/>
          <xsd:enumeration value="Filed"/>
        </xsd:restriction>
      </xsd:simpleType>
    </xsd:element>
    <xsd:element name="Comments" ma:index="15" nillable="true" ma:displayName="Comments" ma:format="Dropdown" ma:internalName="Comments">
      <xsd:simpleType>
        <xsd:restriction base="dms:Text">
          <xsd:maxLength value="255"/>
        </xsd:restriction>
      </xsd:simpleType>
    </xsd:element>
    <xsd:element name="Attachments_x003f_" ma:index="16" nillable="true" ma:displayName="Attachments?" ma:format="RadioButtons" ma:internalName="Attachments_x003f_">
      <xsd:simpleType>
        <xsd:restriction base="dms:Choice">
          <xsd:enumeration value="Yes"/>
          <xsd:enumeration value="No"/>
        </xsd:restriction>
      </xsd:simpleType>
    </xsd:element>
    <xsd:element name="Confidential_x003f_" ma:index="17" nillable="true" ma:displayName="Confidential?" ma:format="RadioButtons" ma:internalName="Confidential_x003f_">
      <xsd:simpleType>
        <xsd:restriction base="dms:Choice">
          <xsd:enumeration value="Yes"/>
          <xsd:enumeration value="No"/>
        </xsd:restriction>
      </xsd:simpleType>
    </xsd:element>
    <xsd:element name="Topic" ma:index="18" nillable="true" ma:displayName="Topic" ma:format="Dropdown" ma:internalName="Topic">
      <xsd:simpleType>
        <xsd:restriction base="dms:Choice">
          <xsd:enumeration value="Application"/>
          <xsd:enumeration value="Bill Impacts"/>
          <xsd:enumeration value="Construction Costs"/>
          <xsd:enumeration value="COVID-19 Costs"/>
          <xsd:enumeration value="DRVAA"/>
          <xsd:enumeration value="Environmental Issues"/>
          <xsd:enumeration value="EPC Contractor- Neg/ Change Orders"/>
          <xsd:enumeration value="First Nation Issues"/>
          <xsd:enumeration value="In-Service Timing"/>
          <xsd:enumeration value="IR Adjustments"/>
          <xsd:enumeration value="Management Reports"/>
          <xsd:enumeration value="Negotiated Outcome"/>
          <xsd:enumeration value="Operations"/>
          <xsd:enumeration value="Partnership"/>
          <xsd:enumeration value="Socotec Report"/>
        </xsd:restriction>
      </xsd:simpleType>
    </xsd:element>
    <xsd:element name="Party" ma:index="21" nillable="true" ma:displayName="Party" ma:description="The Party that sends us Discovery Questions" ma:format="Dropdown" ma:internalName="Party">
      <xsd:simpleType>
        <xsd:restriction base="dms:Choice">
          <xsd:enumeration value="AMPCO"/>
          <xsd:enumeration value="CCMBC"/>
          <xsd:enumeration value="CME"/>
          <xsd:enumeration value="SEC"/>
          <xsd:enumeration value="STAFF"/>
          <xsd:enumeration value="VECC"/>
        </xsd:restriction>
      </xsd:simpleType>
    </xsd:element>
    <xsd:element name="Attorney" ma:index="22" nillable="true" ma:displayName="Attorney" ma:description="Name of In-House Attorney" ma:format="RadioButtons" ma:internalName="Attorney">
      <xsd:simpleType>
        <xsd:restriction base="dms:Choice">
          <xsd:enumeration value="Mark Johnson"/>
          <xsd:enumeration value="Anna Galanis"/>
        </xsd:restriction>
      </xsd:simpleType>
    </xsd:element>
    <xsd:element name="Reg_x0020_Analyst" ma:index="23" nillable="true" ma:displayName="Reg Analyst" ma:format="Dropdown" ma:internalName="Reg_x0020_Analyst">
      <xsd:simpleType>
        <xsd:restriction base="dms:Choice">
          <xsd:enumeration value="Amy Lowe"/>
          <xsd:enumeration value="Laura Fowler"/>
          <xsd:enumeration value="CJ Johnson"/>
        </xsd:restriction>
      </xsd:simpleType>
    </xsd:element>
    <xsd:element name="Witness" ma:index="24" nillable="true" ma:displayName="Witness" ma:internalName="Witness">
      <xsd:complexType>
        <xsd:complexContent>
          <xsd:extension base="dms:MultiChoice">
            <xsd:sequence>
              <xsd:element name="Value" maxOccurs="unbounded" minOccurs="0" nillable="true">
                <xsd:simpleType>
                  <xsd:restriction base="dms:Choice">
                    <xsd:enumeration value="Dan Mayers"/>
                    <xsd:enumeration value="Stephanie Castaneda"/>
                    <xsd:enumeration value="Socotec"/>
                  </xsd:restriction>
                </xsd:simpleType>
              </xsd:element>
            </xsd:sequence>
          </xsd:extension>
        </xsd:complexContent>
      </xsd:complexType>
    </xsd:element>
    <xsd:element name="Object_x003f_" ma:index="25" nillable="true" ma:displayName="Object?" ma:format="RadioButtons" ma:internalName="Object_x003f_">
      <xsd:simpleType>
        <xsd:restriction base="dms:Choice">
          <xsd:enumeration value="Yes- but provide response"/>
          <xsd:enumeration value="Yes- No response"/>
          <xsd:enumeration value="No"/>
        </xsd:restriction>
      </xsd:simpleType>
    </xsd:element>
    <xsd:element name="Theme" ma:index="26" nillable="true" ma:displayName="Theme" ma:format="Dropdown" ma:internalName="Theme">
      <xsd:simpleType>
        <xsd:restriction base="dms:Choice">
          <xsd:enumeration value="Additional Info Needed"/>
          <xsd:enumeration value="Prudence/Wasteful"/>
          <xsd:enumeration value="Transparency"/>
          <xsd:enumeration value="Responsiveness"/>
          <xsd:enumeration value="Motives/ Integrity"/>
        </xsd:restriction>
      </xsd:simpleType>
    </xsd:element>
    <xsd:element name="Need_x0020_to_x0020_Supplement_x003f_" ma:index="27" nillable="true" ma:displayName="Need to Supplement?" ma:format="Dropdown" ma:internalName="Need_x0020_to_x0020_Supplement_x003f_">
      <xsd:simpleType>
        <xsd:restriction base="dms:Choice">
          <xsd:enumeration value="Yes"/>
          <xsd:enumeration value="No"/>
          <xsd:enumeration value="Submitted"/>
        </xsd:restriction>
      </xsd:simpleType>
    </xsd:element>
    <xsd:element name="Priority_x003f_" ma:index="28" nillable="true" ma:displayName="Strategic" ma:format="Dropdown" ma:internalName="Priority_x003f_">
      <xsd:simpleType>
        <xsd:restriction base="dms:Choice">
          <xsd:enumeration value="Yes"/>
          <xsd:enumeration value="No"/>
        </xsd:restriction>
      </xsd:simpleType>
    </xsd:element>
    <xsd:element name="Application_x0020_Reference" ma:index="29" nillable="true" ma:displayName="Tab" ma:description="Tab within Exhibit" ma:format="Dropdown" ma:internalName="Application_x0020_Reference">
      <xsd:simpleType>
        <xsd:restriction base="dms:Choice">
          <xsd:enumeration value="Tab 1"/>
          <xsd:enumeration value="Tab 2"/>
          <xsd:enumeration value="Tab 3"/>
        </xsd:restriction>
      </xsd:simpleType>
    </xsd:element>
    <xsd:element name="Exhibit" ma:index="30" nillable="true" ma:displayName="Exhibit" ma:description="Which exhibit does the question appear on" ma:format="Dropdown" ma:internalName="Exhibit">
      <xsd:simpleType>
        <xsd:restriction base="dms:Choice">
          <xsd:enumeration value="Exhibit A"/>
          <xsd:enumeration value="Exhibit B"/>
          <xsd:enumeration value="Exhibit C"/>
          <xsd:enumeration value="Exhibit D"/>
          <xsd:enumeration value="Exhibit E"/>
          <xsd:enumeration value="Exhibit F"/>
          <xsd:enumeration value="Exhibit G"/>
        </xsd:restriction>
      </xsd:simpleType>
    </xsd:element>
    <xsd:element name="DR_x0020__x0023_" ma:index="31" nillable="true" ma:displayName="DR #" ma:internalName="DR_x0020__x0023_">
      <xsd:simpleType>
        <xsd:restriction base="dms:Number"/>
      </xsd:simpleType>
    </xsd:element>
    <xsd:element name="Tab_x0023_" ma:index="32" nillable="true" ma:displayName="Tab #" ma:format="Dropdown" ma:internalName="Tab_x0023_">
      <xsd:simpleType>
        <xsd:restriction base="dms:Choice">
          <xsd:enumeration value="1"/>
          <xsd:enumeration value="2"/>
          <xsd:enumeration value="3"/>
          <xsd:enumeration value="4"/>
          <xsd:enumeration value="5"/>
        </xsd:restriction>
      </xsd:simpleType>
    </xsd:element>
    <xsd:element name="Support" ma:index="33" nillable="true" ma:displayName="Support" ma:format="Dropdown" ma:list="UserInfo" ma:SharePointGroup="0" ma:internalName="Suppor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nagement_x0020_Review_x0020_Required_x0020_By" ma:index="34" nillable="true" ma:displayName="Management Review Required By" ma:internalName="Management_x0020_Review_x0020_Required_x0020_By">
      <xsd:complexType>
        <xsd:complexContent>
          <xsd:extension base="dms:MultiChoice">
            <xsd:sequence>
              <xsd:element name="Value" maxOccurs="unbounded" minOccurs="0" nillable="true">
                <xsd:simpleType>
                  <xsd:restriction base="dms:Choice">
                    <xsd:enumeration value="Matt Valle"/>
                    <xsd:enumeration value="Mitch Ross"/>
                    <xsd:enumeration value="Michelle Wheeler"/>
                    <xsd:enumeration value="Jimmy Scrima"/>
                    <xsd:enumeration value="Ron Reagan"/>
                  </xsd:restriction>
                </xsd:simpleType>
              </xsd:element>
            </xsd:sequence>
          </xsd:extension>
        </xsd:complexContent>
      </xsd:complexType>
    </xsd:element>
    <xsd:element name="Subtopic" ma:index="35" nillable="true" ma:displayName="Subtopic" ma:internalName="Subtopic">
      <xsd:simpleType>
        <xsd:restriction base="dms:Text">
          <xsd:maxLength value="255"/>
        </xsd:restriction>
      </xsd:simpleType>
    </xsd:element>
    <xsd:element name="Drafter_x0020_new" ma:index="36" nillable="true" ma:displayName="Drafter" ma:internalName="Drafter_x0020_new">
      <xsd:complexType>
        <xsd:complexContent>
          <xsd:extension base="dms:MultiChoice">
            <xsd:sequence>
              <xsd:element name="Value" maxOccurs="unbounded" minOccurs="0" nillable="true">
                <xsd:simpleType>
                  <xsd:restriction base="dms:Choice">
                    <xsd:enumeration value="Tracee Collins"/>
                    <xsd:enumeration value="Brad Sobel"/>
                    <xsd:enumeration value="Beth Mirek"/>
                    <xsd:enumeration value="Jeff Damen"/>
                    <xsd:enumeration value="Legal"/>
                    <xsd:enumeration value="Chris Anderson"/>
                  </xsd:restriction>
                </xsd:simpleType>
              </xsd:element>
            </xsd:sequence>
          </xsd:extension>
        </xsd:complexContent>
      </xsd:complexType>
    </xsd:element>
    <xsd:element name="MediaServiceSearchProperties" ma:index="37" nillable="true" ma:displayName="MediaServiceSearchProperties" ma:hidden="true" ma:internalName="MediaServiceSearchProperties" ma:readOnly="true">
      <xsd:simpleType>
        <xsd:restriction base="dms:Note"/>
      </xsd:simpleType>
    </xsd:element>
    <xsd:element name="Focus" ma:index="38" nillable="true" ma:displayName="Focus" ma:format="Dropdown" ma:internalName="Focus">
      <xsd:simpleType>
        <xsd:restriction base="dms:Choice">
          <xsd:enumeration value="Yes"/>
          <xsd:enumeration value="No"/>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e28653bc-95bf-4f0f-9e55-ba6ca71b5abd"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displayName="Filed By"/>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ttachments_x003f_ xmlns="26980be2-1725-4e17-b027-28e9b44e1f41" xsi:nil="true"/>
    <Confidential_x003f_ xmlns="26980be2-1725-4e17-b027-28e9b44e1f41" xsi:nil="true"/>
    <Topic xmlns="26980be2-1725-4e17-b027-28e9b44e1f41" xsi:nil="true"/>
    <Application_x0020_Reference xmlns="26980be2-1725-4e17-b027-28e9b44e1f41" xsi:nil="true"/>
    <Exhibit xmlns="26980be2-1725-4e17-b027-28e9b44e1f41" xsi:nil="true"/>
    <Reg_x0020_Analyst xmlns="26980be2-1725-4e17-b027-28e9b44e1f41" xsi:nil="true"/>
    <Support xmlns="26980be2-1725-4e17-b027-28e9b44e1f41">
      <UserInfo>
        <DisplayName/>
        <AccountId xsi:nil="true"/>
        <AccountType/>
      </UserInfo>
    </Support>
    <DateDue xmlns="26980be2-1725-4e17-b027-28e9b44e1f41" xsi:nil="true"/>
    <Object_x003f_ xmlns="26980be2-1725-4e17-b027-28e9b44e1f41" xsi:nil="true"/>
    <Theme xmlns="26980be2-1725-4e17-b027-28e9b44e1f41" xsi:nil="true"/>
    <Set_x0020__x0023_ xmlns="26980be2-1725-4e17-b027-28e9b44e1f41" xsi:nil="true"/>
    <Witness xmlns="26980be2-1725-4e17-b027-28e9b44e1f41" xsi:nil="true"/>
    <Need_x0020_to_x0020_Supplement_x003f_ xmlns="26980be2-1725-4e17-b027-28e9b44e1f41" xsi:nil="true"/>
    <Tab_x0023_ xmlns="26980be2-1725-4e17-b027-28e9b44e1f41" xsi:nil="true"/>
    <Attorney xmlns="26980be2-1725-4e17-b027-28e9b44e1f41" xsi:nil="true"/>
    <Priority_x003f_ xmlns="26980be2-1725-4e17-b027-28e9b44e1f41" xsi:nil="true"/>
    <DateReceived xmlns="26980be2-1725-4e17-b027-28e9b44e1f41" xsi:nil="true"/>
    <DR_x0020__x0023_ xmlns="26980be2-1725-4e17-b027-28e9b44e1f41" xsi:nil="true"/>
    <Drafter_x0020_new xmlns="26980be2-1725-4e17-b027-28e9b44e1f41" xsi:nil="true"/>
    <Status xmlns="26980be2-1725-4e17-b027-28e9b44e1f41">New</Status>
    <Comments xmlns="26980be2-1725-4e17-b027-28e9b44e1f41" xsi:nil="true"/>
    <Party xmlns="26980be2-1725-4e17-b027-28e9b44e1f41" xsi:nil="true"/>
    <Subtopic xmlns="26980be2-1725-4e17-b027-28e9b44e1f41" xsi:nil="true"/>
    <Management_x0020_Review_x0020_Required_x0020_By xmlns="26980be2-1725-4e17-b027-28e9b44e1f41" xsi:nil="true"/>
    <SharedWithUsers xmlns="e28653bc-95bf-4f0f-9e55-ba6ca71b5abd">
      <UserInfo>
        <DisplayName/>
        <AccountId xsi:nil="true"/>
        <AccountType/>
      </UserInfo>
    </SharedWithUsers>
    <Focus xmlns="26980be2-1725-4e17-b027-28e9b44e1f4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9D0AE8-E503-42BE-9AC9-10DBFD36B89F}"/>
</file>

<file path=customXml/itemProps2.xml><?xml version="1.0" encoding="utf-8"?>
<ds:datastoreItem xmlns:ds="http://schemas.openxmlformats.org/officeDocument/2006/customXml" ds:itemID="{F93D7923-B76E-4955-BE5C-94F7D2BB1614}"/>
</file>

<file path=customXml/itemProps3.xml><?xml version="1.0" encoding="utf-8"?>
<ds:datastoreItem xmlns:ds="http://schemas.openxmlformats.org/officeDocument/2006/customXml" ds:itemID="{8953C35A-8C55-46F4-8AD6-7EB4FCBC36A2}"/>
</file>

<file path=docMetadata/LabelInfo.xml><?xml version="1.0" encoding="utf-8"?>
<clbl:labelList xmlns:clbl="http://schemas.microsoft.com/office/2020/mipLabelMetadata">
  <clbl:label id="{a1681294-4857-4624-8d04-edaddb44ee26}" enabled="0" method="" siteId="{a1681294-4857-4624-8d04-edaddb44ee26}"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NexteraEnergy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Braun iii, William</dc:creator>
  <cp:keywords/>
  <dc:description/>
  <cp:lastModifiedBy>chris.anderson@socotec.us</cp:lastModifiedBy>
  <cp:revision/>
  <dcterms:created xsi:type="dcterms:W3CDTF">2023-07-18T14:17:26Z</dcterms:created>
  <dcterms:modified xsi:type="dcterms:W3CDTF">2024-02-04T15:27:11Z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0x010100811F015FF9B3D74EAC33D6314E1DAE00</vt:lpwstr>
  </property>
  <property fmtid="{D5CDD505-2E9C-101B-9397-08002B2CF9AE}" pid="3" name="MediaServiceImageTags">
    <vt:lpwstr/>
  </property>
  <property fmtid="{D5CDD505-2E9C-101B-9397-08002B2CF9AE}" pid="4" name="Order">
    <vt:r8>1813700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ies>
</file>