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5. TESI UTILITIES\Westario Power Inc\WPI COS 2024\IRs\Final Filing\"/>
    </mc:Choice>
  </mc:AlternateContent>
  <xr:revisionPtr revIDLastSave="0" documentId="13_ncr:1_{36791809-D429-4668-BB4A-5BD1A63365D7}" xr6:coauthVersionLast="47" xr6:coauthVersionMax="47" xr10:uidLastSave="{00000000-0000-0000-0000-000000000000}"/>
  <bookViews>
    <workbookView xWindow="15" yWindow="0" windowWidth="28830" windowHeight="15465" activeTab="1" xr2:uid="{5970462B-1A17-4260-96FF-8D501997E8CF}"/>
  </bookViews>
  <sheets>
    <sheet name="4.13 LV Input Data Sheet" sheetId="1" r:id="rId1"/>
    <sheet name="4.13 Calcs from RTSR CoS" sheetId="2" r:id="rId2"/>
  </sheets>
  <externalReferences>
    <externalReference r:id="rId3"/>
  </externalReferences>
  <definedNames>
    <definedName name="_xlnm._FilterDatabase" localSheetId="0" hidden="1">'4.13 LV Input Data Sheet'!#REF!</definedName>
    <definedName name="_Parse_Out" hidden="1">#REF!</definedName>
    <definedName name="ApprovedYr">#REF!</definedName>
    <definedName name="AS2DocOpenMode" hidden="1">"AS2DocumentEdit"</definedName>
    <definedName name="asdfsafd" hidden="1">#REF!</definedName>
    <definedName name="BI_LDCLIST">#REF!</definedName>
    <definedName name="BridgeYear">#REF!</definedName>
    <definedName name="CASENUMBER">#REF!</definedName>
    <definedName name="CRLF">#REF!</definedName>
    <definedName name="EBNUMBER">#REF!</definedName>
    <definedName name="EBNUMBERNEW">#REF!</definedName>
    <definedName name="histdate">#REF!</definedName>
    <definedName name="Last_Rebasing_Year">#REF!</definedName>
    <definedName name="LastCoS">'[1]LDC Info'!$C$26</definedName>
    <definedName name="LDC_LIST">#REF!</definedName>
    <definedName name="LDC_LIST_2">#REF!</definedName>
    <definedName name="ratedescription">#REF!</definedName>
    <definedName name="RebaseYear">#REF!</definedName>
    <definedName name="RebaseYear_1">#REF!</definedName>
    <definedName name="RMpilsVer">#REF!</definedName>
    <definedName name="RMversion">#REF!</definedName>
    <definedName name="TestYear">#REF!</definedName>
    <definedName name="TestYr">#REF!</definedName>
    <definedName name="Utility">#REF!</definedName>
    <definedName name="utitliy1">#REF!</definedName>
    <definedName name="valuevx">42.314159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2" l="1"/>
  <c r="F45" i="2"/>
  <c r="G45" i="2" s="1"/>
  <c r="B45" i="2"/>
  <c r="F44" i="2"/>
  <c r="G44" i="2" s="1"/>
  <c r="B44" i="2"/>
  <c r="F43" i="2"/>
  <c r="J43" i="2" s="1"/>
  <c r="B43" i="2"/>
  <c r="B42" i="2"/>
  <c r="J41" i="2"/>
  <c r="G41" i="2"/>
  <c r="F41" i="2"/>
  <c r="B41" i="2"/>
  <c r="B40" i="2"/>
  <c r="B39" i="2"/>
  <c r="C32" i="2"/>
  <c r="F42" i="2" s="1"/>
  <c r="L23" i="2"/>
  <c r="K23" i="2"/>
  <c r="J23" i="2"/>
  <c r="I23" i="2"/>
  <c r="H23" i="2"/>
  <c r="G23" i="2"/>
  <c r="F23" i="2"/>
  <c r="E23" i="2"/>
  <c r="D23" i="2"/>
  <c r="C23" i="2"/>
  <c r="G129" i="1"/>
  <c r="D128" i="1"/>
  <c r="G128" i="1" s="1"/>
  <c r="G127" i="1"/>
  <c r="D127" i="1"/>
  <c r="G126" i="1"/>
  <c r="G125" i="1"/>
  <c r="G124" i="1"/>
  <c r="G123" i="1"/>
  <c r="G122" i="1"/>
  <c r="G121" i="1"/>
  <c r="G120" i="1"/>
  <c r="D119" i="1"/>
  <c r="G119" i="1" s="1"/>
  <c r="G118" i="1"/>
  <c r="D118" i="1"/>
  <c r="G117" i="1"/>
  <c r="G116" i="1"/>
  <c r="G115" i="1"/>
  <c r="G114" i="1"/>
  <c r="G113" i="1"/>
  <c r="G112" i="1"/>
  <c r="G111" i="1"/>
  <c r="D110" i="1"/>
  <c r="G110" i="1" s="1"/>
  <c r="G109" i="1"/>
  <c r="D109" i="1"/>
  <c r="G108" i="1"/>
  <c r="G107" i="1"/>
  <c r="G106" i="1"/>
  <c r="G105" i="1"/>
  <c r="G104" i="1"/>
  <c r="G103" i="1"/>
  <c r="G102" i="1"/>
  <c r="D101" i="1"/>
  <c r="G101" i="1" s="1"/>
  <c r="G100" i="1"/>
  <c r="D100" i="1"/>
  <c r="G99" i="1"/>
  <c r="G98" i="1"/>
  <c r="G97" i="1"/>
  <c r="G96" i="1"/>
  <c r="G95" i="1"/>
  <c r="G94" i="1"/>
  <c r="G93" i="1"/>
  <c r="D92" i="1"/>
  <c r="G92" i="1" s="1"/>
  <c r="G91" i="1"/>
  <c r="D91" i="1"/>
  <c r="G90" i="1"/>
  <c r="G89" i="1"/>
  <c r="G88" i="1"/>
  <c r="G87" i="1"/>
  <c r="G86" i="1"/>
  <c r="G85" i="1"/>
  <c r="I93" i="1" s="1"/>
  <c r="G84" i="1"/>
  <c r="D83" i="1"/>
  <c r="G83" i="1" s="1"/>
  <c r="G82" i="1"/>
  <c r="D82" i="1"/>
  <c r="G81" i="1"/>
  <c r="G80" i="1"/>
  <c r="G79" i="1"/>
  <c r="G78" i="1"/>
  <c r="G77" i="1"/>
  <c r="G76" i="1"/>
  <c r="I84" i="1" s="1"/>
  <c r="G75" i="1"/>
  <c r="D74" i="1"/>
  <c r="G74" i="1" s="1"/>
  <c r="G73" i="1"/>
  <c r="D73" i="1"/>
  <c r="G72" i="1"/>
  <c r="G71" i="1"/>
  <c r="G70" i="1"/>
  <c r="G69" i="1"/>
  <c r="G68" i="1"/>
  <c r="G67" i="1"/>
  <c r="G66" i="1"/>
  <c r="D65" i="1"/>
  <c r="G65" i="1" s="1"/>
  <c r="G64" i="1"/>
  <c r="D64" i="1"/>
  <c r="G63" i="1"/>
  <c r="G62" i="1"/>
  <c r="G61" i="1"/>
  <c r="G60" i="1"/>
  <c r="G59" i="1"/>
  <c r="G58" i="1"/>
  <c r="G57" i="1"/>
  <c r="D56" i="1"/>
  <c r="G56" i="1" s="1"/>
  <c r="G55" i="1"/>
  <c r="D55" i="1"/>
  <c r="G54" i="1"/>
  <c r="G53" i="1"/>
  <c r="G52" i="1"/>
  <c r="G51" i="1"/>
  <c r="G50" i="1"/>
  <c r="G49" i="1"/>
  <c r="G48" i="1"/>
  <c r="D47" i="1"/>
  <c r="G47" i="1" s="1"/>
  <c r="G46" i="1"/>
  <c r="D46" i="1"/>
  <c r="G45" i="1"/>
  <c r="G44" i="1"/>
  <c r="G43" i="1"/>
  <c r="G42" i="1"/>
  <c r="G41" i="1"/>
  <c r="G40" i="1"/>
  <c r="G39" i="1"/>
  <c r="D38" i="1"/>
  <c r="G38" i="1" s="1"/>
  <c r="G37" i="1"/>
  <c r="D37" i="1"/>
  <c r="G36" i="1"/>
  <c r="G35" i="1"/>
  <c r="G34" i="1"/>
  <c r="G33" i="1"/>
  <c r="G32" i="1"/>
  <c r="G31" i="1"/>
  <c r="I39" i="1" s="1"/>
  <c r="G30" i="1"/>
  <c r="D29" i="1"/>
  <c r="G29" i="1" s="1"/>
  <c r="G28" i="1"/>
  <c r="D28" i="1"/>
  <c r="D130" i="1" s="1"/>
  <c r="G27" i="1"/>
  <c r="G26" i="1"/>
  <c r="G25" i="1"/>
  <c r="G24" i="1"/>
  <c r="G23" i="1"/>
  <c r="G22" i="1"/>
  <c r="I30" i="1" s="1"/>
  <c r="J42" i="2" l="1"/>
  <c r="G42" i="2"/>
  <c r="I57" i="1"/>
  <c r="I111" i="1"/>
  <c r="I129" i="1"/>
  <c r="I66" i="1"/>
  <c r="I75" i="1"/>
  <c r="I120" i="1"/>
  <c r="I48" i="1"/>
  <c r="I102" i="1"/>
  <c r="J44" i="2"/>
  <c r="G43" i="2"/>
  <c r="F40" i="2"/>
  <c r="F39" i="2"/>
  <c r="I130" i="1" l="1"/>
  <c r="J20" i="2" s="1"/>
  <c r="K20" i="2" s="1"/>
  <c r="I46" i="2" s="1"/>
  <c r="G39" i="2"/>
  <c r="J39" i="2"/>
  <c r="J40" i="2"/>
  <c r="G40" i="2"/>
  <c r="G46" i="2" l="1"/>
  <c r="H41" i="2" l="1"/>
  <c r="I41" i="2" s="1"/>
  <c r="K41" i="2" s="1"/>
  <c r="H44" i="2"/>
  <c r="I44" i="2" s="1"/>
  <c r="K44" i="2" s="1"/>
  <c r="H45" i="2"/>
  <c r="I45" i="2" s="1"/>
  <c r="K45" i="2" s="1"/>
  <c r="H43" i="2"/>
  <c r="I43" i="2" s="1"/>
  <c r="K43" i="2" s="1"/>
  <c r="H42" i="2"/>
  <c r="I42" i="2" s="1"/>
  <c r="K42" i="2" s="1"/>
  <c r="H39" i="2"/>
  <c r="H40" i="2"/>
  <c r="I40" i="2" s="1"/>
  <c r="K40" i="2" s="1"/>
  <c r="H46" i="2" l="1"/>
  <c r="I39" i="2"/>
  <c r="K39" i="2" s="1"/>
</calcChain>
</file>

<file path=xl/sharedStrings.xml><?xml version="1.0" encoding="utf-8"?>
<sst xmlns="http://schemas.openxmlformats.org/spreadsheetml/2006/main" count="230" uniqueCount="64">
  <si>
    <t>Service Points</t>
  </si>
  <si>
    <t>Description</t>
  </si>
  <si>
    <t>Input Name of Service Point</t>
  </si>
  <si>
    <t>541716 PALMERSTON TS</t>
  </si>
  <si>
    <t>Input LV Billed Components from Host</t>
  </si>
  <si>
    <t>Common ST Line</t>
  </si>
  <si>
    <t>Input Required</t>
  </si>
  <si>
    <t>541716 DOUGLAS POINT TS</t>
  </si>
  <si>
    <t>Cost Item</t>
  </si>
  <si>
    <t>541716 WINGHAM TS</t>
  </si>
  <si>
    <t>Monthly Service Charge</t>
  </si>
  <si>
    <t>541716 HANOVER TS</t>
  </si>
  <si>
    <t>Rate Rider - Fixed</t>
  </si>
  <si>
    <t>Rate Rider - Volumetric</t>
  </si>
  <si>
    <t xml:space="preserve">Cost Item </t>
  </si>
  <si>
    <t>Rate Rider - NonWMP</t>
  </si>
  <si>
    <t>Month</t>
  </si>
  <si>
    <t>Service Point</t>
  </si>
  <si>
    <t>kW</t>
  </si>
  <si>
    <t>Rate</t>
  </si>
  <si>
    <t># of Accounts</t>
  </si>
  <si>
    <t>Total Charge</t>
  </si>
  <si>
    <t>Total Monthly Charge</t>
  </si>
  <si>
    <t>Notes</t>
  </si>
  <si>
    <t>January</t>
  </si>
  <si>
    <t xml:space="preserve">LVDS </t>
  </si>
  <si>
    <t>New Service Rate - Volumetric - NonWMP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</si>
  <si>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</si>
  <si>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</si>
  <si>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</si>
  <si>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</si>
  <si>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</si>
  <si>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</si>
  <si>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</si>
  <si>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</si>
  <si>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</si>
  <si>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</si>
  <si>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</si>
  <si>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Annual Total of LV Charged to LDC</t>
  </si>
  <si>
    <t>LV Rates Calculations</t>
  </si>
  <si>
    <t>The purpose of this sheet is to calculate Low Voltage service rates based on a forecasted host distribution expense.</t>
  </si>
  <si>
    <t>Low Voltage Charges</t>
  </si>
  <si>
    <t>Host I:</t>
  </si>
  <si>
    <t>AVG</t>
  </si>
  <si>
    <t xml:space="preserve">      Forecast Methodology</t>
  </si>
  <si>
    <t>Host Volume</t>
  </si>
  <si>
    <t>Host Charges</t>
  </si>
  <si>
    <t>Host II:</t>
  </si>
  <si>
    <t>Instructions: The methodology of the test year forecast for host charges is at the distributor's discretion. Please provide a brief descriptor of the methodology used here, and a complete description with rationale in the filed evidence.</t>
  </si>
  <si>
    <t xml:space="preserve">                  Regardless of the methodology chosen, please ensure that the Host Charges for the test year is completed for each host distributor.</t>
  </si>
  <si>
    <t>Low Voltage Rates</t>
  </si>
  <si>
    <t>Proposed Loss Factor</t>
  </si>
  <si>
    <t>Instructions: Please enter the rate class volumes consistent with the proposed load forecast, and proposed loss factor.</t>
  </si>
  <si>
    <t xml:space="preserve">                  If Low Voltage charges are applied based on volumes uplifted for losses, please select Loss Adjusted Volume in cell J34</t>
  </si>
  <si>
    <t>Rate Class</t>
  </si>
  <si>
    <t>Unit</t>
  </si>
  <si>
    <t>RTSR Connection Rate</t>
  </si>
  <si>
    <t>Loss Adjusted Volume</t>
  </si>
  <si>
    <t>RTSR Connection Revenue</t>
  </si>
  <si>
    <t>Allocation</t>
  </si>
  <si>
    <t>Allocated Low Voltage Charges</t>
  </si>
  <si>
    <t>$/kWh</t>
  </si>
  <si>
    <t>$/kW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</si>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</sst>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0.0000"/>
    <numFmt numFmtId="168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</cellStyleXfs>
  <cellXfs count="64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164" fontId="2" fillId="0" borderId="0" xfId="1" applyNumberFormat="1" applyFont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0" fontId="2" fillId="3" borderId="0" xfId="1" applyFont="1" applyFill="1" applyAlignment="1">
      <alignment vertical="center"/>
    </xf>
    <xf numFmtId="164" fontId="2" fillId="4" borderId="0" xfId="1" applyNumberFormat="1" applyFont="1" applyFill="1" applyAlignment="1">
      <alignment horizontal="left" vertical="center" wrapText="1"/>
    </xf>
    <xf numFmtId="164" fontId="2" fillId="3" borderId="0" xfId="1" applyNumberFormat="1" applyFont="1" applyFill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4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4" fontId="4" fillId="3" borderId="0" xfId="2" applyNumberFormat="1" applyFont="1" applyFill="1" applyAlignment="1">
      <alignment horizontal="center" vertical="center"/>
    </xf>
    <xf numFmtId="164" fontId="4" fillId="3" borderId="0" xfId="3" applyNumberFormat="1" applyFont="1" applyFill="1" applyAlignment="1">
      <alignment vertical="center"/>
    </xf>
    <xf numFmtId="1" fontId="2" fillId="0" borderId="0" xfId="1" applyNumberFormat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4" fontId="2" fillId="0" borderId="0" xfId="1" applyNumberFormat="1" applyFont="1" applyAlignment="1">
      <alignment vertical="center"/>
    </xf>
    <xf numFmtId="1" fontId="2" fillId="3" borderId="0" xfId="1" applyNumberFormat="1" applyFont="1" applyFill="1" applyAlignment="1">
      <alignment horizontal="center" vertical="center"/>
    </xf>
    <xf numFmtId="4" fontId="4" fillId="5" borderId="0" xfId="2" applyNumberFormat="1" applyFont="1" applyFill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1" xfId="1" applyFont="1" applyBorder="1" applyAlignment="1">
      <alignment vertical="center"/>
    </xf>
    <xf numFmtId="4" fontId="2" fillId="0" borderId="1" xfId="1" applyNumberFormat="1" applyFont="1" applyBorder="1" applyAlignment="1">
      <alignment vertical="center"/>
    </xf>
    <xf numFmtId="164" fontId="4" fillId="3" borderId="1" xfId="3" applyNumberFormat="1" applyFont="1" applyFill="1" applyBorder="1" applyAlignment="1">
      <alignment vertical="center"/>
    </xf>
    <xf numFmtId="1" fontId="2" fillId="3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Border="1" applyAlignment="1">
      <alignment vertical="center"/>
    </xf>
    <xf numFmtId="0" fontId="3" fillId="0" borderId="0" xfId="1" applyFont="1" applyAlignment="1">
      <alignment horizontal="right" vertical="center"/>
    </xf>
    <xf numFmtId="164" fontId="3" fillId="0" borderId="0" xfId="1" applyNumberFormat="1" applyFont="1" applyAlignment="1">
      <alignment vertical="center"/>
    </xf>
    <xf numFmtId="0" fontId="1" fillId="0" borderId="0" xfId="1"/>
    <xf numFmtId="0" fontId="1" fillId="0" borderId="0" xfId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7" fillId="6" borderId="0" xfId="1" applyFont="1" applyFill="1" applyAlignment="1">
      <alignment horizontal="left" vertical="center"/>
    </xf>
    <xf numFmtId="0" fontId="8" fillId="0" borderId="0" xfId="1" applyFont="1" applyAlignment="1">
      <alignment horizontal="left" vertical="center" wrapText="1"/>
    </xf>
    <xf numFmtId="0" fontId="9" fillId="0" borderId="0" xfId="1" applyFont="1"/>
    <xf numFmtId="0" fontId="10" fillId="3" borderId="0" xfId="1" applyFont="1" applyFill="1" applyAlignment="1" applyProtection="1">
      <alignment vertical="center" wrapText="1"/>
      <protection locked="0"/>
    </xf>
    <xf numFmtId="0" fontId="8" fillId="0" borderId="0" xfId="1" applyFont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center"/>
    </xf>
    <xf numFmtId="0" fontId="9" fillId="0" borderId="0" xfId="1" applyFont="1" applyAlignment="1">
      <alignment horizontal="left" vertical="center" wrapText="1"/>
    </xf>
    <xf numFmtId="0" fontId="9" fillId="3" borderId="0" xfId="1" applyFont="1" applyFill="1" applyAlignment="1" applyProtection="1">
      <alignment vertical="center" wrapText="1"/>
      <protection locked="0"/>
    </xf>
    <xf numFmtId="0" fontId="9" fillId="3" borderId="0" xfId="1" applyFont="1" applyFill="1" applyAlignment="1" applyProtection="1">
      <alignment horizontal="center" vertical="center" wrapText="1"/>
      <protection locked="0"/>
    </xf>
    <xf numFmtId="3" fontId="9" fillId="3" borderId="0" xfId="1" applyNumberFormat="1" applyFont="1" applyFill="1" applyAlignment="1" applyProtection="1">
      <alignment horizontal="center" vertical="center" wrapText="1"/>
      <protection locked="0"/>
    </xf>
    <xf numFmtId="3" fontId="9" fillId="3" borderId="0" xfId="1" applyNumberFormat="1" applyFont="1" applyFill="1" applyAlignment="1" applyProtection="1">
      <alignment vertical="center" wrapText="1"/>
      <protection locked="0"/>
    </xf>
    <xf numFmtId="0" fontId="8" fillId="0" borderId="2" xfId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167" fontId="9" fillId="3" borderId="3" xfId="1" applyNumberFormat="1" applyFont="1" applyFill="1" applyBorder="1" applyProtection="1">
      <protection locked="0"/>
    </xf>
    <xf numFmtId="0" fontId="8" fillId="0" borderId="2" xfId="4" applyFont="1" applyBorder="1" applyAlignment="1">
      <alignment vertical="center" wrapText="1"/>
    </xf>
    <xf numFmtId="0" fontId="8" fillId="0" borderId="2" xfId="1" applyFont="1" applyBorder="1" applyAlignment="1">
      <alignment horizontal="left" vertical="center" wrapText="1"/>
    </xf>
    <xf numFmtId="0" fontId="8" fillId="4" borderId="2" xfId="1" applyFont="1" applyFill="1" applyBorder="1" applyAlignment="1" applyProtection="1">
      <alignment horizontal="center" vertical="center" wrapText="1"/>
      <protection locked="0"/>
    </xf>
    <xf numFmtId="0" fontId="8" fillId="7" borderId="2" xfId="1" applyFont="1" applyFill="1" applyBorder="1" applyAlignment="1">
      <alignment horizontal="center" vertical="center" wrapText="1"/>
    </xf>
    <xf numFmtId="3" fontId="1" fillId="3" borderId="4" xfId="1" applyNumberFormat="1" applyFill="1" applyBorder="1" applyProtection="1">
      <protection locked="0"/>
    </xf>
    <xf numFmtId="167" fontId="9" fillId="0" borderId="0" xfId="4" applyNumberFormat="1"/>
    <xf numFmtId="3" fontId="1" fillId="0" borderId="0" xfId="1" applyNumberFormat="1"/>
    <xf numFmtId="168" fontId="1" fillId="0" borderId="0" xfId="1" applyNumberFormat="1"/>
    <xf numFmtId="167" fontId="1" fillId="0" borderId="0" xfId="1" applyNumberFormat="1"/>
    <xf numFmtId="3" fontId="1" fillId="0" borderId="5" xfId="1" applyNumberFormat="1" applyBorder="1"/>
    <xf numFmtId="168" fontId="1" fillId="0" borderId="5" xfId="1" applyNumberFormat="1" applyBorder="1"/>
  </cellXfs>
  <cellStyles count="5">
    <cellStyle name="Comma 22" xfId="2" xr:uid="{A9D595C2-3DF1-4EBF-94F8-5A554D76F7AF}"/>
    <cellStyle name="Currency 14" xfId="3" xr:uid="{6C72F8F2-5D8F-40B8-88A0-1948D0A4F59E}"/>
    <cellStyle name="Normal" xfId="0" builtinId="0"/>
    <cellStyle name="Normal 2 2 3" xfId="4" xr:uid="{EF51A770-FD54-43D1-A4B4-0E5EABAC945D}"/>
    <cellStyle name="Normal 85" xfId="1" xr:uid="{565B6E0C-247A-41A0-ADCA-4E4B95411D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957786</xdr:colOff>
      <xdr:row>1</xdr:row>
      <xdr:rowOff>19050</xdr:rowOff>
    </xdr:from>
    <xdr:to>
      <xdr:col>12</xdr:col>
      <xdr:colOff>425314</xdr:colOff>
      <xdr:row>3</xdr:row>
      <xdr:rowOff>13033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0E5F58B-EE4D-433B-ACAE-F0C5F92FAE3B}"/>
            </a:ext>
          </a:extLst>
        </xdr:cNvPr>
        <xdr:cNvSpPr txBox="1"/>
      </xdr:nvSpPr>
      <xdr:spPr>
        <a:xfrm>
          <a:off x="10025586" y="200025"/>
          <a:ext cx="1124878" cy="3559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en-CA" sz="14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5.%20TESI%20UTILITIES\Westario%20Power%20Inc\WPI%20COS%202024\IRs\Final%20Filing\Unlinked\3.WPI%202024%20CoS%20Data%20Vault%2020240222.xlsm" TargetMode="External"/><Relationship Id="rId1" Type="http://schemas.openxmlformats.org/officeDocument/2006/relationships/externalLinkPath" Target="Unlinked/3.WPI%202024%20CoS%20Data%20Vault%20202402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DC Info"/>
      <sheetName val="Finanical Health Check-&gt;"/>
      <sheetName val="IRM vs CoS - Depreciation Calcs"/>
      <sheetName val="IRM vs CoS - Income Taxes"/>
      <sheetName val="Exhibit 1 -&gt;"/>
      <sheetName val="1.1 Trial Balance Summary"/>
      <sheetName val="1.2. Hist TB and Budgets"/>
      <sheetName val="Exhibit 2 -&gt;"/>
      <sheetName val="2.1. Rate Base Trend "/>
      <sheetName val="Table 2 DSP"/>
      <sheetName val="2.3 System Renewal"/>
      <sheetName val="2.3 System Access"/>
      <sheetName val="2.3 System Service"/>
      <sheetName val="2.3 General Plan "/>
      <sheetName val="2.4 Var Capital Expenditures"/>
      <sheetName val="2.6 Fixed Asset Cont Stmt"/>
      <sheetName val="Sheet1"/>
      <sheetName val="2.9 Depreciation Expenses"/>
      <sheetName val="Exhibit 3 -&gt;"/>
      <sheetName val="LOAD FORECAST -&gt;"/>
      <sheetName val="3.1 Load Forecast Inputs"/>
      <sheetName val="3.2 LoadForecast"/>
      <sheetName val="Exhibit 4 -&gt;"/>
      <sheetName val="OM&amp;A -&gt;"/>
      <sheetName val="4.1 OM&amp;A_Detailed_Analysis"/>
      <sheetName val="4.2 OM&amp;A_Summary_Analys"/>
      <sheetName val="4.3a OMA Programs"/>
      <sheetName val="4.3b OMA Programs USoA"/>
      <sheetName val="4.4 Cost Driver Worksheet"/>
      <sheetName val="4.6 Yearly Staff Turnover"/>
      <sheetName val="4.5 Monthly Staff Lvl"/>
      <sheetName val="4.7 Employee Costs"/>
      <sheetName val="4.9 OM&amp;A_per_Cust_FTEE"/>
      <sheetName val="4.10 Regulatory_Costs"/>
      <sheetName val="4.12 PowerSupplExp"/>
      <sheetName val="4.12 PowerSupplExp2"/>
      <sheetName val="4.13 LV Input Data Sheet"/>
      <sheetName val="4.13 Calcs from RTSR CoS"/>
      <sheetName val="4.13 Corp_Cost_Allocation"/>
      <sheetName val="Exhibit 5 -&gt;"/>
      <sheetName val="5.1 Capital Structure"/>
      <sheetName val="5.2 Debt Instruments"/>
      <sheetName val="Exhibit 6 -&gt;"/>
      <sheetName val="OPERATING REVENUES -&gt;"/>
      <sheetName val="Sheet2"/>
      <sheetName val="6.0 Other_Oper_Rev Sum"/>
      <sheetName val="6.1 Revenue Requirement"/>
      <sheetName val="6.2 Chg in RevReq"/>
      <sheetName val="Exhibit 8 -&gt;"/>
      <sheetName val="8.1 Loss Factors"/>
      <sheetName val="8.3 Integrity Check"/>
      <sheetName val="Rate Design-&gt;"/>
      <sheetName val="A. Cost Allocation &amp; RevAllocn"/>
      <sheetName val="B. RateDesign"/>
      <sheetName val="C. Res Rate Design"/>
      <sheetName val="D. Rev_Reconciliation"/>
      <sheetName val="E. Revenues at Curr Rates"/>
      <sheetName val="F.Cost Allocation"/>
      <sheetName val="G.Historical Rates"/>
      <sheetName val="Sheet6"/>
      <sheetName val="Other Rev Worksheet"/>
      <sheetName val="0.1 Rev Deficiency Sufficiency"/>
      <sheetName val="6.5 OEB Input Appendices"/>
      <sheetName val="6.6 OEB ROE Summary"/>
    </sheetNames>
    <sheetDataSet>
      <sheetData sheetId="0">
        <row r="26">
          <cell r="C26">
            <v>2018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60">
          <cell r="D60">
            <v>1.0702930126765426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64">
          <cell r="A64" t="str">
            <v>Residential</v>
          </cell>
        </row>
        <row r="65">
          <cell r="A65" t="str">
            <v>General Service &lt; 50 kW</v>
          </cell>
        </row>
        <row r="66">
          <cell r="A66" t="str">
            <v>General Service &gt; 50 to 4999 kW</v>
          </cell>
        </row>
        <row r="67">
          <cell r="A67" t="str">
            <v>Unmetered Scattered Load</v>
          </cell>
        </row>
        <row r="68">
          <cell r="A68" t="str">
            <v xml:space="preserve">Sentinel Lighting </v>
          </cell>
        </row>
        <row r="69">
          <cell r="A69" t="str">
            <v>Street Lighting</v>
          </cell>
        </row>
        <row r="70">
          <cell r="A70" t="str">
            <v>Large User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E0CA1-B07E-41E8-8290-868F347F4FFD}">
  <dimension ref="A7:J130"/>
  <sheetViews>
    <sheetView showGridLines="0" workbookViewId="0">
      <selection activeCell="A2" sqref="A2"/>
    </sheetView>
  </sheetViews>
  <sheetFormatPr defaultColWidth="8.7109375" defaultRowHeight="11.25" x14ac:dyDescent="0.25"/>
  <cols>
    <col min="1" max="1" width="20.140625" style="1" bestFit="1" customWidth="1"/>
    <col min="2" max="3" width="21" style="1" bestFit="1" customWidth="1"/>
    <col min="4" max="4" width="10" style="1" bestFit="1" customWidth="1"/>
    <col min="5" max="5" width="10.7109375" style="3" customWidth="1"/>
    <col min="6" max="6" width="17.7109375" style="1" bestFit="1" customWidth="1"/>
    <col min="7" max="7" width="11" style="3" bestFit="1" customWidth="1"/>
    <col min="8" max="8" width="2.7109375" style="1" customWidth="1"/>
    <col min="9" max="9" width="10.85546875" style="3" customWidth="1"/>
    <col min="10" max="10" width="49" style="1" bestFit="1" customWidth="1"/>
    <col min="11" max="16384" width="8.7109375" style="1"/>
  </cols>
  <sheetData>
    <row r="7" spans="1:9" x14ac:dyDescent="0.25">
      <c r="B7" s="2">
        <v>2023</v>
      </c>
      <c r="F7" s="2">
        <v>2023</v>
      </c>
    </row>
    <row r="8" spans="1:9" x14ac:dyDescent="0.25">
      <c r="B8" s="4" t="s">
        <v>0</v>
      </c>
      <c r="C8" s="4"/>
      <c r="D8" s="5"/>
      <c r="E8" s="6"/>
      <c r="F8" s="4" t="s">
        <v>1</v>
      </c>
    </row>
    <row r="9" spans="1:9" x14ac:dyDescent="0.25">
      <c r="A9" s="7" t="s">
        <v>2</v>
      </c>
      <c r="B9" s="8" t="s">
        <v>3</v>
      </c>
      <c r="E9" s="9" t="s">
        <v>4</v>
      </c>
      <c r="F9" s="8" t="s">
        <v>5</v>
      </c>
      <c r="I9" s="10" t="s">
        <v>6</v>
      </c>
    </row>
    <row r="10" spans="1:9" x14ac:dyDescent="0.25">
      <c r="A10" s="7"/>
      <c r="B10" s="8" t="s">
        <v>7</v>
      </c>
      <c r="E10" s="9"/>
      <c r="F10" s="8" t="s">
        <v>8</v>
      </c>
    </row>
    <row r="11" spans="1:9" x14ac:dyDescent="0.25">
      <c r="B11" s="8" t="s">
        <v>9</v>
      </c>
      <c r="E11" s="9"/>
      <c r="F11" s="8" t="s">
        <v>10</v>
      </c>
    </row>
    <row r="12" spans="1:9" x14ac:dyDescent="0.25">
      <c r="B12" s="8" t="s">
        <v>11</v>
      </c>
      <c r="F12" s="8" t="s">
        <v>12</v>
      </c>
    </row>
    <row r="13" spans="1:9" x14ac:dyDescent="0.25">
      <c r="B13" s="8"/>
      <c r="F13" s="8" t="s">
        <v>13</v>
      </c>
    </row>
    <row r="14" spans="1:9" x14ac:dyDescent="0.25">
      <c r="B14" s="8"/>
      <c r="F14" s="8" t="s">
        <v>8</v>
      </c>
    </row>
    <row r="15" spans="1:9" x14ac:dyDescent="0.25">
      <c r="B15" s="8"/>
      <c r="F15" s="8" t="s">
        <v>14</v>
      </c>
    </row>
    <row r="16" spans="1:9" x14ac:dyDescent="0.25">
      <c r="B16" s="8"/>
      <c r="F16" s="8" t="s">
        <v>15</v>
      </c>
    </row>
    <row r="17" spans="1:10" x14ac:dyDescent="0.25">
      <c r="B17" s="8"/>
      <c r="F17" s="8"/>
    </row>
    <row r="18" spans="1:10" x14ac:dyDescent="0.25">
      <c r="B18" s="8"/>
      <c r="F18" s="8"/>
    </row>
    <row r="21" spans="1:10" x14ac:dyDescent="0.25">
      <c r="A21" s="11" t="s">
        <v>16</v>
      </c>
      <c r="B21" s="11" t="s">
        <v>1</v>
      </c>
      <c r="C21" s="12" t="s">
        <v>17</v>
      </c>
      <c r="D21" s="13" t="s">
        <v>18</v>
      </c>
      <c r="E21" s="14" t="s">
        <v>19</v>
      </c>
      <c r="F21" s="11" t="s">
        <v>20</v>
      </c>
      <c r="G21" s="14" t="s">
        <v>21</v>
      </c>
      <c r="H21" s="15"/>
      <c r="I21" s="14" t="s">
        <v>22</v>
      </c>
      <c r="J21" s="11" t="s">
        <v>23</v>
      </c>
    </row>
    <row r="22" spans="1:10" x14ac:dyDescent="0.25">
      <c r="A22" s="1" t="s">
        <v>24</v>
      </c>
      <c r="B22" s="1" t="s">
        <v>5</v>
      </c>
      <c r="C22" s="1" t="s">
        <v>3</v>
      </c>
      <c r="D22" s="16">
        <v>11221.97</v>
      </c>
      <c r="E22" s="17">
        <v>1.5442</v>
      </c>
      <c r="F22" s="18"/>
      <c r="G22" s="3">
        <f>ROUND((D22*E22),2)</f>
        <v>17328.97</v>
      </c>
      <c r="J22" s="19"/>
    </row>
    <row r="23" spans="1:10" x14ac:dyDescent="0.25">
      <c r="B23" s="1" t="s">
        <v>5</v>
      </c>
      <c r="C23" s="1" t="s">
        <v>7</v>
      </c>
      <c r="D23" s="16">
        <v>28583.11</v>
      </c>
      <c r="E23" s="17">
        <v>1.5442</v>
      </c>
      <c r="F23" s="18"/>
      <c r="G23" s="3">
        <f t="shared" ref="G23:G29" si="0">ROUND((D23*E23),2)</f>
        <v>44138.04</v>
      </c>
      <c r="J23" s="5"/>
    </row>
    <row r="24" spans="1:10" x14ac:dyDescent="0.25">
      <c r="B24" s="1" t="s">
        <v>5</v>
      </c>
      <c r="C24" s="1" t="s">
        <v>9</v>
      </c>
      <c r="D24" s="16">
        <v>10835.83</v>
      </c>
      <c r="E24" s="17">
        <v>1.5442</v>
      </c>
      <c r="F24" s="18"/>
      <c r="G24" s="3">
        <f t="shared" si="0"/>
        <v>16732.689999999999</v>
      </c>
      <c r="J24" s="5"/>
    </row>
    <row r="25" spans="1:10" x14ac:dyDescent="0.25">
      <c r="B25" s="1" t="s">
        <v>5</v>
      </c>
      <c r="C25" s="1" t="s">
        <v>11</v>
      </c>
      <c r="D25" s="16">
        <v>23390.53</v>
      </c>
      <c r="E25" s="17">
        <v>1.5442</v>
      </c>
      <c r="F25" s="18"/>
      <c r="G25" s="3">
        <f t="shared" si="0"/>
        <v>36119.660000000003</v>
      </c>
      <c r="J25" s="5"/>
    </row>
    <row r="26" spans="1:10" x14ac:dyDescent="0.25">
      <c r="B26" s="1" t="s">
        <v>25</v>
      </c>
      <c r="D26" s="16">
        <v>5287.0128524046431</v>
      </c>
      <c r="E26" s="17">
        <v>1.9296</v>
      </c>
      <c r="F26" s="18"/>
      <c r="G26" s="3">
        <f t="shared" si="0"/>
        <v>10201.82</v>
      </c>
      <c r="J26" s="5"/>
    </row>
    <row r="27" spans="1:10" x14ac:dyDescent="0.25">
      <c r="B27" s="1" t="s">
        <v>12</v>
      </c>
      <c r="D27" s="20"/>
      <c r="E27" s="17">
        <v>36.18</v>
      </c>
      <c r="F27" s="21">
        <v>17</v>
      </c>
      <c r="G27" s="3">
        <f>ROUND((F27*E27),2)</f>
        <v>615.05999999999995</v>
      </c>
      <c r="J27" s="5"/>
    </row>
    <row r="28" spans="1:10" x14ac:dyDescent="0.25">
      <c r="B28" s="1" t="s">
        <v>13</v>
      </c>
      <c r="D28" s="16">
        <f>SUM(D22:D25)</f>
        <v>74031.44</v>
      </c>
      <c r="E28" s="17">
        <v>-8.7200000000000027E-2</v>
      </c>
      <c r="F28" s="18"/>
      <c r="G28" s="3">
        <f t="shared" si="0"/>
        <v>-6455.54</v>
      </c>
      <c r="J28" s="5"/>
    </row>
    <row r="29" spans="1:10" x14ac:dyDescent="0.25">
      <c r="B29" s="1" t="s">
        <v>15</v>
      </c>
      <c r="D29" s="22">
        <f>D23</f>
        <v>28583.11</v>
      </c>
      <c r="E29" s="17">
        <v>-0.188</v>
      </c>
      <c r="F29" s="18"/>
      <c r="G29" s="3">
        <f t="shared" si="0"/>
        <v>-5373.62</v>
      </c>
      <c r="J29" s="23" t="s">
        <v>26</v>
      </c>
    </row>
    <row r="30" spans="1:10" x14ac:dyDescent="0.25">
      <c r="A30" s="24"/>
      <c r="B30" s="24" t="s">
        <v>10</v>
      </c>
      <c r="C30" s="24"/>
      <c r="D30" s="25"/>
      <c r="E30" s="26">
        <v>824.28</v>
      </c>
      <c r="F30" s="27">
        <v>17</v>
      </c>
      <c r="G30" s="28">
        <f>ROUND((F30*E30),2)</f>
        <v>14012.76</v>
      </c>
      <c r="H30" s="24"/>
      <c r="I30" s="28">
        <f>SUM(G22:G30)</f>
        <v>127319.84</v>
      </c>
      <c r="J30" s="4"/>
    </row>
    <row r="31" spans="1:10" x14ac:dyDescent="0.25">
      <c r="A31" s="1" t="s">
        <v>27</v>
      </c>
      <c r="B31" s="1" t="s">
        <v>5</v>
      </c>
      <c r="C31" s="1" t="s">
        <v>3</v>
      </c>
      <c r="D31" s="16">
        <v>11440.74</v>
      </c>
      <c r="E31" s="17">
        <v>1.5442</v>
      </c>
      <c r="F31" s="18"/>
      <c r="G31" s="3">
        <f>ROUND((D31*E31),2)</f>
        <v>17666.79</v>
      </c>
      <c r="J31" s="5"/>
    </row>
    <row r="32" spans="1:10" x14ac:dyDescent="0.25">
      <c r="B32" s="1" t="s">
        <v>5</v>
      </c>
      <c r="C32" s="1" t="s">
        <v>7</v>
      </c>
      <c r="D32" s="16">
        <v>31444.58</v>
      </c>
      <c r="E32" s="17">
        <v>1.5442</v>
      </c>
      <c r="F32" s="18"/>
      <c r="G32" s="3">
        <f t="shared" ref="G32:G38" si="1">ROUND((D32*E32),2)</f>
        <v>48556.72</v>
      </c>
      <c r="J32" s="5"/>
    </row>
    <row r="33" spans="1:10" x14ac:dyDescent="0.25">
      <c r="B33" s="1" t="s">
        <v>5</v>
      </c>
      <c r="C33" s="1" t="s">
        <v>9</v>
      </c>
      <c r="D33" s="16">
        <v>11191.43</v>
      </c>
      <c r="E33" s="17">
        <v>1.5442</v>
      </c>
      <c r="F33" s="18"/>
      <c r="G33" s="3">
        <f t="shared" si="1"/>
        <v>17281.810000000001</v>
      </c>
      <c r="J33" s="5"/>
    </row>
    <row r="34" spans="1:10" x14ac:dyDescent="0.25">
      <c r="B34" s="1" t="s">
        <v>5</v>
      </c>
      <c r="C34" s="1" t="s">
        <v>11</v>
      </c>
      <c r="D34" s="16">
        <v>24225.87</v>
      </c>
      <c r="E34" s="17">
        <v>1.5442</v>
      </c>
      <c r="F34" s="18"/>
      <c r="G34" s="3">
        <f t="shared" si="1"/>
        <v>37409.589999999997</v>
      </c>
      <c r="J34" s="5"/>
    </row>
    <row r="35" spans="1:10" x14ac:dyDescent="0.25">
      <c r="B35" s="1" t="s">
        <v>25</v>
      </c>
      <c r="D35" s="16">
        <v>5474.9067164179114</v>
      </c>
      <c r="E35" s="17">
        <v>1.9296</v>
      </c>
      <c r="F35" s="18"/>
      <c r="G35" s="3">
        <f t="shared" si="1"/>
        <v>10564.38</v>
      </c>
      <c r="J35" s="5"/>
    </row>
    <row r="36" spans="1:10" x14ac:dyDescent="0.25">
      <c r="B36" s="1" t="s">
        <v>12</v>
      </c>
      <c r="D36" s="20"/>
      <c r="E36" s="17">
        <v>33.31</v>
      </c>
      <c r="F36" s="21">
        <v>17</v>
      </c>
      <c r="G36" s="3">
        <f>ROUND((F36*E36),2)</f>
        <v>566.27</v>
      </c>
      <c r="J36" s="5"/>
    </row>
    <row r="37" spans="1:10" x14ac:dyDescent="0.25">
      <c r="B37" s="1" t="s">
        <v>13</v>
      </c>
      <c r="D37" s="16">
        <f>SUM(D31:D34)</f>
        <v>78302.62</v>
      </c>
      <c r="E37" s="17">
        <v>-8.7200000000000027E-2</v>
      </c>
      <c r="F37" s="18"/>
      <c r="G37" s="3">
        <f t="shared" si="1"/>
        <v>-6827.99</v>
      </c>
      <c r="J37" s="5"/>
    </row>
    <row r="38" spans="1:10" x14ac:dyDescent="0.25">
      <c r="B38" s="1" t="s">
        <v>15</v>
      </c>
      <c r="D38" s="22">
        <f>D32</f>
        <v>31444.58</v>
      </c>
      <c r="E38" s="17">
        <v>-0.188</v>
      </c>
      <c r="F38" s="18"/>
      <c r="G38" s="3">
        <f t="shared" si="1"/>
        <v>-5911.58</v>
      </c>
      <c r="J38" s="5"/>
    </row>
    <row r="39" spans="1:10" x14ac:dyDescent="0.25">
      <c r="A39" s="24"/>
      <c r="B39" s="24" t="s">
        <v>10</v>
      </c>
      <c r="C39" s="24"/>
      <c r="D39" s="25"/>
      <c r="E39" s="26">
        <v>758.79</v>
      </c>
      <c r="F39" s="27">
        <v>17</v>
      </c>
      <c r="G39" s="28">
        <f>ROUND((F39*E39),2)</f>
        <v>12899.43</v>
      </c>
      <c r="H39" s="24"/>
      <c r="I39" s="28">
        <f>SUM(G31:G39)</f>
        <v>132205.41999999998</v>
      </c>
      <c r="J39" s="4"/>
    </row>
    <row r="40" spans="1:10" x14ac:dyDescent="0.25">
      <c r="A40" s="1" t="s">
        <v>28</v>
      </c>
      <c r="B40" s="1" t="s">
        <v>5</v>
      </c>
      <c r="C40" s="1" t="s">
        <v>3</v>
      </c>
      <c r="D40" s="16">
        <v>10941.51</v>
      </c>
      <c r="E40" s="17">
        <v>1.5442</v>
      </c>
      <c r="F40" s="18"/>
      <c r="G40" s="3">
        <f>ROUND((D40*E40),2)</f>
        <v>16895.88</v>
      </c>
      <c r="J40" s="5"/>
    </row>
    <row r="41" spans="1:10" x14ac:dyDescent="0.25">
      <c r="B41" s="1" t="s">
        <v>5</v>
      </c>
      <c r="C41" s="1" t="s">
        <v>7</v>
      </c>
      <c r="D41" s="16">
        <v>25635.11</v>
      </c>
      <c r="E41" s="17">
        <v>1.5442</v>
      </c>
      <c r="F41" s="18"/>
      <c r="G41" s="3">
        <f t="shared" ref="G41:G47" si="2">ROUND((D41*E41),2)</f>
        <v>39585.74</v>
      </c>
      <c r="J41" s="5"/>
    </row>
    <row r="42" spans="1:10" x14ac:dyDescent="0.25">
      <c r="B42" s="1" t="s">
        <v>5</v>
      </c>
      <c r="C42" s="1" t="s">
        <v>9</v>
      </c>
      <c r="D42" s="16">
        <v>10567.62</v>
      </c>
      <c r="E42" s="17">
        <v>1.5442</v>
      </c>
      <c r="F42" s="18"/>
      <c r="G42" s="3">
        <f t="shared" si="2"/>
        <v>16318.52</v>
      </c>
      <c r="J42" s="5"/>
    </row>
    <row r="43" spans="1:10" x14ac:dyDescent="0.25">
      <c r="B43" s="1" t="s">
        <v>5</v>
      </c>
      <c r="C43" s="1" t="s">
        <v>11</v>
      </c>
      <c r="D43" s="16">
        <v>22081.97</v>
      </c>
      <c r="E43" s="17">
        <v>1.5442</v>
      </c>
      <c r="F43" s="18"/>
      <c r="G43" s="3">
        <f t="shared" si="2"/>
        <v>34098.980000000003</v>
      </c>
      <c r="J43" s="5"/>
    </row>
    <row r="44" spans="1:10" x14ac:dyDescent="0.25">
      <c r="B44" s="1" t="s">
        <v>25</v>
      </c>
      <c r="D44" s="16">
        <v>4952.6223051409615</v>
      </c>
      <c r="E44" s="17">
        <v>1.9296</v>
      </c>
      <c r="F44" s="18"/>
      <c r="G44" s="3">
        <f t="shared" si="2"/>
        <v>9556.58</v>
      </c>
      <c r="J44" s="5"/>
    </row>
    <row r="45" spans="1:10" x14ac:dyDescent="0.25">
      <c r="B45" s="1" t="s">
        <v>12</v>
      </c>
      <c r="D45" s="20"/>
      <c r="E45" s="17">
        <v>36.18</v>
      </c>
      <c r="F45" s="21">
        <v>17</v>
      </c>
      <c r="G45" s="3">
        <f>ROUND((F45*E45),2)</f>
        <v>615.05999999999995</v>
      </c>
      <c r="J45" s="5"/>
    </row>
    <row r="46" spans="1:10" x14ac:dyDescent="0.25">
      <c r="B46" s="1" t="s">
        <v>13</v>
      </c>
      <c r="D46" s="16">
        <f>SUM(D40:D43)</f>
        <v>69226.210000000006</v>
      </c>
      <c r="E46" s="17">
        <v>-8.7200000000000027E-2</v>
      </c>
      <c r="F46" s="18"/>
      <c r="G46" s="3">
        <f t="shared" si="2"/>
        <v>-6036.53</v>
      </c>
      <c r="J46" s="5"/>
    </row>
    <row r="47" spans="1:10" x14ac:dyDescent="0.25">
      <c r="B47" s="1" t="s">
        <v>15</v>
      </c>
      <c r="D47" s="22">
        <f>D41</f>
        <v>25635.11</v>
      </c>
      <c r="E47" s="17">
        <v>-0.188</v>
      </c>
      <c r="F47" s="18"/>
      <c r="G47" s="3">
        <f t="shared" si="2"/>
        <v>-4819.3999999999996</v>
      </c>
      <c r="J47" s="5"/>
    </row>
    <row r="48" spans="1:10" x14ac:dyDescent="0.25">
      <c r="A48" s="24"/>
      <c r="B48" s="24" t="s">
        <v>10</v>
      </c>
      <c r="C48" s="24"/>
      <c r="D48" s="25"/>
      <c r="E48" s="26">
        <v>824.28</v>
      </c>
      <c r="F48" s="27">
        <v>17</v>
      </c>
      <c r="G48" s="28">
        <f>ROUND((F48*E48),2)</f>
        <v>14012.76</v>
      </c>
      <c r="H48" s="24"/>
      <c r="I48" s="28">
        <f>SUM(G40:G48)</f>
        <v>120227.59</v>
      </c>
      <c r="J48" s="4"/>
    </row>
    <row r="49" spans="1:10" x14ac:dyDescent="0.25">
      <c r="A49" s="1" t="s">
        <v>29</v>
      </c>
      <c r="B49" s="1" t="s">
        <v>5</v>
      </c>
      <c r="C49" s="1" t="s">
        <v>3</v>
      </c>
      <c r="D49" s="16">
        <v>10588.25</v>
      </c>
      <c r="E49" s="17">
        <v>1.5442</v>
      </c>
      <c r="F49" s="18"/>
      <c r="G49" s="3">
        <f>ROUND((D49*E49),2)</f>
        <v>16350.38</v>
      </c>
      <c r="J49" s="5"/>
    </row>
    <row r="50" spans="1:10" x14ac:dyDescent="0.25">
      <c r="B50" s="1" t="s">
        <v>5</v>
      </c>
      <c r="C50" s="1" t="s">
        <v>7</v>
      </c>
      <c r="D50" s="16">
        <v>22688.73</v>
      </c>
      <c r="E50" s="17">
        <v>1.5442</v>
      </c>
      <c r="F50" s="18"/>
      <c r="G50" s="3">
        <f t="shared" ref="G50:G56" si="3">ROUND((D50*E50),2)</f>
        <v>35035.94</v>
      </c>
      <c r="J50" s="5"/>
    </row>
    <row r="51" spans="1:10" x14ac:dyDescent="0.25">
      <c r="B51" s="1" t="s">
        <v>5</v>
      </c>
      <c r="C51" s="1" t="s">
        <v>9</v>
      </c>
      <c r="D51" s="16">
        <v>9562.65</v>
      </c>
      <c r="E51" s="17">
        <v>1.5442</v>
      </c>
      <c r="F51" s="18"/>
      <c r="G51" s="3">
        <f t="shared" si="3"/>
        <v>14766.64</v>
      </c>
      <c r="J51" s="5"/>
    </row>
    <row r="52" spans="1:10" x14ac:dyDescent="0.25">
      <c r="B52" s="1" t="s">
        <v>5</v>
      </c>
      <c r="C52" s="1" t="s">
        <v>11</v>
      </c>
      <c r="D52" s="16">
        <v>21502.46</v>
      </c>
      <c r="E52" s="17">
        <v>1.5442</v>
      </c>
      <c r="F52" s="18"/>
      <c r="G52" s="3">
        <f t="shared" si="3"/>
        <v>33204.1</v>
      </c>
      <c r="J52" s="5"/>
    </row>
    <row r="53" spans="1:10" x14ac:dyDescent="0.25">
      <c r="B53" s="1" t="s">
        <v>25</v>
      </c>
      <c r="D53" s="16">
        <v>4439.0391791044776</v>
      </c>
      <c r="E53" s="17">
        <v>1.9296</v>
      </c>
      <c r="F53" s="18"/>
      <c r="G53" s="3">
        <f t="shared" si="3"/>
        <v>8565.57</v>
      </c>
      <c r="J53" s="5"/>
    </row>
    <row r="54" spans="1:10" x14ac:dyDescent="0.25">
      <c r="B54" s="1" t="s">
        <v>12</v>
      </c>
      <c r="D54" s="20"/>
      <c r="E54" s="17">
        <v>36.18</v>
      </c>
      <c r="F54" s="21">
        <v>17</v>
      </c>
      <c r="G54" s="3">
        <f>ROUND((F54*E54),2)</f>
        <v>615.05999999999995</v>
      </c>
      <c r="J54" s="5"/>
    </row>
    <row r="55" spans="1:10" x14ac:dyDescent="0.25">
      <c r="B55" s="1" t="s">
        <v>13</v>
      </c>
      <c r="D55" s="16">
        <f>SUM(D49:D52)</f>
        <v>64342.09</v>
      </c>
      <c r="E55" s="17">
        <v>-8.7200000000000027E-2</v>
      </c>
      <c r="F55" s="18"/>
      <c r="G55" s="3">
        <f t="shared" si="3"/>
        <v>-5610.63</v>
      </c>
      <c r="J55" s="5"/>
    </row>
    <row r="56" spans="1:10" x14ac:dyDescent="0.25">
      <c r="B56" s="1" t="s">
        <v>15</v>
      </c>
      <c r="D56" s="22">
        <f>D50</f>
        <v>22688.73</v>
      </c>
      <c r="E56" s="17">
        <v>-0.188</v>
      </c>
      <c r="F56" s="18"/>
      <c r="G56" s="3">
        <f t="shared" si="3"/>
        <v>-4265.4799999999996</v>
      </c>
      <c r="J56" s="5"/>
    </row>
    <row r="57" spans="1:10" x14ac:dyDescent="0.25">
      <c r="A57" s="24"/>
      <c r="B57" s="24" t="s">
        <v>10</v>
      </c>
      <c r="C57" s="24"/>
      <c r="D57" s="25"/>
      <c r="E57" s="26">
        <v>824.28</v>
      </c>
      <c r="F57" s="27">
        <v>17</v>
      </c>
      <c r="G57" s="28">
        <f>ROUND((F57*E57),2)</f>
        <v>14012.76</v>
      </c>
      <c r="H57" s="24"/>
      <c r="I57" s="28">
        <f>SUM(G49:G57)</f>
        <v>112674.34</v>
      </c>
      <c r="J57" s="4"/>
    </row>
    <row r="58" spans="1:10" x14ac:dyDescent="0.25">
      <c r="A58" s="1" t="s">
        <v>30</v>
      </c>
      <c r="B58" s="1" t="s">
        <v>5</v>
      </c>
      <c r="C58" s="1" t="s">
        <v>3</v>
      </c>
      <c r="D58" s="16">
        <v>11850.98</v>
      </c>
      <c r="E58" s="17">
        <v>1.5442</v>
      </c>
      <c r="F58" s="18"/>
      <c r="G58" s="3">
        <f>ROUND((D58*E58),2)</f>
        <v>18300.28</v>
      </c>
      <c r="J58" s="5"/>
    </row>
    <row r="59" spans="1:10" x14ac:dyDescent="0.25">
      <c r="B59" s="1" t="s">
        <v>5</v>
      </c>
      <c r="C59" s="1" t="s">
        <v>7</v>
      </c>
      <c r="D59" s="16">
        <v>22076.84</v>
      </c>
      <c r="E59" s="17">
        <v>1.5442</v>
      </c>
      <c r="F59" s="18"/>
      <c r="G59" s="3">
        <f t="shared" ref="G59:G65" si="4">ROUND((D59*E59),2)</f>
        <v>34091.06</v>
      </c>
      <c r="J59" s="5"/>
    </row>
    <row r="60" spans="1:10" x14ac:dyDescent="0.25">
      <c r="B60" s="1" t="s">
        <v>5</v>
      </c>
      <c r="C60" s="1" t="s">
        <v>9</v>
      </c>
      <c r="D60" s="16">
        <v>9706.31</v>
      </c>
      <c r="E60" s="17">
        <v>1.5442</v>
      </c>
      <c r="F60" s="18"/>
      <c r="G60" s="3">
        <f t="shared" si="4"/>
        <v>14988.48</v>
      </c>
      <c r="J60" s="5"/>
    </row>
    <row r="61" spans="1:10" x14ac:dyDescent="0.25">
      <c r="B61" s="1" t="s">
        <v>5</v>
      </c>
      <c r="C61" s="1" t="s">
        <v>11</v>
      </c>
      <c r="D61" s="16">
        <v>25138.31</v>
      </c>
      <c r="E61" s="17">
        <v>1.5442</v>
      </c>
      <c r="F61" s="18"/>
      <c r="G61" s="3">
        <f t="shared" si="4"/>
        <v>38818.58</v>
      </c>
      <c r="J61" s="5"/>
    </row>
    <row r="62" spans="1:10" x14ac:dyDescent="0.25">
      <c r="B62" s="1" t="s">
        <v>25</v>
      </c>
      <c r="D62" s="16">
        <v>4238.7852404643445</v>
      </c>
      <c r="E62" s="17">
        <v>1.9296</v>
      </c>
      <c r="F62" s="18"/>
      <c r="G62" s="3">
        <f t="shared" si="4"/>
        <v>8179.16</v>
      </c>
      <c r="J62" s="5"/>
    </row>
    <row r="63" spans="1:10" x14ac:dyDescent="0.25">
      <c r="B63" s="1" t="s">
        <v>12</v>
      </c>
      <c r="D63" s="20"/>
      <c r="E63" s="17">
        <v>36.18</v>
      </c>
      <c r="F63" s="21">
        <v>17</v>
      </c>
      <c r="G63" s="3">
        <f>ROUND((F63*E63),2)</f>
        <v>615.05999999999995</v>
      </c>
      <c r="J63" s="5"/>
    </row>
    <row r="64" spans="1:10" x14ac:dyDescent="0.25">
      <c r="B64" s="1" t="s">
        <v>13</v>
      </c>
      <c r="D64" s="16">
        <f>SUM(D58:D61)</f>
        <v>68772.44</v>
      </c>
      <c r="E64" s="17">
        <v>-8.7200000000000027E-2</v>
      </c>
      <c r="F64" s="18"/>
      <c r="G64" s="3">
        <f t="shared" si="4"/>
        <v>-5996.96</v>
      </c>
      <c r="J64" s="5"/>
    </row>
    <row r="65" spans="1:10" x14ac:dyDescent="0.25">
      <c r="B65" s="1" t="s">
        <v>15</v>
      </c>
      <c r="D65" s="22">
        <f>D59</f>
        <v>22076.84</v>
      </c>
      <c r="E65" s="17">
        <v>-0.188</v>
      </c>
      <c r="F65" s="18"/>
      <c r="G65" s="3">
        <f t="shared" si="4"/>
        <v>-4150.45</v>
      </c>
      <c r="J65" s="5"/>
    </row>
    <row r="66" spans="1:10" x14ac:dyDescent="0.25">
      <c r="A66" s="24"/>
      <c r="B66" s="24" t="s">
        <v>10</v>
      </c>
      <c r="C66" s="24"/>
      <c r="D66" s="25"/>
      <c r="E66" s="26">
        <v>824.28</v>
      </c>
      <c r="F66" s="27">
        <v>17</v>
      </c>
      <c r="G66" s="28">
        <f>ROUND((F66*E66),2)</f>
        <v>14012.76</v>
      </c>
      <c r="H66" s="24"/>
      <c r="I66" s="28">
        <f>SUM(G58:G66)</f>
        <v>118857.96999999999</v>
      </c>
      <c r="J66" s="4"/>
    </row>
    <row r="67" spans="1:10" x14ac:dyDescent="0.25">
      <c r="A67" s="1" t="s">
        <v>31</v>
      </c>
      <c r="B67" s="1" t="s">
        <v>5</v>
      </c>
      <c r="C67" s="1" t="s">
        <v>3</v>
      </c>
      <c r="D67" s="16">
        <v>12048.33</v>
      </c>
      <c r="E67" s="17">
        <v>1.5442</v>
      </c>
      <c r="F67" s="18"/>
      <c r="G67" s="3">
        <f>ROUND((D67*E67),2)</f>
        <v>18605.03</v>
      </c>
      <c r="J67" s="5"/>
    </row>
    <row r="68" spans="1:10" x14ac:dyDescent="0.25">
      <c r="B68" s="1" t="s">
        <v>5</v>
      </c>
      <c r="C68" s="1" t="s">
        <v>7</v>
      </c>
      <c r="D68" s="16">
        <v>24865.18</v>
      </c>
      <c r="E68" s="17">
        <v>1.5442</v>
      </c>
      <c r="F68" s="18"/>
      <c r="G68" s="3">
        <f t="shared" ref="G68:G74" si="5">ROUND((D68*E68),2)</f>
        <v>38396.81</v>
      </c>
      <c r="J68" s="5"/>
    </row>
    <row r="69" spans="1:10" x14ac:dyDescent="0.25">
      <c r="B69" s="1" t="s">
        <v>5</v>
      </c>
      <c r="C69" s="1" t="s">
        <v>9</v>
      </c>
      <c r="D69" s="16">
        <v>10335.620000000001</v>
      </c>
      <c r="E69" s="17">
        <v>1.5442</v>
      </c>
      <c r="F69" s="18"/>
      <c r="G69" s="3">
        <f t="shared" si="5"/>
        <v>15960.26</v>
      </c>
      <c r="J69" s="5"/>
    </row>
    <row r="70" spans="1:10" x14ac:dyDescent="0.25">
      <c r="B70" s="1" t="s">
        <v>5</v>
      </c>
      <c r="C70" s="1" t="s">
        <v>11</v>
      </c>
      <c r="D70" s="16">
        <v>24916.51</v>
      </c>
      <c r="E70" s="17">
        <v>1.5442</v>
      </c>
      <c r="F70" s="18"/>
      <c r="G70" s="3">
        <f t="shared" si="5"/>
        <v>38476.07</v>
      </c>
      <c r="J70" s="5"/>
    </row>
    <row r="71" spans="1:10" x14ac:dyDescent="0.25">
      <c r="B71" s="1" t="s">
        <v>25</v>
      </c>
      <c r="D71" s="16">
        <v>4158.2141376451073</v>
      </c>
      <c r="E71" s="17">
        <v>1.9296</v>
      </c>
      <c r="F71" s="18"/>
      <c r="G71" s="3">
        <f t="shared" si="5"/>
        <v>8023.69</v>
      </c>
      <c r="J71" s="5"/>
    </row>
    <row r="72" spans="1:10" x14ac:dyDescent="0.25">
      <c r="B72" s="1" t="s">
        <v>12</v>
      </c>
      <c r="D72" s="20"/>
      <c r="E72" s="17">
        <v>36.18</v>
      </c>
      <c r="F72" s="21">
        <v>17</v>
      </c>
      <c r="G72" s="3">
        <f>ROUND((F72*E72),2)</f>
        <v>615.05999999999995</v>
      </c>
      <c r="J72" s="5"/>
    </row>
    <row r="73" spans="1:10" x14ac:dyDescent="0.25">
      <c r="B73" s="1" t="s">
        <v>13</v>
      </c>
      <c r="D73" s="16">
        <f>SUM(D67:D70)</f>
        <v>72165.64</v>
      </c>
      <c r="E73" s="17">
        <v>-8.7200000000000027E-2</v>
      </c>
      <c r="F73" s="18"/>
      <c r="G73" s="3">
        <f t="shared" si="5"/>
        <v>-6292.84</v>
      </c>
      <c r="J73" s="5"/>
    </row>
    <row r="74" spans="1:10" x14ac:dyDescent="0.25">
      <c r="B74" s="1" t="s">
        <v>15</v>
      </c>
      <c r="D74" s="22">
        <f>D68</f>
        <v>24865.18</v>
      </c>
      <c r="E74" s="17">
        <v>-0.188</v>
      </c>
      <c r="F74" s="18"/>
      <c r="G74" s="3">
        <f t="shared" si="5"/>
        <v>-4674.6499999999996</v>
      </c>
      <c r="J74" s="5"/>
    </row>
    <row r="75" spans="1:10" x14ac:dyDescent="0.25">
      <c r="A75" s="24"/>
      <c r="B75" s="24" t="s">
        <v>10</v>
      </c>
      <c r="C75" s="24"/>
      <c r="D75" s="25"/>
      <c r="E75" s="26">
        <v>824.28</v>
      </c>
      <c r="F75" s="27">
        <v>17</v>
      </c>
      <c r="G75" s="28">
        <f>ROUND((F75*E75),2)</f>
        <v>14012.76</v>
      </c>
      <c r="H75" s="24"/>
      <c r="I75" s="28">
        <f>SUM(G67:G75)</f>
        <v>123122.18999999999</v>
      </c>
      <c r="J75" s="4"/>
    </row>
    <row r="76" spans="1:10" x14ac:dyDescent="0.25">
      <c r="A76" s="1" t="s">
        <v>32</v>
      </c>
      <c r="B76" s="1" t="s">
        <v>5</v>
      </c>
      <c r="C76" s="1" t="s">
        <v>3</v>
      </c>
      <c r="D76" s="16">
        <v>12531.43</v>
      </c>
      <c r="E76" s="17">
        <v>1.5442</v>
      </c>
      <c r="F76" s="18"/>
      <c r="G76" s="3">
        <f>ROUND((D76*E76),2)</f>
        <v>19351.03</v>
      </c>
      <c r="J76" s="5"/>
    </row>
    <row r="77" spans="1:10" x14ac:dyDescent="0.25">
      <c r="B77" s="1" t="s">
        <v>5</v>
      </c>
      <c r="C77" s="1" t="s">
        <v>7</v>
      </c>
      <c r="D77" s="16">
        <v>28882.32</v>
      </c>
      <c r="E77" s="17">
        <v>1.5442</v>
      </c>
      <c r="F77" s="18"/>
      <c r="G77" s="3">
        <f t="shared" ref="G77:G83" si="6">ROUND((D77*E77),2)</f>
        <v>44600.08</v>
      </c>
      <c r="J77" s="5"/>
    </row>
    <row r="78" spans="1:10" x14ac:dyDescent="0.25">
      <c r="B78" s="1" t="s">
        <v>5</v>
      </c>
      <c r="C78" s="1" t="s">
        <v>9</v>
      </c>
      <c r="D78" s="16">
        <v>11010.96</v>
      </c>
      <c r="E78" s="17">
        <v>1.5442</v>
      </c>
      <c r="F78" s="18"/>
      <c r="G78" s="3">
        <f t="shared" si="6"/>
        <v>17003.12</v>
      </c>
      <c r="J78" s="5"/>
    </row>
    <row r="79" spans="1:10" x14ac:dyDescent="0.25">
      <c r="B79" s="1" t="s">
        <v>5</v>
      </c>
      <c r="C79" s="1" t="s">
        <v>11</v>
      </c>
      <c r="D79" s="16">
        <v>29292.29</v>
      </c>
      <c r="E79" s="17">
        <v>1.5442</v>
      </c>
      <c r="F79" s="18"/>
      <c r="G79" s="3">
        <f t="shared" si="6"/>
        <v>45233.15</v>
      </c>
      <c r="J79" s="5"/>
    </row>
    <row r="80" spans="1:10" x14ac:dyDescent="0.25">
      <c r="B80" s="1" t="s">
        <v>25</v>
      </c>
      <c r="D80" s="16">
        <v>4543.045190713101</v>
      </c>
      <c r="E80" s="17">
        <v>1.9296</v>
      </c>
      <c r="F80" s="18"/>
      <c r="G80" s="3">
        <f t="shared" si="6"/>
        <v>8766.26</v>
      </c>
      <c r="J80" s="5"/>
    </row>
    <row r="81" spans="1:10" x14ac:dyDescent="0.25">
      <c r="B81" s="1" t="s">
        <v>12</v>
      </c>
      <c r="D81" s="20"/>
      <c r="E81" s="17">
        <v>0</v>
      </c>
      <c r="F81" s="21">
        <v>17</v>
      </c>
      <c r="G81" s="3">
        <f>ROUND((F81*E81),2)</f>
        <v>0</v>
      </c>
      <c r="J81" s="5"/>
    </row>
    <row r="82" spans="1:10" x14ac:dyDescent="0.25">
      <c r="B82" s="1" t="s">
        <v>13</v>
      </c>
      <c r="D82" s="16">
        <f>SUM(D76:D79)</f>
        <v>81717</v>
      </c>
      <c r="E82" s="17">
        <v>-0.14120000000000002</v>
      </c>
      <c r="F82" s="18"/>
      <c r="G82" s="3">
        <f t="shared" si="6"/>
        <v>-11538.44</v>
      </c>
      <c r="J82" s="5"/>
    </row>
    <row r="83" spans="1:10" x14ac:dyDescent="0.25">
      <c r="B83" s="1" t="s">
        <v>15</v>
      </c>
      <c r="D83" s="22">
        <f>D77</f>
        <v>28882.32</v>
      </c>
      <c r="E83" s="17">
        <v>-0.188</v>
      </c>
      <c r="F83" s="18"/>
      <c r="G83" s="3">
        <f t="shared" si="6"/>
        <v>-5429.88</v>
      </c>
      <c r="J83" s="5"/>
    </row>
    <row r="84" spans="1:10" x14ac:dyDescent="0.25">
      <c r="A84" s="24"/>
      <c r="B84" s="24" t="s">
        <v>10</v>
      </c>
      <c r="C84" s="24"/>
      <c r="D84" s="25"/>
      <c r="E84" s="26">
        <v>824.28</v>
      </c>
      <c r="F84" s="27">
        <v>17</v>
      </c>
      <c r="G84" s="28">
        <f>ROUND((F84*E84),2)</f>
        <v>14012.76</v>
      </c>
      <c r="H84" s="24"/>
      <c r="I84" s="28">
        <f>SUM(G76:G84)</f>
        <v>131998.08000000002</v>
      </c>
      <c r="J84" s="4"/>
    </row>
    <row r="85" spans="1:10" x14ac:dyDescent="0.25">
      <c r="A85" s="1" t="s">
        <v>33</v>
      </c>
      <c r="B85" s="1" t="s">
        <v>5</v>
      </c>
      <c r="C85" s="1" t="s">
        <v>3</v>
      </c>
      <c r="D85" s="16">
        <v>11701.84</v>
      </c>
      <c r="E85" s="17">
        <v>1.5442</v>
      </c>
      <c r="F85" s="18"/>
      <c r="G85" s="3">
        <f>ROUND((D85*E85),2)</f>
        <v>18069.98</v>
      </c>
      <c r="J85" s="5"/>
    </row>
    <row r="86" spans="1:10" x14ac:dyDescent="0.25">
      <c r="B86" s="1" t="s">
        <v>5</v>
      </c>
      <c r="C86" s="1" t="s">
        <v>7</v>
      </c>
      <c r="D86" s="16">
        <v>25912.67</v>
      </c>
      <c r="E86" s="17">
        <v>1.5442</v>
      </c>
      <c r="F86" s="18"/>
      <c r="G86" s="3">
        <f t="shared" ref="G86:G92" si="7">ROUND((D86*E86),2)</f>
        <v>40014.35</v>
      </c>
      <c r="J86" s="5"/>
    </row>
    <row r="87" spans="1:10" x14ac:dyDescent="0.25">
      <c r="B87" s="1" t="s">
        <v>5</v>
      </c>
      <c r="C87" s="1" t="s">
        <v>9</v>
      </c>
      <c r="D87" s="16">
        <v>9803.92</v>
      </c>
      <c r="E87" s="17">
        <v>1.5442</v>
      </c>
      <c r="F87" s="18"/>
      <c r="G87" s="3">
        <f t="shared" si="7"/>
        <v>15139.21</v>
      </c>
      <c r="J87" s="5"/>
    </row>
    <row r="88" spans="1:10" x14ac:dyDescent="0.25">
      <c r="B88" s="1" t="s">
        <v>5</v>
      </c>
      <c r="C88" s="1" t="s">
        <v>11</v>
      </c>
      <c r="D88" s="16">
        <v>23988.2</v>
      </c>
      <c r="E88" s="17">
        <v>1.5442</v>
      </c>
      <c r="F88" s="18"/>
      <c r="G88" s="3">
        <f t="shared" si="7"/>
        <v>37042.58</v>
      </c>
      <c r="J88" s="5"/>
    </row>
    <row r="89" spans="1:10" x14ac:dyDescent="0.25">
      <c r="B89" s="1" t="s">
        <v>25</v>
      </c>
      <c r="D89" s="16">
        <v>4195.869610281924</v>
      </c>
      <c r="E89" s="17">
        <v>1.9296</v>
      </c>
      <c r="F89" s="18"/>
      <c r="G89" s="3">
        <f t="shared" si="7"/>
        <v>8096.35</v>
      </c>
      <c r="J89" s="5"/>
    </row>
    <row r="90" spans="1:10" x14ac:dyDescent="0.25">
      <c r="B90" s="1" t="s">
        <v>12</v>
      </c>
      <c r="D90" s="20"/>
      <c r="E90" s="17">
        <v>0</v>
      </c>
      <c r="F90" s="21">
        <v>17</v>
      </c>
      <c r="G90" s="3">
        <f>ROUND((F90*E90),2)</f>
        <v>0</v>
      </c>
      <c r="J90" s="5"/>
    </row>
    <row r="91" spans="1:10" x14ac:dyDescent="0.25">
      <c r="B91" s="1" t="s">
        <v>13</v>
      </c>
      <c r="D91" s="16">
        <f>SUM(D85:D88)</f>
        <v>71406.62999999999</v>
      </c>
      <c r="E91" s="17">
        <v>-0.14120000000000002</v>
      </c>
      <c r="F91" s="18"/>
      <c r="G91" s="3">
        <f t="shared" si="7"/>
        <v>-10082.620000000001</v>
      </c>
      <c r="J91" s="5"/>
    </row>
    <row r="92" spans="1:10" x14ac:dyDescent="0.25">
      <c r="B92" s="1" t="s">
        <v>15</v>
      </c>
      <c r="D92" s="22">
        <f>D86</f>
        <v>25912.67</v>
      </c>
      <c r="E92" s="17">
        <v>-0.188</v>
      </c>
      <c r="F92" s="18"/>
      <c r="G92" s="3">
        <f t="shared" si="7"/>
        <v>-4871.58</v>
      </c>
      <c r="J92" s="5"/>
    </row>
    <row r="93" spans="1:10" x14ac:dyDescent="0.25">
      <c r="A93" s="24"/>
      <c r="B93" s="24" t="s">
        <v>10</v>
      </c>
      <c r="C93" s="24"/>
      <c r="D93" s="25"/>
      <c r="E93" s="26">
        <v>824.28</v>
      </c>
      <c r="F93" s="27">
        <v>17</v>
      </c>
      <c r="G93" s="28">
        <f>ROUND((F93*E93),2)</f>
        <v>14012.76</v>
      </c>
      <c r="H93" s="24"/>
      <c r="I93" s="28">
        <f>SUM(G85:G93)</f>
        <v>117421.03000000001</v>
      </c>
      <c r="J93" s="4"/>
    </row>
    <row r="94" spans="1:10" x14ac:dyDescent="0.25">
      <c r="A94" s="1" t="s">
        <v>34</v>
      </c>
      <c r="B94" s="1" t="s">
        <v>5</v>
      </c>
      <c r="C94" s="1" t="s">
        <v>3</v>
      </c>
      <c r="D94" s="16">
        <v>13459.77</v>
      </c>
      <c r="E94" s="17">
        <v>1.5442</v>
      </c>
      <c r="F94" s="18"/>
      <c r="G94" s="3">
        <f>ROUND((D94*E94),2)</f>
        <v>20784.580000000002</v>
      </c>
      <c r="J94" s="5"/>
    </row>
    <row r="95" spans="1:10" x14ac:dyDescent="0.25">
      <c r="B95" s="1" t="s">
        <v>5</v>
      </c>
      <c r="C95" s="1" t="s">
        <v>7</v>
      </c>
      <c r="D95" s="16">
        <v>28724.27</v>
      </c>
      <c r="E95" s="17">
        <v>1.5442</v>
      </c>
      <c r="F95" s="18"/>
      <c r="G95" s="3">
        <f t="shared" ref="G95:G101" si="8">ROUND((D95*E95),2)</f>
        <v>44356.02</v>
      </c>
      <c r="J95" s="5"/>
    </row>
    <row r="96" spans="1:10" x14ac:dyDescent="0.25">
      <c r="B96" s="1" t="s">
        <v>5</v>
      </c>
      <c r="C96" s="1" t="s">
        <v>9</v>
      </c>
      <c r="D96" s="16">
        <v>11192.1</v>
      </c>
      <c r="E96" s="17">
        <v>1.5442</v>
      </c>
      <c r="F96" s="18"/>
      <c r="G96" s="3">
        <f t="shared" si="8"/>
        <v>17282.84</v>
      </c>
      <c r="J96" s="5"/>
    </row>
    <row r="97" spans="1:10" x14ac:dyDescent="0.25">
      <c r="B97" s="1" t="s">
        <v>5</v>
      </c>
      <c r="C97" s="1" t="s">
        <v>11</v>
      </c>
      <c r="D97" s="16">
        <v>27648.12</v>
      </c>
      <c r="E97" s="17">
        <v>1.5442</v>
      </c>
      <c r="F97" s="18"/>
      <c r="G97" s="3">
        <f t="shared" si="8"/>
        <v>42694.23</v>
      </c>
      <c r="J97" s="5"/>
    </row>
    <row r="98" spans="1:10" x14ac:dyDescent="0.25">
      <c r="B98" s="1" t="s">
        <v>25</v>
      </c>
      <c r="D98" s="16">
        <v>4708.4680762852404</v>
      </c>
      <c r="E98" s="17">
        <v>1.9296</v>
      </c>
      <c r="F98" s="18"/>
      <c r="G98" s="3">
        <f t="shared" si="8"/>
        <v>9085.4599999999991</v>
      </c>
      <c r="J98" s="5"/>
    </row>
    <row r="99" spans="1:10" x14ac:dyDescent="0.25">
      <c r="B99" s="1" t="s">
        <v>12</v>
      </c>
      <c r="D99" s="20"/>
      <c r="E99" s="17">
        <v>0</v>
      </c>
      <c r="F99" s="21">
        <v>17</v>
      </c>
      <c r="G99" s="3">
        <f>ROUND((F99*E99),2)</f>
        <v>0</v>
      </c>
      <c r="J99" s="5"/>
    </row>
    <row r="100" spans="1:10" x14ac:dyDescent="0.25">
      <c r="B100" s="1" t="s">
        <v>13</v>
      </c>
      <c r="D100" s="16">
        <f>SUM(D94:D97)</f>
        <v>81024.259999999995</v>
      </c>
      <c r="E100" s="17">
        <v>-0.14120000000000002</v>
      </c>
      <c r="F100" s="18"/>
      <c r="G100" s="3">
        <f t="shared" si="8"/>
        <v>-11440.63</v>
      </c>
      <c r="J100" s="5"/>
    </row>
    <row r="101" spans="1:10" x14ac:dyDescent="0.25">
      <c r="B101" s="1" t="s">
        <v>15</v>
      </c>
      <c r="D101" s="22">
        <f>D95</f>
        <v>28724.27</v>
      </c>
      <c r="E101" s="17">
        <v>-0.188</v>
      </c>
      <c r="F101" s="18"/>
      <c r="G101" s="3">
        <f t="shared" si="8"/>
        <v>-5400.16</v>
      </c>
      <c r="J101" s="5"/>
    </row>
    <row r="102" spans="1:10" x14ac:dyDescent="0.25">
      <c r="A102" s="24"/>
      <c r="B102" s="24" t="s">
        <v>10</v>
      </c>
      <c r="C102" s="24"/>
      <c r="D102" s="25"/>
      <c r="E102" s="26">
        <v>824.28</v>
      </c>
      <c r="F102" s="27">
        <v>17</v>
      </c>
      <c r="G102" s="28">
        <f>ROUND((F102*E102),2)</f>
        <v>14012.76</v>
      </c>
      <c r="H102" s="24"/>
      <c r="I102" s="28">
        <f>SUM(G94:G102)</f>
        <v>131375.1</v>
      </c>
      <c r="J102" s="4"/>
    </row>
    <row r="103" spans="1:10" x14ac:dyDescent="0.25">
      <c r="A103" s="1" t="s">
        <v>35</v>
      </c>
      <c r="B103" s="1" t="s">
        <v>5</v>
      </c>
      <c r="C103" s="1" t="s">
        <v>3</v>
      </c>
      <c r="D103" s="16">
        <v>11723.34</v>
      </c>
      <c r="E103" s="17">
        <v>1.5442</v>
      </c>
      <c r="F103" s="18"/>
      <c r="G103" s="3">
        <f>ROUND((D103*E103),2)</f>
        <v>18103.18</v>
      </c>
      <c r="J103" s="5"/>
    </row>
    <row r="104" spans="1:10" x14ac:dyDescent="0.25">
      <c r="B104" s="1" t="s">
        <v>5</v>
      </c>
      <c r="C104" s="1" t="s">
        <v>7</v>
      </c>
      <c r="D104" s="16">
        <v>22349.47</v>
      </c>
      <c r="E104" s="17">
        <v>1.5442</v>
      </c>
      <c r="F104" s="18"/>
      <c r="G104" s="3">
        <f t="shared" ref="G104:G110" si="9">ROUND((D104*E104),2)</f>
        <v>34512.050000000003</v>
      </c>
      <c r="J104" s="5"/>
    </row>
    <row r="105" spans="1:10" x14ac:dyDescent="0.25">
      <c r="B105" s="1" t="s">
        <v>5</v>
      </c>
      <c r="C105" s="1" t="s">
        <v>9</v>
      </c>
      <c r="D105" s="16">
        <v>9935.61</v>
      </c>
      <c r="E105" s="17">
        <v>1.5442</v>
      </c>
      <c r="F105" s="18"/>
      <c r="G105" s="3">
        <f t="shared" si="9"/>
        <v>15342.57</v>
      </c>
      <c r="J105" s="5"/>
    </row>
    <row r="106" spans="1:10" x14ac:dyDescent="0.25">
      <c r="B106" s="1" t="s">
        <v>5</v>
      </c>
      <c r="C106" s="1" t="s">
        <v>11</v>
      </c>
      <c r="D106" s="16">
        <v>22797.98</v>
      </c>
      <c r="E106" s="17">
        <v>1.5442</v>
      </c>
      <c r="F106" s="18"/>
      <c r="G106" s="3">
        <f t="shared" si="9"/>
        <v>35204.639999999999</v>
      </c>
      <c r="J106" s="5"/>
    </row>
    <row r="107" spans="1:10" x14ac:dyDescent="0.25">
      <c r="B107" s="1" t="s">
        <v>25</v>
      </c>
      <c r="D107" s="16">
        <v>4308.3126036484246</v>
      </c>
      <c r="E107" s="17">
        <v>1.9296</v>
      </c>
      <c r="F107" s="18"/>
      <c r="G107" s="3">
        <f t="shared" si="9"/>
        <v>8313.32</v>
      </c>
      <c r="J107" s="5"/>
    </row>
    <row r="108" spans="1:10" x14ac:dyDescent="0.25">
      <c r="B108" s="1" t="s">
        <v>12</v>
      </c>
      <c r="D108" s="20"/>
      <c r="E108" s="17">
        <v>0</v>
      </c>
      <c r="F108" s="21">
        <v>17</v>
      </c>
      <c r="G108" s="3">
        <f>ROUND((F108*E108),2)</f>
        <v>0</v>
      </c>
      <c r="J108" s="5"/>
    </row>
    <row r="109" spans="1:10" x14ac:dyDescent="0.25">
      <c r="B109" s="1" t="s">
        <v>13</v>
      </c>
      <c r="D109" s="16">
        <f>SUM(D103:D106)</f>
        <v>66806.399999999994</v>
      </c>
      <c r="E109" s="17">
        <v>-0.14120000000000002</v>
      </c>
      <c r="F109" s="18"/>
      <c r="G109" s="3">
        <f t="shared" si="9"/>
        <v>-9433.06</v>
      </c>
      <c r="J109" s="5"/>
    </row>
    <row r="110" spans="1:10" x14ac:dyDescent="0.25">
      <c r="B110" s="1" t="s">
        <v>15</v>
      </c>
      <c r="D110" s="22">
        <f>D104</f>
        <v>22349.47</v>
      </c>
      <c r="E110" s="17">
        <v>-0.188</v>
      </c>
      <c r="F110" s="18"/>
      <c r="G110" s="3">
        <f t="shared" si="9"/>
        <v>-4201.7</v>
      </c>
      <c r="J110" s="5"/>
    </row>
    <row r="111" spans="1:10" x14ac:dyDescent="0.25">
      <c r="A111" s="24"/>
      <c r="B111" s="24" t="s">
        <v>10</v>
      </c>
      <c r="C111" s="24"/>
      <c r="D111" s="25"/>
      <c r="E111" s="26">
        <v>824.28</v>
      </c>
      <c r="F111" s="27">
        <v>17</v>
      </c>
      <c r="G111" s="28">
        <f>ROUND((F111*E111),2)</f>
        <v>14012.76</v>
      </c>
      <c r="H111" s="24"/>
      <c r="I111" s="28">
        <f>SUM(G103:G111)</f>
        <v>111853.76000000001</v>
      </c>
      <c r="J111" s="4"/>
    </row>
    <row r="112" spans="1:10" x14ac:dyDescent="0.25">
      <c r="A112" s="1" t="s">
        <v>36</v>
      </c>
      <c r="B112" s="1" t="s">
        <v>5</v>
      </c>
      <c r="C112" s="1" t="s">
        <v>3</v>
      </c>
      <c r="D112" s="16">
        <v>11308.31</v>
      </c>
      <c r="E112" s="17">
        <v>1.5442</v>
      </c>
      <c r="F112" s="18"/>
      <c r="G112" s="3">
        <f>ROUND((D112*E112),2)</f>
        <v>17462.29</v>
      </c>
      <c r="J112" s="5"/>
    </row>
    <row r="113" spans="1:10" x14ac:dyDescent="0.25">
      <c r="B113" s="1" t="s">
        <v>5</v>
      </c>
      <c r="C113" s="1" t="s">
        <v>7</v>
      </c>
      <c r="D113" s="16">
        <v>27192.69</v>
      </c>
      <c r="E113" s="17">
        <v>1.5442</v>
      </c>
      <c r="F113" s="18"/>
      <c r="G113" s="3">
        <f t="shared" ref="G113:G119" si="10">ROUND((D113*E113),2)</f>
        <v>41990.95</v>
      </c>
      <c r="J113" s="5"/>
    </row>
    <row r="114" spans="1:10" x14ac:dyDescent="0.25">
      <c r="B114" s="1" t="s">
        <v>5</v>
      </c>
      <c r="C114" s="1" t="s">
        <v>9</v>
      </c>
      <c r="D114" s="16">
        <v>10901.54</v>
      </c>
      <c r="E114" s="17">
        <v>1.5442</v>
      </c>
      <c r="F114" s="18"/>
      <c r="G114" s="3">
        <f t="shared" si="10"/>
        <v>16834.16</v>
      </c>
      <c r="J114" s="5"/>
    </row>
    <row r="115" spans="1:10" x14ac:dyDescent="0.25">
      <c r="B115" s="1" t="s">
        <v>5</v>
      </c>
      <c r="C115" s="1" t="s">
        <v>11</v>
      </c>
      <c r="D115" s="16">
        <v>23161.09</v>
      </c>
      <c r="E115" s="17">
        <v>1.5442</v>
      </c>
      <c r="F115" s="18"/>
      <c r="G115" s="3">
        <f t="shared" si="10"/>
        <v>35765.360000000001</v>
      </c>
      <c r="J115" s="5"/>
    </row>
    <row r="116" spans="1:10" x14ac:dyDescent="0.25">
      <c r="B116" s="1" t="s">
        <v>25</v>
      </c>
      <c r="D116" s="16">
        <v>5072.2688640132674</v>
      </c>
      <c r="E116" s="17">
        <v>1.9296</v>
      </c>
      <c r="F116" s="18"/>
      <c r="G116" s="3">
        <f t="shared" si="10"/>
        <v>9787.4500000000007</v>
      </c>
      <c r="J116" s="5"/>
    </row>
    <row r="117" spans="1:10" x14ac:dyDescent="0.25">
      <c r="B117" s="1" t="s">
        <v>12</v>
      </c>
      <c r="D117" s="20"/>
      <c r="E117" s="17">
        <v>0</v>
      </c>
      <c r="F117" s="21">
        <v>17</v>
      </c>
      <c r="G117" s="3">
        <f>ROUND((F117*E117),2)</f>
        <v>0</v>
      </c>
      <c r="J117" s="5"/>
    </row>
    <row r="118" spans="1:10" x14ac:dyDescent="0.25">
      <c r="B118" s="1" t="s">
        <v>13</v>
      </c>
      <c r="D118" s="16">
        <f>SUM(D112:D115)</f>
        <v>72563.63</v>
      </c>
      <c r="E118" s="17">
        <v>-0.14120000000000002</v>
      </c>
      <c r="F118" s="18"/>
      <c r="G118" s="3">
        <f t="shared" si="10"/>
        <v>-10245.98</v>
      </c>
      <c r="J118" s="5"/>
    </row>
    <row r="119" spans="1:10" x14ac:dyDescent="0.25">
      <c r="B119" s="1" t="s">
        <v>15</v>
      </c>
      <c r="D119" s="22">
        <f>D113</f>
        <v>27192.69</v>
      </c>
      <c r="E119" s="17">
        <v>-0.188</v>
      </c>
      <c r="F119" s="18"/>
      <c r="G119" s="3">
        <f t="shared" si="10"/>
        <v>-5112.2299999999996</v>
      </c>
      <c r="J119" s="5"/>
    </row>
    <row r="120" spans="1:10" x14ac:dyDescent="0.25">
      <c r="A120" s="24"/>
      <c r="B120" s="24" t="s">
        <v>10</v>
      </c>
      <c r="C120" s="24"/>
      <c r="D120" s="25"/>
      <c r="E120" s="26">
        <v>824.28</v>
      </c>
      <c r="F120" s="27">
        <v>17</v>
      </c>
      <c r="G120" s="28">
        <f>ROUND((F120*E120),2)</f>
        <v>14012.76</v>
      </c>
      <c r="H120" s="24"/>
      <c r="I120" s="28">
        <f>SUM(G112:G120)</f>
        <v>120494.76</v>
      </c>
      <c r="J120" s="4"/>
    </row>
    <row r="121" spans="1:10" x14ac:dyDescent="0.25">
      <c r="A121" s="1" t="s">
        <v>37</v>
      </c>
      <c r="B121" s="1" t="s">
        <v>5</v>
      </c>
      <c r="C121" s="1" t="s">
        <v>3</v>
      </c>
      <c r="D121" s="16">
        <v>11375.61</v>
      </c>
      <c r="E121" s="17">
        <v>1.5442</v>
      </c>
      <c r="F121" s="18"/>
      <c r="G121" s="3">
        <f>ROUND((D121*E121),2)</f>
        <v>17566.22</v>
      </c>
      <c r="J121" s="5"/>
    </row>
    <row r="122" spans="1:10" x14ac:dyDescent="0.25">
      <c r="B122" s="1" t="s">
        <v>5</v>
      </c>
      <c r="C122" s="1" t="s">
        <v>7</v>
      </c>
      <c r="D122" s="16">
        <v>26617.89</v>
      </c>
      <c r="E122" s="17">
        <v>1.5442</v>
      </c>
      <c r="F122" s="18"/>
      <c r="G122" s="3">
        <f t="shared" ref="G122:G128" si="11">ROUND((D122*E122),2)</f>
        <v>41103.35</v>
      </c>
      <c r="J122" s="5"/>
    </row>
    <row r="123" spans="1:10" x14ac:dyDescent="0.25">
      <c r="B123" s="1" t="s">
        <v>5</v>
      </c>
      <c r="C123" s="1" t="s">
        <v>9</v>
      </c>
      <c r="D123" s="16">
        <v>10574.41</v>
      </c>
      <c r="E123" s="17">
        <v>1.5442</v>
      </c>
      <c r="F123" s="18"/>
      <c r="G123" s="3">
        <f t="shared" si="11"/>
        <v>16329</v>
      </c>
      <c r="J123" s="5"/>
    </row>
    <row r="124" spans="1:10" x14ac:dyDescent="0.25">
      <c r="B124" s="1" t="s">
        <v>5</v>
      </c>
      <c r="C124" s="1" t="s">
        <v>11</v>
      </c>
      <c r="D124" s="16">
        <v>23184.720000000001</v>
      </c>
      <c r="E124" s="17">
        <v>1.5442</v>
      </c>
      <c r="F124" s="18"/>
      <c r="G124" s="3">
        <f t="shared" si="11"/>
        <v>35801.839999999997</v>
      </c>
      <c r="J124" s="5"/>
    </row>
    <row r="125" spans="1:10" x14ac:dyDescent="0.25">
      <c r="B125" s="1" t="s">
        <v>25</v>
      </c>
      <c r="D125" s="16">
        <v>5081.5505804311779</v>
      </c>
      <c r="E125" s="17">
        <v>1.9296</v>
      </c>
      <c r="F125" s="18"/>
      <c r="G125" s="3">
        <f t="shared" si="11"/>
        <v>9805.36</v>
      </c>
      <c r="J125" s="5"/>
    </row>
    <row r="126" spans="1:10" x14ac:dyDescent="0.25">
      <c r="B126" s="1" t="s">
        <v>12</v>
      </c>
      <c r="D126" s="20"/>
      <c r="E126" s="17">
        <v>0</v>
      </c>
      <c r="F126" s="21">
        <v>17</v>
      </c>
      <c r="G126" s="3">
        <f>ROUND((F126*E126),2)</f>
        <v>0</v>
      </c>
      <c r="J126" s="5"/>
    </row>
    <row r="127" spans="1:10" x14ac:dyDescent="0.25">
      <c r="B127" s="1" t="s">
        <v>13</v>
      </c>
      <c r="D127" s="16">
        <f>SUM(D121:D124)</f>
        <v>71752.63</v>
      </c>
      <c r="E127" s="17">
        <v>-0.14120000000000002</v>
      </c>
      <c r="F127" s="18"/>
      <c r="G127" s="3">
        <f t="shared" si="11"/>
        <v>-10131.469999999999</v>
      </c>
      <c r="J127" s="5"/>
    </row>
    <row r="128" spans="1:10" x14ac:dyDescent="0.25">
      <c r="B128" s="1" t="s">
        <v>15</v>
      </c>
      <c r="D128" s="22">
        <f>D122</f>
        <v>26617.89</v>
      </c>
      <c r="E128" s="17">
        <v>-0.188</v>
      </c>
      <c r="F128" s="18"/>
      <c r="G128" s="3">
        <f t="shared" si="11"/>
        <v>-5004.16</v>
      </c>
      <c r="J128" s="5"/>
    </row>
    <row r="129" spans="1:10" x14ac:dyDescent="0.25">
      <c r="A129" s="24"/>
      <c r="B129" s="24" t="s">
        <v>10</v>
      </c>
      <c r="C129" s="24"/>
      <c r="D129" s="25"/>
      <c r="E129" s="26">
        <v>824.28</v>
      </c>
      <c r="F129" s="27">
        <v>17</v>
      </c>
      <c r="G129" s="28">
        <f>ROUND((F129*E129),2)</f>
        <v>14012.76</v>
      </c>
      <c r="H129" s="24"/>
      <c r="I129" s="28">
        <f>SUM(G121:G129)</f>
        <v>119482.9</v>
      </c>
      <c r="J129" s="4"/>
    </row>
    <row r="130" spans="1:10" x14ac:dyDescent="0.25">
      <c r="D130" s="20">
        <f>SUM(D22:D129)</f>
        <v>2115654.9353565508</v>
      </c>
      <c r="H130" s="29" t="s">
        <v>38</v>
      </c>
      <c r="I130" s="30">
        <f>SUM(I129,I120,I111,I102,I93,I84,I75,I66,I57,I48,I39,I30)</f>
        <v>1467032.9800000002</v>
      </c>
      <c r="J130" s="5"/>
    </row>
  </sheetData>
  <mergeCells count="2">
    <mergeCell ref="A9:A10"/>
    <mergeCell ref="E9:E11"/>
  </mergeCells>
  <dataValidations count="2">
    <dataValidation type="list" allowBlank="1" showInputMessage="1" showErrorMessage="1" sqref="B22:B129" xr:uid="{23B15445-2185-487E-90A9-E95A8B80551A}">
      <formula1>#REF!</formula1>
    </dataValidation>
    <dataValidation type="list" allowBlank="1" showInputMessage="1" showErrorMessage="1" sqref="C112:C116 C103:C107 C22:C25 C31:C35 C40:C44 C49:C53 C58:C62 C67:C71 C76:C80 C85:C89 C94:C98 C121:C125" xr:uid="{4C3CCC31-2587-47B8-9FFE-B477717D6281}">
      <formula1>#REF!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C22F4-C9C6-44CF-A109-128C8D9AB4F1}">
  <dimension ref="A1:P80"/>
  <sheetViews>
    <sheetView showGridLines="0" tabSelected="1" topLeftCell="A15" workbookViewId="0">
      <selection activeCell="K20" sqref="K20"/>
    </sheetView>
  </sheetViews>
  <sheetFormatPr defaultRowHeight="15" x14ac:dyDescent="0.25"/>
  <cols>
    <col min="1" max="1" width="2.28515625" style="31" customWidth="1"/>
    <col min="2" max="2" width="29.28515625" style="31" bestFit="1" customWidth="1"/>
    <col min="3" max="3" width="6.85546875" style="32" bestFit="1" customWidth="1"/>
    <col min="4" max="4" width="11.140625" style="31" bestFit="1" customWidth="1"/>
    <col min="5" max="5" width="11.28515625" style="31" bestFit="1" customWidth="1"/>
    <col min="6" max="6" width="13.5703125" style="31" bestFit="1" customWidth="1"/>
    <col min="7" max="7" width="11.28515625" style="31" bestFit="1" customWidth="1"/>
    <col min="8" max="8" width="10.140625" style="31" bestFit="1" customWidth="1"/>
    <col min="9" max="9" width="14.140625" style="31" bestFit="1" customWidth="1"/>
    <col min="10" max="10" width="13.5703125" style="31" bestFit="1" customWidth="1"/>
    <col min="11" max="11" width="12.42578125" style="31" bestFit="1" customWidth="1"/>
    <col min="12" max="12" width="24.85546875" style="31" bestFit="1" customWidth="1"/>
    <col min="13" max="16384" width="9.140625" style="31"/>
  </cols>
  <sheetData>
    <row r="1" spans="1:16" ht="14.25" customHeight="1" x14ac:dyDescent="0.25"/>
    <row r="2" spans="1:16" ht="14.25" customHeight="1" x14ac:dyDescent="0.25"/>
    <row r="3" spans="1:16" ht="14.25" customHeight="1" x14ac:dyDescent="0.25"/>
    <row r="4" spans="1:16" ht="14.25" customHeight="1" x14ac:dyDescent="0.25"/>
    <row r="5" spans="1:16" ht="14.25" customHeight="1" x14ac:dyDescent="0.25"/>
    <row r="6" spans="1:16" ht="14.25" customHeight="1" x14ac:dyDescent="0.25"/>
    <row r="7" spans="1:16" ht="14.25" customHeight="1" x14ac:dyDescent="0.25"/>
    <row r="8" spans="1:16" ht="14.25" customHeight="1" x14ac:dyDescent="0.25"/>
    <row r="9" spans="1:16" ht="18" x14ac:dyDescent="0.25">
      <c r="C9" s="33" t="s">
        <v>39</v>
      </c>
      <c r="D9" s="33"/>
      <c r="E9" s="33"/>
      <c r="F9" s="33"/>
      <c r="G9" s="33"/>
      <c r="H9" s="33"/>
      <c r="I9" s="33"/>
      <c r="J9" s="33"/>
      <c r="K9" s="33"/>
      <c r="L9" s="33"/>
      <c r="M9" s="33"/>
    </row>
    <row r="13" spans="1:16" ht="15" customHeight="1" x14ac:dyDescent="0.25">
      <c r="A13" s="34" t="s">
        <v>40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5"/>
      <c r="O13" s="35"/>
      <c r="P13" s="35"/>
    </row>
    <row r="14" spans="1:16" ht="15.75" x14ac:dyDescent="0.25">
      <c r="A14" s="36"/>
      <c r="B14" s="36"/>
      <c r="C14" s="37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</row>
    <row r="15" spans="1:16" ht="15.75" x14ac:dyDescent="0.25">
      <c r="A15" s="36"/>
      <c r="B15" s="38" t="s">
        <v>41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</row>
    <row r="16" spans="1:16" s="40" customFormat="1" ht="12.7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</row>
    <row r="17" spans="2:13" x14ac:dyDescent="0.25">
      <c r="B17" s="41" t="s">
        <v>42</v>
      </c>
      <c r="C17" s="39"/>
      <c r="D17" s="39"/>
      <c r="E17" s="39"/>
      <c r="F17" s="39"/>
      <c r="G17" s="39"/>
      <c r="H17" s="39"/>
      <c r="I17" s="39"/>
      <c r="J17" s="39"/>
      <c r="K17" s="42" t="s">
        <v>43</v>
      </c>
      <c r="L17" s="39"/>
      <c r="M17" s="39"/>
    </row>
    <row r="18" spans="2:13" ht="15.75" thickBot="1" x14ac:dyDescent="0.3">
      <c r="B18" s="40"/>
      <c r="C18" s="43">
        <v>2016</v>
      </c>
      <c r="D18" s="43">
        <v>2017</v>
      </c>
      <c r="E18" s="43">
        <v>2018</v>
      </c>
      <c r="F18" s="43">
        <v>2019</v>
      </c>
      <c r="G18" s="43">
        <v>2020</v>
      </c>
      <c r="H18" s="43">
        <v>2021</v>
      </c>
      <c r="I18" s="43">
        <v>2022</v>
      </c>
      <c r="J18" s="43">
        <v>2023</v>
      </c>
      <c r="K18" s="43">
        <v>2024</v>
      </c>
      <c r="L18" s="44" t="s">
        <v>44</v>
      </c>
      <c r="M18" s="44"/>
    </row>
    <row r="19" spans="2:13" x14ac:dyDescent="0.25">
      <c r="B19" s="45" t="s">
        <v>45</v>
      </c>
      <c r="C19" s="46"/>
      <c r="D19" s="46"/>
      <c r="E19" s="47"/>
      <c r="F19" s="47"/>
      <c r="G19" s="47"/>
      <c r="H19" s="47"/>
      <c r="I19" s="47"/>
      <c r="J19" s="48"/>
      <c r="K19" s="48"/>
      <c r="L19" s="46"/>
      <c r="M19" s="46"/>
    </row>
    <row r="20" spans="2:13" x14ac:dyDescent="0.25">
      <c r="B20" s="39" t="s">
        <v>46</v>
      </c>
      <c r="C20" s="49"/>
      <c r="D20" s="49"/>
      <c r="E20" s="48">
        <v>1244277</v>
      </c>
      <c r="F20" s="48">
        <v>1699170.53</v>
      </c>
      <c r="G20" s="48">
        <v>2233771.7800000003</v>
      </c>
      <c r="H20" s="48">
        <v>2390967.2200000002</v>
      </c>
      <c r="I20" s="48">
        <v>1699896.9083799999</v>
      </c>
      <c r="J20" s="48">
        <f>'4.13 LV Input Data Sheet'!I130</f>
        <v>1467032.9800000002</v>
      </c>
      <c r="K20" s="48">
        <f>AVERAGE(F20:J20)</f>
        <v>1898167.8836760004</v>
      </c>
      <c r="L20" s="46"/>
      <c r="M20" s="46"/>
    </row>
    <row r="21" spans="2:13" x14ac:dyDescent="0.25"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</row>
    <row r="22" spans="2:13" x14ac:dyDescent="0.25">
      <c r="B22" s="41" t="s">
        <v>47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</row>
    <row r="23" spans="2:13" ht="15.75" thickBot="1" x14ac:dyDescent="0.3">
      <c r="B23" s="40"/>
      <c r="C23" s="43">
        <f t="shared" ref="C23:L23" si="0">C18</f>
        <v>2016</v>
      </c>
      <c r="D23" s="43">
        <f t="shared" si="0"/>
        <v>2017</v>
      </c>
      <c r="E23" s="43">
        <f t="shared" si="0"/>
        <v>2018</v>
      </c>
      <c r="F23" s="43">
        <f t="shared" si="0"/>
        <v>2019</v>
      </c>
      <c r="G23" s="43">
        <f t="shared" si="0"/>
        <v>2020</v>
      </c>
      <c r="H23" s="43">
        <f t="shared" si="0"/>
        <v>2021</v>
      </c>
      <c r="I23" s="43">
        <f t="shared" si="0"/>
        <v>2022</v>
      </c>
      <c r="J23" s="43">
        <f t="shared" si="0"/>
        <v>2023</v>
      </c>
      <c r="K23" s="43">
        <f t="shared" si="0"/>
        <v>2024</v>
      </c>
      <c r="L23" s="50" t="str">
        <f t="shared" si="0"/>
        <v xml:space="preserve">      Forecast Methodology</v>
      </c>
      <c r="M23" s="50"/>
    </row>
    <row r="24" spans="2:13" x14ac:dyDescent="0.25">
      <c r="B24" s="45" t="s">
        <v>45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</row>
    <row r="25" spans="2:13" x14ac:dyDescent="0.25">
      <c r="B25" s="39" t="s">
        <v>46</v>
      </c>
      <c r="C25" s="49"/>
      <c r="D25" s="49"/>
      <c r="E25" s="49"/>
      <c r="F25" s="49"/>
      <c r="G25" s="49"/>
      <c r="H25" s="49"/>
      <c r="I25" s="49"/>
      <c r="J25" s="49"/>
      <c r="K25" s="49"/>
      <c r="L25" s="46"/>
      <c r="M25" s="46"/>
    </row>
    <row r="26" spans="2:13" x14ac:dyDescent="0.25"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</row>
    <row r="27" spans="2:13" x14ac:dyDescent="0.25">
      <c r="B27" s="51" t="s">
        <v>48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2:13" x14ac:dyDescent="0.25">
      <c r="B28" s="51" t="s">
        <v>49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</row>
    <row r="29" spans="2:13" x14ac:dyDescent="0.25"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</row>
    <row r="30" spans="2:13" ht="15.75" x14ac:dyDescent="0.25">
      <c r="B30" s="38" t="s">
        <v>50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1" spans="2:13" ht="15.75" thickBot="1" x14ac:dyDescent="0.3"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</row>
    <row r="32" spans="2:13" ht="15.75" thickBot="1" x14ac:dyDescent="0.3">
      <c r="B32" s="40" t="s">
        <v>51</v>
      </c>
      <c r="C32" s="52">
        <f>'[1]3.2 LoadForecast'!D60</f>
        <v>1.0702930126765426</v>
      </c>
      <c r="D32" s="40"/>
      <c r="E32" s="40"/>
      <c r="F32" s="40"/>
      <c r="G32" s="40"/>
      <c r="H32" s="40"/>
      <c r="I32" s="40"/>
      <c r="J32" s="40"/>
      <c r="K32" s="40"/>
      <c r="L32" s="40"/>
      <c r="M32" s="40"/>
    </row>
    <row r="33" spans="2:13" x14ac:dyDescent="0.25"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</row>
    <row r="34" spans="2:13" x14ac:dyDescent="0.25">
      <c r="B34" s="51" t="s">
        <v>52</v>
      </c>
      <c r="C34" s="51"/>
      <c r="D34" s="51"/>
      <c r="E34" s="51"/>
      <c r="F34" s="51"/>
      <c r="G34" s="51"/>
      <c r="H34" s="51"/>
      <c r="I34" s="51"/>
      <c r="J34" s="45"/>
      <c r="K34" s="45"/>
    </row>
    <row r="35" spans="2:13" x14ac:dyDescent="0.25">
      <c r="B35" s="51" t="s">
        <v>53</v>
      </c>
      <c r="C35" s="51"/>
      <c r="D35" s="51"/>
      <c r="E35" s="51"/>
      <c r="F35" s="51"/>
      <c r="G35" s="51"/>
      <c r="H35" s="51"/>
      <c r="I35" s="51"/>
      <c r="J35" s="45"/>
      <c r="K35" s="45"/>
    </row>
    <row r="37" spans="2:13" ht="39" thickBot="1" x14ac:dyDescent="0.3">
      <c r="B37" s="53" t="s">
        <v>54</v>
      </c>
      <c r="C37" s="54" t="s">
        <v>55</v>
      </c>
      <c r="D37" s="43">
        <v>2024</v>
      </c>
      <c r="E37" s="43" t="s">
        <v>56</v>
      </c>
      <c r="F37" s="43" t="s">
        <v>57</v>
      </c>
      <c r="G37" s="43" t="s">
        <v>58</v>
      </c>
      <c r="H37" s="43" t="s">
        <v>59</v>
      </c>
      <c r="I37" s="43" t="s">
        <v>60</v>
      </c>
      <c r="J37" s="55" t="s">
        <v>57</v>
      </c>
      <c r="K37" s="56" t="s">
        <v>50</v>
      </c>
    </row>
    <row r="39" spans="2:13" x14ac:dyDescent="0.25">
      <c r="B39" s="31" t="str">
        <f>'[1]4.12 PowerSupplExp2'!A64</f>
        <v>Residential</v>
      </c>
      <c r="C39" s="31" t="s">
        <v>61</v>
      </c>
      <c r="D39" s="57">
        <v>194967765.98679715</v>
      </c>
      <c r="E39" s="58">
        <v>7.5919596959727305E-3</v>
      </c>
      <c r="F39" s="59">
        <f>IF(C39="$/kWh",D39*C$32,D39)</f>
        <v>208672637.63282427</v>
      </c>
      <c r="G39" s="59">
        <f t="shared" ref="G39:G45" si="1">F39*E39</f>
        <v>1584234.2545607244</v>
      </c>
      <c r="H39" s="60">
        <f>G39/$G$46</f>
        <v>0.54807035265990667</v>
      </c>
      <c r="I39" s="59">
        <f>H39*($K$20+$K$25)</f>
        <v>1040329.5414140143</v>
      </c>
      <c r="J39" s="59">
        <f t="shared" ref="J39:J45" si="2">IF(J$37="Loss Adjusted Volume",F39,D39)</f>
        <v>208672637.63282427</v>
      </c>
      <c r="K39" s="61">
        <f t="shared" ref="K39:K45" si="3">IFERROR(I39/J39,0)</f>
        <v>4.9854621727864245E-3</v>
      </c>
    </row>
    <row r="40" spans="2:13" x14ac:dyDescent="0.25">
      <c r="B40" s="31" t="str">
        <f>'[1]4.12 PowerSupplExp2'!A65</f>
        <v>General Service &lt; 50 kW</v>
      </c>
      <c r="C40" s="31" t="s">
        <v>61</v>
      </c>
      <c r="D40" s="57">
        <v>72307815.209103361</v>
      </c>
      <c r="E40" s="58">
        <v>6.9141062144015145E-3</v>
      </c>
      <c r="F40" s="59">
        <f t="shared" ref="F40:F45" si="4">IF(C40="$/kWh",D40*C$32,D40)</f>
        <v>77390549.380209967</v>
      </c>
      <c r="G40" s="59">
        <f t="shared" si="1"/>
        <v>535086.47840565699</v>
      </c>
      <c r="H40" s="60">
        <f t="shared" ref="H40:H45" si="5">G40/$G$46</f>
        <v>0.18511469126429939</v>
      </c>
      <c r="I40" s="59">
        <f>H40*($K$20+$K$25)</f>
        <v>351378.76175449137</v>
      </c>
      <c r="J40" s="59">
        <f t="shared" si="2"/>
        <v>77390549.380209967</v>
      </c>
      <c r="K40" s="61">
        <f t="shared" si="3"/>
        <v>4.5403316628263232E-3</v>
      </c>
    </row>
    <row r="41" spans="2:13" x14ac:dyDescent="0.25">
      <c r="B41" s="31" t="str">
        <f>'[1]4.12 PowerSupplExp2'!A66</f>
        <v>General Service &gt; 50 to 4999 kW</v>
      </c>
      <c r="C41" s="31" t="s">
        <v>62</v>
      </c>
      <c r="D41" s="57">
        <v>274792.38585479622</v>
      </c>
      <c r="E41" s="58">
        <v>2.7503229858805422</v>
      </c>
      <c r="F41" s="59">
        <f t="shared" si="4"/>
        <v>274792.38585479622</v>
      </c>
      <c r="G41" s="59">
        <f t="shared" si="1"/>
        <v>755767.81516140117</v>
      </c>
      <c r="H41" s="60">
        <f t="shared" si="5"/>
        <v>0.26146002827048409</v>
      </c>
      <c r="I41" s="59">
        <f>H41*($K$20+$K$25)</f>
        <v>496295.02852805203</v>
      </c>
      <c r="J41" s="59">
        <f t="shared" si="2"/>
        <v>274792.38585479622</v>
      </c>
      <c r="K41" s="61">
        <f t="shared" si="3"/>
        <v>1.8060727082529158</v>
      </c>
    </row>
    <row r="42" spans="2:13" x14ac:dyDescent="0.25">
      <c r="B42" s="31" t="str">
        <f>'[1]4.12 PowerSupplExp2'!A67</f>
        <v>Unmetered Scattered Load</v>
      </c>
      <c r="C42" s="31" t="s">
        <v>61</v>
      </c>
      <c r="D42" s="57">
        <v>218259.66694389487</v>
      </c>
      <c r="E42" s="58">
        <v>6.9140821672866006E-3</v>
      </c>
      <c r="F42" s="59">
        <f t="shared" si="4"/>
        <v>233601.79647916005</v>
      </c>
      <c r="G42" s="59">
        <f t="shared" si="1"/>
        <v>1615.1420152826743</v>
      </c>
      <c r="H42" s="60">
        <f t="shared" si="5"/>
        <v>5.587629805146832E-4</v>
      </c>
      <c r="I42" s="59">
        <f>H42*($K$20+$K$25)</f>
        <v>1060.6259442000505</v>
      </c>
      <c r="J42" s="59">
        <f t="shared" si="2"/>
        <v>233601.79647916005</v>
      </c>
      <c r="K42" s="61">
        <f t="shared" si="3"/>
        <v>4.5403158716490026E-3</v>
      </c>
    </row>
    <row r="43" spans="2:13" x14ac:dyDescent="0.25">
      <c r="B43" s="31" t="str">
        <f>'[1]4.12 PowerSupplExp2'!A68</f>
        <v xml:space="preserve">Sentinel Lighting </v>
      </c>
      <c r="C43" s="31" t="s">
        <v>62</v>
      </c>
      <c r="D43" s="57">
        <v>15</v>
      </c>
      <c r="E43" s="58">
        <v>2.1716266632625052</v>
      </c>
      <c r="F43" s="59">
        <f t="shared" si="4"/>
        <v>15</v>
      </c>
      <c r="G43" s="59">
        <f t="shared" si="1"/>
        <v>32.574399948937575</v>
      </c>
      <c r="H43" s="60">
        <f t="shared" si="5"/>
        <v>1.1269206442357448E-5</v>
      </c>
      <c r="I43" s="59">
        <f>H43*($K$20+$K$25)</f>
        <v>21.390845743397588</v>
      </c>
      <c r="J43" s="59">
        <f t="shared" si="2"/>
        <v>15</v>
      </c>
      <c r="K43" s="61">
        <f t="shared" si="3"/>
        <v>1.4260563828931725</v>
      </c>
    </row>
    <row r="44" spans="2:13" x14ac:dyDescent="0.25">
      <c r="B44" s="31" t="str">
        <f>'[1]4.12 PowerSupplExp2'!A69</f>
        <v>Street Lighting</v>
      </c>
      <c r="C44" s="31" t="s">
        <v>62</v>
      </c>
      <c r="D44" s="57">
        <v>6516</v>
      </c>
      <c r="E44" s="58">
        <v>2.1226308992981182</v>
      </c>
      <c r="F44" s="59">
        <f t="shared" si="4"/>
        <v>6516</v>
      </c>
      <c r="G44" s="59">
        <f t="shared" si="1"/>
        <v>13831.062939826539</v>
      </c>
      <c r="H44" s="60">
        <f t="shared" si="5"/>
        <v>4.7848956183528454E-3</v>
      </c>
      <c r="I44" s="59">
        <f>H44*($K$20+$K$25)</f>
        <v>9082.5351894993873</v>
      </c>
      <c r="J44" s="59">
        <f t="shared" si="2"/>
        <v>6516</v>
      </c>
      <c r="K44" s="61">
        <f t="shared" si="3"/>
        <v>1.3938820118937059</v>
      </c>
    </row>
    <row r="45" spans="2:13" x14ac:dyDescent="0.25">
      <c r="B45" s="31" t="str">
        <f>'[1]4.12 PowerSupplExp2'!A70</f>
        <v>Large User</v>
      </c>
      <c r="C45" s="31" t="s">
        <v>62</v>
      </c>
      <c r="D45" s="57">
        <v>0</v>
      </c>
      <c r="E45" s="61"/>
      <c r="F45" s="59">
        <f t="shared" si="4"/>
        <v>0</v>
      </c>
      <c r="G45" s="59">
        <f t="shared" si="1"/>
        <v>0</v>
      </c>
      <c r="H45" s="60">
        <f t="shared" si="5"/>
        <v>0</v>
      </c>
      <c r="I45" s="59">
        <f>H45*($K26+$K31)</f>
        <v>0</v>
      </c>
      <c r="J45" s="59">
        <f t="shared" si="2"/>
        <v>0</v>
      </c>
      <c r="K45" s="61">
        <f t="shared" si="3"/>
        <v>0</v>
      </c>
    </row>
    <row r="46" spans="2:13" ht="15.75" thickBot="1" x14ac:dyDescent="0.3">
      <c r="B46" s="31" t="s">
        <v>63</v>
      </c>
      <c r="C46" s="31"/>
      <c r="D46" s="59"/>
      <c r="G46" s="62">
        <f>SUM(G39:G45)</f>
        <v>2890567.3274828405</v>
      </c>
      <c r="H46" s="63">
        <f>SUM(H39:H45)</f>
        <v>1</v>
      </c>
      <c r="I46" s="62">
        <f>K20+K25</f>
        <v>1898167.8836760004</v>
      </c>
      <c r="J46" s="59"/>
      <c r="K46" s="59"/>
    </row>
    <row r="47" spans="2:13" ht="15.75" thickTop="1" x14ac:dyDescent="0.25">
      <c r="C47" s="31"/>
      <c r="D47" s="59"/>
    </row>
    <row r="48" spans="2:13" x14ac:dyDescent="0.25">
      <c r="C48" s="31"/>
      <c r="D48" s="59"/>
    </row>
    <row r="49" spans="3:4" x14ac:dyDescent="0.25">
      <c r="C49" s="31"/>
      <c r="D49" s="59"/>
    </row>
    <row r="50" spans="3:4" x14ac:dyDescent="0.25">
      <c r="C50" s="31"/>
      <c r="D50" s="59"/>
    </row>
    <row r="51" spans="3:4" x14ac:dyDescent="0.25">
      <c r="C51" s="31"/>
      <c r="D51" s="59"/>
    </row>
    <row r="52" spans="3:4" x14ac:dyDescent="0.25">
      <c r="C52" s="31"/>
      <c r="D52" s="59"/>
    </row>
    <row r="53" spans="3:4" x14ac:dyDescent="0.25">
      <c r="C53" s="31"/>
      <c r="D53" s="59"/>
    </row>
    <row r="54" spans="3:4" x14ac:dyDescent="0.25">
      <c r="C54" s="31"/>
      <c r="D54" s="59"/>
    </row>
    <row r="55" spans="3:4" x14ac:dyDescent="0.25">
      <c r="C55" s="31"/>
      <c r="D55" s="59"/>
    </row>
    <row r="56" spans="3:4" x14ac:dyDescent="0.25">
      <c r="C56" s="31"/>
    </row>
    <row r="57" spans="3:4" x14ac:dyDescent="0.25">
      <c r="C57" s="31"/>
    </row>
    <row r="58" spans="3:4" x14ac:dyDescent="0.25">
      <c r="C58" s="31"/>
    </row>
    <row r="59" spans="3:4" x14ac:dyDescent="0.25">
      <c r="C59" s="31"/>
    </row>
    <row r="60" spans="3:4" x14ac:dyDescent="0.25">
      <c r="C60" s="31"/>
    </row>
    <row r="61" spans="3:4" x14ac:dyDescent="0.25">
      <c r="C61" s="31"/>
    </row>
    <row r="62" spans="3:4" x14ac:dyDescent="0.25">
      <c r="C62" s="31"/>
    </row>
    <row r="63" spans="3:4" x14ac:dyDescent="0.25">
      <c r="C63" s="31"/>
    </row>
    <row r="64" spans="3:4" x14ac:dyDescent="0.25">
      <c r="C64" s="31"/>
    </row>
    <row r="65" spans="3:3" x14ac:dyDescent="0.25">
      <c r="C65" s="31"/>
    </row>
    <row r="66" spans="3:3" x14ac:dyDescent="0.25">
      <c r="C66" s="31"/>
    </row>
    <row r="67" spans="3:3" x14ac:dyDescent="0.25">
      <c r="C67" s="31"/>
    </row>
    <row r="68" spans="3:3" x14ac:dyDescent="0.25">
      <c r="C68" s="31"/>
    </row>
    <row r="69" spans="3:3" x14ac:dyDescent="0.25">
      <c r="C69" s="31"/>
    </row>
    <row r="70" spans="3:3" x14ac:dyDescent="0.25">
      <c r="C70" s="31"/>
    </row>
    <row r="71" spans="3:3" x14ac:dyDescent="0.25">
      <c r="C71" s="31"/>
    </row>
    <row r="72" spans="3:3" x14ac:dyDescent="0.25">
      <c r="C72" s="31"/>
    </row>
    <row r="73" spans="3:3" x14ac:dyDescent="0.25">
      <c r="C73" s="31"/>
    </row>
    <row r="74" spans="3:3" x14ac:dyDescent="0.25">
      <c r="C74" s="31"/>
    </row>
    <row r="75" spans="3:3" x14ac:dyDescent="0.25">
      <c r="C75" s="31"/>
    </row>
    <row r="76" spans="3:3" x14ac:dyDescent="0.25">
      <c r="C76" s="31"/>
    </row>
    <row r="77" spans="3:3" x14ac:dyDescent="0.25">
      <c r="C77" s="31"/>
    </row>
    <row r="78" spans="3:3" x14ac:dyDescent="0.25">
      <c r="C78" s="31"/>
    </row>
    <row r="79" spans="3:3" x14ac:dyDescent="0.25">
      <c r="C79" s="31"/>
    </row>
    <row r="80" spans="3:3" x14ac:dyDescent="0.25">
      <c r="C80" s="31"/>
    </row>
  </sheetData>
  <mergeCells count="7">
    <mergeCell ref="B35:I35"/>
    <mergeCell ref="C9:M9"/>
    <mergeCell ref="A13:M13"/>
    <mergeCell ref="L23:M23"/>
    <mergeCell ref="B27:M27"/>
    <mergeCell ref="B28:M28"/>
    <mergeCell ref="B34:I34"/>
  </mergeCells>
  <dataValidations count="1">
    <dataValidation type="list" allowBlank="1" showInputMessage="1" showErrorMessage="1" sqref="J37" xr:uid="{051DC63A-9789-400C-AC42-DA11C4B29F09}">
      <formula1>"Delivered Volume, Loss Adjusted Volume"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4.13 LV Input Data Sheet</vt:lpstr>
      <vt:lpstr>4.13 Calcs from RTSR 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Tandem Energy Services</dc:creator>
  <cp:lastModifiedBy>Tandem Energy Services</cp:lastModifiedBy>
  <dcterms:created xsi:type="dcterms:W3CDTF">2024-02-22T16:22:10Z</dcterms:created>
  <dcterms:modified xsi:type="dcterms:W3CDTF">2024-02-22T16:30:48Z</dcterms:modified>
</cp:coreProperties>
</file>