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3/EB-2023-0291 - HONI - Renewable Generation Funding Request/Working Folder/Interrogatories/Interrogatory Responses by HONI/"/>
    </mc:Choice>
  </mc:AlternateContent>
  <xr:revisionPtr revIDLastSave="144" documentId="8_{2F3DD678-21D9-430B-860F-15A7BDD9C06F}" xr6:coauthVersionLast="47" xr6:coauthVersionMax="47" xr10:uidLastSave="{B0AD8C18-3587-4A6A-A47C-C4BF6BEA7B60}"/>
  <bookViews>
    <workbookView xWindow="-120" yWindow="-120" windowWidth="29040" windowHeight="15840" xr2:uid="{EC7E9624-A9C6-4C0E-8144-58838B625AAA}"/>
  </bookViews>
  <sheets>
    <sheet name="Comparison" sheetId="1" r:id="rId1"/>
    <sheet name="DG Prov GEP (DRO)" sheetId="2" r:id="rId2"/>
  </sheets>
  <definedNames>
    <definedName name="REVERSAL_VAL">#REF!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2" l="1"/>
  <c r="G90" i="2"/>
  <c r="F90" i="2"/>
  <c r="E90" i="2"/>
  <c r="H89" i="2"/>
  <c r="G89" i="2"/>
  <c r="F89" i="2"/>
  <c r="E89" i="2"/>
  <c r="H88" i="2"/>
  <c r="G88" i="2"/>
  <c r="F88" i="2"/>
  <c r="E88" i="2"/>
  <c r="H87" i="2"/>
  <c r="G87" i="2"/>
  <c r="F87" i="2"/>
  <c r="E87" i="2"/>
  <c r="H86" i="2"/>
  <c r="G86" i="2"/>
  <c r="F86" i="2"/>
  <c r="E86" i="2"/>
  <c r="H85" i="2"/>
  <c r="G85" i="2"/>
  <c r="F85" i="2"/>
  <c r="E85" i="2"/>
  <c r="H84" i="2"/>
  <c r="H94" i="2" s="1"/>
  <c r="G84" i="2"/>
  <c r="G94" i="2" s="1"/>
  <c r="F84" i="2"/>
  <c r="F94" i="2" s="1"/>
  <c r="E84" i="2"/>
  <c r="E94" i="2" s="1"/>
  <c r="H49" i="2"/>
  <c r="H51" i="2" s="1"/>
  <c r="H27" i="2" s="1"/>
  <c r="G49" i="2"/>
  <c r="G51" i="2" s="1"/>
  <c r="G27" i="2" s="1"/>
  <c r="F49" i="2"/>
  <c r="F51" i="2" s="1"/>
  <c r="F27" i="2" s="1"/>
  <c r="E49" i="2"/>
  <c r="E51" i="2" s="1"/>
  <c r="E27" i="2" s="1"/>
  <c r="D49" i="2"/>
  <c r="D51" i="2" s="1"/>
  <c r="D27" i="2" s="1"/>
  <c r="F101" i="2" l="1"/>
  <c r="F16" i="2" s="1"/>
  <c r="H101" i="2"/>
  <c r="H62" i="2" s="1"/>
  <c r="H63" i="2" s="1"/>
  <c r="D101" i="2"/>
  <c r="E101" i="2"/>
  <c r="G101" i="2"/>
  <c r="H6" i="1"/>
  <c r="F103" i="2" l="1"/>
  <c r="F62" i="2"/>
  <c r="F63" i="2" s="1"/>
  <c r="H103" i="2"/>
  <c r="H16" i="2"/>
  <c r="D113" i="2"/>
  <c r="D5" i="2" s="1"/>
  <c r="F113" i="2"/>
  <c r="F21" i="2" s="1"/>
  <c r="H113" i="2"/>
  <c r="H5" i="2" s="1"/>
  <c r="G113" i="2"/>
  <c r="G5" i="2" s="1"/>
  <c r="G62" i="2"/>
  <c r="G63" i="2" s="1"/>
  <c r="G16" i="2"/>
  <c r="G103" i="2"/>
  <c r="E62" i="2"/>
  <c r="E63" i="2" s="1"/>
  <c r="E16" i="2"/>
  <c r="E103" i="2"/>
  <c r="D103" i="2"/>
  <c r="D62" i="2"/>
  <c r="D63" i="2" s="1"/>
  <c r="D16" i="2"/>
  <c r="E113" i="2"/>
  <c r="G21" i="2" l="1"/>
  <c r="D21" i="2"/>
  <c r="D22" i="2" s="1"/>
  <c r="E20" i="2" s="1"/>
  <c r="H21" i="2"/>
  <c r="F5" i="2"/>
  <c r="E5" i="2"/>
  <c r="E21" i="2"/>
  <c r="E22" i="2" l="1"/>
  <c r="F20" i="2" s="1"/>
  <c r="F22" i="2" s="1"/>
  <c r="G20" i="2" s="1"/>
  <c r="G22" i="2" s="1"/>
  <c r="H20" i="2" s="1"/>
  <c r="H22" i="2" s="1"/>
  <c r="D17" i="2" l="1"/>
  <c r="D24" i="2" l="1"/>
  <c r="E15" i="2"/>
  <c r="E17" i="2" s="1"/>
  <c r="F15" i="2" l="1"/>
  <c r="F17" i="2" s="1"/>
  <c r="E24" i="2"/>
  <c r="D55" i="2"/>
  <c r="D57" i="2" s="1"/>
  <c r="D6" i="2" s="1"/>
  <c r="D28" i="2"/>
  <c r="F24" i="2" l="1"/>
  <c r="G15" i="2"/>
  <c r="G17" i="2" s="1"/>
  <c r="D44" i="2"/>
  <c r="D43" i="2"/>
  <c r="D45" i="2"/>
  <c r="D8" i="2" s="1"/>
  <c r="E55" i="2"/>
  <c r="E57" i="2" s="1"/>
  <c r="E6" i="2" s="1"/>
  <c r="E26" i="2"/>
  <c r="E28" i="2" s="1"/>
  <c r="D70" i="2" l="1"/>
  <c r="D71" i="2" s="1"/>
  <c r="D7" i="2"/>
  <c r="E44" i="2"/>
  <c r="E43" i="2"/>
  <c r="E45" i="2"/>
  <c r="E8" i="2" s="1"/>
  <c r="G24" i="2"/>
  <c r="H15" i="2"/>
  <c r="H17" i="2" s="1"/>
  <c r="H24" i="2" s="1"/>
  <c r="F55" i="2"/>
  <c r="F57" i="2" s="1"/>
  <c r="F6" i="2" s="1"/>
  <c r="F26" i="2"/>
  <c r="F28" i="2" s="1"/>
  <c r="E70" i="2" l="1"/>
  <c r="E71" i="2" s="1"/>
  <c r="E7" i="2"/>
  <c r="F43" i="2"/>
  <c r="F45" i="2"/>
  <c r="F8" i="2" s="1"/>
  <c r="F44" i="2"/>
  <c r="H55" i="2"/>
  <c r="H57" i="2" s="1"/>
  <c r="H6" i="2" s="1"/>
  <c r="H26" i="2"/>
  <c r="H28" i="2" s="1"/>
  <c r="G55" i="2"/>
  <c r="G57" i="2" s="1"/>
  <c r="G6" i="2" s="1"/>
  <c r="G26" i="2"/>
  <c r="G28" i="2" s="1"/>
  <c r="F70" i="2" l="1"/>
  <c r="F71" i="2" s="1"/>
  <c r="H44" i="2"/>
  <c r="H45" i="2"/>
  <c r="H8" i="2" s="1"/>
  <c r="H43" i="2"/>
  <c r="F7" i="2"/>
  <c r="G43" i="2"/>
  <c r="G45" i="2"/>
  <c r="G8" i="2" s="1"/>
  <c r="G44" i="2"/>
  <c r="G70" i="2" l="1"/>
  <c r="G71" i="2" s="1"/>
  <c r="H70" i="2"/>
  <c r="H71" i="2" s="1"/>
  <c r="H7" i="2"/>
  <c r="G7" i="2"/>
  <c r="D64" i="2" l="1"/>
  <c r="D65" i="2" s="1"/>
  <c r="D73" i="2" s="1"/>
  <c r="D74" i="2" s="1"/>
  <c r="D76" i="2" s="1"/>
  <c r="D9" i="2" s="1"/>
  <c r="D10" i="2" l="1"/>
  <c r="C5" i="1"/>
  <c r="C8" i="1" s="1"/>
  <c r="D66" i="2"/>
  <c r="E61" i="2" s="1"/>
  <c r="E64" i="2" l="1"/>
  <c r="E65" i="2" s="1"/>
  <c r="E73" i="2" s="1"/>
  <c r="E74" i="2" s="1"/>
  <c r="E76" i="2" s="1"/>
  <c r="E9" i="2" s="1"/>
  <c r="E10" i="2" l="1"/>
  <c r="D5" i="1"/>
  <c r="D8" i="1" s="1"/>
  <c r="E66" i="2"/>
  <c r="F61" i="2" s="1"/>
  <c r="F64" i="2" s="1"/>
  <c r="F65" i="2" s="1"/>
  <c r="F73" i="2" s="1"/>
  <c r="F74" i="2" s="1"/>
  <c r="F76" i="2" s="1"/>
  <c r="F9" i="2" s="1"/>
  <c r="F10" i="2" l="1"/>
  <c r="E5" i="1"/>
  <c r="E8" i="1" s="1"/>
  <c r="F66" i="2"/>
  <c r="G61" i="2" s="1"/>
  <c r="G64" i="2" l="1"/>
  <c r="G65" i="2" s="1"/>
  <c r="G73" i="2" s="1"/>
  <c r="G74" i="2" s="1"/>
  <c r="G76" i="2" s="1"/>
  <c r="G9" i="2" s="1"/>
  <c r="G10" i="2" l="1"/>
  <c r="F5" i="1" s="1"/>
  <c r="F8" i="1" s="1"/>
  <c r="G66" i="2"/>
  <c r="H61" i="2" s="1"/>
  <c r="H64" i="2" l="1"/>
  <c r="H65" i="2" s="1"/>
  <c r="H73" i="2" l="1"/>
  <c r="H74" i="2" s="1"/>
  <c r="H76" i="2" s="1"/>
  <c r="H9" i="2" s="1"/>
  <c r="H66" i="2"/>
  <c r="H10" i="2" l="1"/>
  <c r="G5" i="1"/>
  <c r="G8" i="1" s="1"/>
  <c r="H5" i="1"/>
  <c r="H8" i="1" s="1"/>
</calcChain>
</file>

<file path=xl/sharedStrings.xml><?xml version="1.0" encoding="utf-8"?>
<sst xmlns="http://schemas.openxmlformats.org/spreadsheetml/2006/main" count="99" uniqueCount="71">
  <si>
    <t>Provincial Rate Protection - Revenue Requirement ($M)</t>
  </si>
  <si>
    <t>2023 - 2027</t>
  </si>
  <si>
    <t>Total</t>
  </si>
  <si>
    <t>(A)</t>
  </si>
  <si>
    <t>(B)</t>
  </si>
  <si>
    <t>Difference</t>
  </si>
  <si>
    <t>(A) - (B)</t>
  </si>
  <si>
    <t>Notes:</t>
  </si>
  <si>
    <t>[1] Approach assumed an REI direct benefit percentage of 18.2%.</t>
  </si>
  <si>
    <t>Provincial Portion that would have been deducted from revenue requirement in Hydro One’s 2023-2027 Custom IR Application for Transmission and Distribution (EB-2021-0110) using an REI direct benefit percentage of 5%</t>
  </si>
  <si>
    <r>
      <t>Provincial portion deducted from the revenue requirement in Hydro One’s 2023-2027 Custom IR Application for Transmission and Distribution (EB-2021-0110)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</si>
  <si>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Other Prov GEP</t>
  </si>
  <si>
    <t>Revenue Requirement</t>
  </si>
  <si>
    <t>OM&amp;A</t>
  </si>
  <si>
    <t>Depreciation</t>
  </si>
  <si>
    <t>Capital tax</t>
  </si>
  <si>
    <t>Return on debt</t>
  </si>
  <si>
    <t>Return on equity</t>
  </si>
  <si>
    <t>Income tax</t>
  </si>
  <si>
    <t>Total Revenue Requirement</t>
  </si>
  <si>
    <t>Rate Base Calculations</t>
  </si>
  <si>
    <t>Gross Fixed Assets</t>
  </si>
  <si>
    <t>Opening</t>
  </si>
  <si>
    <t>Additions</t>
  </si>
  <si>
    <t>Ending</t>
  </si>
  <si>
    <t>NBV</t>
  </si>
  <si>
    <t>Rate Base (average)</t>
  </si>
  <si>
    <t>Working Capital</t>
  </si>
  <si>
    <t>Total Rate Base</t>
  </si>
  <si>
    <t>Return on Rate Base</t>
  </si>
  <si>
    <t>Capital Structure</t>
  </si>
  <si>
    <t>Long-Term Debt</t>
  </si>
  <si>
    <t>Short-Term Debt</t>
  </si>
  <si>
    <t>Common Equity</t>
  </si>
  <si>
    <t>% Return on Rate Base</t>
  </si>
  <si>
    <t>$ Return on Rate Base</t>
  </si>
  <si>
    <t>Working Capital %</t>
  </si>
  <si>
    <t>Working Capital Component</t>
  </si>
  <si>
    <t>Capital Tax</t>
  </si>
  <si>
    <t>Year End Rate Base</t>
  </si>
  <si>
    <t>Capital Tax Rate</t>
  </si>
  <si>
    <t>Income Tax</t>
  </si>
  <si>
    <t>Class 47 - 8%</t>
  </si>
  <si>
    <t>Opening UCC</t>
  </si>
  <si>
    <t>Half year rule</t>
  </si>
  <si>
    <t>Eligible UCC</t>
  </si>
  <si>
    <t>CCA Claim</t>
  </si>
  <si>
    <t>Ending UCC</t>
  </si>
  <si>
    <t>Income Tax Rate</t>
  </si>
  <si>
    <t>Return on Equity</t>
  </si>
  <si>
    <t>Gross Up</t>
  </si>
  <si>
    <t>Timing Differences</t>
  </si>
  <si>
    <t>Total Tax</t>
  </si>
  <si>
    <t>Fixed Asset Details</t>
  </si>
  <si>
    <t>DC203 (GEP)</t>
  </si>
  <si>
    <t>Allocation</t>
  </si>
  <si>
    <t>Fixed Assets</t>
  </si>
  <si>
    <t>New</t>
  </si>
  <si>
    <t>Total Capex</t>
  </si>
  <si>
    <t>Old dep</t>
  </si>
  <si>
    <t>New dep</t>
  </si>
  <si>
    <t>Total 1815</t>
  </si>
  <si>
    <t>Total 1820</t>
  </si>
  <si>
    <t>Total 1830</t>
  </si>
  <si>
    <t>Total 1835</t>
  </si>
  <si>
    <t>Total 1850</t>
  </si>
  <si>
    <t>Total 1860</t>
  </si>
  <si>
    <t>Total 1980</t>
  </si>
  <si>
    <t>Check</t>
  </si>
  <si>
    <t>Depreciation Expense</t>
  </si>
  <si>
    <t>--&gt; represents Hydro One's as-filed long-term debt rate as used in EB-2021-0110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</si>
</sst>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_(* #,##0.0_);_(* \(#,##0.0\);_(* &quot;-&quot;??_);_(@_)"/>
    <numFmt numFmtId="166" formatCode="0.0%"/>
    <numFmt numFmtId="167" formatCode="0.000"/>
    <numFmt numFmtId="168" formatCode="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0" tint="-4.9989318521683403E-2"/>
      <name val="Arial"/>
      <family val="2"/>
    </font>
    <font>
      <sz val="8"/>
      <name val="Arial"/>
      <family val="2"/>
    </font>
    <font>
      <sz val="8"/>
      <color theme="0" tint="-4.9989318521683403E-2"/>
      <name val="Arial"/>
      <family val="2"/>
    </font>
    <font>
      <u/>
      <sz val="8"/>
      <name val="Arial"/>
      <family val="2"/>
    </font>
    <font>
      <u/>
      <sz val="8"/>
      <color theme="0" tint="-4.9989318521683403E-2"/>
      <name val="Arial"/>
      <family val="2"/>
    </font>
    <font>
      <sz val="11"/>
      <color indexed="62"/>
      <name val="Calibri"/>
      <family val="2"/>
    </font>
    <font>
      <b/>
      <u/>
      <sz val="8"/>
      <name val="Arial"/>
      <family val="2"/>
    </font>
    <font>
      <b/>
      <u/>
      <sz val="8"/>
      <color theme="0" tint="-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3" fillId="3" borderId="3" applyNumberFormat="0" applyAlignment="0" applyProtection="0"/>
  </cellStyleXfs>
  <cellXfs count="58">
    <xf numFmtId="0" fontId="0" fillId="0" borderId="0" xfId="0"/>
    <xf numFmtId="0" fontId="1" fillId="0" borderId="0" xfId="0" applyFont="1"/>
    <xf numFmtId="2" fontId="0" fillId="0" borderId="1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164" fontId="2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43" fontId="0" fillId="2" borderId="1" xfId="1" applyFont="1" applyFill="1" applyBorder="1"/>
    <xf numFmtId="0" fontId="1" fillId="0" borderId="0" xfId="0" applyFont="1" applyAlignment="1">
      <alignment wrapText="1"/>
    </xf>
    <xf numFmtId="43" fontId="0" fillId="0" borderId="0" xfId="1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7" fillId="0" borderId="0" xfId="2" applyFont="1" applyAlignment="1">
      <alignment horizontal="center"/>
    </xf>
    <xf numFmtId="0" fontId="10" fillId="0" borderId="0" xfId="2" applyFont="1"/>
    <xf numFmtId="165" fontId="9" fillId="0" borderId="0" xfId="3" applyNumberFormat="1" applyFont="1" applyFill="1"/>
    <xf numFmtId="165" fontId="9" fillId="0" borderId="0" xfId="3" applyNumberFormat="1" applyFont="1" applyFill="1" applyBorder="1"/>
    <xf numFmtId="165" fontId="9" fillId="0" borderId="0" xfId="3" applyNumberFormat="1" applyFont="1"/>
    <xf numFmtId="165" fontId="9" fillId="0" borderId="2" xfId="3" applyNumberFormat="1" applyFont="1" applyFill="1" applyBorder="1"/>
    <xf numFmtId="165" fontId="9" fillId="0" borderId="2" xfId="3" applyNumberFormat="1" applyFont="1" applyBorder="1"/>
    <xf numFmtId="43" fontId="9" fillId="0" borderId="0" xfId="2" applyNumberFormat="1" applyFont="1"/>
    <xf numFmtId="43" fontId="9" fillId="0" borderId="0" xfId="3" applyFont="1" applyFill="1"/>
    <xf numFmtId="0" fontId="9" fillId="0" borderId="0" xfId="2" applyFont="1" applyAlignment="1">
      <alignment horizontal="left" indent="1"/>
    </xf>
    <xf numFmtId="0" fontId="10" fillId="0" borderId="0" xfId="2" applyFont="1" applyAlignment="1">
      <alignment horizontal="left" indent="1"/>
    </xf>
    <xf numFmtId="0" fontId="9" fillId="0" borderId="0" xfId="2" applyFont="1" applyAlignment="1">
      <alignment horizontal="right"/>
    </xf>
    <xf numFmtId="0" fontId="11" fillId="0" borderId="0" xfId="2" applyFont="1"/>
    <xf numFmtId="0" fontId="12" fillId="0" borderId="0" xfId="2" applyFont="1"/>
    <xf numFmtId="166" fontId="9" fillId="0" borderId="0" xfId="4" applyNumberFormat="1" applyFont="1" applyFill="1"/>
    <xf numFmtId="166" fontId="9" fillId="0" borderId="0" xfId="4" applyNumberFormat="1" applyFont="1"/>
    <xf numFmtId="10" fontId="9" fillId="0" borderId="0" xfId="4" applyNumberFormat="1" applyFont="1" applyFill="1" applyBorder="1"/>
    <xf numFmtId="43" fontId="9" fillId="0" borderId="0" xfId="3" applyFont="1"/>
    <xf numFmtId="43" fontId="9" fillId="0" borderId="2" xfId="2" applyNumberFormat="1" applyFont="1" applyBorder="1"/>
    <xf numFmtId="165" fontId="9" fillId="0" borderId="0" xfId="2" applyNumberFormat="1" applyFont="1"/>
    <xf numFmtId="165" fontId="9" fillId="0" borderId="2" xfId="2" applyNumberFormat="1" applyFont="1" applyBorder="1"/>
    <xf numFmtId="0" fontId="14" fillId="0" borderId="0" xfId="2" applyFont="1"/>
    <xf numFmtId="0" fontId="15" fillId="0" borderId="0" xfId="2" applyFont="1"/>
    <xf numFmtId="165" fontId="9" fillId="0" borderId="0" xfId="3" applyNumberFormat="1" applyFont="1" applyFill="1" applyBorder="1" applyAlignment="1">
      <alignment horizontal="center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10" fontId="9" fillId="0" borderId="0" xfId="4" applyNumberFormat="1" applyFont="1" applyAlignment="1">
      <alignment horizontal="center"/>
    </xf>
    <xf numFmtId="0" fontId="9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10" fontId="10" fillId="0" borderId="0" xfId="4" applyNumberFormat="1" applyFont="1" applyFill="1" applyAlignment="1">
      <alignment horizontal="center"/>
    </xf>
    <xf numFmtId="10" fontId="9" fillId="0" borderId="0" xfId="4" applyNumberFormat="1" applyFont="1" applyFill="1" applyAlignment="1">
      <alignment horizontal="center"/>
    </xf>
    <xf numFmtId="0" fontId="9" fillId="0" borderId="2" xfId="2" applyFont="1" applyBorder="1"/>
    <xf numFmtId="0" fontId="10" fillId="0" borderId="2" xfId="2" applyFont="1" applyBorder="1"/>
    <xf numFmtId="10" fontId="9" fillId="0" borderId="2" xfId="2" applyNumberFormat="1" applyFont="1" applyBorder="1"/>
    <xf numFmtId="43" fontId="9" fillId="0" borderId="2" xfId="3" applyFont="1" applyBorder="1"/>
    <xf numFmtId="43" fontId="9" fillId="0" borderId="0" xfId="3" applyFont="1" applyFill="1" applyBorder="1" applyAlignment="1">
      <alignment horizontal="center"/>
    </xf>
    <xf numFmtId="167" fontId="9" fillId="0" borderId="0" xfId="2" applyNumberFormat="1" applyFont="1"/>
    <xf numFmtId="167" fontId="9" fillId="0" borderId="0" xfId="3" applyNumberFormat="1" applyFont="1" applyFill="1"/>
    <xf numFmtId="168" fontId="9" fillId="0" borderId="0" xfId="3" applyNumberFormat="1" applyFont="1" applyBorder="1"/>
    <xf numFmtId="168" fontId="9" fillId="0" borderId="0" xfId="2" applyNumberFormat="1" applyFont="1"/>
    <xf numFmtId="168" fontId="9" fillId="0" borderId="0" xfId="3" applyNumberFormat="1" applyFont="1"/>
    <xf numFmtId="168" fontId="9" fillId="0" borderId="2" xfId="3" applyNumberFormat="1" applyFont="1" applyFill="1" applyBorder="1"/>
    <xf numFmtId="0" fontId="9" fillId="0" borderId="0" xfId="2" quotePrefix="1" applyFont="1"/>
  </cellXfs>
  <cellStyles count="6">
    <cellStyle name="Comma" xfId="1" builtinId="3"/>
    <cellStyle name="Comma 2" xfId="3" xr:uid="{64453031-388E-4288-A96F-26307E38E418}"/>
    <cellStyle name="Input 2" xfId="5" xr:uid="{DD638B6D-6F0B-47A5-A222-02A6EF1668D8}"/>
    <cellStyle name="Normal" xfId="0" builtinId="0"/>
    <cellStyle name="Normal 2" xfId="2" xr:uid="{09259ECB-2B3E-4115-8454-8053F7992BF1}"/>
    <cellStyle name="Percent 2" xfId="4" xr:uid="{B5CBCF45-6C6E-4745-A5A3-3E542C89F7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F07D-E4A0-4253-8004-F96BE820D672}">
  <dimension ref="A1:K11"/>
  <sheetViews>
    <sheetView tabSelected="1" zoomScale="115" zoomScaleNormal="115" workbookViewId="0">
      <selection activeCell="A21" sqref="A21"/>
    </sheetView>
  </sheetViews>
  <sheetFormatPr defaultRowHeight="15" x14ac:dyDescent="0.25"/>
  <cols>
    <col min="1" max="1" width="72" customWidth="1"/>
    <col min="2" max="2" width="3.140625" customWidth="1"/>
    <col min="3" max="3" width="10.5703125" bestFit="1" customWidth="1"/>
    <col min="4" max="7" width="11.28515625" bestFit="1" customWidth="1"/>
    <col min="8" max="8" width="11.5703125" bestFit="1" customWidth="1"/>
  </cols>
  <sheetData>
    <row r="1" spans="1:11" x14ac:dyDescent="0.25">
      <c r="A1" s="1" t="s">
        <v>0</v>
      </c>
    </row>
    <row r="2" spans="1:11" x14ac:dyDescent="0.25">
      <c r="A2" s="1" t="s">
        <v>1</v>
      </c>
    </row>
    <row r="4" spans="1:11" x14ac:dyDescent="0.25">
      <c r="C4" s="3">
        <v>2023</v>
      </c>
      <c r="D4" s="3">
        <v>2024</v>
      </c>
      <c r="E4" s="3">
        <v>2025</v>
      </c>
      <c r="F4" s="3">
        <v>2026</v>
      </c>
      <c r="G4" s="3">
        <v>2027</v>
      </c>
      <c r="H4" s="4" t="s">
        <v>2</v>
      </c>
    </row>
    <row r="5" spans="1:11" ht="47.25" x14ac:dyDescent="0.25">
      <c r="A5" s="9" t="s">
        <v>10</v>
      </c>
      <c r="C5" s="2">
        <f>'DG Prov GEP (DRO)'!D10</f>
        <v>7.9489715837161743</v>
      </c>
      <c r="D5" s="2">
        <f>'DG Prov GEP (DRO)'!E10</f>
        <v>7.9836112354331421</v>
      </c>
      <c r="E5" s="2">
        <f>'DG Prov GEP (DRO)'!F10</f>
        <v>7.9648642230881244</v>
      </c>
      <c r="F5" s="2">
        <f>'DG Prov GEP (DRO)'!G10</f>
        <v>7.8112687045166256</v>
      </c>
      <c r="G5" s="2">
        <f>'DG Prov GEP (DRO)'!H10</f>
        <v>7.7317398662159587</v>
      </c>
      <c r="H5" s="2">
        <f t="shared" ref="H5:H6" si="0">SUM(C5:G5)</f>
        <v>39.440455612970027</v>
      </c>
      <c r="I5" s="5" t="s">
        <v>3</v>
      </c>
    </row>
    <row r="6" spans="1:11" ht="51" customHeight="1" x14ac:dyDescent="0.25">
      <c r="A6" s="9" t="s">
        <v>9</v>
      </c>
      <c r="C6" s="2">
        <v>6.913240013582028</v>
      </c>
      <c r="D6" s="2">
        <v>6.9872931351616838</v>
      </c>
      <c r="E6" s="2">
        <v>7.0233470210162823</v>
      </c>
      <c r="F6" s="2">
        <v>6.9866042498141327</v>
      </c>
      <c r="G6" s="2">
        <v>6.9421058451298769</v>
      </c>
      <c r="H6" s="2">
        <f t="shared" si="0"/>
        <v>34.852590264704006</v>
      </c>
      <c r="I6" s="5" t="s">
        <v>4</v>
      </c>
    </row>
    <row r="7" spans="1:11" x14ac:dyDescent="0.25">
      <c r="A7" s="1"/>
      <c r="C7" s="2"/>
      <c r="D7" s="2"/>
      <c r="E7" s="2"/>
      <c r="F7" s="2"/>
      <c r="G7" s="2"/>
      <c r="H7" s="2"/>
      <c r="I7" s="6"/>
    </row>
    <row r="8" spans="1:11" x14ac:dyDescent="0.25">
      <c r="A8" s="1" t="s">
        <v>5</v>
      </c>
      <c r="C8" s="8">
        <f>C5-C6</f>
        <v>1.0357315701341463</v>
      </c>
      <c r="D8" s="8">
        <f t="shared" ref="D8:H8" si="1">D5-D6</f>
        <v>0.99631810027145828</v>
      </c>
      <c r="E8" s="8">
        <f t="shared" si="1"/>
        <v>0.94151720207184209</v>
      </c>
      <c r="F8" s="8">
        <f t="shared" si="1"/>
        <v>0.82466445470249283</v>
      </c>
      <c r="G8" s="8">
        <f t="shared" si="1"/>
        <v>0.78963402108608172</v>
      </c>
      <c r="H8" s="8">
        <f t="shared" si="1"/>
        <v>4.5878653482660212</v>
      </c>
      <c r="I8" s="7" t="s">
        <v>6</v>
      </c>
    </row>
    <row r="10" spans="1:11" x14ac:dyDescent="0.25">
      <c r="A10" t="s">
        <v>7</v>
      </c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5">
      <c r="A1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85949-CA08-4766-B873-F87256C094B1}">
  <sheetPr>
    <tabColor theme="4" tint="0.39997558519241921"/>
    <pageSetUpPr fitToPage="1"/>
  </sheetPr>
  <dimension ref="A1:I113"/>
  <sheetViews>
    <sheetView zoomScaleNormal="100" workbookViewId="0">
      <pane xSplit="3" ySplit="3" topLeftCell="D4" activePane="bottomRight" state="frozen"/>
      <selection activeCell="F146" sqref="F146"/>
      <selection pane="topRight" activeCell="F146" sqref="F146"/>
      <selection pane="bottomLeft" activeCell="F146" sqref="F146"/>
      <selection pane="bottomRight" activeCell="Q47" sqref="Q47"/>
    </sheetView>
  </sheetViews>
  <sheetFormatPr defaultColWidth="9.28515625" defaultRowHeight="11.25" outlineLevelRow="1" outlineLevelCol="1" x14ac:dyDescent="0.2"/>
  <cols>
    <col min="1" max="1" width="20.140625" style="13" bestFit="1" customWidth="1"/>
    <col min="2" max="2" width="11.7109375" style="15" hidden="1" customWidth="1" outlineLevel="1"/>
    <col min="3" max="3" width="8.7109375" style="13" bestFit="1" customWidth="1" collapsed="1"/>
    <col min="4" max="8" width="7.42578125" style="13" bestFit="1" customWidth="1"/>
    <col min="9" max="9" width="7.28515625" style="13" bestFit="1" customWidth="1"/>
    <col min="10" max="16384" width="9.28515625" style="13"/>
  </cols>
  <sheetData>
    <row r="1" spans="1:9" x14ac:dyDescent="0.2">
      <c r="A1" s="11" t="s">
        <v>11</v>
      </c>
      <c r="B1" s="12"/>
    </row>
    <row r="3" spans="1:9" x14ac:dyDescent="0.2">
      <c r="A3" s="11" t="s">
        <v>12</v>
      </c>
      <c r="B3" s="12"/>
      <c r="D3" s="14">
        <v>2023</v>
      </c>
      <c r="E3" s="14">
        <v>2024</v>
      </c>
      <c r="F3" s="14">
        <v>2025</v>
      </c>
      <c r="G3" s="14">
        <v>2026</v>
      </c>
      <c r="H3" s="14">
        <v>2027</v>
      </c>
      <c r="I3" s="51"/>
    </row>
    <row r="4" spans="1:9" x14ac:dyDescent="0.2">
      <c r="A4" s="13" t="s">
        <v>13</v>
      </c>
      <c r="D4" s="53">
        <v>1.2040017991199998</v>
      </c>
      <c r="E4" s="53">
        <v>1.21090391952</v>
      </c>
      <c r="F4" s="53">
        <v>1.21794385656</v>
      </c>
      <c r="G4" s="53">
        <v>1.1433247840799998</v>
      </c>
      <c r="H4" s="53">
        <v>1.1506491887999999</v>
      </c>
      <c r="I4" s="54"/>
    </row>
    <row r="5" spans="1:9" x14ac:dyDescent="0.2">
      <c r="A5" s="13" t="s">
        <v>14</v>
      </c>
      <c r="D5" s="55">
        <f t="shared" ref="D5:H5" si="0">+D113</f>
        <v>3.6495092159142031</v>
      </c>
      <c r="E5" s="55">
        <f t="shared" si="0"/>
        <v>3.7389956172761347</v>
      </c>
      <c r="F5" s="55">
        <f t="shared" si="0"/>
        <v>3.8098390217784281</v>
      </c>
      <c r="G5" s="55">
        <f t="shared" si="0"/>
        <v>3.8620394222621717</v>
      </c>
      <c r="H5" s="55">
        <f t="shared" si="0"/>
        <v>3.9142398227459152</v>
      </c>
      <c r="I5" s="54"/>
    </row>
    <row r="6" spans="1:9" x14ac:dyDescent="0.2">
      <c r="A6" s="13" t="s">
        <v>15</v>
      </c>
      <c r="D6" s="55">
        <f t="shared" ref="D6:H6" si="1">+D57</f>
        <v>0</v>
      </c>
      <c r="E6" s="55">
        <f t="shared" si="1"/>
        <v>0</v>
      </c>
      <c r="F6" s="55">
        <f t="shared" si="1"/>
        <v>0</v>
      </c>
      <c r="G6" s="55">
        <f t="shared" si="1"/>
        <v>0</v>
      </c>
      <c r="H6" s="55">
        <f t="shared" si="1"/>
        <v>0</v>
      </c>
      <c r="I6" s="54"/>
    </row>
    <row r="7" spans="1:9" x14ac:dyDescent="0.2">
      <c r="A7" s="13" t="s">
        <v>16</v>
      </c>
      <c r="D7" s="55">
        <f t="shared" ref="D7:H7" si="2">+D43+D44</f>
        <v>0.96294557846666495</v>
      </c>
      <c r="E7" s="55">
        <f t="shared" si="2"/>
        <v>0.92020175377745839</v>
      </c>
      <c r="F7" s="55">
        <f t="shared" si="2"/>
        <v>0.86536948465733621</v>
      </c>
      <c r="G7" s="55">
        <f t="shared" si="2"/>
        <v>0.7987894256538085</v>
      </c>
      <c r="H7" s="55">
        <f t="shared" si="2"/>
        <v>0.73104337597180868</v>
      </c>
      <c r="I7" s="54"/>
    </row>
    <row r="8" spans="1:9" x14ac:dyDescent="0.2">
      <c r="A8" s="13" t="s">
        <v>17</v>
      </c>
      <c r="D8" s="55">
        <f t="shared" ref="D8:H8" si="3">+D45</f>
        <v>1.4590706673470883</v>
      </c>
      <c r="E8" s="55">
        <f t="shared" si="3"/>
        <v>1.3943045349623742</v>
      </c>
      <c r="F8" s="55">
        <f t="shared" si="3"/>
        <v>1.3112217966578423</v>
      </c>
      <c r="G8" s="55">
        <f t="shared" si="3"/>
        <v>1.2103386176967077</v>
      </c>
      <c r="H8" s="55">
        <f t="shared" si="3"/>
        <v>1.1076887108587314</v>
      </c>
      <c r="I8" s="54"/>
    </row>
    <row r="9" spans="1:9" x14ac:dyDescent="0.2">
      <c r="A9" s="13" t="s">
        <v>18</v>
      </c>
      <c r="D9" s="55">
        <f t="shared" ref="D9:H9" si="4">+D76</f>
        <v>0.67344432286821854</v>
      </c>
      <c r="E9" s="55">
        <f t="shared" si="4"/>
        <v>0.71920540989717441</v>
      </c>
      <c r="F9" s="55">
        <f t="shared" si="4"/>
        <v>0.76049006343451819</v>
      </c>
      <c r="G9" s="55">
        <f t="shared" si="4"/>
        <v>0.79677645482393689</v>
      </c>
      <c r="H9" s="55">
        <f t="shared" si="4"/>
        <v>0.828118767839503</v>
      </c>
      <c r="I9" s="54"/>
    </row>
    <row r="10" spans="1:9" x14ac:dyDescent="0.2">
      <c r="A10" s="13" t="s">
        <v>19</v>
      </c>
      <c r="D10" s="56">
        <f>SUM(D4:D9)</f>
        <v>7.9489715837161743</v>
      </c>
      <c r="E10" s="56">
        <f t="shared" ref="E10:H10" si="5">SUM(E4:E9)</f>
        <v>7.9836112354331421</v>
      </c>
      <c r="F10" s="56">
        <f t="shared" si="5"/>
        <v>7.9648642230881244</v>
      </c>
      <c r="G10" s="56">
        <f t="shared" si="5"/>
        <v>7.8112687045166256</v>
      </c>
      <c r="H10" s="56">
        <f t="shared" si="5"/>
        <v>7.7317398662159587</v>
      </c>
      <c r="I10" s="54"/>
    </row>
    <row r="11" spans="1:9" x14ac:dyDescent="0.2">
      <c r="D11" s="51"/>
      <c r="E11" s="51"/>
      <c r="F11" s="51"/>
      <c r="G11" s="51"/>
      <c r="H11" s="51"/>
      <c r="I11" s="51"/>
    </row>
    <row r="12" spans="1:9" x14ac:dyDescent="0.2">
      <c r="A12" s="11" t="s">
        <v>20</v>
      </c>
      <c r="B12" s="12"/>
      <c r="D12" s="52"/>
      <c r="E12" s="52"/>
      <c r="F12" s="52"/>
      <c r="G12" s="52"/>
      <c r="H12" s="52"/>
      <c r="I12" s="51"/>
    </row>
    <row r="13" spans="1:9" x14ac:dyDescent="0.2">
      <c r="A13" s="11"/>
      <c r="B13" s="12"/>
      <c r="D13" s="51"/>
      <c r="E13" s="51"/>
      <c r="F13" s="51"/>
      <c r="G13" s="51"/>
      <c r="H13" s="51"/>
      <c r="I13" s="51"/>
    </row>
    <row r="14" spans="1:9" hidden="1" x14ac:dyDescent="0.2">
      <c r="A14" s="11" t="s">
        <v>21</v>
      </c>
      <c r="B14" s="12"/>
      <c r="D14" s="51"/>
      <c r="E14" s="51"/>
      <c r="F14" s="51"/>
      <c r="G14" s="51"/>
      <c r="H14" s="51"/>
      <c r="I14" s="51"/>
    </row>
    <row r="15" spans="1:9" hidden="1" x14ac:dyDescent="0.2">
      <c r="A15" s="23" t="s">
        <v>22</v>
      </c>
      <c r="B15" s="24"/>
      <c r="D15" s="18">
        <v>71.085528357056319</v>
      </c>
      <c r="E15" s="18">
        <f t="shared" ref="E15:H15" si="6">+D17</f>
        <v>73.048728232720322</v>
      </c>
      <c r="F15" s="18">
        <f t="shared" si="6"/>
        <v>75.011928324336324</v>
      </c>
      <c r="G15" s="18">
        <f t="shared" si="6"/>
        <v>76.157128357056322</v>
      </c>
      <c r="H15" s="18">
        <f t="shared" si="6"/>
        <v>77.30232829161632</v>
      </c>
    </row>
    <row r="16" spans="1:9" hidden="1" x14ac:dyDescent="0.2">
      <c r="A16" s="23" t="s">
        <v>23</v>
      </c>
      <c r="B16" s="24"/>
      <c r="C16" s="25"/>
      <c r="D16" s="18">
        <f t="shared" ref="D16:H16" si="7">+D101</f>
        <v>1.9631998756640003</v>
      </c>
      <c r="E16" s="18">
        <f t="shared" si="7"/>
        <v>1.9632000916159997</v>
      </c>
      <c r="F16" s="18">
        <f t="shared" si="7"/>
        <v>1.1452000327199998</v>
      </c>
      <c r="G16" s="18">
        <f t="shared" si="7"/>
        <v>1.1451999345599999</v>
      </c>
      <c r="H16" s="18">
        <f t="shared" si="7"/>
        <v>1.14520003272</v>
      </c>
    </row>
    <row r="17" spans="1:8" hidden="1" x14ac:dyDescent="0.2">
      <c r="A17" s="23" t="s">
        <v>24</v>
      </c>
      <c r="B17" s="24"/>
      <c r="D17" s="20">
        <f t="shared" ref="D17:H17" si="8">+D15+D16</f>
        <v>73.048728232720322</v>
      </c>
      <c r="E17" s="20">
        <f t="shared" si="8"/>
        <v>75.011928324336324</v>
      </c>
      <c r="F17" s="20">
        <f t="shared" si="8"/>
        <v>76.157128357056322</v>
      </c>
      <c r="G17" s="20">
        <f t="shared" si="8"/>
        <v>77.30232829161632</v>
      </c>
      <c r="H17" s="20">
        <f t="shared" si="8"/>
        <v>78.447528324336318</v>
      </c>
    </row>
    <row r="18" spans="1:8" hidden="1" x14ac:dyDescent="0.2">
      <c r="A18" s="11"/>
      <c r="B18" s="12"/>
      <c r="D18" s="21"/>
      <c r="E18" s="21"/>
      <c r="F18" s="21"/>
      <c r="G18" s="21"/>
      <c r="H18" s="21"/>
    </row>
    <row r="19" spans="1:8" hidden="1" x14ac:dyDescent="0.2">
      <c r="A19" s="11" t="s">
        <v>14</v>
      </c>
      <c r="B19" s="12"/>
      <c r="D19" s="21"/>
      <c r="E19" s="21"/>
      <c r="F19" s="21"/>
      <c r="G19" s="21"/>
      <c r="H19" s="21"/>
    </row>
    <row r="20" spans="1:8" hidden="1" x14ac:dyDescent="0.2">
      <c r="A20" s="23" t="s">
        <v>22</v>
      </c>
      <c r="B20" s="24"/>
      <c r="D20" s="18">
        <v>31.34244681180137</v>
      </c>
      <c r="E20" s="18">
        <f t="shared" ref="E20:H20" si="9">+D22</f>
        <v>34.991956027715574</v>
      </c>
      <c r="F20" s="18">
        <f t="shared" si="9"/>
        <v>38.730951644991706</v>
      </c>
      <c r="G20" s="18">
        <f t="shared" si="9"/>
        <v>42.540790666770135</v>
      </c>
      <c r="H20" s="18">
        <f t="shared" si="9"/>
        <v>46.402830089032307</v>
      </c>
    </row>
    <row r="21" spans="1:8" hidden="1" x14ac:dyDescent="0.2">
      <c r="A21" s="23" t="s">
        <v>23</v>
      </c>
      <c r="B21" s="24"/>
      <c r="D21" s="18">
        <f t="shared" ref="D21:H21" si="10">+D113</f>
        <v>3.6495092159142031</v>
      </c>
      <c r="E21" s="18">
        <f t="shared" si="10"/>
        <v>3.7389956172761347</v>
      </c>
      <c r="F21" s="18">
        <f t="shared" si="10"/>
        <v>3.8098390217784281</v>
      </c>
      <c r="G21" s="18">
        <f t="shared" si="10"/>
        <v>3.8620394222621717</v>
      </c>
      <c r="H21" s="18">
        <f t="shared" si="10"/>
        <v>3.9142398227459152</v>
      </c>
    </row>
    <row r="22" spans="1:8" hidden="1" x14ac:dyDescent="0.2">
      <c r="A22" s="23" t="s">
        <v>24</v>
      </c>
      <c r="B22" s="24"/>
      <c r="D22" s="20">
        <f t="shared" ref="D22:H22" si="11">+D20+D21</f>
        <v>34.991956027715574</v>
      </c>
      <c r="E22" s="20">
        <f t="shared" si="11"/>
        <v>38.730951644991706</v>
      </c>
      <c r="F22" s="20">
        <f t="shared" si="11"/>
        <v>42.540790666770135</v>
      </c>
      <c r="G22" s="20">
        <f t="shared" si="11"/>
        <v>46.402830089032307</v>
      </c>
      <c r="H22" s="20">
        <f t="shared" si="11"/>
        <v>50.317069911778219</v>
      </c>
    </row>
    <row r="23" spans="1:8" hidden="1" x14ac:dyDescent="0.2">
      <c r="A23" s="11"/>
      <c r="B23" s="12"/>
      <c r="D23" s="18"/>
      <c r="E23" s="18"/>
      <c r="F23" s="18"/>
      <c r="G23" s="18"/>
      <c r="H23" s="18"/>
    </row>
    <row r="24" spans="1:8" hidden="1" x14ac:dyDescent="0.2">
      <c r="A24" s="11" t="s">
        <v>25</v>
      </c>
      <c r="B24" s="12"/>
      <c r="D24" s="18">
        <f t="shared" ref="D24:H24" si="12">+D17-D22</f>
        <v>38.056772205004748</v>
      </c>
      <c r="E24" s="18">
        <f t="shared" si="12"/>
        <v>36.280976679344619</v>
      </c>
      <c r="F24" s="18">
        <f t="shared" si="12"/>
        <v>33.616337690286187</v>
      </c>
      <c r="G24" s="18">
        <f t="shared" si="12"/>
        <v>30.899498202584013</v>
      </c>
      <c r="H24" s="18">
        <f t="shared" si="12"/>
        <v>28.130458412558099</v>
      </c>
    </row>
    <row r="25" spans="1:8" hidden="1" x14ac:dyDescent="0.2">
      <c r="A25" s="11"/>
      <c r="B25" s="12"/>
      <c r="D25" s="18"/>
      <c r="E25" s="18"/>
      <c r="F25" s="18"/>
      <c r="G25" s="18"/>
      <c r="H25" s="18"/>
    </row>
    <row r="26" spans="1:8" hidden="1" x14ac:dyDescent="0.2">
      <c r="A26" s="13" t="s">
        <v>26</v>
      </c>
      <c r="D26" s="18">
        <v>38.89992687512985</v>
      </c>
      <c r="E26" s="18">
        <f t="shared" ref="E26:H26" si="13">+(E24+D24)/2</f>
        <v>37.168874442174683</v>
      </c>
      <c r="F26" s="18">
        <f t="shared" si="13"/>
        <v>34.948657184815403</v>
      </c>
      <c r="G26" s="18">
        <f t="shared" si="13"/>
        <v>32.2579179464351</v>
      </c>
      <c r="H26" s="18">
        <f t="shared" si="13"/>
        <v>29.514978307571056</v>
      </c>
    </row>
    <row r="27" spans="1:8" hidden="1" x14ac:dyDescent="0.2">
      <c r="A27" s="13" t="s">
        <v>27</v>
      </c>
      <c r="D27" s="18">
        <f t="shared" ref="D27:H27" si="14">+D51</f>
        <v>7.3101231825989835E-2</v>
      </c>
      <c r="E27" s="18">
        <f t="shared" si="14"/>
        <v>7.4194757172023382E-2</v>
      </c>
      <c r="F27" s="18">
        <f t="shared" si="14"/>
        <v>7.52008634821624E-2</v>
      </c>
      <c r="G27" s="18">
        <f t="shared" si="14"/>
        <v>7.1263923963490655E-2</v>
      </c>
      <c r="H27" s="18">
        <f t="shared" si="14"/>
        <v>7.2336569060344927E-2</v>
      </c>
    </row>
    <row r="28" spans="1:8" hidden="1" x14ac:dyDescent="0.2">
      <c r="A28" s="11" t="s">
        <v>28</v>
      </c>
      <c r="B28" s="12"/>
      <c r="D28" s="20">
        <f t="shared" ref="D28:H28" si="15">+D26+D27</f>
        <v>38.973028106955837</v>
      </c>
      <c r="E28" s="20">
        <f t="shared" si="15"/>
        <v>37.243069199346706</v>
      </c>
      <c r="F28" s="20">
        <f t="shared" si="15"/>
        <v>35.023858048297562</v>
      </c>
      <c r="G28" s="20">
        <f t="shared" si="15"/>
        <v>32.329181870398592</v>
      </c>
      <c r="H28" s="20">
        <f t="shared" si="15"/>
        <v>29.5873148766314</v>
      </c>
    </row>
    <row r="29" spans="1:8" hidden="1" x14ac:dyDescent="0.2">
      <c r="A29" s="11"/>
      <c r="B29" s="12"/>
    </row>
    <row r="30" spans="1:8" hidden="1" x14ac:dyDescent="0.2">
      <c r="A30" s="26" t="s">
        <v>29</v>
      </c>
      <c r="B30" s="27"/>
    </row>
    <row r="31" spans="1:8" hidden="1" x14ac:dyDescent="0.2">
      <c r="A31" s="11"/>
      <c r="B31" s="12"/>
    </row>
    <row r="32" spans="1:8" hidden="1" x14ac:dyDescent="0.2">
      <c r="A32" s="13" t="s">
        <v>30</v>
      </c>
    </row>
    <row r="33" spans="1:9" hidden="1" x14ac:dyDescent="0.2">
      <c r="A33" s="13" t="s">
        <v>31</v>
      </c>
      <c r="D33" s="29">
        <v>0.56000000000000005</v>
      </c>
      <c r="E33" s="29">
        <v>0.56000000000000005</v>
      </c>
      <c r="F33" s="29">
        <v>0.56000000000000005</v>
      </c>
      <c r="G33" s="29">
        <v>0.56000000000000005</v>
      </c>
      <c r="H33" s="29">
        <v>0.56000000000000005</v>
      </c>
    </row>
    <row r="34" spans="1:9" hidden="1" x14ac:dyDescent="0.2">
      <c r="A34" s="13" t="s">
        <v>32</v>
      </c>
      <c r="D34" s="29">
        <v>0.04</v>
      </c>
      <c r="E34" s="29">
        <v>0.04</v>
      </c>
      <c r="F34" s="29">
        <v>0.04</v>
      </c>
      <c r="G34" s="29">
        <v>0.04</v>
      </c>
      <c r="H34" s="29">
        <v>0.04</v>
      </c>
    </row>
    <row r="35" spans="1:9" hidden="1" x14ac:dyDescent="0.2">
      <c r="A35" s="13" t="s">
        <v>33</v>
      </c>
      <c r="D35" s="29">
        <v>0.4</v>
      </c>
      <c r="E35" s="29">
        <v>0.4</v>
      </c>
      <c r="F35" s="29">
        <v>0.4</v>
      </c>
      <c r="G35" s="29">
        <v>0.4</v>
      </c>
      <c r="H35" s="29">
        <v>0.4</v>
      </c>
    </row>
    <row r="36" spans="1:9" x14ac:dyDescent="0.2">
      <c r="D36" s="18"/>
      <c r="E36" s="18"/>
    </row>
    <row r="37" spans="1:9" x14ac:dyDescent="0.2">
      <c r="A37" s="13" t="s">
        <v>34</v>
      </c>
    </row>
    <row r="38" spans="1:9" x14ac:dyDescent="0.2">
      <c r="A38" s="13" t="s">
        <v>31</v>
      </c>
      <c r="D38" s="30">
        <v>4.07E-2</v>
      </c>
      <c r="E38" s="30">
        <v>4.07E-2</v>
      </c>
      <c r="F38" s="30">
        <v>4.07E-2</v>
      </c>
      <c r="G38" s="30">
        <v>4.07E-2</v>
      </c>
      <c r="H38" s="30">
        <v>4.07E-2</v>
      </c>
      <c r="I38" s="57" t="s">
        <v>70</v>
      </c>
    </row>
    <row r="39" spans="1:9" x14ac:dyDescent="0.2">
      <c r="A39" s="13" t="s">
        <v>32</v>
      </c>
      <c r="D39" s="30">
        <v>4.7899999999999998E-2</v>
      </c>
      <c r="E39" s="30">
        <v>4.7899999999999998E-2</v>
      </c>
      <c r="F39" s="30">
        <v>4.7899999999999998E-2</v>
      </c>
      <c r="G39" s="30">
        <v>4.7899999999999998E-2</v>
      </c>
      <c r="H39" s="30">
        <v>4.7899999999999998E-2</v>
      </c>
    </row>
    <row r="40" spans="1:9" x14ac:dyDescent="0.2">
      <c r="A40" s="13" t="s">
        <v>33</v>
      </c>
      <c r="D40" s="30">
        <v>9.3594899999999995E-2</v>
      </c>
      <c r="E40" s="30">
        <v>9.3594899999999995E-2</v>
      </c>
      <c r="F40" s="30">
        <v>9.3594899999999995E-2</v>
      </c>
      <c r="G40" s="30">
        <v>9.3594899999999995E-2</v>
      </c>
      <c r="H40" s="30">
        <v>9.3594899999999995E-2</v>
      </c>
    </row>
    <row r="42" spans="1:9" x14ac:dyDescent="0.2">
      <c r="A42" s="13" t="s">
        <v>35</v>
      </c>
      <c r="D42" s="31"/>
      <c r="E42" s="31"/>
      <c r="F42" s="31"/>
      <c r="G42" s="31"/>
      <c r="H42" s="31"/>
    </row>
    <row r="43" spans="1:9" x14ac:dyDescent="0.2">
      <c r="A43" s="13" t="s">
        <v>31</v>
      </c>
      <c r="D43" s="18">
        <f t="shared" ref="D43:H45" si="16">+D$28*D33*D38</f>
        <v>0.88827325661373757</v>
      </c>
      <c r="E43" s="18">
        <f t="shared" si="16"/>
        <v>0.84884403319151014</v>
      </c>
      <c r="F43" s="18">
        <f t="shared" si="16"/>
        <v>0.79826377263679804</v>
      </c>
      <c r="G43" s="18">
        <f t="shared" si="16"/>
        <v>0.73684671319012485</v>
      </c>
      <c r="H43" s="18">
        <f t="shared" si="16"/>
        <v>0.67435408066818292</v>
      </c>
    </row>
    <row r="44" spans="1:9" x14ac:dyDescent="0.2">
      <c r="A44" s="13" t="s">
        <v>32</v>
      </c>
      <c r="D44" s="18">
        <f t="shared" si="16"/>
        <v>7.4672321852927381E-2</v>
      </c>
      <c r="E44" s="18">
        <f t="shared" si="16"/>
        <v>7.1357720585948289E-2</v>
      </c>
      <c r="F44" s="18">
        <f t="shared" si="16"/>
        <v>6.7105712020538125E-2</v>
      </c>
      <c r="G44" s="18">
        <f t="shared" si="16"/>
        <v>6.19427124636837E-2</v>
      </c>
      <c r="H44" s="18">
        <f t="shared" si="16"/>
        <v>5.6689295303625757E-2</v>
      </c>
    </row>
    <row r="45" spans="1:9" x14ac:dyDescent="0.2">
      <c r="A45" s="13" t="s">
        <v>33</v>
      </c>
      <c r="D45" s="18">
        <f t="shared" si="16"/>
        <v>1.4590706673470883</v>
      </c>
      <c r="E45" s="18">
        <f t="shared" si="16"/>
        <v>1.3943045349623742</v>
      </c>
      <c r="F45" s="18">
        <f t="shared" si="16"/>
        <v>1.3112217966578423</v>
      </c>
      <c r="G45" s="18">
        <f t="shared" si="16"/>
        <v>1.2103386176967077</v>
      </c>
      <c r="H45" s="18">
        <f t="shared" si="16"/>
        <v>1.1076887108587314</v>
      </c>
    </row>
    <row r="46" spans="1:9" x14ac:dyDescent="0.2">
      <c r="D46" s="31"/>
      <c r="E46" s="31"/>
      <c r="F46" s="31"/>
      <c r="G46" s="31"/>
      <c r="H46" s="31"/>
    </row>
    <row r="47" spans="1:9" x14ac:dyDescent="0.2">
      <c r="A47" s="26" t="s">
        <v>27</v>
      </c>
      <c r="B47" s="27"/>
      <c r="D47" s="31"/>
      <c r="E47" s="31"/>
      <c r="F47" s="31"/>
      <c r="G47" s="31"/>
      <c r="H47" s="31"/>
    </row>
    <row r="49" spans="1:8" x14ac:dyDescent="0.2">
      <c r="A49" s="13" t="s">
        <v>13</v>
      </c>
      <c r="D49" s="16">
        <f t="shared" ref="D49:F49" si="17">+D4</f>
        <v>1.2040017991199998</v>
      </c>
      <c r="E49" s="16">
        <f t="shared" si="17"/>
        <v>1.21090391952</v>
      </c>
      <c r="F49" s="16">
        <f t="shared" si="17"/>
        <v>1.21794385656</v>
      </c>
      <c r="G49" s="16">
        <f>+G4</f>
        <v>1.1433247840799998</v>
      </c>
      <c r="H49" s="16">
        <f>+H4</f>
        <v>1.1506491887999999</v>
      </c>
    </row>
    <row r="50" spans="1:8" x14ac:dyDescent="0.2">
      <c r="A50" s="13" t="s">
        <v>36</v>
      </c>
      <c r="D50" s="28">
        <v>6.071521809968991E-2</v>
      </c>
      <c r="E50" s="28">
        <v>6.1272208286710345E-2</v>
      </c>
      <c r="F50" s="28">
        <v>6.1744113307950127E-2</v>
      </c>
      <c r="G50" s="28">
        <v>6.2330428724882987E-2</v>
      </c>
      <c r="H50" s="28">
        <v>6.2865875858987036E-2</v>
      </c>
    </row>
    <row r="51" spans="1:8" x14ac:dyDescent="0.2">
      <c r="A51" s="13" t="s">
        <v>37</v>
      </c>
      <c r="D51" s="32">
        <f t="shared" ref="D51:H51" si="18">+D49*D50</f>
        <v>7.3101231825989835E-2</v>
      </c>
      <c r="E51" s="32">
        <f t="shared" si="18"/>
        <v>7.4194757172023382E-2</v>
      </c>
      <c r="F51" s="32">
        <f t="shared" si="18"/>
        <v>7.52008634821624E-2</v>
      </c>
      <c r="G51" s="32">
        <f t="shared" si="18"/>
        <v>7.1263923963490655E-2</v>
      </c>
      <c r="H51" s="32">
        <f t="shared" si="18"/>
        <v>7.2336569060344927E-2</v>
      </c>
    </row>
    <row r="53" spans="1:8" x14ac:dyDescent="0.2">
      <c r="A53" s="26" t="s">
        <v>38</v>
      </c>
      <c r="B53" s="27"/>
    </row>
    <row r="55" spans="1:8" x14ac:dyDescent="0.2">
      <c r="A55" s="13" t="s">
        <v>39</v>
      </c>
      <c r="D55" s="33">
        <f t="shared" ref="D55:H55" si="19">+D24</f>
        <v>38.056772205004748</v>
      </c>
      <c r="E55" s="33">
        <f t="shared" si="19"/>
        <v>36.280976679344619</v>
      </c>
      <c r="F55" s="33">
        <f t="shared" si="19"/>
        <v>33.616337690286187</v>
      </c>
      <c r="G55" s="33">
        <f t="shared" si="19"/>
        <v>30.899498202584013</v>
      </c>
      <c r="H55" s="33">
        <f t="shared" si="19"/>
        <v>28.130458412558099</v>
      </c>
    </row>
    <row r="56" spans="1:8" x14ac:dyDescent="0.2">
      <c r="A56" s="13" t="s">
        <v>40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</row>
    <row r="57" spans="1:8" x14ac:dyDescent="0.2">
      <c r="A57" s="13" t="s">
        <v>38</v>
      </c>
      <c r="D57" s="34">
        <f t="shared" ref="D57:H57" si="20">+D55*D56</f>
        <v>0</v>
      </c>
      <c r="E57" s="34">
        <f t="shared" si="20"/>
        <v>0</v>
      </c>
      <c r="F57" s="34">
        <f t="shared" si="20"/>
        <v>0</v>
      </c>
      <c r="G57" s="34">
        <f t="shared" si="20"/>
        <v>0</v>
      </c>
      <c r="H57" s="34">
        <f t="shared" si="20"/>
        <v>0</v>
      </c>
    </row>
    <row r="59" spans="1:8" x14ac:dyDescent="0.2">
      <c r="A59" s="11" t="s">
        <v>41</v>
      </c>
      <c r="B59" s="12"/>
    </row>
    <row r="60" spans="1:8" x14ac:dyDescent="0.2">
      <c r="A60" s="13" t="s">
        <v>42</v>
      </c>
    </row>
    <row r="61" spans="1:8" x14ac:dyDescent="0.2">
      <c r="A61" s="13" t="s">
        <v>43</v>
      </c>
      <c r="D61" s="18">
        <v>39.527460994059588</v>
      </c>
      <c r="E61" s="18">
        <f t="shared" ref="E61:H61" si="21">+D66</f>
        <v>38.249935995172265</v>
      </c>
      <c r="F61" s="18">
        <f t="shared" si="21"/>
        <v>37.074613203509848</v>
      </c>
      <c r="G61" s="18">
        <f t="shared" si="21"/>
        <v>35.208036178640256</v>
      </c>
      <c r="H61" s="18">
        <f t="shared" si="21"/>
        <v>33.490785221526636</v>
      </c>
    </row>
    <row r="62" spans="1:8" x14ac:dyDescent="0.2">
      <c r="A62" s="13" t="s">
        <v>23</v>
      </c>
      <c r="D62" s="18">
        <f t="shared" ref="D62:H62" si="22">+D101</f>
        <v>1.9631998756640003</v>
      </c>
      <c r="E62" s="18">
        <f t="shared" si="22"/>
        <v>1.9632000916159997</v>
      </c>
      <c r="F62" s="18">
        <f t="shared" si="22"/>
        <v>1.1452000327199998</v>
      </c>
      <c r="G62" s="18">
        <f t="shared" si="22"/>
        <v>1.1451999345599999</v>
      </c>
      <c r="H62" s="18">
        <f t="shared" si="22"/>
        <v>1.14520003272</v>
      </c>
    </row>
    <row r="63" spans="1:8" x14ac:dyDescent="0.2">
      <c r="A63" s="13" t="s">
        <v>44</v>
      </c>
      <c r="D63" s="18">
        <f t="shared" ref="D63:H63" si="23">-D62/2</f>
        <v>-0.98159993783200017</v>
      </c>
      <c r="E63" s="18">
        <f t="shared" si="23"/>
        <v>-0.98160004580799987</v>
      </c>
      <c r="F63" s="18">
        <f t="shared" si="23"/>
        <v>-0.57260001635999991</v>
      </c>
      <c r="G63" s="18">
        <f t="shared" si="23"/>
        <v>-0.57259996727999996</v>
      </c>
      <c r="H63" s="18">
        <f t="shared" si="23"/>
        <v>-0.57260001636000002</v>
      </c>
    </row>
    <row r="64" spans="1:8" x14ac:dyDescent="0.2">
      <c r="A64" s="13" t="s">
        <v>45</v>
      </c>
      <c r="D64" s="18">
        <f t="shared" ref="D64:H64" si="24">SUM(D61:D63)</f>
        <v>40.50906093189159</v>
      </c>
      <c r="E64" s="18">
        <f t="shared" si="24"/>
        <v>39.231536040980266</v>
      </c>
      <c r="F64" s="18">
        <f t="shared" si="24"/>
        <v>37.647213219869847</v>
      </c>
      <c r="G64" s="18">
        <f t="shared" si="24"/>
        <v>35.780636145920255</v>
      </c>
      <c r="H64" s="18">
        <f t="shared" si="24"/>
        <v>34.063385237886635</v>
      </c>
    </row>
    <row r="65" spans="1:8" x14ac:dyDescent="0.2">
      <c r="A65" s="13" t="s">
        <v>46</v>
      </c>
      <c r="D65" s="18">
        <f t="shared" ref="D65:H65" si="25">-D64*0.08</f>
        <v>-3.2407248745513271</v>
      </c>
      <c r="E65" s="18">
        <f t="shared" si="25"/>
        <v>-3.1385228832784215</v>
      </c>
      <c r="F65" s="18">
        <f t="shared" si="25"/>
        <v>-3.0117770575895877</v>
      </c>
      <c r="G65" s="18">
        <f t="shared" si="25"/>
        <v>-2.8624508916736207</v>
      </c>
      <c r="H65" s="18">
        <f t="shared" si="25"/>
        <v>-2.7250708190309307</v>
      </c>
    </row>
    <row r="66" spans="1:8" x14ac:dyDescent="0.2">
      <c r="A66" s="13" t="s">
        <v>47</v>
      </c>
      <c r="D66" s="20">
        <f t="shared" ref="D66:H66" si="26">+D61+D62+D65</f>
        <v>38.249935995172265</v>
      </c>
      <c r="E66" s="20">
        <f t="shared" si="26"/>
        <v>37.074613203509848</v>
      </c>
      <c r="F66" s="20">
        <f t="shared" si="26"/>
        <v>35.208036178640256</v>
      </c>
      <c r="G66" s="20">
        <f t="shared" si="26"/>
        <v>33.490785221526636</v>
      </c>
      <c r="H66" s="20">
        <f t="shared" si="26"/>
        <v>31.910914435215702</v>
      </c>
    </row>
    <row r="68" spans="1:8" x14ac:dyDescent="0.2">
      <c r="A68" s="13" t="s">
        <v>48</v>
      </c>
      <c r="D68" s="28">
        <v>0.26500000000000001</v>
      </c>
      <c r="E68" s="28">
        <v>0.26500000000000001</v>
      </c>
      <c r="F68" s="28">
        <v>0.26500000000000001</v>
      </c>
      <c r="G68" s="28">
        <v>0.26500000000000001</v>
      </c>
      <c r="H68" s="28">
        <v>0.26500000000000001</v>
      </c>
    </row>
    <row r="70" spans="1:8" x14ac:dyDescent="0.2">
      <c r="A70" s="13" t="s">
        <v>49</v>
      </c>
      <c r="D70" s="18">
        <f t="shared" ref="D70:H70" si="27">+D8</f>
        <v>1.4590706673470883</v>
      </c>
      <c r="E70" s="18">
        <f t="shared" si="27"/>
        <v>1.3943045349623742</v>
      </c>
      <c r="F70" s="18">
        <f t="shared" si="27"/>
        <v>1.3112217966578423</v>
      </c>
      <c r="G70" s="18">
        <f t="shared" si="27"/>
        <v>1.2103386176967077</v>
      </c>
      <c r="H70" s="18">
        <f t="shared" si="27"/>
        <v>1.1076887108587314</v>
      </c>
    </row>
    <row r="71" spans="1:8" x14ac:dyDescent="0.2">
      <c r="A71" s="13" t="s">
        <v>50</v>
      </c>
      <c r="D71" s="18">
        <f t="shared" ref="D71:H71" si="28">+D70/(1-D68)-D70</f>
        <v>0.52605949230881421</v>
      </c>
      <c r="E71" s="18">
        <f t="shared" si="28"/>
        <v>0.50270843777554997</v>
      </c>
      <c r="F71" s="18">
        <f t="shared" si="28"/>
        <v>0.47275343689024241</v>
      </c>
      <c r="G71" s="18">
        <f t="shared" si="28"/>
        <v>0.43638059005391505</v>
      </c>
      <c r="H71" s="18">
        <f t="shared" si="28"/>
        <v>0.39937075969736568</v>
      </c>
    </row>
    <row r="72" spans="1:8" x14ac:dyDescent="0.2">
      <c r="D72" s="18"/>
      <c r="E72" s="18"/>
      <c r="F72" s="18"/>
      <c r="G72" s="18"/>
      <c r="H72" s="18"/>
    </row>
    <row r="73" spans="1:8" x14ac:dyDescent="0.2">
      <c r="A73" s="13" t="s">
        <v>51</v>
      </c>
      <c r="D73" s="18">
        <f t="shared" ref="D73:G73" si="29">+D5+D65</f>
        <v>0.408784341362876</v>
      </c>
      <c r="E73" s="18">
        <f t="shared" si="29"/>
        <v>0.60047273399771317</v>
      </c>
      <c r="F73" s="18">
        <f t="shared" si="29"/>
        <v>0.79806196418884046</v>
      </c>
      <c r="G73" s="18">
        <f t="shared" si="29"/>
        <v>0.99958853058855102</v>
      </c>
      <c r="H73" s="18">
        <f>+H5+H65</f>
        <v>1.1891690037149845</v>
      </c>
    </row>
    <row r="74" spans="1:8" x14ac:dyDescent="0.2">
      <c r="A74" s="13" t="s">
        <v>50</v>
      </c>
      <c r="D74" s="18">
        <f t="shared" ref="D74:H74" si="30">+D73/(1-D68)-D73</f>
        <v>0.14738483055940432</v>
      </c>
      <c r="E74" s="18">
        <f t="shared" si="30"/>
        <v>0.21649697212162444</v>
      </c>
      <c r="F74" s="18">
        <f t="shared" si="30"/>
        <v>0.28773662654427579</v>
      </c>
      <c r="G74" s="18">
        <f t="shared" si="30"/>
        <v>0.36039586477002183</v>
      </c>
      <c r="H74" s="18">
        <f t="shared" si="30"/>
        <v>0.42874800814213732</v>
      </c>
    </row>
    <row r="75" spans="1:8" x14ac:dyDescent="0.2">
      <c r="D75" s="18"/>
      <c r="E75" s="18"/>
      <c r="F75" s="18"/>
      <c r="G75" s="18"/>
      <c r="H75" s="18"/>
    </row>
    <row r="76" spans="1:8" x14ac:dyDescent="0.2">
      <c r="A76" s="13" t="s">
        <v>52</v>
      </c>
      <c r="D76" s="18">
        <f t="shared" ref="D76:H76" si="31">+D71+D74</f>
        <v>0.67344432286821854</v>
      </c>
      <c r="E76" s="18">
        <f t="shared" si="31"/>
        <v>0.71920540989717441</v>
      </c>
      <c r="F76" s="18">
        <f t="shared" si="31"/>
        <v>0.76049006343451819</v>
      </c>
      <c r="G76" s="18">
        <f t="shared" si="31"/>
        <v>0.79677645482393689</v>
      </c>
      <c r="H76" s="18">
        <f t="shared" si="31"/>
        <v>0.828118767839503</v>
      </c>
    </row>
    <row r="79" spans="1:8" x14ac:dyDescent="0.2">
      <c r="A79" s="11" t="s">
        <v>53</v>
      </c>
      <c r="B79" s="12"/>
    </row>
    <row r="81" spans="1:8" x14ac:dyDescent="0.2">
      <c r="A81" s="35" t="s">
        <v>54</v>
      </c>
      <c r="B81" s="36"/>
      <c r="C81" s="35" t="s">
        <v>55</v>
      </c>
      <c r="D81" s="14">
        <v>2023</v>
      </c>
      <c r="E81" s="14">
        <v>2024</v>
      </c>
      <c r="F81" s="14">
        <v>2025</v>
      </c>
      <c r="G81" s="14">
        <v>2026</v>
      </c>
      <c r="H81" s="14">
        <v>2027</v>
      </c>
    </row>
    <row r="82" spans="1:8" x14ac:dyDescent="0.2">
      <c r="A82" s="13" t="s">
        <v>56</v>
      </c>
      <c r="D82" s="37">
        <v>1.9631998756640001</v>
      </c>
      <c r="E82" s="37">
        <v>1.9632000916159997</v>
      </c>
      <c r="F82" s="37">
        <v>1.1452000327199998</v>
      </c>
      <c r="G82" s="37">
        <v>1.1451999345599999</v>
      </c>
      <c r="H82" s="37">
        <v>1.14520003272</v>
      </c>
    </row>
    <row r="83" spans="1:8" x14ac:dyDescent="0.2">
      <c r="D83" s="17"/>
      <c r="E83" s="17"/>
      <c r="F83" s="17"/>
      <c r="G83" s="17"/>
      <c r="H83" s="17"/>
    </row>
    <row r="84" spans="1:8" x14ac:dyDescent="0.2">
      <c r="A84" s="38">
        <v>1815</v>
      </c>
      <c r="B84" s="39"/>
      <c r="C84" s="40">
        <v>0</v>
      </c>
      <c r="D84" s="37">
        <v>0</v>
      </c>
      <c r="E84" s="37">
        <f t="shared" ref="E84:H90" si="32">E$82*$C84</f>
        <v>0</v>
      </c>
      <c r="F84" s="37">
        <f t="shared" si="32"/>
        <v>0</v>
      </c>
      <c r="G84" s="37">
        <f t="shared" si="32"/>
        <v>0</v>
      </c>
      <c r="H84" s="37">
        <f t="shared" si="32"/>
        <v>0</v>
      </c>
    </row>
    <row r="85" spans="1:8" x14ac:dyDescent="0.2">
      <c r="A85" s="38">
        <v>1820</v>
      </c>
      <c r="B85" s="39"/>
      <c r="C85" s="40">
        <v>0.21</v>
      </c>
      <c r="D85" s="37">
        <v>0.41227197388944004</v>
      </c>
      <c r="E85" s="37">
        <f t="shared" si="32"/>
        <v>0.41227201923935991</v>
      </c>
      <c r="F85" s="37">
        <f t="shared" si="32"/>
        <v>0.24049200687119995</v>
      </c>
      <c r="G85" s="37">
        <f t="shared" si="32"/>
        <v>0.24049198625759996</v>
      </c>
      <c r="H85" s="37">
        <f t="shared" si="32"/>
        <v>0.24049200687120001</v>
      </c>
    </row>
    <row r="86" spans="1:8" x14ac:dyDescent="0.2">
      <c r="A86" s="38">
        <v>1830</v>
      </c>
      <c r="B86" s="39"/>
      <c r="C86" s="40">
        <v>0.09</v>
      </c>
      <c r="D86" s="37">
        <v>0.17668798880976</v>
      </c>
      <c r="E86" s="37">
        <f t="shared" si="32"/>
        <v>0.17668800824543998</v>
      </c>
      <c r="F86" s="37">
        <f t="shared" si="32"/>
        <v>0.10306800294479998</v>
      </c>
      <c r="G86" s="37">
        <f t="shared" si="32"/>
        <v>0.10306799411039999</v>
      </c>
      <c r="H86" s="37">
        <f t="shared" si="32"/>
        <v>0.10306800294479999</v>
      </c>
    </row>
    <row r="87" spans="1:8" x14ac:dyDescent="0.2">
      <c r="A87" s="38">
        <v>1835</v>
      </c>
      <c r="B87" s="39"/>
      <c r="C87" s="40">
        <v>0.06</v>
      </c>
      <c r="D87" s="37">
        <v>0.11779199253984</v>
      </c>
      <c r="E87" s="37">
        <f t="shared" si="32"/>
        <v>0.11779200549695998</v>
      </c>
      <c r="F87" s="37">
        <f t="shared" si="32"/>
        <v>6.8712001963199987E-2</v>
      </c>
      <c r="G87" s="37">
        <f t="shared" si="32"/>
        <v>6.8711996073599999E-2</v>
      </c>
      <c r="H87" s="37">
        <f t="shared" si="32"/>
        <v>6.8712001963200001E-2</v>
      </c>
    </row>
    <row r="88" spans="1:8" x14ac:dyDescent="0.2">
      <c r="A88" s="38">
        <v>1850</v>
      </c>
      <c r="B88" s="39"/>
      <c r="C88" s="40">
        <v>0.28000000000000003</v>
      </c>
      <c r="D88" s="37">
        <v>0.54969596518592012</v>
      </c>
      <c r="E88" s="37">
        <f t="shared" si="32"/>
        <v>0.54969602565247999</v>
      </c>
      <c r="F88" s="37">
        <f t="shared" si="32"/>
        <v>0.32065600916159998</v>
      </c>
      <c r="G88" s="37">
        <f t="shared" si="32"/>
        <v>0.32065598167679998</v>
      </c>
      <c r="H88" s="37">
        <f t="shared" si="32"/>
        <v>0.32065600916160003</v>
      </c>
    </row>
    <row r="89" spans="1:8" x14ac:dyDescent="0.2">
      <c r="A89" s="38">
        <v>1860</v>
      </c>
      <c r="B89" s="39"/>
      <c r="C89" s="40">
        <v>0.08</v>
      </c>
      <c r="D89" s="37">
        <v>0.15705599005312001</v>
      </c>
      <c r="E89" s="37">
        <f t="shared" si="32"/>
        <v>0.15705600732927999</v>
      </c>
      <c r="F89" s="37">
        <f t="shared" si="32"/>
        <v>9.1616002617599987E-2</v>
      </c>
      <c r="G89" s="37">
        <f t="shared" si="32"/>
        <v>9.1615994764799993E-2</v>
      </c>
      <c r="H89" s="37">
        <f t="shared" si="32"/>
        <v>9.1616002617600001E-2</v>
      </c>
    </row>
    <row r="90" spans="1:8" x14ac:dyDescent="0.2">
      <c r="A90" s="38">
        <v>1980</v>
      </c>
      <c r="B90" s="39"/>
      <c r="C90" s="40">
        <v>0.28000000000000003</v>
      </c>
      <c r="D90" s="37">
        <v>0.54969596518592012</v>
      </c>
      <c r="E90" s="37">
        <f t="shared" si="32"/>
        <v>0.54969602565247999</v>
      </c>
      <c r="F90" s="37">
        <f t="shared" si="32"/>
        <v>0.32065600916159998</v>
      </c>
      <c r="G90" s="37">
        <f t="shared" si="32"/>
        <v>0.32065598167679998</v>
      </c>
      <c r="H90" s="37">
        <f t="shared" si="32"/>
        <v>0.32065600916160003</v>
      </c>
    </row>
    <row r="91" spans="1:8" x14ac:dyDescent="0.2">
      <c r="D91" s="31"/>
      <c r="E91" s="31"/>
      <c r="F91" s="31"/>
      <c r="G91" s="31"/>
      <c r="H91" s="31"/>
    </row>
    <row r="92" spans="1:8" s="15" customFormat="1" x14ac:dyDescent="0.2">
      <c r="A92" s="13"/>
      <c r="C92" s="13"/>
      <c r="D92" s="41" t="s">
        <v>57</v>
      </c>
      <c r="E92" s="41" t="s">
        <v>57</v>
      </c>
      <c r="F92" s="41" t="s">
        <v>57</v>
      </c>
      <c r="G92" s="41" t="s">
        <v>57</v>
      </c>
      <c r="H92" s="41" t="s">
        <v>57</v>
      </c>
    </row>
    <row r="93" spans="1:8" x14ac:dyDescent="0.2">
      <c r="A93" s="11" t="s">
        <v>58</v>
      </c>
      <c r="B93" s="42" t="s">
        <v>59</v>
      </c>
      <c r="C93" s="43" t="s">
        <v>60</v>
      </c>
      <c r="D93" s="14">
        <v>2023</v>
      </c>
      <c r="E93" s="14">
        <v>2024</v>
      </c>
      <c r="F93" s="14">
        <v>2025</v>
      </c>
      <c r="G93" s="14">
        <v>2026</v>
      </c>
      <c r="H93" s="14">
        <v>2027</v>
      </c>
    </row>
    <row r="94" spans="1:8" x14ac:dyDescent="0.2">
      <c r="A94" s="13" t="s">
        <v>61</v>
      </c>
      <c r="B94" s="44">
        <v>2.23E-2</v>
      </c>
      <c r="C94" s="45">
        <v>1.9141689520762527E-2</v>
      </c>
      <c r="D94" s="18">
        <v>0</v>
      </c>
      <c r="E94" s="18">
        <f t="shared" ref="E94:H94" si="33">E84</f>
        <v>0</v>
      </c>
      <c r="F94" s="18">
        <f t="shared" si="33"/>
        <v>0</v>
      </c>
      <c r="G94" s="18">
        <f t="shared" si="33"/>
        <v>0</v>
      </c>
      <c r="H94" s="18">
        <f t="shared" si="33"/>
        <v>0</v>
      </c>
    </row>
    <row r="95" spans="1:8" x14ac:dyDescent="0.2">
      <c r="A95" s="13" t="s">
        <v>62</v>
      </c>
      <c r="B95" s="44">
        <v>2.7E-2</v>
      </c>
      <c r="C95" s="45">
        <v>2.0550788825142691E-2</v>
      </c>
      <c r="D95" s="18">
        <v>0.41227197388944004</v>
      </c>
      <c r="E95" s="18">
        <v>0.41227201923935991</v>
      </c>
      <c r="F95" s="18">
        <v>0.24049200687119995</v>
      </c>
      <c r="G95" s="18">
        <v>0.24049198625759996</v>
      </c>
      <c r="H95" s="18">
        <v>0.24049200687120001</v>
      </c>
    </row>
    <row r="96" spans="1:8" x14ac:dyDescent="0.2">
      <c r="A96" s="13" t="s">
        <v>63</v>
      </c>
      <c r="B96" s="44">
        <v>1.7000000000000001E-2</v>
      </c>
      <c r="C96" s="45">
        <v>1.7056673789621109E-2</v>
      </c>
      <c r="D96" s="18">
        <v>0.17668798880976</v>
      </c>
      <c r="E96" s="18">
        <v>0.17668800824543998</v>
      </c>
      <c r="F96" s="18">
        <v>0.10306800294479998</v>
      </c>
      <c r="G96" s="18">
        <v>0.10306799411039999</v>
      </c>
      <c r="H96" s="31">
        <v>0.10306800294479999</v>
      </c>
    </row>
    <row r="97" spans="1:8" x14ac:dyDescent="0.2">
      <c r="A97" s="13" t="s">
        <v>64</v>
      </c>
      <c r="B97" s="44">
        <v>1.6899999999999998E-2</v>
      </c>
      <c r="C97" s="45">
        <v>1.591957830516846E-2</v>
      </c>
      <c r="D97" s="18">
        <v>0.11779199253984</v>
      </c>
      <c r="E97" s="18">
        <v>0.11779200549695998</v>
      </c>
      <c r="F97" s="18">
        <v>6.8712001963199987E-2</v>
      </c>
      <c r="G97" s="18">
        <v>6.8711996073599999E-2</v>
      </c>
      <c r="H97" s="31">
        <v>6.8712001963200001E-2</v>
      </c>
    </row>
    <row r="98" spans="1:8" x14ac:dyDescent="0.2">
      <c r="A98" s="13" t="s">
        <v>65</v>
      </c>
      <c r="B98" s="44">
        <v>2.3099999999999999E-2</v>
      </c>
      <c r="C98" s="45">
        <v>2.2617541631269489E-2</v>
      </c>
      <c r="D98" s="18">
        <v>0.54969596518592012</v>
      </c>
      <c r="E98" s="18">
        <v>0.54969602565247999</v>
      </c>
      <c r="F98" s="18">
        <v>0.32065600916159998</v>
      </c>
      <c r="G98" s="18">
        <v>0.32065598167679998</v>
      </c>
      <c r="H98" s="31">
        <v>0.32065600916160003</v>
      </c>
    </row>
    <row r="99" spans="1:8" x14ac:dyDescent="0.2">
      <c r="A99" s="13" t="s">
        <v>66</v>
      </c>
      <c r="B99" s="44">
        <v>4.8899999999999999E-2</v>
      </c>
      <c r="C99" s="45">
        <v>5.3753021873700992E-2</v>
      </c>
      <c r="D99" s="18">
        <v>0.15705599005312001</v>
      </c>
      <c r="E99" s="18">
        <v>0.15705600732927999</v>
      </c>
      <c r="F99" s="18">
        <v>9.1616002617599987E-2</v>
      </c>
      <c r="G99" s="18">
        <v>9.1615994764799993E-2</v>
      </c>
      <c r="H99" s="31">
        <v>9.1616002617600001E-2</v>
      </c>
    </row>
    <row r="100" spans="1:8" x14ac:dyDescent="0.2">
      <c r="A100" s="13" t="s">
        <v>67</v>
      </c>
      <c r="B100" s="44">
        <v>0.11817123389555799</v>
      </c>
      <c r="C100" s="45">
        <v>0.10051004915977441</v>
      </c>
      <c r="D100" s="18">
        <v>0.54969596518592012</v>
      </c>
      <c r="E100" s="18">
        <v>0.54969602565247999</v>
      </c>
      <c r="F100" s="18">
        <v>0.32065600916159998</v>
      </c>
      <c r="G100" s="18">
        <v>0.32065598167679998</v>
      </c>
      <c r="H100" s="18">
        <v>0.32065600916160003</v>
      </c>
    </row>
    <row r="101" spans="1:8" x14ac:dyDescent="0.2">
      <c r="A101" s="46" t="s">
        <v>2</v>
      </c>
      <c r="B101" s="47"/>
      <c r="C101" s="48"/>
      <c r="D101" s="20">
        <f t="shared" ref="D101:H101" si="34">SUM(D94:D100)</f>
        <v>1.9631998756640003</v>
      </c>
      <c r="E101" s="20">
        <f t="shared" si="34"/>
        <v>1.9632000916159997</v>
      </c>
      <c r="F101" s="20">
        <f t="shared" si="34"/>
        <v>1.1452000327199998</v>
      </c>
      <c r="G101" s="20">
        <f t="shared" si="34"/>
        <v>1.1451999345599999</v>
      </c>
      <c r="H101" s="49">
        <f t="shared" si="34"/>
        <v>1.14520003272</v>
      </c>
    </row>
    <row r="102" spans="1:8" x14ac:dyDescent="0.2">
      <c r="D102" s="50"/>
      <c r="E102" s="50"/>
      <c r="F102" s="50"/>
      <c r="G102" s="50"/>
      <c r="H102" s="50"/>
    </row>
    <row r="103" spans="1:8" hidden="1" outlineLevel="1" x14ac:dyDescent="0.2">
      <c r="A103" s="13" t="s">
        <v>68</v>
      </c>
      <c r="D103" s="22">
        <f t="shared" ref="D103:H103" si="35">+D82-D101</f>
        <v>0</v>
      </c>
      <c r="E103" s="22">
        <f t="shared" si="35"/>
        <v>0</v>
      </c>
      <c r="F103" s="22">
        <f t="shared" si="35"/>
        <v>0</v>
      </c>
      <c r="G103" s="22">
        <f t="shared" si="35"/>
        <v>0</v>
      </c>
      <c r="H103" s="22">
        <f t="shared" si="35"/>
        <v>0</v>
      </c>
    </row>
    <row r="104" spans="1:8" collapsed="1" x14ac:dyDescent="0.2">
      <c r="D104" s="50"/>
      <c r="E104" s="50"/>
      <c r="F104" s="31"/>
      <c r="G104" s="31"/>
      <c r="H104" s="31"/>
    </row>
    <row r="105" spans="1:8" x14ac:dyDescent="0.2">
      <c r="A105" s="11" t="s">
        <v>69</v>
      </c>
      <c r="B105" s="12"/>
      <c r="D105" s="50"/>
      <c r="E105" s="50"/>
      <c r="F105" s="31"/>
      <c r="G105" s="31"/>
      <c r="H105" s="31"/>
    </row>
    <row r="106" spans="1:8" x14ac:dyDescent="0.2">
      <c r="A106" s="13" t="s">
        <v>61</v>
      </c>
      <c r="D106" s="17">
        <v>3.2620027866350564E-2</v>
      </c>
      <c r="E106" s="17">
        <v>3.2620027866350564E-2</v>
      </c>
      <c r="F106" s="17">
        <v>3.2620027866350564E-2</v>
      </c>
      <c r="G106" s="17">
        <v>3.2620027866350564E-2</v>
      </c>
      <c r="H106" s="17">
        <v>3.2620027866350564E-2</v>
      </c>
    </row>
    <row r="107" spans="1:8" x14ac:dyDescent="0.2">
      <c r="A107" s="13" t="s">
        <v>62</v>
      </c>
      <c r="D107" s="17">
        <v>0.18824327655678458</v>
      </c>
      <c r="E107" s="17">
        <v>0.19671579129669953</v>
      </c>
      <c r="F107" s="17">
        <v>0.20342319912332354</v>
      </c>
      <c r="G107" s="17">
        <v>0.20836549935885545</v>
      </c>
      <c r="H107" s="17">
        <v>0.21330779959438739</v>
      </c>
    </row>
    <row r="108" spans="1:8" x14ac:dyDescent="0.2">
      <c r="A108" s="13" t="s">
        <v>63</v>
      </c>
      <c r="D108" s="17">
        <v>9.7423353154478531E-2</v>
      </c>
      <c r="E108" s="17">
        <v>0.10043706270790485</v>
      </c>
      <c r="F108" s="17">
        <v>0.10282291621968362</v>
      </c>
      <c r="G108" s="17">
        <v>0.10458091344871803</v>
      </c>
      <c r="H108" s="17">
        <v>0.10633891067775246</v>
      </c>
    </row>
    <row r="109" spans="1:8" x14ac:dyDescent="0.2">
      <c r="A109" s="13" t="s">
        <v>64</v>
      </c>
      <c r="D109" s="17">
        <v>5.8479807040045982E-2</v>
      </c>
      <c r="E109" s="17">
        <v>6.0355005992141733E-2</v>
      </c>
      <c r="F109" s="17">
        <v>6.1839538567636604E-2</v>
      </c>
      <c r="G109" s="17">
        <v>6.2933404616514671E-2</v>
      </c>
      <c r="H109" s="17">
        <v>6.4027270665392752E-2</v>
      </c>
    </row>
    <row r="110" spans="1:8" x14ac:dyDescent="0.2">
      <c r="A110" s="13" t="s">
        <v>65</v>
      </c>
      <c r="D110" s="17">
        <v>0.48248146235577649</v>
      </c>
      <c r="E110" s="17">
        <v>0.49491423441671234</v>
      </c>
      <c r="F110" s="17">
        <v>0.50475684610734617</v>
      </c>
      <c r="G110" s="17">
        <v>0.51200929643305604</v>
      </c>
      <c r="H110" s="17">
        <v>0.51926174675876602</v>
      </c>
    </row>
    <row r="111" spans="1:8" x14ac:dyDescent="0.2">
      <c r="A111" s="13" t="s">
        <v>66</v>
      </c>
      <c r="D111" s="17">
        <v>0.31483517102061215</v>
      </c>
      <c r="E111" s="17">
        <v>0.32327740555365619</v>
      </c>
      <c r="F111" s="17">
        <v>0.3299608415486821</v>
      </c>
      <c r="G111" s="17">
        <v>0.33488547833031113</v>
      </c>
      <c r="H111" s="17">
        <v>0.33981011511194015</v>
      </c>
    </row>
    <row r="112" spans="1:8" x14ac:dyDescent="0.2">
      <c r="A112" s="13" t="s">
        <v>67</v>
      </c>
      <c r="D112" s="17">
        <v>2.4754261179201547</v>
      </c>
      <c r="E112" s="17">
        <v>2.5306760894426694</v>
      </c>
      <c r="F112" s="17">
        <v>2.5744156523454058</v>
      </c>
      <c r="G112" s="17">
        <v>2.6066448022083657</v>
      </c>
      <c r="H112" s="17">
        <v>2.638873952071326</v>
      </c>
    </row>
    <row r="113" spans="1:8" x14ac:dyDescent="0.2">
      <c r="A113" s="46" t="s">
        <v>2</v>
      </c>
      <c r="B113" s="47"/>
      <c r="C113" s="46"/>
      <c r="D113" s="19">
        <f t="shared" ref="D113:H113" si="36">SUM(D106:D112)</f>
        <v>3.6495092159142031</v>
      </c>
      <c r="E113" s="19">
        <f t="shared" si="36"/>
        <v>3.7389956172761347</v>
      </c>
      <c r="F113" s="19">
        <f t="shared" si="36"/>
        <v>3.8098390217784281</v>
      </c>
      <c r="G113" s="19">
        <f t="shared" si="36"/>
        <v>3.8620394222621717</v>
      </c>
      <c r="H113" s="19">
        <f t="shared" si="36"/>
        <v>3.9142398227459152</v>
      </c>
    </row>
  </sheetData>
  <pageMargins left="0.75" right="0.75" top="1" bottom="1" header="0.5" footer="0.5"/>
  <pageSetup scale="3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48" ma:contentTypeDescription="Create a new document." ma:contentTypeScope="" ma:versionID="a4b4a55acc90ea2ea1085a795263fd5d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e0b75b47611d23716b65405f184f1e0d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</xsd:restriction>
          </xsd:simpleType>
        </xsd:union>
      </xsd:simpleType>
    </xsd:element>
    <xsd:element name="Applicant0" ma:index="28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istribution System Plan"/>
          <xsd:enumeration value="Draft Rate Order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OEB Intervention form"/>
          <xsd:enumeration value="ARC Letter of Representation"/>
          <xsd:enumeration value="Tracker"/>
          <xsd:enumeration value="Online Ad"/>
          <xsd:enumeration value="Estimate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RA" ma:index="43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44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45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46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47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48" nillable="true" ma:displayName="Accepted Service - Legal" ma:default="1" ma:format="Dropdown" ma:internalName="AcceptedService_x002d_Legal">
      <xsd:simpleType>
        <xsd:restriction base="dms:Boolean"/>
      </xsd:simpleType>
    </xsd:element>
    <xsd:element name="MediaServiceObjectDetectorVersions" ma:index="4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RRA xmlns="7e651a3a-8d05-4ee0-9344-b668032e30e0" xsi:nil="true"/>
    <DraftReady xmlns="7e651a3a-8d05-4ee0-9344-b668032e30e0" xsi:nil="true"/>
    <DocumentType xmlns="7e651a3a-8d05-4ee0-9344-b668032e30e0">Prefiled Evidence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EB-2023-0291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TaxCatchAll xmlns="1f5e108a-442b-424d-88d6-fdac133e65d6" xsi:nil="true"/>
    <IssueDate xmlns="7e651a3a-8d05-4ee0-9344-b668032e30e0">2023-10-03T04:00:00+00:00</IssueDate>
    <Applicant xmlns="7e651a3a-8d05-4ee0-9344-b668032e30e0">Hydro One Networks Inc. - HONI</Applicant>
    <WitnessApproved xmlns="7e651a3a-8d05-4ee0-9344-b668032e30e0">false</WitnessApproved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Applicant0 xmlns="7e651a3a-8d05-4ee0-9344-b668032e30e0">
      <Value>Hydro One Networks Inc. - HONI</Value>
    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SharedWithUsers xmlns="1f5e108a-442b-424d-88d6-fdac133e65d6">
      <UserInfo>
        <DisplayName>JODOIN Joel</DisplayName>
        <AccountId>854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0A03399-2555-40F4-B10F-41FD61A9E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00A9FF-90A3-42D5-B194-84361B47CE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108849-3C99-407E-8202-24E2E3C0474B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7e651a3a-8d05-4ee0-9344-b668032e30e0"/>
    <ds:schemaRef ds:uri="http://www.w3.org/XML/1998/namespace"/>
    <ds:schemaRef ds:uri="http://purl.org/dc/dcmitype/"/>
    <ds:schemaRef ds:uri="1f5e108a-442b-424d-88d6-fdac133e65d6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Comparison</vt:lpstr>
      <vt:lpstr>DG Prov GEP (DRO)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 Norman</dc:creator>
  <cp:keywords/>
  <dc:description/>
  <cp:lastModifiedBy>ANDREY Elise</cp:lastModifiedBy>
  <cp:revision/>
  <dcterms:created xsi:type="dcterms:W3CDTF">2023-09-23T04:35:24Z</dcterms:created>
  <dcterms:modified xsi:type="dcterms:W3CDTF">2024-02-22T19:50:34Z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