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191" documentId="8_{3B472D8E-C524-4FA4-9ACF-73FBAABC1F99}" xr6:coauthVersionLast="47" xr6:coauthVersionMax="47" xr10:uidLastSave="{2E5527EF-875C-4188-AD7F-30D10A4BA229}"/>
  <bookViews>
    <workbookView xWindow="-120" yWindow="-120" windowWidth="29040" windowHeight="15840" activeTab="1" xr2:uid="{5EC4676B-F9E0-48AB-B08C-F9442206DE99}"/>
  </bookViews>
  <sheets>
    <sheet name="Revenue requirement  17%" sheetId="2" r:id="rId1"/>
    <sheet name="Revenue requirement  18.2%" sheetId="1" r:id="rId2"/>
    <sheet name="Comparison" sheetId="3" r:id="rId3"/>
  </sheets>
  <definedNames>
    <definedName name="\p">#N/A</definedName>
    <definedName name="____________N4" localSheetId="0">#REF!</definedName>
    <definedName name="____________N4">#REF!</definedName>
    <definedName name="____________N6" localSheetId="0">#REF!</definedName>
    <definedName name="____________N6">#REF!</definedName>
    <definedName name="____________SUM3">#REF!</definedName>
    <definedName name="___________SUM2">#REF!</definedName>
    <definedName name="_____PT2">#REF!</definedName>
    <definedName name="____PT1">#REF!</definedName>
    <definedName name="____PT2">#REF!</definedName>
    <definedName name="____PT3">#REF!</definedName>
    <definedName name="___PT1">#REF!</definedName>
    <definedName name="___PT2">#REF!</definedName>
    <definedName name="___PT3">#REF!</definedName>
    <definedName name="___SUM1">#N/A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SUM1">#N/A</definedName>
    <definedName name="__SUM2">#REF!</definedName>
    <definedName name="__SUM3">#REF!</definedName>
    <definedName name="_1st__250_KWH">#REF!</definedName>
    <definedName name="_2004_BUDGET">#REF!</definedName>
    <definedName name="_xlnm._FilterDatabase" hidden="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UM1">#N/A</definedName>
    <definedName name="_SUM2">#REF!</definedName>
    <definedName name="_SUM3">#REF!</definedName>
    <definedName name="a">#REF!</definedName>
    <definedName name="Account">#REF!</definedName>
    <definedName name="AccountKey">#REF!</definedName>
    <definedName name="Accounts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ctualYears">#REF!</definedName>
    <definedName name="adfadsfe">#REF!</definedName>
    <definedName name="adfasdfsdfsd">#REF!</definedName>
    <definedName name="afds">#REF!</definedName>
    <definedName name="Age">#REF!</definedName>
    <definedName name="ALL">#REF!</definedName>
    <definedName name="ALLX">#N/A</definedName>
    <definedName name="am">#REF!</definedName>
    <definedName name="ANALYSIS_TYPES">#REF!</definedName>
    <definedName name="Angela_Suh___METS1_2">#REF!</definedName>
    <definedName name="AOS_Serv_Cat">#REF!</definedName>
    <definedName name="APN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dfadfsdfsdfassdfdsf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 localSheetId="0">#REF!,#REF!</definedName>
    <definedName name="b">#REF!,#REF!</definedName>
    <definedName name="Backlog_Rollup">#REF!</definedName>
    <definedName name="Backlog_Spread">#REF!</definedName>
    <definedName name="Base">#REF!</definedName>
    <definedName name="BEGIN">#N/A</definedName>
    <definedName name="BFORM">#N/A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U">#REF!</definedName>
    <definedName name="Budget">#REF!</definedName>
    <definedName name="Bus_Proc_and_Qlty_Assurance">#REF!</definedName>
    <definedName name="Buses">#REF!</definedName>
    <definedName name="BUV">#REF!</definedName>
    <definedName name="bvnvnv">#REF!</definedName>
    <definedName name="CAD">#REF!</definedName>
    <definedName name="Categories">#REF!</definedName>
    <definedName name="CC">#REF!</definedName>
    <definedName name="ccccc">#REF!</definedName>
    <definedName name="CGA">#REF!</definedName>
    <definedName name="CGAS">#REF!</definedName>
    <definedName name="CGE">#REF!</definedName>
    <definedName name="CGSPL">#N/A</definedName>
    <definedName name="CGSPLA">#N/A</definedName>
    <definedName name="Chart_Data">#REF!</definedName>
    <definedName name="check">#REF!</definedName>
    <definedName name="CL">#REF!</definedName>
    <definedName name="class">#REF!</definedName>
    <definedName name="Cmonths">#REF!</definedName>
    <definedName name="COLA2.1">#REF!</definedName>
    <definedName name="Company">#REF!</definedName>
    <definedName name="ContingencyIn">#REF!</definedName>
    <definedName name="COSTMENU">#N/A</definedName>
    <definedName name="Current_1">#REF!</definedName>
    <definedName name="Current_2">#REF!</definedName>
    <definedName name="Current_3">#REF!</definedName>
    <definedName name="dasdfeeferfer" localSheetId="0">#REF!,#REF!,#REF!,#REF!,#REF!</definedName>
    <definedName name="dasdfeeferfer">#REF!,#REF!,#REF!,#REF!,#REF!</definedName>
    <definedName name="date">#REF!</definedName>
    <definedName name="DateTable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dd">39969.400462963</definedName>
    <definedName name="de">0.00154386574286036</definedName>
    <definedName name="dealview">#REF!</definedName>
    <definedName name="dealview1">#REF!</definedName>
    <definedName name="Dec_02_Actual">#REF!</definedName>
    <definedName name="DECASSETS">#REF!</definedName>
    <definedName name="DECLIAB">#REF!</definedName>
    <definedName name="DeptID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kfopw">#REF!</definedName>
    <definedName name="DMCommon">#REF!</definedName>
    <definedName name="DMCustomer">#REF!</definedName>
    <definedName name="DMDevelopment">#REF!</definedName>
    <definedName name="DME_BeforeCloseCompleted" hidden="1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rop_zone">#REF!</definedName>
    <definedName name="dsa">"V920"</definedName>
    <definedName name="DXDepr99">#REF!</definedName>
    <definedName name="EBNUMBER">#REF!</definedName>
    <definedName name="ed">#REF!</definedName>
    <definedName name="edbor">#REF!</definedName>
    <definedName name="eLDC_1505">#REF!</definedName>
    <definedName name="ELDCLoad">#REF!</definedName>
    <definedName name="ELDCRate">#REF!</definedName>
    <definedName name="EmpClass">#REF!</definedName>
    <definedName name="eng">#REF!</definedName>
    <definedName name="EngName">#REF!</definedName>
    <definedName name="escape">#REF!</definedName>
    <definedName name="EV__LASTREFTIME__" hidden="1">"(GMT-05:00)11/21/2013 12:17:18 PM"</definedName>
    <definedName name="Feb">#REF!</definedName>
    <definedName name="FebActRetail">#REF!</definedName>
    <definedName name="Field_Administrative_Services">#REF!</definedName>
    <definedName name="Field_Meter_Services_Manager">#REF!</definedName>
    <definedName name="Fields">#REF!</definedName>
    <definedName name="Final_Budget_Print">#REF!</definedName>
    <definedName name="FiscalYR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cast">#REF!</definedName>
    <definedName name="Forecast_ECS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ringe_Rate">#REF!</definedName>
    <definedName name="Fringe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P">#N/A</definedName>
    <definedName name="GATOT">#N/A</definedName>
    <definedName name="GENADM">#N/A</definedName>
    <definedName name="GENADM2">#N/A</definedName>
    <definedName name="GPSUM">#N/A</definedName>
    <definedName name="GSITable">#REF!</definedName>
    <definedName name="HEADING">#N/A</definedName>
    <definedName name="Heads">#REF!</definedName>
    <definedName name="HOLIDAYS">#N/A</definedName>
    <definedName name="HON_1505">#REF!</definedName>
    <definedName name="Hours">#REF!</definedName>
    <definedName name="HTML_CodePage" hidden="1">1252</definedName>
    <definedName name="HTML_Control" localSheetId="0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0" hidden="1">{"'2003 05 15'!$W$11:$AI$18","'2003 05 15'!$A$1:$V$30"}</definedName>
    <definedName name="Huh?" hidden="1">{"'2003 05 15'!$W$11:$AI$18","'2003 05 15'!$A$1:$V$30"}</definedName>
    <definedName name="INSTALL">#N/A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vels">#REF!</definedName>
    <definedName name="LIAB">#REF!</definedName>
    <definedName name="LIABJAN09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OPM">#N/A</definedName>
    <definedName name="LOOPX">#N/A</definedName>
    <definedName name="LPK">#REF!</definedName>
    <definedName name="LU">#REF!</definedName>
    <definedName name="LYN">#REF!</definedName>
    <definedName name="mapcss">#REF!</definedName>
    <definedName name="mapdss">#REF!</definedName>
    <definedName name="mapping">#REF!</definedName>
    <definedName name="May_02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FA_Feed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S">#REF!</definedName>
    <definedName name="mwd">#REF!</definedName>
    <definedName name="mwdbor">#REF!</definedName>
    <definedName name="name">#REF!</definedName>
    <definedName name="NELDC_kWhs">#REF!</definedName>
    <definedName name="New_Rate_Order_Effective_Date">#REF!</definedName>
    <definedName name="nmbmbm">"V2002-03-29"</definedName>
    <definedName name="nnbbmb">#REF!,#REF!,#REF!,#REF!</definedName>
    <definedName name="NNELDCkWhs">#REF!</definedName>
    <definedName name="NOPREC">#N/A</definedName>
    <definedName name="NOVASSETS">#REF!</definedName>
    <definedName name="NOVLIAB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JECT_ID">"OH_P300_TREE_VW"</definedName>
    <definedName name="NvsValTbl.PROJECT_TYPE">"OH_PROJ_TYPE_VW"</definedName>
    <definedName name="NvsValTbl.RESOURCE_TYPE">"PROJ_RES_TYPE"</definedName>
    <definedName name="OCTASSETS">#REF!</definedName>
    <definedName name="OCTLIAB">#REF!</definedName>
    <definedName name="OFFSTAFFX">#N/A</definedName>
    <definedName name="OFPRDB01.OFPROD">#REF!</definedName>
    <definedName name="OH">#REF!</definedName>
    <definedName name="Old_Print_Area_A">#REF!</definedName>
    <definedName name="OPSUM">#N/A</definedName>
    <definedName name="OrgTable">#REF!</definedName>
    <definedName name="OT">#REF!</definedName>
    <definedName name="OTHMENU">#N/A</definedName>
    <definedName name="overhead">#REF!</definedName>
    <definedName name="PAGE1">#N/A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ercent_Area">#REF!,#REF!,#REF!,#REF!</definedName>
    <definedName name="PipeLine___CGA_Spread">#REF!</definedName>
    <definedName name="PipeLine___Hagler_Spread">#REF!</definedName>
    <definedName name="PIVOT3_Green" localSheetId="0" hidden="1">{"'2003 05 15'!$W$11:$AI$18","'2003 05 15'!$A$1:$V$30"}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_xlnm.Print_Area">#REF!</definedName>
    <definedName name="Print_Area_MI">#REF!</definedName>
    <definedName name="Print_Area2">#REF!</definedName>
    <definedName name="Print_Budget">#REF!</definedName>
    <definedName name="Print_Budget_PNL">#REF!</definedName>
    <definedName name="Print_Fcst" localSheetId="0">'Revenue requirement  17%'!Print_Fcst</definedName>
    <definedName name="Print_Fcst">[0]!Print_Fcst</definedName>
    <definedName name="PRINTMENU">#N/A</definedName>
    <definedName name="Projects" localSheetId="0">#REF!</definedName>
    <definedName name="Projects">#REF!</definedName>
    <definedName name="Prudential_2002" localSheetId="0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uery1">#REF!</definedName>
    <definedName name="ratedescription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NOP">#N/A</definedName>
    <definedName name="RECRUITING">#N/A</definedName>
    <definedName name="REFLAG">#N/A</definedName>
    <definedName name="RegAssLiab">#REF!</definedName>
    <definedName name="region1">#REF!</definedName>
    <definedName name="regionx">#REF!</definedName>
    <definedName name="Report_Date">#REF!</definedName>
    <definedName name="Report_Month">#REF!</definedName>
    <definedName name="REPORTMENU">#N/A</definedName>
    <definedName name="RES_CAT">#REF!</definedName>
    <definedName name="RES_SUB_CAT">#REF!</definedName>
    <definedName name="RES_TYPE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ID">#REF!</definedName>
    <definedName name="RMDepr">#REF!</definedName>
    <definedName name="RTT">#REF!</definedName>
    <definedName name="rundate">#REF!</definedName>
    <definedName name="s">#REF!</definedName>
    <definedName name="sACCOMP">#REF!</definedName>
    <definedName name="Salary">#REF!</definedName>
    <definedName name="SALCTL">#N/A</definedName>
    <definedName name="SALFUTR">#N/A</definedName>
    <definedName name="SALSTAFF">#N/A</definedName>
    <definedName name="SALTEMP">#N/A</definedName>
    <definedName name="sCC">#REF!</definedName>
    <definedName name="SCD">#REF!</definedName>
    <definedName name="Schedule">#REF!</definedName>
    <definedName name="SCN">#REF!</definedName>
    <definedName name="SD">#REF!</definedName>
    <definedName name="SDBOR">#REF!</definedName>
    <definedName name="SELLING">#N/A</definedName>
    <definedName name="Serv_Cat">#REF!</definedName>
    <definedName name="Service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#REF!</definedName>
    <definedName name="ss" localSheetId="0" hidden="1">{"'2003 05 15'!$W$11:$AI$18","'2003 05 15'!$A$1:$V$30"}</definedName>
    <definedName name="ss" hidden="1">{"'2003 05 15'!$W$11:$AI$18","'2003 05 15'!$A$1:$V$30"}</definedName>
    <definedName name="staff">#REF!</definedName>
    <definedName name="START_YR">#REF!</definedName>
    <definedName name="STAT_CODE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t" localSheetId="0">'Revenue requirement  17%'!t</definedName>
    <definedName name="t">[0]!t</definedName>
    <definedName name="Targets" localSheetId="0">#REF!</definedName>
    <definedName name="Targets">#REF!</definedName>
    <definedName name="TCCommon" localSheetId="0">#REF!</definedName>
    <definedName name="TCCommon">#REF!</definedName>
    <definedName name="TCDevelopment">#REF!</definedName>
    <definedName name="TCOperating">#REF!</definedName>
    <definedName name="TCSustainment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s">#REF!</definedName>
    <definedName name="test">#REF!</definedName>
    <definedName name="thou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TRENDS">#N/A</definedName>
    <definedName name="TXLDCLoad">#REF!</definedName>
    <definedName name="TXLDCRate">#REF!</definedName>
    <definedName name="Union">#REF!</definedName>
    <definedName name="units">#REF!</definedName>
    <definedName name="Untitled">#REF!</definedName>
    <definedName name="UPDATE">#N/A</definedName>
    <definedName name="Update_Date">#REF!</definedName>
    <definedName name="WANG">#N/A</definedName>
    <definedName name="wbs">#REF!</definedName>
    <definedName name="we" localSheetId="0">#REF!,#REF!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rk_Force_Deployment">#REF!</definedName>
    <definedName name="Workforce_Acquisition">#REF!</definedName>
    <definedName name="wrn.All._.Total._.Costsl." localSheetId="0" hidden="1">{"Help Desk",#N/A,FALSE,"Total Costs";"Server Management",#N/A,FALSE,"Total Costs";"Application Management",#N/A,FALSE,"Total Costs"}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localSheetId="0" hidden="1">{"Application Management",#N/A,FALSE,"Total Costs"}</definedName>
    <definedName name="wrn.Application._.Management._.Total._.Costs." hidden="1">{"Application Management",#N/A,FALSE,"Total Costs"}</definedName>
    <definedName name="wrn.August._.Ops._.Report." localSheetId="0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localSheetId="0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localSheetId="0" hidden="1">{"Help Desk",#N/A,FALSE,"Total Costs"}</definedName>
    <definedName name="wrn.Help._.Desk._.Total._.Costs." hidden="1">{"Help Desk",#N/A,FALSE,"Total Costs"}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localSheetId="0" hidden="1">{"Server Management",#N/A,FALSE,"Total Costs"}</definedName>
    <definedName name="wrn.Server._.Management._.Total._.Costs." hidden="1">{"Server Management",#N/A,FALSE,"Total Costs"}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#REF!</definedName>
    <definedName name="Year99">!$Z$8:$AN$540</definedName>
    <definedName name="YesorNo">#REF!</definedName>
    <definedName name="YTD">#REF!</definedName>
    <definedName name="ZLOAD">#N/A</definedName>
    <definedName name="zxzx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2" l="1"/>
  <c r="O43" i="2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V53" i="1"/>
  <c r="AU53" i="1"/>
  <c r="AS53" i="1"/>
  <c r="AR53" i="1"/>
  <c r="AP53" i="1"/>
  <c r="AO53" i="1"/>
  <c r="AM53" i="1"/>
  <c r="AL53" i="1"/>
  <c r="AJ53" i="1"/>
  <c r="AI53" i="1"/>
  <c r="AG53" i="1"/>
  <c r="AF53" i="1"/>
  <c r="AD53" i="1"/>
  <c r="AC53" i="1"/>
  <c r="AA53" i="1"/>
  <c r="Z53" i="1"/>
  <c r="X53" i="1"/>
  <c r="W53" i="1"/>
  <c r="U53" i="1"/>
  <c r="T53" i="1"/>
  <c r="R53" i="1"/>
  <c r="Q53" i="1"/>
  <c r="O53" i="1"/>
  <c r="N53" i="1"/>
  <c r="L53" i="1"/>
  <c r="K53" i="1"/>
  <c r="I53" i="1"/>
  <c r="H53" i="1"/>
  <c r="AV52" i="1"/>
  <c r="AU52" i="1"/>
  <c r="AS52" i="1"/>
  <c r="AR52" i="1"/>
  <c r="AP52" i="1"/>
  <c r="AO52" i="1"/>
  <c r="AM52" i="1"/>
  <c r="AL52" i="1"/>
  <c r="AJ52" i="1"/>
  <c r="AI52" i="1"/>
  <c r="AG52" i="1"/>
  <c r="AF52" i="1"/>
  <c r="AD52" i="1"/>
  <c r="AC52" i="1"/>
  <c r="AA52" i="1"/>
  <c r="Z52" i="1"/>
  <c r="X52" i="1"/>
  <c r="W52" i="1"/>
  <c r="U52" i="1"/>
  <c r="T52" i="1"/>
  <c r="R52" i="1"/>
  <c r="Q52" i="1"/>
  <c r="O52" i="1"/>
  <c r="N52" i="1"/>
  <c r="L52" i="1"/>
  <c r="K52" i="1"/>
  <c r="I52" i="1"/>
  <c r="H52" i="1"/>
  <c r="F38" i="1"/>
  <c r="E38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F53" i="1"/>
  <c r="E53" i="1"/>
  <c r="F52" i="1"/>
  <c r="E52" i="1"/>
  <c r="E51" i="1"/>
  <c r="E54" i="1" s="1"/>
  <c r="E57" i="1" s="1"/>
  <c r="F23" i="1"/>
  <c r="E23" i="1"/>
  <c r="F23" i="2"/>
  <c r="K76" i="2"/>
  <c r="J76" i="2"/>
  <c r="I76" i="2"/>
  <c r="H76" i="2"/>
  <c r="G76" i="2"/>
  <c r="F76" i="2"/>
  <c r="E76" i="2"/>
  <c r="D76" i="2"/>
  <c r="K75" i="2"/>
  <c r="J75" i="2"/>
  <c r="H75" i="2"/>
  <c r="G75" i="2"/>
  <c r="H74" i="2" s="1"/>
  <c r="F75" i="2"/>
  <c r="G74" i="2" s="1"/>
  <c r="E75" i="2"/>
  <c r="F74" i="2" s="1"/>
  <c r="D75" i="2"/>
  <c r="E74" i="2" s="1"/>
  <c r="I75" i="2"/>
  <c r="E60" i="1" l="1"/>
  <c r="E59" i="1"/>
  <c r="E60" i="2"/>
  <c r="E23" i="2" l="1"/>
  <c r="G89" i="2" l="1"/>
  <c r="H81" i="2" s="1"/>
  <c r="H83" i="2" s="1"/>
  <c r="E89" i="2"/>
  <c r="F81" i="2" s="1"/>
  <c r="F83" i="2" s="1"/>
  <c r="H88" i="2"/>
  <c r="H89" i="2" s="1"/>
  <c r="I81" i="2" s="1"/>
  <c r="I83" i="2" s="1"/>
  <c r="I85" i="2" s="1"/>
  <c r="G88" i="2"/>
  <c r="F88" i="2"/>
  <c r="F89" i="2" s="1"/>
  <c r="G81" i="2" s="1"/>
  <c r="G83" i="2" s="1"/>
  <c r="E88" i="2"/>
  <c r="R84" i="2"/>
  <c r="Q84" i="2"/>
  <c r="P84" i="2"/>
  <c r="O84" i="2"/>
  <c r="N84" i="2"/>
  <c r="M84" i="2"/>
  <c r="L84" i="2"/>
  <c r="D84" i="2"/>
  <c r="D85" i="2" s="1"/>
  <c r="D88" i="2" s="1"/>
  <c r="R82" i="2"/>
  <c r="Q82" i="2"/>
  <c r="P82" i="2"/>
  <c r="O82" i="2"/>
  <c r="N82" i="2"/>
  <c r="M82" i="2"/>
  <c r="L82" i="2"/>
  <c r="I74" i="2"/>
  <c r="D72" i="2"/>
  <c r="R71" i="2"/>
  <c r="Q71" i="2"/>
  <c r="P71" i="2"/>
  <c r="O71" i="2"/>
  <c r="N71" i="2"/>
  <c r="M71" i="2"/>
  <c r="L71" i="2"/>
  <c r="E69" i="2"/>
  <c r="D67" i="2"/>
  <c r="E65" i="2" s="1"/>
  <c r="R53" i="2"/>
  <c r="Q53" i="2"/>
  <c r="O53" i="2"/>
  <c r="N53" i="2"/>
  <c r="L53" i="2"/>
  <c r="K53" i="2"/>
  <c r="I53" i="2"/>
  <c r="H53" i="2"/>
  <c r="E38" i="2"/>
  <c r="D37" i="2"/>
  <c r="F37" i="2" s="1"/>
  <c r="F52" i="2" s="1"/>
  <c r="AU30" i="2"/>
  <c r="AR30" i="2"/>
  <c r="AO30" i="2"/>
  <c r="AL30" i="2"/>
  <c r="AI30" i="2"/>
  <c r="AF30" i="2"/>
  <c r="E29" i="2"/>
  <c r="E33" i="2" s="1"/>
  <c r="E51" i="2" s="1"/>
  <c r="E28" i="2"/>
  <c r="E32" i="2" s="1"/>
  <c r="E27" i="2"/>
  <c r="E31" i="2" s="1"/>
  <c r="P20" i="2"/>
  <c r="R20" i="2" s="1"/>
  <c r="R24" i="2" s="1"/>
  <c r="M20" i="2"/>
  <c r="N20" i="2" s="1"/>
  <c r="N24" i="2" s="1"/>
  <c r="J20" i="2"/>
  <c r="L20" i="2" s="1"/>
  <c r="L24" i="2" s="1"/>
  <c r="G20" i="2"/>
  <c r="I20" i="2" s="1"/>
  <c r="I24" i="2" s="1"/>
  <c r="D20" i="2"/>
  <c r="F20" i="2" s="1"/>
  <c r="F24" i="2" s="1"/>
  <c r="K20" i="2" l="1"/>
  <c r="K24" i="2" s="1"/>
  <c r="O20" i="2"/>
  <c r="O24" i="2" s="1"/>
  <c r="L27" i="2"/>
  <c r="L31" i="2" s="1"/>
  <c r="L34" i="2" s="1"/>
  <c r="L29" i="2"/>
  <c r="L33" i="2" s="1"/>
  <c r="L51" i="2" s="1"/>
  <c r="L28" i="2"/>
  <c r="L32" i="2" s="1"/>
  <c r="F53" i="2"/>
  <c r="D89" i="2"/>
  <c r="E81" i="2" s="1"/>
  <c r="E83" i="2" s="1"/>
  <c r="E53" i="2"/>
  <c r="K27" i="2"/>
  <c r="K31" i="2" s="1"/>
  <c r="K28" i="2"/>
  <c r="K32" i="2" s="1"/>
  <c r="K29" i="2"/>
  <c r="K33" i="2" s="1"/>
  <c r="K51" i="2" s="1"/>
  <c r="E34" i="2"/>
  <c r="E40" i="2" s="1"/>
  <c r="E54" i="2"/>
  <c r="E57" i="2" s="1"/>
  <c r="E59" i="2" s="1"/>
  <c r="E67" i="2"/>
  <c r="F65" i="2" s="1"/>
  <c r="E70" i="2"/>
  <c r="F27" i="2"/>
  <c r="F31" i="2" s="1"/>
  <c r="F28" i="2"/>
  <c r="F32" i="2" s="1"/>
  <c r="F29" i="2"/>
  <c r="F33" i="2" s="1"/>
  <c r="F51" i="2" s="1"/>
  <c r="F54" i="2" s="1"/>
  <c r="F57" i="2" s="1"/>
  <c r="I28" i="2"/>
  <c r="I32" i="2" s="1"/>
  <c r="I27" i="2"/>
  <c r="I31" i="2" s="1"/>
  <c r="I29" i="2"/>
  <c r="I33" i="2" s="1"/>
  <c r="I51" i="2" s="1"/>
  <c r="N27" i="2"/>
  <c r="N31" i="2" s="1"/>
  <c r="N28" i="2"/>
  <c r="N32" i="2" s="1"/>
  <c r="N29" i="2"/>
  <c r="N33" i="2" s="1"/>
  <c r="N51" i="2" s="1"/>
  <c r="O27" i="2"/>
  <c r="O31" i="2" s="1"/>
  <c r="O28" i="2"/>
  <c r="O32" i="2" s="1"/>
  <c r="O29" i="2"/>
  <c r="O33" i="2" s="1"/>
  <c r="O51" i="2" s="1"/>
  <c r="R27" i="2"/>
  <c r="R31" i="2" s="1"/>
  <c r="R28" i="2"/>
  <c r="R32" i="2" s="1"/>
  <c r="R29" i="2"/>
  <c r="R33" i="2" s="1"/>
  <c r="R51" i="2" s="1"/>
  <c r="I88" i="2"/>
  <c r="I89" i="2"/>
  <c r="J81" i="2" s="1"/>
  <c r="J83" i="2" s="1"/>
  <c r="J85" i="2" s="1"/>
  <c r="Q20" i="2"/>
  <c r="Q24" i="2" s="1"/>
  <c r="E20" i="2"/>
  <c r="E37" i="2"/>
  <c r="E52" i="2" s="1"/>
  <c r="H20" i="2"/>
  <c r="H24" i="2" s="1"/>
  <c r="F59" i="2" l="1"/>
  <c r="F60" i="2"/>
  <c r="F38" i="2" s="1"/>
  <c r="Q27" i="2"/>
  <c r="Q31" i="2" s="1"/>
  <c r="Q28" i="2"/>
  <c r="Q32" i="2" s="1"/>
  <c r="Q29" i="2"/>
  <c r="Q33" i="2" s="1"/>
  <c r="Q51" i="2" s="1"/>
  <c r="J88" i="2"/>
  <c r="J89" i="2"/>
  <c r="K81" i="2" s="1"/>
  <c r="K83" i="2" s="1"/>
  <c r="K85" i="2" s="1"/>
  <c r="R34" i="2"/>
  <c r="K34" i="2"/>
  <c r="F34" i="2"/>
  <c r="F40" i="2" s="1"/>
  <c r="F43" i="2" s="1"/>
  <c r="F45" i="2" s="1"/>
  <c r="F67" i="2"/>
  <c r="G65" i="2" s="1"/>
  <c r="F70" i="2"/>
  <c r="J37" i="2" s="1"/>
  <c r="N34" i="2"/>
  <c r="I34" i="2"/>
  <c r="U53" i="2"/>
  <c r="T53" i="2"/>
  <c r="G37" i="2"/>
  <c r="E72" i="2"/>
  <c r="F69" i="2" s="1"/>
  <c r="O34" i="2"/>
  <c r="H27" i="2"/>
  <c r="H31" i="2" s="1"/>
  <c r="H28" i="2"/>
  <c r="H32" i="2" s="1"/>
  <c r="H29" i="2"/>
  <c r="H33" i="2" s="1"/>
  <c r="H51" i="2" s="1"/>
  <c r="H37" i="2" l="1"/>
  <c r="H52" i="2" s="1"/>
  <c r="H54" i="2" s="1"/>
  <c r="H57" i="2" s="1"/>
  <c r="I37" i="2"/>
  <c r="I52" i="2" s="1"/>
  <c r="I54" i="2" s="1"/>
  <c r="I57" i="2" s="1"/>
  <c r="L37" i="2"/>
  <c r="K37" i="2"/>
  <c r="K52" i="2" s="1"/>
  <c r="K54" i="2" s="1"/>
  <c r="K57" i="2" s="1"/>
  <c r="F72" i="2"/>
  <c r="G69" i="2" s="1"/>
  <c r="G70" i="2"/>
  <c r="M37" i="2" s="1"/>
  <c r="G67" i="2"/>
  <c r="H65" i="2" s="1"/>
  <c r="H34" i="2"/>
  <c r="K88" i="2"/>
  <c r="X53" i="2"/>
  <c r="W53" i="2"/>
  <c r="Q34" i="2"/>
  <c r="I59" i="2" l="1"/>
  <c r="I60" i="2"/>
  <c r="I38" i="2" s="1"/>
  <c r="I40" i="2" s="1"/>
  <c r="I43" i="2" s="1"/>
  <c r="I45" i="2" s="1"/>
  <c r="K60" i="2"/>
  <c r="K38" i="2" s="1"/>
  <c r="K59" i="2"/>
  <c r="H59" i="2"/>
  <c r="H60" i="2"/>
  <c r="H38" i="2" s="1"/>
  <c r="H40" i="2" s="1"/>
  <c r="O37" i="2"/>
  <c r="N37" i="2"/>
  <c r="H70" i="2"/>
  <c r="P37" i="2" s="1"/>
  <c r="H67" i="2"/>
  <c r="I65" i="2" s="1"/>
  <c r="Z53" i="2"/>
  <c r="AA53" i="2"/>
  <c r="L52" i="2"/>
  <c r="L54" i="2" s="1"/>
  <c r="L57" i="2" s="1"/>
  <c r="K40" i="2"/>
  <c r="G72" i="2"/>
  <c r="H69" i="2" s="1"/>
  <c r="H72" i="2" s="1"/>
  <c r="I69" i="2" s="1"/>
  <c r="K89" i="2"/>
  <c r="L81" i="2" s="1"/>
  <c r="L83" i="2" s="1"/>
  <c r="L85" i="2" s="1"/>
  <c r="L60" i="2" l="1"/>
  <c r="L38" i="2" s="1"/>
  <c r="L40" i="2" s="1"/>
  <c r="L43" i="2" s="1"/>
  <c r="L45" i="2" s="1"/>
  <c r="L59" i="2"/>
  <c r="L88" i="2"/>
  <c r="L89" i="2" s="1"/>
  <c r="M81" i="2" s="1"/>
  <c r="M83" i="2" s="1"/>
  <c r="M85" i="2" s="1"/>
  <c r="I70" i="2"/>
  <c r="I67" i="2"/>
  <c r="J65" i="2" s="1"/>
  <c r="N52" i="2"/>
  <c r="N54" i="2" s="1"/>
  <c r="N57" i="2" s="1"/>
  <c r="R37" i="2"/>
  <c r="Q37" i="2"/>
  <c r="O52" i="2"/>
  <c r="O54" i="2" s="1"/>
  <c r="O57" i="2" s="1"/>
  <c r="O60" i="2" l="1"/>
  <c r="O38" i="2" s="1"/>
  <c r="O40" i="2" s="1"/>
  <c r="O59" i="2"/>
  <c r="N60" i="2"/>
  <c r="N38" i="2" s="1"/>
  <c r="N40" i="2" s="1"/>
  <c r="N59" i="2"/>
  <c r="M88" i="2"/>
  <c r="M89" i="2" s="1"/>
  <c r="N81" i="2" s="1"/>
  <c r="N83" i="2" s="1"/>
  <c r="N85" i="2" s="1"/>
  <c r="Q52" i="2"/>
  <c r="Q54" i="2" s="1"/>
  <c r="Q57" i="2" s="1"/>
  <c r="S37" i="2"/>
  <c r="J74" i="2"/>
  <c r="AD53" i="2"/>
  <c r="AC53" i="2"/>
  <c r="R52" i="2"/>
  <c r="R54" i="2" s="1"/>
  <c r="R57" i="2" s="1"/>
  <c r="J70" i="2"/>
  <c r="V37" i="2" s="1"/>
  <c r="J67" i="2"/>
  <c r="K65" i="2" s="1"/>
  <c r="I72" i="2"/>
  <c r="J69" i="2" s="1"/>
  <c r="J72" i="2" s="1"/>
  <c r="K69" i="2" s="1"/>
  <c r="R60" i="2" l="1"/>
  <c r="R38" i="2" s="1"/>
  <c r="R40" i="2" s="1"/>
  <c r="R43" i="2" s="1"/>
  <c r="R45" i="2" s="1"/>
  <c r="R59" i="2"/>
  <c r="Q60" i="2"/>
  <c r="Q38" i="2" s="1"/>
  <c r="Q40" i="2" s="1"/>
  <c r="Q59" i="2"/>
  <c r="X37" i="2"/>
  <c r="X52" i="2" s="1"/>
  <c r="W37" i="2"/>
  <c r="W52" i="2" s="1"/>
  <c r="S20" i="2"/>
  <c r="K67" i="2"/>
  <c r="L65" i="2" s="1"/>
  <c r="K70" i="2"/>
  <c r="Y37" i="2" s="1"/>
  <c r="U37" i="2"/>
  <c r="U52" i="2" s="1"/>
  <c r="T37" i="2"/>
  <c r="T52" i="2" s="1"/>
  <c r="N88" i="2"/>
  <c r="N89" i="2" s="1"/>
  <c r="O81" i="2" s="1"/>
  <c r="O83" i="2" s="1"/>
  <c r="O85" i="2" s="1"/>
  <c r="K74" i="2"/>
  <c r="L74" i="2" s="1"/>
  <c r="AG53" i="2"/>
  <c r="AF53" i="2"/>
  <c r="AA37" i="2" l="1"/>
  <c r="AA52" i="2" s="1"/>
  <c r="Z37" i="2"/>
  <c r="Z52" i="2" s="1"/>
  <c r="L67" i="2"/>
  <c r="L70" i="2"/>
  <c r="AB37" i="2" s="1"/>
  <c r="O88" i="2"/>
  <c r="O89" i="2" s="1"/>
  <c r="P81" i="2" s="1"/>
  <c r="P83" i="2" s="1"/>
  <c r="P85" i="2" s="1"/>
  <c r="AJ53" i="2"/>
  <c r="AI53" i="2"/>
  <c r="U20" i="2"/>
  <c r="U24" i="2" s="1"/>
  <c r="T20" i="2"/>
  <c r="T24" i="2" s="1"/>
  <c r="V20" i="2"/>
  <c r="K72" i="2"/>
  <c r="L69" i="2" s="1"/>
  <c r="L72" i="2" s="1"/>
  <c r="M69" i="2" s="1"/>
  <c r="M65" i="2" l="1"/>
  <c r="L75" i="2"/>
  <c r="L76" i="2" s="1"/>
  <c r="Y20" i="2"/>
  <c r="P88" i="2"/>
  <c r="P89" i="2" s="1"/>
  <c r="Q81" i="2" s="1"/>
  <c r="Q83" i="2" s="1"/>
  <c r="Q85" i="2" s="1"/>
  <c r="M74" i="2"/>
  <c r="X20" i="2"/>
  <c r="X24" i="2" s="1"/>
  <c r="W20" i="2"/>
  <c r="W24" i="2" s="1"/>
  <c r="U27" i="2"/>
  <c r="U31" i="2" s="1"/>
  <c r="U28" i="2"/>
  <c r="U32" i="2" s="1"/>
  <c r="U29" i="2"/>
  <c r="U33" i="2" s="1"/>
  <c r="U51" i="2" s="1"/>
  <c r="U54" i="2" s="1"/>
  <c r="U57" i="2" s="1"/>
  <c r="AD37" i="2"/>
  <c r="AD52" i="2" s="1"/>
  <c r="AC37" i="2"/>
  <c r="AC52" i="2" s="1"/>
  <c r="T27" i="2"/>
  <c r="T31" i="2" s="1"/>
  <c r="T28" i="2"/>
  <c r="T32" i="2" s="1"/>
  <c r="T29" i="2"/>
  <c r="T33" i="2" s="1"/>
  <c r="T51" i="2" s="1"/>
  <c r="T54" i="2" s="1"/>
  <c r="T57" i="2" s="1"/>
  <c r="AM53" i="2"/>
  <c r="AL53" i="2"/>
  <c r="M67" i="2"/>
  <c r="M70" i="2"/>
  <c r="AE37" i="2" s="1"/>
  <c r="N65" i="2" l="1"/>
  <c r="N70" i="2" s="1"/>
  <c r="AH37" i="2" s="1"/>
  <c r="T60" i="2"/>
  <c r="T38" i="2" s="1"/>
  <c r="T59" i="2"/>
  <c r="U60" i="2"/>
  <c r="U38" i="2" s="1"/>
  <c r="U59" i="2"/>
  <c r="Q88" i="2"/>
  <c r="Q89" i="2" s="1"/>
  <c r="R81" i="2" s="1"/>
  <c r="R83" i="2" s="1"/>
  <c r="R85" i="2" s="1"/>
  <c r="T34" i="2"/>
  <c r="T40" i="2" s="1"/>
  <c r="AP53" i="2"/>
  <c r="AO53" i="2"/>
  <c r="W27" i="2"/>
  <c r="W31" i="2" s="1"/>
  <c r="W28" i="2"/>
  <c r="W32" i="2" s="1"/>
  <c r="W29" i="2"/>
  <c r="W33" i="2" s="1"/>
  <c r="W51" i="2" s="1"/>
  <c r="W54" i="2" s="1"/>
  <c r="W57" i="2" s="1"/>
  <c r="M72" i="2"/>
  <c r="N69" i="2" s="1"/>
  <c r="Z20" i="2"/>
  <c r="Z24" i="2" s="1"/>
  <c r="AA20" i="2"/>
  <c r="AA24" i="2" s="1"/>
  <c r="U34" i="2"/>
  <c r="X28" i="2"/>
  <c r="X32" i="2" s="1"/>
  <c r="X29" i="2"/>
  <c r="X33" i="2" s="1"/>
  <c r="X51" i="2" s="1"/>
  <c r="X54" i="2" s="1"/>
  <c r="X57" i="2" s="1"/>
  <c r="X27" i="2"/>
  <c r="X31" i="2" s="1"/>
  <c r="AG37" i="2"/>
  <c r="AG52" i="2" s="1"/>
  <c r="AF37" i="2"/>
  <c r="AF52" i="2" s="1"/>
  <c r="AB20" i="2"/>
  <c r="N67" i="2" l="1"/>
  <c r="O65" i="2" s="1"/>
  <c r="M75" i="2"/>
  <c r="W60" i="2"/>
  <c r="W38" i="2" s="1"/>
  <c r="W59" i="2"/>
  <c r="X60" i="2"/>
  <c r="X38" i="2" s="1"/>
  <c r="X59" i="2"/>
  <c r="U40" i="2"/>
  <c r="U43" i="2" s="1"/>
  <c r="U45" i="2" s="1"/>
  <c r="N72" i="2"/>
  <c r="O69" i="2" s="1"/>
  <c r="W34" i="2"/>
  <c r="W40" i="2" s="1"/>
  <c r="AA29" i="2"/>
  <c r="AA33" i="2" s="1"/>
  <c r="AA51" i="2" s="1"/>
  <c r="AA54" i="2" s="1"/>
  <c r="AA57" i="2" s="1"/>
  <c r="AA28" i="2"/>
  <c r="AA32" i="2" s="1"/>
  <c r="AA27" i="2"/>
  <c r="AA31" i="2" s="1"/>
  <c r="AJ37" i="2"/>
  <c r="AJ52" i="2" s="1"/>
  <c r="AI37" i="2"/>
  <c r="AI52" i="2" s="1"/>
  <c r="Z28" i="2"/>
  <c r="Z32" i="2" s="1"/>
  <c r="Z29" i="2"/>
  <c r="Z33" i="2" s="1"/>
  <c r="Z51" i="2" s="1"/>
  <c r="Z54" i="2" s="1"/>
  <c r="Z57" i="2" s="1"/>
  <c r="Z27" i="2"/>
  <c r="Z31" i="2" s="1"/>
  <c r="R88" i="2"/>
  <c r="X34" i="2"/>
  <c r="X40" i="2" s="1"/>
  <c r="X43" i="2" s="1"/>
  <c r="X45" i="2" s="1"/>
  <c r="AS53" i="2"/>
  <c r="AR53" i="2"/>
  <c r="AD20" i="2"/>
  <c r="AD24" i="2" s="1"/>
  <c r="AC20" i="2"/>
  <c r="AC24" i="2" s="1"/>
  <c r="O67" i="2" l="1"/>
  <c r="O70" i="2"/>
  <c r="AK37" i="2" s="1"/>
  <c r="M76" i="2"/>
  <c r="AE20" i="2" s="1"/>
  <c r="AG20" i="2" s="1"/>
  <c r="AG24" i="2" s="1"/>
  <c r="N74" i="2"/>
  <c r="P65" i="2"/>
  <c r="N75" i="2"/>
  <c r="O74" i="2" s="1"/>
  <c r="Z60" i="2"/>
  <c r="Z38" i="2" s="1"/>
  <c r="Z59" i="2"/>
  <c r="AA60" i="2"/>
  <c r="AA38" i="2" s="1"/>
  <c r="AA59" i="2"/>
  <c r="Z34" i="2"/>
  <c r="Z40" i="2" s="1"/>
  <c r="AA34" i="2"/>
  <c r="AA40" i="2" s="1"/>
  <c r="AA43" i="2" s="1"/>
  <c r="AA45" i="2" s="1"/>
  <c r="AM37" i="2"/>
  <c r="AM52" i="2" s="1"/>
  <c r="AL37" i="2"/>
  <c r="AL52" i="2" s="1"/>
  <c r="AV53" i="2"/>
  <c r="AU53" i="2"/>
  <c r="AD27" i="2"/>
  <c r="AD31" i="2" s="1"/>
  <c r="AD29" i="2"/>
  <c r="AD33" i="2" s="1"/>
  <c r="AD51" i="2" s="1"/>
  <c r="AD54" i="2" s="1"/>
  <c r="AD57" i="2" s="1"/>
  <c r="AD28" i="2"/>
  <c r="AD32" i="2" s="1"/>
  <c r="P67" i="2"/>
  <c r="P70" i="2"/>
  <c r="AN37" i="2" s="1"/>
  <c r="O72" i="2"/>
  <c r="P69" i="2" s="1"/>
  <c r="R89" i="2"/>
  <c r="AC29" i="2"/>
  <c r="AC33" i="2" s="1"/>
  <c r="AC51" i="2" s="1"/>
  <c r="AC54" i="2" s="1"/>
  <c r="AC57" i="2" s="1"/>
  <c r="AC27" i="2"/>
  <c r="AC31" i="2" s="1"/>
  <c r="AC28" i="2"/>
  <c r="AC32" i="2" s="1"/>
  <c r="AF20" i="2" l="1"/>
  <c r="AF24" i="2" s="1"/>
  <c r="O75" i="2"/>
  <c r="P74" i="2" s="1"/>
  <c r="Q65" i="2"/>
  <c r="Q67" i="2" s="1"/>
  <c r="N76" i="2"/>
  <c r="AH20" i="2" s="1"/>
  <c r="P72" i="2"/>
  <c r="Q69" i="2" s="1"/>
  <c r="AD60" i="2"/>
  <c r="AD38" i="2" s="1"/>
  <c r="AD59" i="2"/>
  <c r="AC60" i="2"/>
  <c r="AC38" i="2" s="1"/>
  <c r="AC59" i="2"/>
  <c r="AO37" i="2"/>
  <c r="AO52" i="2" s="1"/>
  <c r="AP37" i="2"/>
  <c r="AP52" i="2" s="1"/>
  <c r="AJ20" i="2"/>
  <c r="AJ24" i="2" s="1"/>
  <c r="AI20" i="2"/>
  <c r="AI24" i="2" s="1"/>
  <c r="AG27" i="2"/>
  <c r="AG31" i="2" s="1"/>
  <c r="AG28" i="2"/>
  <c r="AG32" i="2" s="1"/>
  <c r="AG29" i="2"/>
  <c r="AG33" i="2" s="1"/>
  <c r="AG51" i="2" s="1"/>
  <c r="AG54" i="2" s="1"/>
  <c r="AG57" i="2" s="1"/>
  <c r="Q70" i="2"/>
  <c r="AQ37" i="2" s="1"/>
  <c r="AF27" i="2"/>
  <c r="AF31" i="2" s="1"/>
  <c r="AF28" i="2"/>
  <c r="AF32" i="2" s="1"/>
  <c r="AF29" i="2"/>
  <c r="AF33" i="2" s="1"/>
  <c r="AF51" i="2" s="1"/>
  <c r="AF54" i="2" s="1"/>
  <c r="AF57" i="2" s="1"/>
  <c r="AD34" i="2"/>
  <c r="AC34" i="2"/>
  <c r="AC40" i="2" s="1"/>
  <c r="P75" i="2" l="1"/>
  <c r="Q74" i="2" s="1"/>
  <c r="R65" i="2"/>
  <c r="P76" i="2"/>
  <c r="O76" i="2"/>
  <c r="AK20" i="2" s="1"/>
  <c r="AM20" i="2" s="1"/>
  <c r="AM24" i="2" s="1"/>
  <c r="AD40" i="2"/>
  <c r="AD43" i="2" s="1"/>
  <c r="AG60" i="2"/>
  <c r="AG38" i="2" s="1"/>
  <c r="AG59" i="2"/>
  <c r="AF60" i="2"/>
  <c r="AF38" i="2" s="1"/>
  <c r="AF59" i="2"/>
  <c r="AF34" i="2"/>
  <c r="AS37" i="2"/>
  <c r="AS52" i="2" s="1"/>
  <c r="AR37" i="2"/>
  <c r="AR52" i="2" s="1"/>
  <c r="AN20" i="2"/>
  <c r="R67" i="2"/>
  <c r="R70" i="2"/>
  <c r="AT37" i="2" s="1"/>
  <c r="AI27" i="2"/>
  <c r="AI31" i="2" s="1"/>
  <c r="AI28" i="2"/>
  <c r="AI32" i="2" s="1"/>
  <c r="AI29" i="2"/>
  <c r="AI33" i="2" s="1"/>
  <c r="AI51" i="2" s="1"/>
  <c r="AI54" i="2" s="1"/>
  <c r="AI57" i="2" s="1"/>
  <c r="Q72" i="2"/>
  <c r="R69" i="2" s="1"/>
  <c r="AG34" i="2"/>
  <c r="AJ27" i="2"/>
  <c r="AJ31" i="2" s="1"/>
  <c r="AJ29" i="2"/>
  <c r="AJ33" i="2" s="1"/>
  <c r="AJ51" i="2" s="1"/>
  <c r="AJ54" i="2" s="1"/>
  <c r="AJ57" i="2" s="1"/>
  <c r="AJ28" i="2"/>
  <c r="AJ32" i="2" s="1"/>
  <c r="AD45" i="2" l="1"/>
  <c r="Q75" i="2"/>
  <c r="R74" i="2" s="1"/>
  <c r="AL20" i="2"/>
  <c r="AL24" i="2" s="1"/>
  <c r="AL27" i="2" s="1"/>
  <c r="AL31" i="2" s="1"/>
  <c r="Q76" i="2"/>
  <c r="AF40" i="2"/>
  <c r="AG40" i="2"/>
  <c r="AG43" i="2" s="1"/>
  <c r="AI60" i="2"/>
  <c r="AI38" i="2" s="1"/>
  <c r="AI59" i="2"/>
  <c r="AJ60" i="2"/>
  <c r="AJ38" i="2" s="1"/>
  <c r="AJ59" i="2"/>
  <c r="R72" i="2"/>
  <c r="R75" i="2" s="1"/>
  <c r="AM27" i="2"/>
  <c r="AM31" i="2" s="1"/>
  <c r="AM28" i="2"/>
  <c r="AM32" i="2" s="1"/>
  <c r="AM29" i="2"/>
  <c r="AM33" i="2" s="1"/>
  <c r="AM51" i="2" s="1"/>
  <c r="AM54" i="2" s="1"/>
  <c r="AM57" i="2" s="1"/>
  <c r="AP20" i="2"/>
  <c r="AP24" i="2" s="1"/>
  <c r="AO20" i="2"/>
  <c r="AO24" i="2" s="1"/>
  <c r="AJ34" i="2"/>
  <c r="AI34" i="2"/>
  <c r="AV37" i="2"/>
  <c r="AV52" i="2" s="1"/>
  <c r="AU37" i="2"/>
  <c r="AU52" i="2" s="1"/>
  <c r="AQ20" i="2"/>
  <c r="AG45" i="2" l="1"/>
  <c r="R76" i="2"/>
  <c r="AT20" i="2" s="1"/>
  <c r="AL29" i="2"/>
  <c r="AL33" i="2" s="1"/>
  <c r="AL51" i="2" s="1"/>
  <c r="AL54" i="2" s="1"/>
  <c r="AL57" i="2" s="1"/>
  <c r="AL28" i="2"/>
  <c r="AL32" i="2" s="1"/>
  <c r="AL34" i="2" s="1"/>
  <c r="AI40" i="2"/>
  <c r="AJ40" i="2"/>
  <c r="AJ43" i="2" s="1"/>
  <c r="AM34" i="2"/>
  <c r="AM60" i="2"/>
  <c r="AM38" i="2" s="1"/>
  <c r="AM59" i="2"/>
  <c r="AL60" i="2"/>
  <c r="AL38" i="2" s="1"/>
  <c r="AL59" i="2"/>
  <c r="AJ45" i="2"/>
  <c r="B3" i="3"/>
  <c r="AU20" i="2"/>
  <c r="AU24" i="2" s="1"/>
  <c r="AV20" i="2"/>
  <c r="AV24" i="2" s="1"/>
  <c r="AS20" i="2"/>
  <c r="AS24" i="2" s="1"/>
  <c r="AR20" i="2"/>
  <c r="AR24" i="2" s="1"/>
  <c r="AO27" i="2"/>
  <c r="AO31" i="2" s="1"/>
  <c r="AO28" i="2"/>
  <c r="AO32" i="2" s="1"/>
  <c r="AO29" i="2"/>
  <c r="AO33" i="2" s="1"/>
  <c r="AO51" i="2" s="1"/>
  <c r="AO54" i="2" s="1"/>
  <c r="AO57" i="2" s="1"/>
  <c r="AP27" i="2"/>
  <c r="AP31" i="2" s="1"/>
  <c r="AP28" i="2"/>
  <c r="AP32" i="2" s="1"/>
  <c r="AP29" i="2"/>
  <c r="AP33" i="2" s="1"/>
  <c r="AP51" i="2" s="1"/>
  <c r="AP54" i="2" s="1"/>
  <c r="AP57" i="2" s="1"/>
  <c r="AL40" i="2" l="1"/>
  <c r="AM40" i="2"/>
  <c r="AM43" i="2" s="1"/>
  <c r="AP60" i="2"/>
  <c r="AP38" i="2" s="1"/>
  <c r="AP59" i="2"/>
  <c r="AO60" i="2"/>
  <c r="AO38" i="2" s="1"/>
  <c r="AO59" i="2"/>
  <c r="AO34" i="2"/>
  <c r="AS27" i="2"/>
  <c r="AS31" i="2" s="1"/>
  <c r="AS28" i="2"/>
  <c r="AS32" i="2" s="1"/>
  <c r="AS29" i="2"/>
  <c r="AS33" i="2" s="1"/>
  <c r="AS51" i="2" s="1"/>
  <c r="AS54" i="2" s="1"/>
  <c r="AS57" i="2" s="1"/>
  <c r="AP34" i="2"/>
  <c r="AR27" i="2"/>
  <c r="AR31" i="2" s="1"/>
  <c r="AR28" i="2"/>
  <c r="AR32" i="2" s="1"/>
  <c r="AR29" i="2"/>
  <c r="AR33" i="2" s="1"/>
  <c r="AR51" i="2" s="1"/>
  <c r="AR54" i="2" s="1"/>
  <c r="AR57" i="2" s="1"/>
  <c r="AV28" i="2"/>
  <c r="AV32" i="2" s="1"/>
  <c r="AV29" i="2"/>
  <c r="AV33" i="2" s="1"/>
  <c r="AV51" i="2" s="1"/>
  <c r="AV54" i="2" s="1"/>
  <c r="AV57" i="2" s="1"/>
  <c r="AV27" i="2"/>
  <c r="AV31" i="2" s="1"/>
  <c r="AU27" i="2"/>
  <c r="AU31" i="2" s="1"/>
  <c r="AU28" i="2"/>
  <c r="AU32" i="2" s="1"/>
  <c r="AU29" i="2"/>
  <c r="AU33" i="2" s="1"/>
  <c r="AU51" i="2" s="1"/>
  <c r="AU54" i="2" s="1"/>
  <c r="AU57" i="2" s="1"/>
  <c r="AM45" i="2" l="1"/>
  <c r="AP40" i="2"/>
  <c r="AP43" i="2" s="1"/>
  <c r="AP45" i="2" s="1"/>
  <c r="C3" i="3"/>
  <c r="AO40" i="2"/>
  <c r="AU34" i="2"/>
  <c r="AR60" i="2"/>
  <c r="AR38" i="2" s="1"/>
  <c r="AR59" i="2"/>
  <c r="AS60" i="2"/>
  <c r="AS38" i="2" s="1"/>
  <c r="AS59" i="2"/>
  <c r="AU60" i="2"/>
  <c r="AU38" i="2" s="1"/>
  <c r="AU59" i="2"/>
  <c r="AV60" i="2"/>
  <c r="AV38" i="2" s="1"/>
  <c r="AV59" i="2"/>
  <c r="AV34" i="2"/>
  <c r="AR34" i="2"/>
  <c r="AS34" i="2"/>
  <c r="AU40" i="2" l="1"/>
  <c r="D3" i="3"/>
  <c r="AS40" i="2"/>
  <c r="AS43" i="2" s="1"/>
  <c r="AV40" i="2"/>
  <c r="AV43" i="2" s="1"/>
  <c r="AV45" i="2" s="1"/>
  <c r="AR40" i="2"/>
  <c r="AS45" i="2" l="1"/>
  <c r="E3" i="3"/>
  <c r="F3" i="3"/>
  <c r="AV19" i="1"/>
  <c r="AS19" i="1"/>
  <c r="AP19" i="1"/>
  <c r="AM19" i="1"/>
  <c r="AJ19" i="1"/>
  <c r="G88" i="1"/>
  <c r="G89" i="1" s="1"/>
  <c r="H81" i="1" s="1"/>
  <c r="H83" i="1" s="1"/>
  <c r="F88" i="1"/>
  <c r="F89" i="1" s="1"/>
  <c r="G81" i="1" s="1"/>
  <c r="G83" i="1" s="1"/>
  <c r="E88" i="1"/>
  <c r="H88" i="1"/>
  <c r="D84" i="1"/>
  <c r="D85" i="1" s="1"/>
  <c r="D88" i="1" s="1"/>
  <c r="D72" i="1"/>
  <c r="E69" i="1" s="1"/>
  <c r="D67" i="1"/>
  <c r="E65" i="1" s="1"/>
  <c r="E67" i="1" s="1"/>
  <c r="F65" i="1" s="1"/>
  <c r="F67" i="1" s="1"/>
  <c r="G65" i="1" s="1"/>
  <c r="G67" i="1" s="1"/>
  <c r="H65" i="1" s="1"/>
  <c r="H67" i="1" s="1"/>
  <c r="I65" i="1" s="1"/>
  <c r="I67" i="1" s="1"/>
  <c r="J65" i="1" s="1"/>
  <c r="J67" i="1" s="1"/>
  <c r="K65" i="1" s="1"/>
  <c r="K67" i="1" s="1"/>
  <c r="L65" i="1" s="1"/>
  <c r="L67" i="1" s="1"/>
  <c r="D37" i="1"/>
  <c r="E37" i="1" s="1"/>
  <c r="E29" i="1"/>
  <c r="E33" i="1" s="1"/>
  <c r="E27" i="1"/>
  <c r="E31" i="1" s="1"/>
  <c r="E28" i="1"/>
  <c r="E32" i="1" s="1"/>
  <c r="F37" i="1" l="1"/>
  <c r="E34" i="1"/>
  <c r="E40" i="1" s="1"/>
  <c r="D89" i="1"/>
  <c r="E81" i="1" s="1"/>
  <c r="E83" i="1" s="1"/>
  <c r="H70" i="1"/>
  <c r="P37" i="1" s="1"/>
  <c r="R37" i="1" s="1"/>
  <c r="H89" i="1"/>
  <c r="E70" i="1"/>
  <c r="G37" i="1" s="1"/>
  <c r="F70" i="1"/>
  <c r="J37" i="1" s="1"/>
  <c r="G70" i="1"/>
  <c r="M37" i="1" s="1"/>
  <c r="O37" i="1" s="1"/>
  <c r="E89" i="1"/>
  <c r="F81" i="1" s="1"/>
  <c r="F83" i="1" s="1"/>
  <c r="I37" i="1"/>
  <c r="H37" i="1"/>
  <c r="L37" i="1"/>
  <c r="K37" i="1"/>
  <c r="E72" i="1" l="1"/>
  <c r="F69" i="1" s="1"/>
  <c r="F72" i="1" s="1"/>
  <c r="G69" i="1" s="1"/>
  <c r="G72" i="1" s="1"/>
  <c r="H69" i="1" s="1"/>
  <c r="H72" i="1" s="1"/>
  <c r="I69" i="1" s="1"/>
  <c r="Q37" i="1"/>
  <c r="N37" i="1"/>
  <c r="D20" i="1" l="1"/>
  <c r="F20" i="1" s="1"/>
  <c r="F24" i="1" s="1"/>
  <c r="G20" i="1"/>
  <c r="J20" i="1"/>
  <c r="M20" i="1"/>
  <c r="P20" i="1"/>
  <c r="F28" i="1" l="1"/>
  <c r="F32" i="1" s="1"/>
  <c r="F29" i="1"/>
  <c r="F33" i="1" s="1"/>
  <c r="F51" i="1" s="1"/>
  <c r="F54" i="1" s="1"/>
  <c r="F57" i="1" s="1"/>
  <c r="F27" i="1"/>
  <c r="F31" i="1" s="1"/>
  <c r="E20" i="1"/>
  <c r="F60" i="1" l="1"/>
  <c r="F59" i="1"/>
  <c r="F34" i="1"/>
  <c r="F40" i="1" s="1"/>
  <c r="F43" i="1" s="1"/>
  <c r="F45" i="1" s="1"/>
  <c r="I20" i="1"/>
  <c r="I24" i="1" s="1"/>
  <c r="H20" i="1"/>
  <c r="H24" i="1" s="1"/>
  <c r="L20" i="1"/>
  <c r="L24" i="1" s="1"/>
  <c r="K20" i="1"/>
  <c r="K24" i="1" s="1"/>
  <c r="O20" i="1"/>
  <c r="O24" i="1" s="1"/>
  <c r="N20" i="1"/>
  <c r="N24" i="1" s="1"/>
  <c r="R20" i="1"/>
  <c r="R24" i="1" s="1"/>
  <c r="Q20" i="1"/>
  <c r="Q24" i="1" s="1"/>
  <c r="Q28" i="1" l="1"/>
  <c r="Q32" i="1" s="1"/>
  <c r="Q29" i="1"/>
  <c r="Q33" i="1" s="1"/>
  <c r="Q51" i="1" s="1"/>
  <c r="Q54" i="1" s="1"/>
  <c r="Q57" i="1" s="1"/>
  <c r="Q27" i="1"/>
  <c r="Q31" i="1" s="1"/>
  <c r="Q34" i="1" s="1"/>
  <c r="K28" i="1"/>
  <c r="K32" i="1" s="1"/>
  <c r="K29" i="1"/>
  <c r="K33" i="1" s="1"/>
  <c r="K51" i="1" s="1"/>
  <c r="K54" i="1" s="1"/>
  <c r="K57" i="1" s="1"/>
  <c r="K27" i="1"/>
  <c r="K31" i="1" s="1"/>
  <c r="R29" i="1"/>
  <c r="R33" i="1" s="1"/>
  <c r="R51" i="1" s="1"/>
  <c r="R54" i="1" s="1"/>
  <c r="R57" i="1" s="1"/>
  <c r="R28" i="1"/>
  <c r="R32" i="1" s="1"/>
  <c r="R27" i="1"/>
  <c r="R31" i="1" s="1"/>
  <c r="N29" i="1"/>
  <c r="N33" i="1" s="1"/>
  <c r="N51" i="1" s="1"/>
  <c r="N54" i="1" s="1"/>
  <c r="N57" i="1" s="1"/>
  <c r="N28" i="1"/>
  <c r="N32" i="1" s="1"/>
  <c r="N27" i="1"/>
  <c r="N31" i="1" s="1"/>
  <c r="N34" i="1" s="1"/>
  <c r="O28" i="1"/>
  <c r="O32" i="1" s="1"/>
  <c r="O29" i="1"/>
  <c r="O33" i="1" s="1"/>
  <c r="O51" i="1" s="1"/>
  <c r="O54" i="1" s="1"/>
  <c r="O57" i="1" s="1"/>
  <c r="O27" i="1"/>
  <c r="O31" i="1" s="1"/>
  <c r="O34" i="1" s="1"/>
  <c r="L28" i="1"/>
  <c r="L32" i="1" s="1"/>
  <c r="L29" i="1"/>
  <c r="L33" i="1" s="1"/>
  <c r="L51" i="1" s="1"/>
  <c r="L54" i="1" s="1"/>
  <c r="L57" i="1" s="1"/>
  <c r="L27" i="1"/>
  <c r="L31" i="1" s="1"/>
  <c r="H28" i="1"/>
  <c r="H32" i="1" s="1"/>
  <c r="H29" i="1"/>
  <c r="H33" i="1" s="1"/>
  <c r="H51" i="1" s="1"/>
  <c r="H54" i="1" s="1"/>
  <c r="H57" i="1" s="1"/>
  <c r="H27" i="1"/>
  <c r="H31" i="1" s="1"/>
  <c r="I28" i="1"/>
  <c r="I32" i="1" s="1"/>
  <c r="I29" i="1"/>
  <c r="I33" i="1" s="1"/>
  <c r="I51" i="1" s="1"/>
  <c r="I54" i="1" s="1"/>
  <c r="I57" i="1" s="1"/>
  <c r="I27" i="1"/>
  <c r="I31" i="1" s="1"/>
  <c r="I34" i="1" s="1"/>
  <c r="AU30" i="1"/>
  <c r="AR30" i="1"/>
  <c r="AO30" i="1"/>
  <c r="AL30" i="1"/>
  <c r="R84" i="1"/>
  <c r="Q84" i="1"/>
  <c r="R82" i="1"/>
  <c r="Q82" i="1"/>
  <c r="R71" i="1"/>
  <c r="Q71" i="1"/>
  <c r="P84" i="1"/>
  <c r="P82" i="1"/>
  <c r="P71" i="1"/>
  <c r="O84" i="1"/>
  <c r="O82" i="1"/>
  <c r="O71" i="1"/>
  <c r="N84" i="1"/>
  <c r="M84" i="1"/>
  <c r="L84" i="1"/>
  <c r="N82" i="1"/>
  <c r="M82" i="1"/>
  <c r="L82" i="1"/>
  <c r="I81" i="1"/>
  <c r="I83" i="1" s="1"/>
  <c r="I85" i="1" s="1"/>
  <c r="N71" i="1"/>
  <c r="M71" i="1"/>
  <c r="L71" i="1"/>
  <c r="L70" i="1"/>
  <c r="K70" i="1"/>
  <c r="Y37" i="1" s="1"/>
  <c r="AA37" i="1" s="1"/>
  <c r="J70" i="1"/>
  <c r="V37" i="1" s="1"/>
  <c r="X37" i="1" s="1"/>
  <c r="I70" i="1"/>
  <c r="M65" i="1"/>
  <c r="M67" i="1" s="1"/>
  <c r="AI30" i="1"/>
  <c r="AF30" i="1"/>
  <c r="L60" i="1" l="1"/>
  <c r="L38" i="1" s="1"/>
  <c r="L59" i="1"/>
  <c r="O60" i="1"/>
  <c r="O38" i="1" s="1"/>
  <c r="O40" i="1" s="1"/>
  <c r="O43" i="1" s="1"/>
  <c r="O45" i="1" s="1"/>
  <c r="O59" i="1"/>
  <c r="N60" i="1"/>
  <c r="N38" i="1" s="1"/>
  <c r="N40" i="1" s="1"/>
  <c r="N59" i="1"/>
  <c r="R60" i="1"/>
  <c r="R38" i="1" s="1"/>
  <c r="R59" i="1"/>
  <c r="K60" i="1"/>
  <c r="K38" i="1" s="1"/>
  <c r="K59" i="1"/>
  <c r="Q60" i="1"/>
  <c r="Q38" i="1" s="1"/>
  <c r="Q40" i="1" s="1"/>
  <c r="Q59" i="1"/>
  <c r="I60" i="1"/>
  <c r="I38" i="1" s="1"/>
  <c r="I40" i="1" s="1"/>
  <c r="I43" i="1" s="1"/>
  <c r="I45" i="1" s="1"/>
  <c r="I59" i="1"/>
  <c r="H60" i="1"/>
  <c r="H38" i="1" s="1"/>
  <c r="H59" i="1"/>
  <c r="L34" i="1"/>
  <c r="L40" i="1" s="1"/>
  <c r="L43" i="1" s="1"/>
  <c r="L45" i="1" s="1"/>
  <c r="H34" i="1"/>
  <c r="H40" i="1" s="1"/>
  <c r="AB37" i="1"/>
  <c r="AD37" i="1" s="1"/>
  <c r="R34" i="1"/>
  <c r="R40" i="1" s="1"/>
  <c r="R43" i="1" s="1"/>
  <c r="R45" i="1" s="1"/>
  <c r="K34" i="1"/>
  <c r="K40" i="1" s="1"/>
  <c r="W37" i="1"/>
  <c r="Z37" i="1"/>
  <c r="S37" i="1"/>
  <c r="I72" i="1"/>
  <c r="J69" i="1" s="1"/>
  <c r="J72" i="1" s="1"/>
  <c r="K69" i="1" s="1"/>
  <c r="K72" i="1" s="1"/>
  <c r="L69" i="1" s="1"/>
  <c r="L72" i="1" s="1"/>
  <c r="I88" i="1"/>
  <c r="N65" i="1"/>
  <c r="M70" i="1"/>
  <c r="AE37" i="1" s="1"/>
  <c r="S20" i="1"/>
  <c r="AC37" i="1"/>
  <c r="M69" i="1" l="1"/>
  <c r="M72" i="1" s="1"/>
  <c r="N69" i="1" s="1"/>
  <c r="U37" i="1"/>
  <c r="T37" i="1"/>
  <c r="U20" i="1"/>
  <c r="U24" i="1" s="1"/>
  <c r="T20" i="1"/>
  <c r="T24" i="1" s="1"/>
  <c r="V20" i="1"/>
  <c r="AF37" i="1"/>
  <c r="AG37" i="1"/>
  <c r="N67" i="1"/>
  <c r="O65" i="1" s="1"/>
  <c r="N70" i="1"/>
  <c r="AH37" i="1" s="1"/>
  <c r="I89" i="1"/>
  <c r="J81" i="1" s="1"/>
  <c r="J83" i="1" s="1"/>
  <c r="J85" i="1" s="1"/>
  <c r="U29" i="1" l="1"/>
  <c r="U33" i="1" s="1"/>
  <c r="U51" i="1" s="1"/>
  <c r="U54" i="1" s="1"/>
  <c r="U57" i="1" s="1"/>
  <c r="U28" i="1"/>
  <c r="U32" i="1" s="1"/>
  <c r="U27" i="1"/>
  <c r="U31" i="1" s="1"/>
  <c r="T29" i="1"/>
  <c r="T33" i="1" s="1"/>
  <c r="T51" i="1" s="1"/>
  <c r="T54" i="1" s="1"/>
  <c r="T57" i="1" s="1"/>
  <c r="T28" i="1"/>
  <c r="T32" i="1" s="1"/>
  <c r="T27" i="1"/>
  <c r="T31" i="1" s="1"/>
  <c r="O70" i="1"/>
  <c r="AK37" i="1" s="1"/>
  <c r="O67" i="1"/>
  <c r="P65" i="1" s="1"/>
  <c r="AJ37" i="1"/>
  <c r="AI37" i="1"/>
  <c r="J88" i="1"/>
  <c r="J89" i="1" s="1"/>
  <c r="K81" i="1" s="1"/>
  <c r="K83" i="1" s="1"/>
  <c r="K85" i="1" s="1"/>
  <c r="Y20" i="1"/>
  <c r="N72" i="1"/>
  <c r="O69" i="1" s="1"/>
  <c r="X20" i="1"/>
  <c r="X24" i="1" s="1"/>
  <c r="W20" i="1"/>
  <c r="W24" i="1" s="1"/>
  <c r="T60" i="1" l="1"/>
  <c r="T38" i="1" s="1"/>
  <c r="T59" i="1"/>
  <c r="U60" i="1"/>
  <c r="U38" i="1" s="1"/>
  <c r="U59" i="1"/>
  <c r="O72" i="1"/>
  <c r="P69" i="1" s="1"/>
  <c r="P70" i="1"/>
  <c r="AN37" i="1" s="1"/>
  <c r="P67" i="1"/>
  <c r="Q65" i="1" s="1"/>
  <c r="AM37" i="1"/>
  <c r="AL37" i="1"/>
  <c r="U34" i="1"/>
  <c r="U40" i="1" s="1"/>
  <c r="U43" i="1" s="1"/>
  <c r="U45" i="1" s="1"/>
  <c r="AB20" i="1"/>
  <c r="T34" i="1"/>
  <c r="T40" i="1" s="1"/>
  <c r="K88" i="1"/>
  <c r="K89" i="1" s="1"/>
  <c r="L81" i="1" s="1"/>
  <c r="L83" i="1" s="1"/>
  <c r="L85" i="1" s="1"/>
  <c r="AA20" i="1"/>
  <c r="AA24" i="1" s="1"/>
  <c r="Z20" i="1"/>
  <c r="Z24" i="1" s="1"/>
  <c r="W28" i="1"/>
  <c r="W32" i="1" s="1"/>
  <c r="W29" i="1"/>
  <c r="W33" i="1" s="1"/>
  <c r="W51" i="1" s="1"/>
  <c r="W54" i="1" s="1"/>
  <c r="W57" i="1" s="1"/>
  <c r="W27" i="1"/>
  <c r="W31" i="1" s="1"/>
  <c r="X28" i="1"/>
  <c r="X32" i="1" s="1"/>
  <c r="X27" i="1"/>
  <c r="X31" i="1" s="1"/>
  <c r="X29" i="1"/>
  <c r="X33" i="1" s="1"/>
  <c r="X51" i="1" s="1"/>
  <c r="X54" i="1" s="1"/>
  <c r="X57" i="1" s="1"/>
  <c r="X60" i="1" l="1"/>
  <c r="X38" i="1" s="1"/>
  <c r="X59" i="1"/>
  <c r="W60" i="1"/>
  <c r="W38" i="1" s="1"/>
  <c r="W59" i="1"/>
  <c r="W34" i="1"/>
  <c r="W40" i="1" s="1"/>
  <c r="Q67" i="1"/>
  <c r="R65" i="1" s="1"/>
  <c r="Q70" i="1"/>
  <c r="AQ37" i="1" s="1"/>
  <c r="AP37" i="1"/>
  <c r="AO37" i="1"/>
  <c r="P72" i="1"/>
  <c r="X34" i="1"/>
  <c r="X40" i="1" s="1"/>
  <c r="X43" i="1" s="1"/>
  <c r="X45" i="1" s="1"/>
  <c r="L88" i="1"/>
  <c r="L89" i="1" s="1"/>
  <c r="M81" i="1" s="1"/>
  <c r="M83" i="1" s="1"/>
  <c r="M85" i="1" s="1"/>
  <c r="AD20" i="1"/>
  <c r="AD24" i="1" s="1"/>
  <c r="AC20" i="1"/>
  <c r="AC24" i="1" s="1"/>
  <c r="Z28" i="1"/>
  <c r="Z32" i="1" s="1"/>
  <c r="Z29" i="1"/>
  <c r="Z33" i="1" s="1"/>
  <c r="Z51" i="1" s="1"/>
  <c r="Z54" i="1" s="1"/>
  <c r="Z57" i="1" s="1"/>
  <c r="Z27" i="1"/>
  <c r="Z31" i="1" s="1"/>
  <c r="AE20" i="1"/>
  <c r="AA29" i="1"/>
  <c r="AA33" i="1" s="1"/>
  <c r="AA51" i="1" s="1"/>
  <c r="AA54" i="1" s="1"/>
  <c r="AA57" i="1" s="1"/>
  <c r="AA27" i="1"/>
  <c r="AA31" i="1" s="1"/>
  <c r="AA28" i="1"/>
  <c r="AA32" i="1" s="1"/>
  <c r="AA60" i="1" l="1"/>
  <c r="AA38" i="1" s="1"/>
  <c r="AA59" i="1"/>
  <c r="Z60" i="1"/>
  <c r="Z38" i="1" s="1"/>
  <c r="Z59" i="1"/>
  <c r="Z34" i="1"/>
  <c r="Z40" i="1" s="1"/>
  <c r="Q69" i="1"/>
  <c r="Q72" i="1" s="1"/>
  <c r="R69" i="1" s="1"/>
  <c r="AS37" i="1"/>
  <c r="AR37" i="1"/>
  <c r="AH20" i="1"/>
  <c r="AJ20" i="1" s="1"/>
  <c r="AJ24" i="1" s="1"/>
  <c r="R70" i="1"/>
  <c r="AT37" i="1" s="1"/>
  <c r="R67" i="1"/>
  <c r="AC29" i="1"/>
  <c r="AC33" i="1" s="1"/>
  <c r="AC51" i="1" s="1"/>
  <c r="AC54" i="1" s="1"/>
  <c r="AC57" i="1" s="1"/>
  <c r="AC27" i="1"/>
  <c r="AC31" i="1" s="1"/>
  <c r="AC28" i="1"/>
  <c r="AC32" i="1" s="1"/>
  <c r="AA34" i="1"/>
  <c r="AA40" i="1" s="1"/>
  <c r="AA43" i="1" s="1"/>
  <c r="AA45" i="1" s="1"/>
  <c r="AD28" i="1"/>
  <c r="AD32" i="1" s="1"/>
  <c r="AD29" i="1"/>
  <c r="AD33" i="1" s="1"/>
  <c r="AD51" i="1" s="1"/>
  <c r="AD54" i="1" s="1"/>
  <c r="AD57" i="1" s="1"/>
  <c r="AD27" i="1"/>
  <c r="AD31" i="1" s="1"/>
  <c r="M88" i="1"/>
  <c r="M89" i="1" s="1"/>
  <c r="N81" i="1" s="1"/>
  <c r="N83" i="1" s="1"/>
  <c r="N85" i="1" s="1"/>
  <c r="AG20" i="1"/>
  <c r="AG24" i="1" s="1"/>
  <c r="AF20" i="1"/>
  <c r="AF24" i="1" s="1"/>
  <c r="AD60" i="1" l="1"/>
  <c r="AD38" i="1" s="1"/>
  <c r="AD59" i="1"/>
  <c r="AC60" i="1"/>
  <c r="AC38" i="1" s="1"/>
  <c r="AC59" i="1"/>
  <c r="AI20" i="1"/>
  <c r="AI24" i="1" s="1"/>
  <c r="AI27" i="1" s="1"/>
  <c r="AI31" i="1" s="1"/>
  <c r="AC34" i="1"/>
  <c r="AC40" i="1" s="1"/>
  <c r="AU37" i="1"/>
  <c r="AV37" i="1"/>
  <c r="AK20" i="1"/>
  <c r="R72" i="1"/>
  <c r="AD34" i="1"/>
  <c r="AD40" i="1" s="1"/>
  <c r="AD43" i="1" s="1"/>
  <c r="AD45" i="1" s="1"/>
  <c r="N88" i="1"/>
  <c r="N89" i="1" s="1"/>
  <c r="O81" i="1" s="1"/>
  <c r="O83" i="1" s="1"/>
  <c r="O85" i="1" s="1"/>
  <c r="O88" i="1" s="1"/>
  <c r="AF29" i="1"/>
  <c r="AF33" i="1" s="1"/>
  <c r="AF51" i="1" s="1"/>
  <c r="AF54" i="1" s="1"/>
  <c r="AF57" i="1" s="1"/>
  <c r="AF27" i="1"/>
  <c r="AF31" i="1" s="1"/>
  <c r="AF28" i="1"/>
  <c r="AF32" i="1" s="1"/>
  <c r="AG28" i="1"/>
  <c r="AG32" i="1" s="1"/>
  <c r="AG29" i="1"/>
  <c r="AG33" i="1" s="1"/>
  <c r="AG51" i="1" s="1"/>
  <c r="AG54" i="1" s="1"/>
  <c r="AG57" i="1" s="1"/>
  <c r="AG27" i="1"/>
  <c r="AG31" i="1" s="1"/>
  <c r="AJ28" i="1"/>
  <c r="AJ32" i="1" s="1"/>
  <c r="AJ29" i="1"/>
  <c r="AJ33" i="1" s="1"/>
  <c r="AJ51" i="1" s="1"/>
  <c r="AJ54" i="1" s="1"/>
  <c r="AJ57" i="1" s="1"/>
  <c r="AJ27" i="1"/>
  <c r="AJ31" i="1" s="1"/>
  <c r="AJ60" i="1" l="1"/>
  <c r="AJ59" i="1"/>
  <c r="AG60" i="1"/>
  <c r="AG38" i="1" s="1"/>
  <c r="AG59" i="1"/>
  <c r="AF60" i="1"/>
  <c r="AF38" i="1" s="1"/>
  <c r="AF59" i="1"/>
  <c r="AI28" i="1"/>
  <c r="AI32" i="1" s="1"/>
  <c r="AI29" i="1"/>
  <c r="AI33" i="1" s="1"/>
  <c r="AI51" i="1" s="1"/>
  <c r="AI54" i="1" s="1"/>
  <c r="AI57" i="1" s="1"/>
  <c r="AG34" i="1"/>
  <c r="AG40" i="1" s="1"/>
  <c r="AG43" i="1" s="1"/>
  <c r="AG45" i="1" s="1"/>
  <c r="O89" i="1"/>
  <c r="P81" i="1" s="1"/>
  <c r="P83" i="1" s="1"/>
  <c r="P85" i="1" s="1"/>
  <c r="P88" i="1" s="1"/>
  <c r="AJ34" i="1"/>
  <c r="AJ40" i="1" s="1"/>
  <c r="AJ43" i="1" s="1"/>
  <c r="AN20" i="1"/>
  <c r="AM20" i="1"/>
  <c r="AM24" i="1" s="1"/>
  <c r="AL20" i="1"/>
  <c r="AL24" i="1" s="1"/>
  <c r="AF34" i="1"/>
  <c r="AF40" i="1" s="1"/>
  <c r="AI60" i="1" l="1"/>
  <c r="AI59" i="1"/>
  <c r="AJ45" i="1"/>
  <c r="B2" i="3"/>
  <c r="B4" i="3" s="1"/>
  <c r="AI34" i="1"/>
  <c r="AI40" i="1" s="1"/>
  <c r="AM27" i="1"/>
  <c r="AM31" i="1" s="1"/>
  <c r="AM28" i="1"/>
  <c r="AM32" i="1" s="1"/>
  <c r="AM29" i="1"/>
  <c r="AM33" i="1" s="1"/>
  <c r="AM51" i="1" s="1"/>
  <c r="AM54" i="1" s="1"/>
  <c r="AM57" i="1" s="1"/>
  <c r="AL27" i="1"/>
  <c r="AL31" i="1" s="1"/>
  <c r="AL29" i="1"/>
  <c r="AL33" i="1" s="1"/>
  <c r="AL51" i="1" s="1"/>
  <c r="AL54" i="1" s="1"/>
  <c r="AL57" i="1" s="1"/>
  <c r="AL28" i="1"/>
  <c r="AL32" i="1" s="1"/>
  <c r="AP20" i="1"/>
  <c r="AP24" i="1" s="1"/>
  <c r="AO20" i="1"/>
  <c r="AO24" i="1" s="1"/>
  <c r="AT20" i="1"/>
  <c r="AQ20" i="1"/>
  <c r="P89" i="1"/>
  <c r="Q81" i="1" s="1"/>
  <c r="Q83" i="1" s="1"/>
  <c r="Q85" i="1" s="1"/>
  <c r="Q88" i="1" s="1"/>
  <c r="AL60" i="1" l="1"/>
  <c r="AL59" i="1"/>
  <c r="AM60" i="1"/>
  <c r="AM59" i="1"/>
  <c r="AM34" i="1"/>
  <c r="AM40" i="1" s="1"/>
  <c r="AM43" i="1" s="1"/>
  <c r="AV20" i="1"/>
  <c r="AV24" i="1" s="1"/>
  <c r="AU20" i="1"/>
  <c r="AU24" i="1" s="1"/>
  <c r="AO29" i="1"/>
  <c r="AO33" i="1" s="1"/>
  <c r="AO51" i="1" s="1"/>
  <c r="AO54" i="1" s="1"/>
  <c r="AO57" i="1" s="1"/>
  <c r="AO28" i="1"/>
  <c r="AO32" i="1" s="1"/>
  <c r="AO27" i="1"/>
  <c r="AO31" i="1" s="1"/>
  <c r="AP27" i="1"/>
  <c r="AP31" i="1" s="1"/>
  <c r="AP29" i="1"/>
  <c r="AP33" i="1" s="1"/>
  <c r="AP51" i="1" s="1"/>
  <c r="AP54" i="1" s="1"/>
  <c r="AP57" i="1" s="1"/>
  <c r="AP28" i="1"/>
  <c r="AP32" i="1" s="1"/>
  <c r="AL34" i="1"/>
  <c r="AL40" i="1" s="1"/>
  <c r="Q89" i="1"/>
  <c r="R81" i="1" s="1"/>
  <c r="R83" i="1" s="1"/>
  <c r="R85" i="1" s="1"/>
  <c r="AR20" i="1"/>
  <c r="AR24" i="1" s="1"/>
  <c r="AS20" i="1"/>
  <c r="AS24" i="1" s="1"/>
  <c r="AP60" i="1" l="1"/>
  <c r="AP59" i="1"/>
  <c r="AO60" i="1"/>
  <c r="AO59" i="1"/>
  <c r="AM45" i="1"/>
  <c r="C2" i="3"/>
  <c r="C4" i="3" s="1"/>
  <c r="AR29" i="1"/>
  <c r="AR33" i="1" s="1"/>
  <c r="AR51" i="1" s="1"/>
  <c r="AR54" i="1" s="1"/>
  <c r="AR57" i="1" s="1"/>
  <c r="AR28" i="1"/>
  <c r="AR32" i="1" s="1"/>
  <c r="AR27" i="1"/>
  <c r="AR31" i="1" s="1"/>
  <c r="AO34" i="1"/>
  <c r="AO40" i="1" s="1"/>
  <c r="AV27" i="1"/>
  <c r="AV31" i="1" s="1"/>
  <c r="AV29" i="1"/>
  <c r="AV33" i="1" s="1"/>
  <c r="AV51" i="1" s="1"/>
  <c r="AV54" i="1" s="1"/>
  <c r="AV57" i="1" s="1"/>
  <c r="AV28" i="1"/>
  <c r="AV32" i="1" s="1"/>
  <c r="AS27" i="1"/>
  <c r="AS31" i="1" s="1"/>
  <c r="AS29" i="1"/>
  <c r="AS33" i="1" s="1"/>
  <c r="AS51" i="1" s="1"/>
  <c r="AS54" i="1" s="1"/>
  <c r="AS57" i="1" s="1"/>
  <c r="AS28" i="1"/>
  <c r="AS32" i="1" s="1"/>
  <c r="AP34" i="1"/>
  <c r="AP40" i="1" s="1"/>
  <c r="AP43" i="1" s="1"/>
  <c r="R88" i="1"/>
  <c r="R89" i="1" s="1"/>
  <c r="AU27" i="1"/>
  <c r="AU31" i="1" s="1"/>
  <c r="AU29" i="1"/>
  <c r="AU33" i="1" s="1"/>
  <c r="AU51" i="1" s="1"/>
  <c r="AU54" i="1" s="1"/>
  <c r="AU57" i="1" s="1"/>
  <c r="AU28" i="1"/>
  <c r="AU32" i="1" s="1"/>
  <c r="AU60" i="1" l="1"/>
  <c r="AU59" i="1"/>
  <c r="AS60" i="1"/>
  <c r="AS59" i="1"/>
  <c r="AV60" i="1"/>
  <c r="AV59" i="1"/>
  <c r="AR60" i="1"/>
  <c r="AR59" i="1"/>
  <c r="AP45" i="1"/>
  <c r="D2" i="3"/>
  <c r="D4" i="3" s="1"/>
  <c r="AV34" i="1"/>
  <c r="AV40" i="1" s="1"/>
  <c r="AV43" i="1" s="1"/>
  <c r="AU34" i="1"/>
  <c r="AU40" i="1" s="1"/>
  <c r="AR34" i="1"/>
  <c r="AR40" i="1" s="1"/>
  <c r="AS34" i="1"/>
  <c r="AS40" i="1" s="1"/>
  <c r="AS43" i="1" s="1"/>
  <c r="AS45" i="1" l="1"/>
  <c r="E2" i="3"/>
  <c r="E4" i="3" s="1"/>
  <c r="AV45" i="1"/>
  <c r="F2" i="3"/>
  <c r="F4" i="3" s="1"/>
  <c r="G4" i="3" l="1"/>
</calcChain>
</file>

<file path=xl/sharedStrings.xml><?xml version="1.0" encoding="utf-8"?>
<sst xmlns="http://schemas.openxmlformats.org/spreadsheetml/2006/main" count="304" uniqueCount="68">
  <si>
    <t>File Number:</t>
  </si>
  <si>
    <t>EB-2012-0160</t>
  </si>
  <si>
    <t>Exhibit:</t>
  </si>
  <si>
    <t>Tab:</t>
  </si>
  <si>
    <t>Schedule:</t>
  </si>
  <si>
    <t>Page:</t>
  </si>
  <si>
    <t>Date:</t>
  </si>
  <si>
    <t>Calculation of Renewable Generation Connection Direct Benefits/Provincial Amount: Renewable Expansion Investments - Peterborough RZ</t>
  </si>
  <si>
    <t>2013 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</si>
  <si>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</si>
  <si>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</si>
  <si>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</si>
  <si>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</si>
  <si>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</si>
  <si>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</si>
  <si>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</si>
  <si>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</si>
  <si>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</si>
  <si>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</si>
  <si>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</si>
  <si>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</si>
  <si>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</si>
  <si>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</si>
  <si>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</si>
  <si>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</si>
  <si>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</si>
  <si>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Grossed-up Income Taxes Payable</t>
  </si>
  <si>
    <t>Revenue Requirement</t>
  </si>
  <si>
    <t>Test Year</t>
  </si>
  <si>
    <t>Provincial Rate Protection</t>
  </si>
  <si>
    <t>kWh</t>
  </si>
  <si>
    <t>Rate Adder ($/kWh)(for non-test years)</t>
  </si>
  <si>
    <t>N/A</t>
  </si>
  <si>
    <t>Monthly Adder Amount Paid by IESO</t>
  </si>
  <si>
    <t>Income Tax</t>
  </si>
  <si>
    <t>Net Income - ROE on Rate Base</t>
  </si>
  <si>
    <t>Amortization (6% DB and 94% P)</t>
  </si>
  <si>
    <t>CCA (6% DB and 94% P)</t>
  </si>
  <si>
    <t>Taxable income</t>
  </si>
  <si>
    <t>Tax Rate  (to be entered)</t>
  </si>
  <si>
    <t>Income Taxes Payable</t>
  </si>
  <si>
    <t>Gross Up</t>
  </si>
  <si>
    <t>Grossed Up Income Taxes Payable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</si>
  <si>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</si>
  <si>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</si>
  <si>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</si>
  <si>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</si>
  <si>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</si>
  <si>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</si>
  <si>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</si>
  <si>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</si>
  <si>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</si>
  <si>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</si>
  <si>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</si>
  <si>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</si>
  <si>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</si>
  <si>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</si>
  <si>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</si>
  <si>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</si>
  <si>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</si>
  <si>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</si>
  <si>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</si>
  <si>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</si>
  <si>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</si>
  <si>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</si>
  <si>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>Revenue requirement - 18.2%</t>
  </si>
  <si>
    <t>Revenue requirement - 17%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</si>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</sst>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-&quot;$&quot;* #,##0_-;\-&quot;$&quot;* #,##0_-;_-&quot;$&quot;* &quot;-&quot;??_-;_-@_-"/>
    <numFmt numFmtId="166" formatCode="_-&quot;$&quot;* #,##0_-;\-&quot;$&quot;* #,##0_-;_-&quot;$&quot;* &quot;-&quot;_-;_-@_-"/>
    <numFmt numFmtId="167" formatCode="0.0%"/>
    <numFmt numFmtId="168" formatCode="_-&quot;$&quot;* #,##0.00_-;\-&quot;$&quot;* #,##0.00_-;_-&quot;$&quot;* &quot;-&quot;??_-;_-@_-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.0000_);[Red]\(&quot;$&quot;#,##0.0000\)"/>
    <numFmt numFmtId="172" formatCode="&quot;$&quot;#,##0.00"/>
    <numFmt numFmtId="173" formatCode="&quot;$&quot;#,##0;[Red]\-&quot;$&quot;#,##0"/>
    <numFmt numFmtId="174" formatCode="_(* #,##0_);_(* \(#,##0\);_(* &quot;-&quot;??_);_(@_)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1" fillId="0" borderId="0" xfId="4"/>
    <xf numFmtId="0" fontId="2" fillId="0" borderId="0" xfId="5"/>
    <xf numFmtId="0" fontId="4" fillId="0" borderId="0" xfId="0" applyFont="1"/>
    <xf numFmtId="0" fontId="5" fillId="0" borderId="0" xfId="4" applyFont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6" fillId="0" borderId="0" xfId="5" applyFont="1"/>
    <xf numFmtId="0" fontId="7" fillId="0" borderId="0" xfId="4" applyFont="1"/>
    <xf numFmtId="0" fontId="8" fillId="0" borderId="0" xfId="0" applyFont="1"/>
    <xf numFmtId="164" fontId="9" fillId="0" borderId="0" xfId="1" applyNumberFormat="1" applyFont="1" applyFill="1" applyBorder="1" applyAlignment="1" applyProtection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5" fontId="1" fillId="3" borderId="0" xfId="2" applyNumberFormat="1" applyFont="1" applyFill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1" fillId="0" borderId="0" xfId="2" applyNumberFormat="1" applyFont="1" applyFill="1"/>
    <xf numFmtId="166" fontId="1" fillId="0" borderId="0" xfId="0" applyNumberFormat="1" applyFont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</xf>
    <xf numFmtId="165" fontId="1" fillId="0" borderId="0" xfId="0" applyNumberFormat="1" applyFont="1"/>
    <xf numFmtId="9" fontId="1" fillId="2" borderId="0" xfId="1" applyNumberFormat="1" applyFont="1" applyFill="1" applyBorder="1" applyAlignment="1" applyProtection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5" xfId="0" applyNumberFormat="1" applyFont="1" applyBorder="1"/>
    <xf numFmtId="165" fontId="1" fillId="0" borderId="5" xfId="2" applyNumberFormat="1" applyFont="1" applyBorder="1" applyAlignment="1">
      <alignment horizontal="center"/>
    </xf>
    <xf numFmtId="9" fontId="1" fillId="0" borderId="0" xfId="3" applyFont="1" applyBorder="1" applyAlignment="1">
      <alignment horizontal="center"/>
    </xf>
    <xf numFmtId="9" fontId="1" fillId="0" borderId="0" xfId="3" applyFont="1" applyAlignment="1">
      <alignment horizontal="center"/>
    </xf>
    <xf numFmtId="168" fontId="1" fillId="0" borderId="0" xfId="2" applyNumberFormat="1" applyFont="1" applyBorder="1"/>
    <xf numFmtId="168" fontId="1" fillId="0" borderId="0" xfId="2" applyNumberFormat="1" applyFont="1"/>
    <xf numFmtId="10" fontId="1" fillId="0" borderId="0" xfId="3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1" fillId="0" borderId="6" xfId="0" applyNumberFormat="1" applyFont="1" applyBorder="1"/>
    <xf numFmtId="165" fontId="4" fillId="3" borderId="0" xfId="0" applyNumberFormat="1" applyFont="1" applyFill="1"/>
    <xf numFmtId="165" fontId="1" fillId="3" borderId="0" xfId="0" applyNumberFormat="1" applyFont="1" applyFill="1"/>
    <xf numFmtId="165" fontId="1" fillId="0" borderId="0" xfId="0" applyNumberFormat="1" applyFont="1" applyAlignment="1">
      <alignment horizontal="center"/>
    </xf>
    <xf numFmtId="165" fontId="1" fillId="0" borderId="0" xfId="2" applyNumberFormat="1" applyFont="1" applyBorder="1"/>
    <xf numFmtId="165" fontId="1" fillId="0" borderId="7" xfId="0" applyNumberFormat="1" applyFont="1" applyBorder="1"/>
    <xf numFmtId="44" fontId="0" fillId="0" borderId="0" xfId="0" applyNumberFormat="1"/>
    <xf numFmtId="169" fontId="1" fillId="2" borderId="8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170" fontId="1" fillId="0" borderId="0" xfId="0" applyNumberFormat="1" applyFont="1"/>
    <xf numFmtId="168" fontId="1" fillId="0" borderId="0" xfId="0" applyNumberFormat="1" applyFont="1"/>
    <xf numFmtId="0" fontId="11" fillId="0" borderId="0" xfId="0" applyFont="1" applyAlignment="1">
      <alignment horizontal="left"/>
    </xf>
    <xf numFmtId="0" fontId="1" fillId="0" borderId="0" xfId="6"/>
    <xf numFmtId="0" fontId="14" fillId="0" borderId="0" xfId="6" applyFont="1"/>
    <xf numFmtId="0" fontId="4" fillId="0" borderId="0" xfId="6" applyFont="1"/>
    <xf numFmtId="165" fontId="1" fillId="0" borderId="0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Protection="1"/>
    <xf numFmtId="165" fontId="1" fillId="0" borderId="0" xfId="2" applyNumberFormat="1" applyFont="1" applyFill="1" applyProtection="1"/>
    <xf numFmtId="165" fontId="1" fillId="0" borderId="6" xfId="2" applyNumberFormat="1" applyFont="1" applyFill="1" applyBorder="1" applyProtection="1"/>
    <xf numFmtId="10" fontId="15" fillId="0" borderId="0" xfId="6" applyNumberFormat="1" applyFont="1" applyAlignment="1">
      <alignment horizontal="center"/>
    </xf>
    <xf numFmtId="168" fontId="1" fillId="0" borderId="6" xfId="2" applyNumberFormat="1" applyFont="1" applyFill="1" applyBorder="1" applyProtection="1"/>
    <xf numFmtId="0" fontId="4" fillId="0" borderId="0" xfId="6" applyFont="1" applyAlignment="1">
      <alignment horizontal="left"/>
    </xf>
    <xf numFmtId="168" fontId="1" fillId="0" borderId="0" xfId="2" applyNumberFormat="1" applyFont="1" applyFill="1" applyBorder="1" applyProtection="1"/>
    <xf numFmtId="168" fontId="1" fillId="0" borderId="0" xfId="2" applyNumberFormat="1" applyFont="1" applyFill="1" applyProtection="1"/>
    <xf numFmtId="168" fontId="16" fillId="0" borderId="0" xfId="2" applyNumberFormat="1" applyFont="1" applyFill="1" applyBorder="1" applyProtection="1"/>
    <xf numFmtId="165" fontId="16" fillId="0" borderId="6" xfId="2" applyNumberFormat="1" applyFont="1" applyFill="1" applyBorder="1" applyProtection="1"/>
    <xf numFmtId="171" fontId="11" fillId="0" borderId="0" xfId="0" applyNumberFormat="1" applyFont="1" applyAlignment="1">
      <alignment horizontal="right"/>
    </xf>
    <xf numFmtId="0" fontId="1" fillId="0" borderId="0" xfId="2" applyNumberFormat="1" applyFont="1" applyFill="1" applyAlignment="1" applyProtection="1">
      <alignment horizontal="center"/>
    </xf>
    <xf numFmtId="0" fontId="4" fillId="0" borderId="2" xfId="2" applyNumberFormat="1" applyFont="1" applyFill="1" applyBorder="1" applyAlignment="1" applyProtection="1">
      <alignment horizontal="center"/>
    </xf>
    <xf numFmtId="0" fontId="4" fillId="0" borderId="9" xfId="2" applyNumberFormat="1" applyFont="1" applyFill="1" applyBorder="1" applyAlignment="1" applyProtection="1">
      <alignment horizontal="center"/>
    </xf>
    <xf numFmtId="0" fontId="4" fillId="0" borderId="4" xfId="2" applyNumberFormat="1" applyFont="1" applyFill="1" applyBorder="1" applyAlignment="1" applyProtection="1">
      <alignment horizontal="center"/>
    </xf>
    <xf numFmtId="44" fontId="8" fillId="0" borderId="0" xfId="2" quotePrefix="1" applyFont="1" applyFill="1"/>
    <xf numFmtId="165" fontId="15" fillId="0" borderId="0" xfId="2" applyNumberFormat="1" applyFont="1" applyFill="1" applyBorder="1" applyProtection="1"/>
    <xf numFmtId="165" fontId="1" fillId="0" borderId="0" xfId="2" applyNumberFormat="1" applyFont="1" applyFill="1" applyAlignment="1" applyProtection="1">
      <alignment horizontal="center"/>
    </xf>
    <xf numFmtId="172" fontId="1" fillId="0" borderId="0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/>
    <xf numFmtId="165" fontId="1" fillId="0" borderId="7" xfId="2" applyNumberFormat="1" applyFont="1" applyFill="1" applyBorder="1" applyProtection="1"/>
    <xf numFmtId="9" fontId="1" fillId="0" borderId="0" xfId="3" applyFont="1" applyFill="1" applyAlignment="1" applyProtection="1">
      <alignment horizontal="center"/>
    </xf>
    <xf numFmtId="173" fontId="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44" fontId="12" fillId="0" borderId="0" xfId="0" applyNumberFormat="1" applyFont="1"/>
    <xf numFmtId="44" fontId="1" fillId="0" borderId="0" xfId="0" applyNumberFormat="1" applyFont="1"/>
    <xf numFmtId="0" fontId="14" fillId="0" borderId="0" xfId="7" applyFont="1"/>
    <xf numFmtId="0" fontId="1" fillId="0" borderId="0" xfId="7"/>
    <xf numFmtId="9" fontId="1" fillId="0" borderId="0" xfId="3" applyFont="1" applyFill="1" applyBorder="1" applyAlignment="1" applyProtection="1">
      <alignment horizontal="right"/>
    </xf>
    <xf numFmtId="0" fontId="1" fillId="0" borderId="0" xfId="3" applyNumberFormat="1" applyFont="1" applyFill="1" applyAlignment="1" applyProtection="1">
      <alignment horizontal="center"/>
    </xf>
    <xf numFmtId="0" fontId="4" fillId="0" borderId="0" xfId="7" applyFont="1"/>
    <xf numFmtId="44" fontId="8" fillId="0" borderId="0" xfId="2" quotePrefix="1" applyFont="1" applyFill="1" applyBorder="1"/>
    <xf numFmtId="0" fontId="0" fillId="0" borderId="0" xfId="0" applyAlignment="1">
      <alignment wrapText="1"/>
    </xf>
    <xf numFmtId="44" fontId="8" fillId="0" borderId="0" xfId="2" applyFont="1" applyFill="1" applyBorder="1"/>
    <xf numFmtId="44" fontId="8" fillId="0" borderId="0" xfId="0" applyNumberFormat="1" applyFont="1"/>
    <xf numFmtId="0" fontId="4" fillId="0" borderId="3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1" fillId="0" borderId="0" xfId="2" applyNumberFormat="1" applyFont="1" applyFill="1" applyBorder="1" applyAlignment="1" applyProtection="1">
      <alignment horizontal="center"/>
    </xf>
    <xf numFmtId="9" fontId="1" fillId="0" borderId="0" xfId="3" applyFont="1" applyFill="1" applyBorder="1" applyAlignment="1" applyProtection="1">
      <alignment horizontal="center"/>
    </xf>
    <xf numFmtId="0" fontId="17" fillId="0" borderId="0" xfId="0" applyFont="1"/>
    <xf numFmtId="0" fontId="18" fillId="0" borderId="0" xfId="0" applyFont="1"/>
    <xf numFmtId="0" fontId="0" fillId="0" borderId="8" xfId="0" applyBorder="1"/>
    <xf numFmtId="0" fontId="19" fillId="0" borderId="8" xfId="0" applyFont="1" applyBorder="1"/>
    <xf numFmtId="174" fontId="0" fillId="0" borderId="0" xfId="1" applyNumberFormat="1" applyFont="1"/>
    <xf numFmtId="165" fontId="0" fillId="0" borderId="0" xfId="0" applyNumberFormat="1"/>
    <xf numFmtId="10" fontId="1" fillId="2" borderId="0" xfId="1" applyNumberFormat="1" applyFont="1" applyFill="1" applyBorder="1" applyAlignment="1" applyProtection="1">
      <alignment horizontal="center"/>
    </xf>
    <xf numFmtId="10" fontId="1" fillId="0" borderId="0" xfId="3" applyNumberFormat="1" applyFont="1" applyFill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/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 vertical="center" wrapText="1"/>
    </xf>
    <xf numFmtId="9" fontId="1" fillId="0" borderId="0" xfId="1" applyNumberFormat="1" applyFont="1" applyFill="1" applyBorder="1" applyAlignment="1" applyProtection="1">
      <alignment horizontal="left"/>
    </xf>
    <xf numFmtId="0" fontId="12" fillId="0" borderId="0" xfId="0" applyFont="1" applyAlignment="1">
      <alignment horizontal="right"/>
    </xf>
    <xf numFmtId="0" fontId="0" fillId="0" borderId="5" xfId="0" applyBorder="1"/>
    <xf numFmtId="174" fontId="0" fillId="0" borderId="5" xfId="1" applyNumberFormat="1" applyFont="1" applyBorder="1"/>
    <xf numFmtId="0" fontId="1" fillId="0" borderId="0" xfId="2" applyNumberFormat="1" applyFont="1" applyFill="1" applyAlignment="1" applyProtection="1">
      <alignment horizontal="right"/>
    </xf>
    <xf numFmtId="9" fontId="1" fillId="0" borderId="0" xfId="3" applyFont="1" applyFill="1" applyAlignment="1" applyProtection="1">
      <alignment horizontal="right"/>
    </xf>
  </cellXfs>
  <cellStyles count="8">
    <cellStyle name="Comma" xfId="1" builtinId="3"/>
    <cellStyle name="Currency" xfId="2" builtinId="4"/>
    <cellStyle name="Normal" xfId="0" builtinId="0"/>
    <cellStyle name="Normal 2" xfId="4" xr:uid="{1DDF4E31-8EFB-4A48-83C0-5CDBA3C21AA4}"/>
    <cellStyle name="Normal_PPE Deferral Account Schedule for 2013 MIFRS CoS applications (2)" xfId="5" xr:uid="{AA15D10C-AEFD-4198-88A3-FD1A811DA049}"/>
    <cellStyle name="Normal_Sheet2" xfId="6" xr:uid="{7112D85B-7276-4EF0-B03C-033ADF09F992}"/>
    <cellStyle name="Normal_Sheet3" xfId="7" xr:uid="{0FCD5111-0556-446F-86C6-BAD6A5833DB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77B5-3B3F-4250-AF26-8250ED5A58BB}">
  <dimension ref="A1:AY108"/>
  <sheetViews>
    <sheetView topLeftCell="A13" zoomScale="70" zoomScaleNormal="70" workbookViewId="0">
      <pane xSplit="3" ySplit="6" topLeftCell="AB19" activePane="bottomRight" state="frozen"/>
      <selection pane="topRight" activeCell="R13" sqref="R13"/>
      <selection pane="bottomLeft" activeCell="R13" sqref="R13"/>
      <selection pane="bottomRight" activeCell="AY43" sqref="AY43"/>
    </sheetView>
  </sheetViews>
  <sheetFormatPr defaultRowHeight="12.75" outlineLevelCol="1" x14ac:dyDescent="0.2"/>
  <cols>
    <col min="1" max="1" width="54.28515625" customWidth="1"/>
    <col min="2" max="2" width="14.28515625" customWidth="1"/>
    <col min="3" max="3" width="7" customWidth="1"/>
    <col min="4" max="4" width="12.5703125" customWidth="1"/>
    <col min="5" max="6" width="13.85546875" customWidth="1"/>
    <col min="7" max="7" width="12.5703125" customWidth="1"/>
    <col min="8" max="9" width="13.85546875" customWidth="1"/>
    <col min="10" max="10" width="12.5703125" customWidth="1"/>
    <col min="11" max="12" width="13.85546875" customWidth="1"/>
    <col min="13" max="13" width="12.5703125" customWidth="1"/>
    <col min="14" max="14" width="14" customWidth="1" outlineLevel="1"/>
    <col min="15" max="15" width="13.85546875" customWidth="1" outlineLevel="1"/>
    <col min="16" max="16" width="12.5703125" customWidth="1" outlineLevel="1"/>
    <col min="17" max="17" width="13.85546875" customWidth="1" outlineLevel="1"/>
    <col min="18" max="18" width="14.140625" customWidth="1" outlineLevel="1"/>
    <col min="19" max="19" width="12.5703125" customWidth="1" outlineLevel="1"/>
    <col min="20" max="20" width="13.85546875" customWidth="1" outlineLevel="1"/>
    <col min="21" max="21" width="14.140625" customWidth="1" outlineLevel="1"/>
    <col min="22" max="22" width="12.5703125" customWidth="1" outlineLevel="1"/>
    <col min="23" max="23" width="13.85546875" customWidth="1" outlineLevel="1"/>
    <col min="24" max="24" width="14.140625" customWidth="1" outlineLevel="1"/>
    <col min="25" max="25" width="12.5703125" customWidth="1" outlineLevel="1"/>
    <col min="26" max="26" width="13.85546875" customWidth="1" outlineLevel="1"/>
    <col min="27" max="27" width="14.140625" customWidth="1" outlineLevel="1"/>
    <col min="28" max="28" width="12.5703125" customWidth="1"/>
    <col min="29" max="29" width="13.85546875" customWidth="1"/>
    <col min="30" max="30" width="16.28515625" customWidth="1"/>
    <col min="31" max="31" width="10.7109375" bestFit="1" customWidth="1"/>
    <col min="32" max="32" width="13.85546875" customWidth="1"/>
    <col min="33" max="33" width="14.140625" customWidth="1"/>
    <col min="34" max="34" width="10.7109375" bestFit="1" customWidth="1"/>
    <col min="35" max="36" width="18.5703125" customWidth="1"/>
    <col min="37" max="37" width="10.7109375" bestFit="1" customWidth="1"/>
    <col min="38" max="38" width="17.140625" bestFit="1" customWidth="1"/>
    <col min="39" max="39" width="24.28515625" bestFit="1" customWidth="1"/>
    <col min="40" max="40" width="10.7109375" bestFit="1" customWidth="1"/>
    <col min="41" max="41" width="13.85546875" bestFit="1" customWidth="1"/>
    <col min="42" max="42" width="12.28515625" bestFit="1" customWidth="1"/>
    <col min="43" max="43" width="10.7109375" bestFit="1" customWidth="1"/>
    <col min="44" max="44" width="13.85546875" bestFit="1" customWidth="1"/>
    <col min="45" max="45" width="12.28515625" bestFit="1" customWidth="1"/>
    <col min="46" max="46" width="9.5703125" bestFit="1" customWidth="1"/>
    <col min="47" max="47" width="13.85546875" bestFit="1" customWidth="1"/>
    <col min="48" max="48" width="12.28515625" bestFit="1" customWidth="1"/>
    <col min="51" max="51" width="9.85546875" bestFit="1" customWidth="1"/>
  </cols>
  <sheetData>
    <row r="1" spans="1:36" s="2" customFormat="1" ht="15" x14ac:dyDescent="0.25">
      <c r="A1" s="1"/>
      <c r="B1" s="1"/>
      <c r="C1" s="1"/>
      <c r="E1" s="3" t="s">
        <v>0</v>
      </c>
      <c r="F1" s="4" t="s">
        <v>1</v>
      </c>
    </row>
    <row r="2" spans="1:36" s="2" customFormat="1" ht="15" x14ac:dyDescent="0.25">
      <c r="A2" s="1"/>
      <c r="B2" s="1"/>
      <c r="C2" s="1"/>
      <c r="E2" s="3" t="s">
        <v>2</v>
      </c>
      <c r="F2" s="5"/>
    </row>
    <row r="3" spans="1:36" s="2" customFormat="1" ht="15" x14ac:dyDescent="0.25">
      <c r="A3" s="1"/>
      <c r="B3" s="1"/>
      <c r="C3" s="1"/>
      <c r="E3" s="3" t="s">
        <v>3</v>
      </c>
      <c r="F3" s="5"/>
    </row>
    <row r="4" spans="1:36" s="2" customFormat="1" ht="15" x14ac:dyDescent="0.25">
      <c r="A4" s="1"/>
      <c r="B4" s="1"/>
      <c r="C4" s="1"/>
      <c r="E4" s="3" t="s">
        <v>4</v>
      </c>
      <c r="F4" s="5"/>
    </row>
    <row r="5" spans="1:36" s="2" customFormat="1" ht="15" x14ac:dyDescent="0.25">
      <c r="A5" s="1"/>
      <c r="B5" s="1"/>
      <c r="C5" s="1"/>
      <c r="E5" s="3" t="s">
        <v>5</v>
      </c>
      <c r="F5" s="6"/>
    </row>
    <row r="6" spans="1:36" s="2" customFormat="1" ht="15" x14ac:dyDescent="0.25">
      <c r="A6" s="1"/>
      <c r="B6" s="1"/>
      <c r="C6" s="1"/>
      <c r="E6" s="3"/>
      <c r="F6" s="7"/>
    </row>
    <row r="7" spans="1:36" s="2" customFormat="1" ht="15" x14ac:dyDescent="0.25">
      <c r="A7" s="1"/>
      <c r="B7" s="1"/>
      <c r="C7" s="1"/>
      <c r="E7" s="3" t="s">
        <v>6</v>
      </c>
      <c r="F7" s="6"/>
    </row>
    <row r="8" spans="1:36" s="2" customFormat="1" ht="15" x14ac:dyDescent="0.25">
      <c r="A8" s="1"/>
      <c r="B8" s="1"/>
      <c r="C8" s="1"/>
      <c r="D8" s="1"/>
      <c r="E8" s="1"/>
      <c r="F8" s="1"/>
      <c r="G8" s="1"/>
      <c r="H8" s="8"/>
      <c r="I8" s="8"/>
      <c r="J8" s="8"/>
    </row>
    <row r="9" spans="1:36" s="2" customFormat="1" ht="18" x14ac:dyDescent="0.25">
      <c r="A9" s="106"/>
      <c r="B9" s="106"/>
      <c r="C9" s="106"/>
      <c r="D9" s="106"/>
      <c r="E9" s="106"/>
      <c r="F9" s="106"/>
      <c r="G9" s="9"/>
      <c r="H9" s="9"/>
      <c r="I9" s="8"/>
      <c r="J9" s="8"/>
    </row>
    <row r="10" spans="1:36" s="2" customFormat="1" ht="39.75" customHeight="1" x14ac:dyDescent="0.25">
      <c r="A10" s="107"/>
      <c r="B10" s="107"/>
      <c r="C10" s="107"/>
      <c r="D10" s="107"/>
      <c r="E10" s="107"/>
      <c r="F10" s="107"/>
      <c r="G10" s="9"/>
      <c r="H10" s="9"/>
      <c r="I10" s="8"/>
      <c r="J10" s="8"/>
    </row>
    <row r="11" spans="1:36" s="2" customFormat="1" ht="12.75" customHeight="1" x14ac:dyDescent="0.25">
      <c r="A11" s="9"/>
      <c r="B11" s="9"/>
      <c r="C11" s="9"/>
      <c r="D11" s="9"/>
      <c r="E11" s="9"/>
      <c r="F11" s="9"/>
      <c r="G11" s="9"/>
      <c r="H11" s="9"/>
      <c r="I11" s="8"/>
      <c r="J11" s="8"/>
    </row>
    <row r="12" spans="1:36" x14ac:dyDescent="0.2">
      <c r="A12" s="108"/>
      <c r="B12" s="108"/>
      <c r="C12" s="108"/>
      <c r="D12" s="108"/>
      <c r="E12" s="108"/>
      <c r="F12" s="108"/>
    </row>
    <row r="13" spans="1:36" s="10" customFormat="1" ht="20.25" x14ac:dyDescent="0.3">
      <c r="A13" s="92" t="s">
        <v>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36" x14ac:dyDescent="0.2">
      <c r="A14" s="108"/>
      <c r="B14" s="108"/>
      <c r="C14" s="108"/>
      <c r="D14" s="108"/>
      <c r="E14" s="108"/>
      <c r="F14" s="108"/>
    </row>
    <row r="15" spans="1:36" ht="15" x14ac:dyDescent="0.2">
      <c r="B15" s="11"/>
    </row>
    <row r="16" spans="1:36" ht="13.5" thickBot="1" x14ac:dyDescent="0.25">
      <c r="A16" s="3"/>
      <c r="B16" s="3"/>
      <c r="C16" s="3"/>
      <c r="D16" s="12"/>
      <c r="E16" s="12"/>
      <c r="F16" s="12"/>
      <c r="G16" s="12"/>
      <c r="H16" s="13"/>
      <c r="I16" s="12"/>
      <c r="J16" s="12"/>
      <c r="K16" s="13"/>
      <c r="L16" s="12"/>
      <c r="M16" s="12"/>
      <c r="N16" s="12"/>
      <c r="O16" s="12"/>
      <c r="P16" s="12"/>
      <c r="Q16" s="13"/>
      <c r="R16" s="12"/>
      <c r="S16" s="12"/>
      <c r="T16" s="13"/>
      <c r="U16" s="12"/>
      <c r="V16" s="12"/>
      <c r="W16" s="13"/>
      <c r="X16" s="12"/>
      <c r="Y16" s="12"/>
      <c r="Z16" s="13"/>
      <c r="AA16" s="12"/>
      <c r="AB16" s="12"/>
      <c r="AC16" s="13"/>
      <c r="AD16" s="12"/>
      <c r="AE16" s="12"/>
      <c r="AF16" s="13"/>
      <c r="AG16" s="12"/>
      <c r="AH16" s="12"/>
      <c r="AI16" s="13"/>
      <c r="AJ16" s="12"/>
    </row>
    <row r="17" spans="1:48" ht="13.5" thickBot="1" x14ac:dyDescent="0.25">
      <c r="A17" s="3"/>
      <c r="B17" s="3"/>
      <c r="C17" s="3"/>
      <c r="D17" s="102" t="s">
        <v>8</v>
      </c>
      <c r="E17" s="103"/>
      <c r="F17" s="104"/>
      <c r="G17" s="102">
        <v>2014</v>
      </c>
      <c r="H17" s="103"/>
      <c r="I17" s="104"/>
      <c r="J17" s="102">
        <v>2015</v>
      </c>
      <c r="K17" s="103">
        <v>2016</v>
      </c>
      <c r="L17" s="104"/>
      <c r="M17" s="102">
        <v>2016</v>
      </c>
      <c r="N17" s="103"/>
      <c r="O17" s="104"/>
      <c r="P17" s="102">
        <v>2017</v>
      </c>
      <c r="Q17" s="103"/>
      <c r="R17" s="104"/>
      <c r="S17" s="102">
        <v>2018</v>
      </c>
      <c r="T17" s="103"/>
      <c r="U17" s="104"/>
      <c r="V17" s="102">
        <v>2019</v>
      </c>
      <c r="W17" s="103"/>
      <c r="X17" s="104"/>
      <c r="Y17" s="102">
        <v>2020</v>
      </c>
      <c r="Z17" s="103"/>
      <c r="AA17" s="104"/>
      <c r="AB17" s="102">
        <v>2021</v>
      </c>
      <c r="AC17" s="103"/>
      <c r="AD17" s="104"/>
      <c r="AE17" s="102">
        <v>2022</v>
      </c>
      <c r="AF17" s="103"/>
      <c r="AG17" s="104"/>
      <c r="AH17" s="102">
        <v>2023</v>
      </c>
      <c r="AI17" s="103"/>
      <c r="AJ17" s="104"/>
      <c r="AK17" s="102">
        <v>2024</v>
      </c>
      <c r="AL17" s="103"/>
      <c r="AM17" s="104"/>
      <c r="AN17" s="102">
        <v>2025</v>
      </c>
      <c r="AO17" s="103"/>
      <c r="AP17" s="104"/>
      <c r="AQ17" s="102">
        <v>2026</v>
      </c>
      <c r="AR17" s="103"/>
      <c r="AS17" s="104"/>
      <c r="AT17" s="102">
        <v>2027</v>
      </c>
      <c r="AU17" s="103"/>
      <c r="AV17" s="104"/>
    </row>
    <row r="18" spans="1:48" x14ac:dyDescent="0.2">
      <c r="A18" s="12"/>
      <c r="B18" s="12"/>
      <c r="C18" s="12"/>
      <c r="D18" s="12"/>
      <c r="E18" s="3" t="s">
        <v>9</v>
      </c>
      <c r="F18" s="14" t="s">
        <v>10</v>
      </c>
      <c r="G18" s="12"/>
      <c r="H18" s="3" t="s">
        <v>9</v>
      </c>
      <c r="I18" s="14" t="s">
        <v>10</v>
      </c>
      <c r="J18" s="12"/>
      <c r="K18" s="3" t="s">
        <v>9</v>
      </c>
      <c r="L18" s="14" t="s">
        <v>10</v>
      </c>
      <c r="M18" s="12"/>
      <c r="N18" s="3" t="s">
        <v>9</v>
      </c>
      <c r="O18" s="14" t="s">
        <v>10</v>
      </c>
      <c r="P18" s="12"/>
      <c r="Q18" s="3" t="s">
        <v>9</v>
      </c>
      <c r="R18" s="14" t="s">
        <v>10</v>
      </c>
      <c r="S18" s="12"/>
      <c r="T18" s="3" t="s">
        <v>9</v>
      </c>
      <c r="U18" s="14" t="s">
        <v>10</v>
      </c>
      <c r="V18" s="12"/>
      <c r="W18" s="3" t="s">
        <v>9</v>
      </c>
      <c r="X18" s="14" t="s">
        <v>10</v>
      </c>
      <c r="Y18" s="12"/>
      <c r="Z18" s="3" t="s">
        <v>9</v>
      </c>
      <c r="AA18" s="14" t="s">
        <v>10</v>
      </c>
      <c r="AB18" s="12"/>
      <c r="AC18" s="3" t="s">
        <v>9</v>
      </c>
      <c r="AD18" s="14" t="s">
        <v>10</v>
      </c>
      <c r="AE18" s="12"/>
      <c r="AF18" s="3" t="s">
        <v>9</v>
      </c>
      <c r="AG18" s="14" t="s">
        <v>10</v>
      </c>
      <c r="AH18" s="12"/>
      <c r="AI18" s="3" t="s">
        <v>9</v>
      </c>
      <c r="AJ18" s="14" t="s">
        <v>10</v>
      </c>
      <c r="AK18" s="12"/>
      <c r="AL18" s="3" t="s">
        <v>9</v>
      </c>
      <c r="AM18" s="14" t="s">
        <v>10</v>
      </c>
      <c r="AN18" s="12"/>
      <c r="AO18" s="3" t="s">
        <v>9</v>
      </c>
      <c r="AP18" s="14" t="s">
        <v>10</v>
      </c>
      <c r="AQ18" s="12"/>
      <c r="AR18" s="3" t="s">
        <v>9</v>
      </c>
      <c r="AS18" s="14" t="s">
        <v>10</v>
      </c>
      <c r="AT18" s="12"/>
      <c r="AU18" s="3" t="s">
        <v>9</v>
      </c>
      <c r="AV18" s="14" t="s">
        <v>10</v>
      </c>
    </row>
    <row r="19" spans="1:48" x14ac:dyDescent="0.2">
      <c r="A19" s="15"/>
      <c r="B19" s="16"/>
      <c r="C19" s="16"/>
      <c r="D19" s="16" t="s">
        <v>11</v>
      </c>
      <c r="E19" s="17">
        <v>0.17</v>
      </c>
      <c r="F19" s="17">
        <v>0.83</v>
      </c>
      <c r="G19" s="16" t="s">
        <v>11</v>
      </c>
      <c r="H19" s="17">
        <v>0.17</v>
      </c>
      <c r="I19" s="17">
        <v>0.83</v>
      </c>
      <c r="J19" s="16" t="s">
        <v>11</v>
      </c>
      <c r="K19" s="17">
        <v>0.17</v>
      </c>
      <c r="L19" s="17">
        <v>0.83</v>
      </c>
      <c r="M19" s="16" t="s">
        <v>11</v>
      </c>
      <c r="N19" s="17">
        <v>0.17</v>
      </c>
      <c r="O19" s="17">
        <v>0.83</v>
      </c>
      <c r="P19" s="16" t="s">
        <v>11</v>
      </c>
      <c r="Q19" s="17">
        <v>0.17</v>
      </c>
      <c r="R19" s="17">
        <v>0.83</v>
      </c>
      <c r="S19" s="16" t="s">
        <v>11</v>
      </c>
      <c r="T19" s="17">
        <v>0.17</v>
      </c>
      <c r="U19" s="17">
        <v>0.83</v>
      </c>
      <c r="V19" s="16" t="s">
        <v>11</v>
      </c>
      <c r="W19" s="17">
        <v>0.17</v>
      </c>
      <c r="X19" s="17">
        <v>0.83</v>
      </c>
      <c r="Y19" s="16" t="s">
        <v>11</v>
      </c>
      <c r="Z19" s="17">
        <v>0.17</v>
      </c>
      <c r="AA19" s="17">
        <v>0.83</v>
      </c>
      <c r="AB19" s="16" t="s">
        <v>11</v>
      </c>
      <c r="AC19" s="17">
        <v>0.17</v>
      </c>
      <c r="AD19" s="17">
        <v>0.83</v>
      </c>
      <c r="AE19" s="16" t="s">
        <v>11</v>
      </c>
      <c r="AF19" s="17">
        <v>0.17</v>
      </c>
      <c r="AG19" s="17">
        <v>0.83</v>
      </c>
      <c r="AH19" s="16" t="s">
        <v>11</v>
      </c>
      <c r="AI19" s="17">
        <v>0.17</v>
      </c>
      <c r="AJ19" s="17">
        <v>0.83</v>
      </c>
      <c r="AK19" s="16" t="s">
        <v>11</v>
      </c>
      <c r="AL19" s="17">
        <v>0.17</v>
      </c>
      <c r="AM19" s="17">
        <v>0.83</v>
      </c>
      <c r="AN19" s="16" t="s">
        <v>11</v>
      </c>
      <c r="AO19" s="17">
        <v>0.17</v>
      </c>
      <c r="AP19" s="17">
        <v>0.83</v>
      </c>
      <c r="AQ19" s="16" t="s">
        <v>11</v>
      </c>
      <c r="AR19" s="17">
        <v>0.17</v>
      </c>
      <c r="AS19" s="17">
        <v>0.83</v>
      </c>
      <c r="AT19" s="16" t="s">
        <v>11</v>
      </c>
      <c r="AU19" s="17">
        <v>0.17</v>
      </c>
      <c r="AV19" s="17">
        <v>0.83</v>
      </c>
    </row>
    <row r="20" spans="1:48" x14ac:dyDescent="0.2">
      <c r="A20" s="3" t="s">
        <v>12</v>
      </c>
      <c r="B20" s="18"/>
      <c r="C20" s="12"/>
      <c r="D20" s="19">
        <f>D76</f>
        <v>103500</v>
      </c>
      <c r="E20" s="20">
        <f>+D20*E19</f>
        <v>17595</v>
      </c>
      <c r="F20" s="21">
        <f>+D20*F19</f>
        <v>85905</v>
      </c>
      <c r="G20" s="19">
        <f>E76</f>
        <v>205009.61538461538</v>
      </c>
      <c r="H20" s="20">
        <f>+G20*H19</f>
        <v>34851.634615384617</v>
      </c>
      <c r="I20" s="21">
        <f>+G20*I19</f>
        <v>170157.98076923075</v>
      </c>
      <c r="J20" s="22">
        <f>F76</f>
        <v>201028.84615384616</v>
      </c>
      <c r="K20" s="20">
        <f>+J20*K19</f>
        <v>34174.903846153851</v>
      </c>
      <c r="L20" s="21">
        <f>+J20*L19</f>
        <v>166853.94230769231</v>
      </c>
      <c r="M20" s="22">
        <f>G76</f>
        <v>197048.07692307694</v>
      </c>
      <c r="N20" s="20">
        <f>+M20*N19</f>
        <v>33498.173076923078</v>
      </c>
      <c r="O20" s="21">
        <f>+M20*O19</f>
        <v>163549.90384615384</v>
      </c>
      <c r="P20" s="22">
        <f>H76</f>
        <v>193067.30769230769</v>
      </c>
      <c r="Q20" s="20">
        <f>+P20*Q19</f>
        <v>32821.442307692312</v>
      </c>
      <c r="R20" s="21">
        <f>+P20*R19</f>
        <v>160245.86538461538</v>
      </c>
      <c r="S20" s="22">
        <f>+I76</f>
        <v>189086.53846153844</v>
      </c>
      <c r="T20" s="20">
        <f>+S20*T19</f>
        <v>32144.711538461535</v>
      </c>
      <c r="U20" s="21">
        <f>+S20*U19</f>
        <v>156941.82692307691</v>
      </c>
      <c r="V20" s="22">
        <f>+J76</f>
        <v>185105.76923076925</v>
      </c>
      <c r="W20" s="20">
        <f>+V20*W19</f>
        <v>31467.980769230773</v>
      </c>
      <c r="X20" s="21">
        <f>+V20*X19</f>
        <v>153637.78846153847</v>
      </c>
      <c r="Y20" s="22">
        <f>+K76</f>
        <v>181125</v>
      </c>
      <c r="Z20" s="20">
        <f>+Y20*Z19</f>
        <v>30791.250000000004</v>
      </c>
      <c r="AA20" s="21">
        <f>+Y20*AA19</f>
        <v>150333.75</v>
      </c>
      <c r="AB20" s="22">
        <f>+L76</f>
        <v>177144.23076923075</v>
      </c>
      <c r="AC20" s="20">
        <f>+AB20*AC19</f>
        <v>30114.51923076923</v>
      </c>
      <c r="AD20" s="21">
        <f>+AB20*AD19</f>
        <v>147029.7115384615</v>
      </c>
      <c r="AE20" s="22">
        <f>M76</f>
        <v>173163.46153846156</v>
      </c>
      <c r="AF20" s="20">
        <f>+AE20*AF19</f>
        <v>29437.788461538468</v>
      </c>
      <c r="AG20" s="21">
        <f>+AE20*AG19</f>
        <v>143725.67307692309</v>
      </c>
      <c r="AH20" s="22">
        <f>N76</f>
        <v>174134.61538461538</v>
      </c>
      <c r="AI20" s="20">
        <f>+AH20*AI19</f>
        <v>29602.884615384617</v>
      </c>
      <c r="AJ20" s="21">
        <f>+AH20*AJ19</f>
        <v>144531.73076923075</v>
      </c>
      <c r="AK20" s="22">
        <f>O76</f>
        <v>179961.53846153844</v>
      </c>
      <c r="AL20" s="20">
        <f>+AK20*AL19</f>
        <v>30593.461538461535</v>
      </c>
      <c r="AM20" s="21">
        <f>+AK20*AM19</f>
        <v>149368.07692307691</v>
      </c>
      <c r="AN20" s="22">
        <f>P76</f>
        <v>185596.15384615384</v>
      </c>
      <c r="AO20" s="20">
        <f>+AN20*AO19</f>
        <v>31551.346153846156</v>
      </c>
      <c r="AP20" s="21">
        <f>+AN20*AP19</f>
        <v>154044.80769230769</v>
      </c>
      <c r="AQ20" s="22">
        <f>Q76</f>
        <v>191038.46153846156</v>
      </c>
      <c r="AR20" s="20">
        <f>+AQ20*AR19</f>
        <v>32476.538461538468</v>
      </c>
      <c r="AS20" s="21">
        <f>+AQ20*AS19</f>
        <v>158561.92307692309</v>
      </c>
      <c r="AT20" s="22">
        <f>R76</f>
        <v>196288.46153846156</v>
      </c>
      <c r="AU20" s="20">
        <f>+AT20*AU19</f>
        <v>33369.038461538468</v>
      </c>
      <c r="AV20" s="21">
        <f>+AT20*AV19</f>
        <v>162919.42307692309</v>
      </c>
    </row>
    <row r="21" spans="1:48" x14ac:dyDescent="0.2">
      <c r="A21" s="12" t="s">
        <v>13</v>
      </c>
      <c r="B21" s="23"/>
      <c r="C21" s="12"/>
      <c r="D21" s="24">
        <v>15000</v>
      </c>
      <c r="E21" s="25">
        <v>15000</v>
      </c>
      <c r="F21" s="23"/>
      <c r="G21" s="24">
        <v>0</v>
      </c>
      <c r="H21" s="25">
        <v>0</v>
      </c>
      <c r="I21" s="23"/>
      <c r="J21" s="24">
        <v>0</v>
      </c>
      <c r="K21" s="25">
        <v>0</v>
      </c>
      <c r="L21" s="23"/>
      <c r="M21" s="24">
        <v>0</v>
      </c>
      <c r="N21" s="25">
        <v>0</v>
      </c>
      <c r="O21" s="23"/>
      <c r="P21" s="24">
        <v>0</v>
      </c>
      <c r="Q21" s="25">
        <v>0</v>
      </c>
      <c r="R21" s="23"/>
      <c r="S21" s="24">
        <v>0</v>
      </c>
      <c r="T21" s="25">
        <v>0</v>
      </c>
      <c r="U21" s="23"/>
      <c r="V21" s="24">
        <v>0</v>
      </c>
      <c r="W21" s="25">
        <v>0</v>
      </c>
      <c r="X21" s="23"/>
      <c r="Y21" s="24">
        <v>0</v>
      </c>
      <c r="Z21" s="25">
        <v>0</v>
      </c>
      <c r="AA21" s="23"/>
      <c r="AB21" s="24">
        <v>0</v>
      </c>
      <c r="AC21" s="25">
        <v>0</v>
      </c>
      <c r="AD21" s="23"/>
      <c r="AE21" s="24">
        <v>0</v>
      </c>
      <c r="AF21" s="25">
        <v>0</v>
      </c>
      <c r="AG21" s="23"/>
      <c r="AH21" s="24">
        <v>0</v>
      </c>
      <c r="AI21" s="25">
        <v>0</v>
      </c>
      <c r="AJ21" s="23"/>
      <c r="AK21" s="24">
        <v>0</v>
      </c>
      <c r="AL21" s="25">
        <v>0</v>
      </c>
      <c r="AM21" s="23"/>
      <c r="AN21" s="24">
        <v>0</v>
      </c>
      <c r="AO21" s="25">
        <v>0</v>
      </c>
      <c r="AP21" s="23"/>
      <c r="AQ21" s="24">
        <v>0</v>
      </c>
      <c r="AR21" s="25">
        <v>0</v>
      </c>
      <c r="AS21" s="23"/>
      <c r="AT21" s="24">
        <v>0</v>
      </c>
      <c r="AU21" s="25">
        <v>0</v>
      </c>
      <c r="AV21" s="23"/>
    </row>
    <row r="22" spans="1:48" x14ac:dyDescent="0.2">
      <c r="A22" s="12" t="s">
        <v>14</v>
      </c>
      <c r="B22" s="23"/>
      <c r="C22" s="12"/>
      <c r="D22" s="24">
        <v>0</v>
      </c>
      <c r="E22" s="25">
        <v>0</v>
      </c>
      <c r="F22" s="25">
        <v>0</v>
      </c>
      <c r="G22" s="24">
        <v>0</v>
      </c>
      <c r="H22" s="25">
        <v>0</v>
      </c>
      <c r="I22" s="25">
        <v>0</v>
      </c>
      <c r="J22" s="24">
        <v>0</v>
      </c>
      <c r="K22" s="25">
        <v>0</v>
      </c>
      <c r="L22" s="25">
        <v>0</v>
      </c>
      <c r="M22" s="24">
        <v>0</v>
      </c>
      <c r="N22" s="25">
        <v>0</v>
      </c>
      <c r="O22" s="25">
        <v>0</v>
      </c>
      <c r="P22" s="24">
        <v>0</v>
      </c>
      <c r="Q22" s="25">
        <v>0</v>
      </c>
      <c r="R22" s="25">
        <v>0</v>
      </c>
      <c r="S22" s="24">
        <v>0</v>
      </c>
      <c r="T22" s="25">
        <v>0</v>
      </c>
      <c r="U22" s="25">
        <v>0</v>
      </c>
      <c r="V22" s="24">
        <v>0</v>
      </c>
      <c r="W22" s="25">
        <v>0</v>
      </c>
      <c r="X22" s="25">
        <v>0</v>
      </c>
      <c r="Y22" s="24">
        <v>0</v>
      </c>
      <c r="Z22" s="25">
        <v>0</v>
      </c>
      <c r="AA22" s="25">
        <v>0</v>
      </c>
      <c r="AB22" s="24">
        <v>0</v>
      </c>
      <c r="AC22" s="25">
        <v>0</v>
      </c>
      <c r="AD22" s="25">
        <v>0</v>
      </c>
      <c r="AE22" s="24">
        <v>0</v>
      </c>
      <c r="AF22" s="25">
        <v>0</v>
      </c>
      <c r="AG22" s="25">
        <v>0</v>
      </c>
      <c r="AH22" s="24">
        <v>0</v>
      </c>
      <c r="AI22" s="25">
        <v>0</v>
      </c>
      <c r="AJ22" s="25">
        <v>0</v>
      </c>
      <c r="AK22" s="24">
        <v>0</v>
      </c>
      <c r="AL22" s="25">
        <v>0</v>
      </c>
      <c r="AM22" s="25">
        <v>0</v>
      </c>
      <c r="AN22" s="24">
        <v>0</v>
      </c>
      <c r="AO22" s="25">
        <v>0</v>
      </c>
      <c r="AP22" s="25">
        <v>0</v>
      </c>
      <c r="AQ22" s="24">
        <v>0</v>
      </c>
      <c r="AR22" s="25">
        <v>0</v>
      </c>
      <c r="AS22" s="25">
        <v>0</v>
      </c>
      <c r="AT22" s="24">
        <v>0</v>
      </c>
      <c r="AU22" s="25">
        <v>0</v>
      </c>
      <c r="AV22" s="25">
        <v>0</v>
      </c>
    </row>
    <row r="23" spans="1:48" x14ac:dyDescent="0.2">
      <c r="A23" s="12" t="s">
        <v>15</v>
      </c>
      <c r="B23" s="26">
        <v>0.13</v>
      </c>
      <c r="C23" s="25"/>
      <c r="D23" s="27"/>
      <c r="E23" s="28">
        <f>D21*13%*E19</f>
        <v>331.5</v>
      </c>
      <c r="F23" s="28">
        <f>E21*13%*F19</f>
        <v>1618.5</v>
      </c>
      <c r="G23" s="27"/>
      <c r="H23" s="28">
        <v>0</v>
      </c>
      <c r="I23" s="29">
        <v>0</v>
      </c>
      <c r="J23" s="27"/>
      <c r="K23" s="28">
        <v>0</v>
      </c>
      <c r="L23" s="29">
        <v>0</v>
      </c>
      <c r="M23" s="27"/>
      <c r="N23" s="28">
        <v>0</v>
      </c>
      <c r="O23" s="29">
        <v>0</v>
      </c>
      <c r="P23" s="27"/>
      <c r="Q23" s="28">
        <v>0</v>
      </c>
      <c r="R23" s="29">
        <v>0</v>
      </c>
      <c r="S23" s="27"/>
      <c r="T23" s="28">
        <v>0</v>
      </c>
      <c r="U23" s="29">
        <v>0</v>
      </c>
      <c r="V23" s="27"/>
      <c r="W23" s="28">
        <v>0</v>
      </c>
      <c r="X23" s="29">
        <v>0</v>
      </c>
      <c r="Y23" s="27"/>
      <c r="Z23" s="28">
        <v>0</v>
      </c>
      <c r="AA23" s="29">
        <v>0</v>
      </c>
      <c r="AB23" s="27"/>
      <c r="AC23" s="28">
        <v>0</v>
      </c>
      <c r="AD23" s="29">
        <v>0</v>
      </c>
      <c r="AE23" s="27"/>
      <c r="AF23" s="28">
        <v>0</v>
      </c>
      <c r="AG23" s="29">
        <v>0</v>
      </c>
      <c r="AH23" s="27"/>
      <c r="AI23" s="28">
        <v>0</v>
      </c>
      <c r="AJ23" s="29">
        <v>0</v>
      </c>
      <c r="AK23" s="27"/>
      <c r="AL23" s="28">
        <v>0</v>
      </c>
      <c r="AM23" s="29">
        <v>0</v>
      </c>
      <c r="AN23" s="27"/>
      <c r="AO23" s="28">
        <v>0</v>
      </c>
      <c r="AP23" s="29">
        <v>0</v>
      </c>
      <c r="AQ23" s="27"/>
      <c r="AR23" s="28">
        <v>0</v>
      </c>
      <c r="AS23" s="29">
        <v>0</v>
      </c>
      <c r="AT23" s="27"/>
      <c r="AU23" s="28">
        <v>0</v>
      </c>
      <c r="AV23" s="29">
        <v>0</v>
      </c>
    </row>
    <row r="24" spans="1:48" x14ac:dyDescent="0.2">
      <c r="A24" s="3" t="s">
        <v>16</v>
      </c>
      <c r="B24" s="12"/>
      <c r="C24" s="25"/>
      <c r="D24" s="12"/>
      <c r="E24" s="25">
        <v>19376</v>
      </c>
      <c r="F24" s="25">
        <f>SUM(F20:F23)</f>
        <v>87523.5</v>
      </c>
      <c r="G24" s="12"/>
      <c r="H24" s="25">
        <f>SUM(H20:H23)</f>
        <v>34851.634615384617</v>
      </c>
      <c r="I24" s="25">
        <f>SUM(I20:I23)</f>
        <v>170157.98076923075</v>
      </c>
      <c r="J24" s="12"/>
      <c r="K24" s="25">
        <f>SUM(K20:K23)</f>
        <v>34174.903846153851</v>
      </c>
      <c r="L24" s="25">
        <f>SUM(L20:L23)</f>
        <v>166853.94230769231</v>
      </c>
      <c r="M24" s="12"/>
      <c r="N24" s="25">
        <f>SUM(N20:N23)</f>
        <v>33498.173076923078</v>
      </c>
      <c r="O24" s="25">
        <f>SUM(O20:O23)</f>
        <v>163549.90384615384</v>
      </c>
      <c r="P24" s="12"/>
      <c r="Q24" s="25">
        <f>SUM(Q20:Q23)</f>
        <v>32821.442307692312</v>
      </c>
      <c r="R24" s="25">
        <f>SUM(R20:R23)</f>
        <v>160245.86538461538</v>
      </c>
      <c r="S24" s="12"/>
      <c r="T24" s="25">
        <f>SUM(T20:T23)</f>
        <v>32144.711538461535</v>
      </c>
      <c r="U24" s="25">
        <f>SUM(U20:U23)</f>
        <v>156941.82692307691</v>
      </c>
      <c r="V24" s="12"/>
      <c r="W24" s="25">
        <f>SUM(W20:W23)</f>
        <v>31467.980769230773</v>
      </c>
      <c r="X24" s="25">
        <f>SUM(X20:X23)</f>
        <v>153637.78846153847</v>
      </c>
      <c r="Y24" s="12"/>
      <c r="Z24" s="25">
        <f>SUM(Z20:Z23)</f>
        <v>30791.250000000004</v>
      </c>
      <c r="AA24" s="25">
        <f>SUM(AA20:AA23)</f>
        <v>150333.75</v>
      </c>
      <c r="AB24" s="12"/>
      <c r="AC24" s="25">
        <f>SUM(AC20:AC23)</f>
        <v>30114.51923076923</v>
      </c>
      <c r="AD24" s="25">
        <f>SUM(AD20:AD23)</f>
        <v>147029.7115384615</v>
      </c>
      <c r="AE24" s="12"/>
      <c r="AF24" s="25">
        <f>SUM(AF20:AF23)</f>
        <v>29437.788461538468</v>
      </c>
      <c r="AG24" s="25">
        <f>SUM(AG20:AG23)</f>
        <v>143725.67307692309</v>
      </c>
      <c r="AH24" s="12"/>
      <c r="AI24" s="25">
        <f>SUM(AI20:AI23)</f>
        <v>29602.884615384617</v>
      </c>
      <c r="AJ24" s="25">
        <f>SUM(AJ20:AJ23)</f>
        <v>144531.73076923075</v>
      </c>
      <c r="AK24" s="12"/>
      <c r="AL24" s="25">
        <f>SUM(AL20:AL23)</f>
        <v>30593.461538461535</v>
      </c>
      <c r="AM24" s="25">
        <f>SUM(AM20:AM23)</f>
        <v>149368.07692307691</v>
      </c>
      <c r="AN24" s="12"/>
      <c r="AO24" s="25">
        <f>SUM(AO20:AO23)</f>
        <v>31551.346153846156</v>
      </c>
      <c r="AP24" s="25">
        <f>SUM(AP20:AP23)</f>
        <v>154044.80769230769</v>
      </c>
      <c r="AQ24" s="12"/>
      <c r="AR24" s="25">
        <f>SUM(AR20:AR23)</f>
        <v>32476.538461538468</v>
      </c>
      <c r="AS24" s="25">
        <f>SUM(AS20:AS23)</f>
        <v>158561.92307692309</v>
      </c>
      <c r="AT24" s="12"/>
      <c r="AU24" s="25">
        <f>SUM(AU20:AU23)</f>
        <v>33369.038461538468</v>
      </c>
      <c r="AV24" s="25">
        <f>SUM(AV20:AV23)</f>
        <v>162919.42307692309</v>
      </c>
    </row>
    <row r="25" spans="1:4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x14ac:dyDescent="0.2">
      <c r="A27" s="12" t="s">
        <v>17</v>
      </c>
      <c r="B27" s="26">
        <v>0.04</v>
      </c>
      <c r="C27" s="25"/>
      <c r="D27" s="18"/>
      <c r="E27" s="25">
        <f>+E24*$B$27</f>
        <v>775.04</v>
      </c>
      <c r="F27" s="25">
        <f>+F24*$B$27</f>
        <v>3500.94</v>
      </c>
      <c r="G27" s="18"/>
      <c r="H27" s="25">
        <f>+H24*$B$27</f>
        <v>1394.0653846153848</v>
      </c>
      <c r="I27" s="25">
        <f>+I24*$B$27</f>
        <v>6806.3192307692298</v>
      </c>
      <c r="J27" s="18"/>
      <c r="K27" s="25">
        <f>+K24*$B$27</f>
        <v>1366.9961538461541</v>
      </c>
      <c r="L27" s="25">
        <f>+L24*$B$27</f>
        <v>6674.1576923076927</v>
      </c>
      <c r="M27" s="18"/>
      <c r="N27" s="25">
        <f>+N24*$B$27</f>
        <v>1339.9269230769232</v>
      </c>
      <c r="O27" s="25">
        <f>+O24*$B$27</f>
        <v>6541.9961538461539</v>
      </c>
      <c r="P27" s="18"/>
      <c r="Q27" s="25">
        <f>+Q24*$B$27</f>
        <v>1312.8576923076926</v>
      </c>
      <c r="R27" s="25">
        <f>+R24*$B$27</f>
        <v>6409.8346153846151</v>
      </c>
      <c r="S27" s="18"/>
      <c r="T27" s="25">
        <f>+T24*$B$27</f>
        <v>1285.7884615384614</v>
      </c>
      <c r="U27" s="25">
        <f>+U24*$B$27</f>
        <v>6277.6730769230762</v>
      </c>
      <c r="V27" s="18"/>
      <c r="W27" s="25">
        <f>+W24*B27</f>
        <v>1258.719230769231</v>
      </c>
      <c r="X27" s="25">
        <f>+X24*B27</f>
        <v>6145.5115384615392</v>
      </c>
      <c r="Y27" s="18"/>
      <c r="Z27" s="25">
        <f>+Z24*B27</f>
        <v>1231.6500000000001</v>
      </c>
      <c r="AA27" s="25">
        <f>+AA24*B27</f>
        <v>6013.35</v>
      </c>
      <c r="AB27" s="18"/>
      <c r="AC27" s="25">
        <f>+AC24*B27</f>
        <v>1204.5807692307692</v>
      </c>
      <c r="AD27" s="25">
        <f>+AD24*B27</f>
        <v>5881.1884615384606</v>
      </c>
      <c r="AE27" s="18"/>
      <c r="AF27" s="25">
        <f>+AF24*B27</f>
        <v>1177.5115384615387</v>
      </c>
      <c r="AG27" s="25">
        <f>+AG24*B27</f>
        <v>5749.0269230769236</v>
      </c>
      <c r="AH27" s="18"/>
      <c r="AI27" s="25">
        <f>+AI24*B27</f>
        <v>1184.1153846153848</v>
      </c>
      <c r="AJ27" s="25">
        <f>+AJ24*B27</f>
        <v>5781.2692307692305</v>
      </c>
      <c r="AK27" s="18"/>
      <c r="AL27" s="25">
        <f>+AL24*$B$27</f>
        <v>1223.7384615384615</v>
      </c>
      <c r="AM27" s="25">
        <f>+AM24*$B$27</f>
        <v>5974.7230769230764</v>
      </c>
      <c r="AN27" s="18"/>
      <c r="AO27" s="25">
        <f>+AO24*$B$27</f>
        <v>1262.0538461538463</v>
      </c>
      <c r="AP27" s="25">
        <f>+AP24*$B$27</f>
        <v>6161.792307692308</v>
      </c>
      <c r="AQ27" s="18"/>
      <c r="AR27" s="25">
        <f>+AR24*$B$27</f>
        <v>1299.0615384615387</v>
      </c>
      <c r="AS27" s="25">
        <f>+AS24*$B$27</f>
        <v>6342.4769230769234</v>
      </c>
      <c r="AT27" s="18"/>
      <c r="AU27" s="25">
        <f>+AU24*$B$27</f>
        <v>1334.7615384615387</v>
      </c>
      <c r="AV27" s="25">
        <f>+AV24*$B$27</f>
        <v>6516.7769230769236</v>
      </c>
    </row>
    <row r="28" spans="1:48" x14ac:dyDescent="0.2">
      <c r="A28" s="12" t="s">
        <v>18</v>
      </c>
      <c r="B28" s="26">
        <v>0.56000000000000005</v>
      </c>
      <c r="C28" s="25"/>
      <c r="D28" s="30"/>
      <c r="E28" s="25">
        <f>+E24*$B$28</f>
        <v>10850.560000000001</v>
      </c>
      <c r="F28" s="25">
        <f>+F24*$B$28</f>
        <v>49013.16</v>
      </c>
      <c r="G28" s="30"/>
      <c r="H28" s="25">
        <f>+H24*$B$28</f>
        <v>19516.915384615386</v>
      </c>
      <c r="I28" s="25">
        <f>+I24*$B$28</f>
        <v>95288.469230769231</v>
      </c>
      <c r="J28" s="30"/>
      <c r="K28" s="25">
        <f>+K24*$B$28</f>
        <v>19137.946153846158</v>
      </c>
      <c r="L28" s="25">
        <f>+L24*$B$28</f>
        <v>93438.207692307697</v>
      </c>
      <c r="M28" s="30"/>
      <c r="N28" s="25">
        <f>+N24*$B$28</f>
        <v>18758.976923076927</v>
      </c>
      <c r="O28" s="25">
        <f>+O24*$B$28</f>
        <v>91587.946153846162</v>
      </c>
      <c r="P28" s="30"/>
      <c r="Q28" s="25">
        <f>+Q24*$B$28</f>
        <v>18380.007692307696</v>
      </c>
      <c r="R28" s="25">
        <f>+R24*$B$28</f>
        <v>89737.684615384613</v>
      </c>
      <c r="S28" s="30"/>
      <c r="T28" s="25">
        <f>+T24*$B$28</f>
        <v>18001.038461538461</v>
      </c>
      <c r="U28" s="25">
        <f>+U24*$B$28</f>
        <v>87887.423076923078</v>
      </c>
      <c r="V28" s="30"/>
      <c r="W28" s="25">
        <f>+W24*B28</f>
        <v>17622.069230769233</v>
      </c>
      <c r="X28" s="25">
        <f>+X24*B28</f>
        <v>86037.161538461543</v>
      </c>
      <c r="Y28" s="30"/>
      <c r="Z28" s="25">
        <f>+Z24*B28</f>
        <v>17243.100000000002</v>
      </c>
      <c r="AA28" s="25">
        <f>+AA24*B28</f>
        <v>84186.900000000009</v>
      </c>
      <c r="AB28" s="30"/>
      <c r="AC28" s="25">
        <f>+AC24*B28</f>
        <v>16864.130769230771</v>
      </c>
      <c r="AD28" s="25">
        <f>+AD24*B28</f>
        <v>82336.638461538445</v>
      </c>
      <c r="AE28" s="30"/>
      <c r="AF28" s="25">
        <f>+AF24*B28</f>
        <v>16485.161538461543</v>
      </c>
      <c r="AG28" s="25">
        <f>+AG24*B28</f>
        <v>80486.376923076939</v>
      </c>
      <c r="AH28" s="30"/>
      <c r="AI28" s="25">
        <f>+AI24*B28</f>
        <v>16577.615384615387</v>
      </c>
      <c r="AJ28" s="25">
        <f>+AJ24*B28</f>
        <v>80937.769230769234</v>
      </c>
      <c r="AK28" s="30"/>
      <c r="AL28" s="25">
        <f>+AL24*$B$28</f>
        <v>17132.33846153846</v>
      </c>
      <c r="AM28" s="25">
        <f>+AM24*$B$28</f>
        <v>83646.123076923075</v>
      </c>
      <c r="AN28" s="30"/>
      <c r="AO28" s="25">
        <f>+AO24*$B$28</f>
        <v>17668.75384615385</v>
      </c>
      <c r="AP28" s="25">
        <f>+AP24*$B$28</f>
        <v>86265.092307692306</v>
      </c>
      <c r="AQ28" s="30"/>
      <c r="AR28" s="25">
        <f>+AR24*$B$28</f>
        <v>18186.861538461544</v>
      </c>
      <c r="AS28" s="25">
        <f>+AS24*$B$28</f>
        <v>88794.676923076942</v>
      </c>
      <c r="AT28" s="30"/>
      <c r="AU28" s="25">
        <f>+AU24*$B$28</f>
        <v>18686.661538461543</v>
      </c>
      <c r="AV28" s="25">
        <f>+AV24*$B$28</f>
        <v>91234.876923076939</v>
      </c>
    </row>
    <row r="29" spans="1:48" x14ac:dyDescent="0.2">
      <c r="A29" s="12" t="s">
        <v>19</v>
      </c>
      <c r="B29" s="26">
        <v>0.4</v>
      </c>
      <c r="C29" s="25"/>
      <c r="D29" s="31"/>
      <c r="E29" s="25">
        <f>+E24*$B$29</f>
        <v>7750.4000000000005</v>
      </c>
      <c r="F29" s="25">
        <f>+F24*$B$29</f>
        <v>35009.4</v>
      </c>
      <c r="G29" s="31"/>
      <c r="H29" s="25">
        <f>+H24*$B$29</f>
        <v>13940.653846153848</v>
      </c>
      <c r="I29" s="25">
        <f>+I24*$B$29</f>
        <v>68063.192307692298</v>
      </c>
      <c r="J29" s="31"/>
      <c r="K29" s="25">
        <f>+K24*$B$29</f>
        <v>13669.961538461541</v>
      </c>
      <c r="L29" s="25">
        <f>+L24*$B$29</f>
        <v>66741.576923076922</v>
      </c>
      <c r="M29" s="31"/>
      <c r="N29" s="25">
        <f>+N24*$B$29</f>
        <v>13399.269230769232</v>
      </c>
      <c r="O29" s="25">
        <f>+O24*$B$29</f>
        <v>65419.961538461539</v>
      </c>
      <c r="P29" s="31"/>
      <c r="Q29" s="25">
        <f>+Q24*$B$29</f>
        <v>13128.576923076926</v>
      </c>
      <c r="R29" s="25">
        <f>+R24*$B$29</f>
        <v>64098.346153846156</v>
      </c>
      <c r="S29" s="31"/>
      <c r="T29" s="25">
        <f>+T24*$B$29</f>
        <v>12857.884615384615</v>
      </c>
      <c r="U29" s="25">
        <f>+U24*$B$29</f>
        <v>62776.730769230766</v>
      </c>
      <c r="V29" s="31"/>
      <c r="W29" s="25">
        <f>+W24*B29</f>
        <v>12587.19230769231</v>
      </c>
      <c r="X29" s="25">
        <f>+X24*B29</f>
        <v>61455.11538461539</v>
      </c>
      <c r="Y29" s="31"/>
      <c r="Z29" s="25">
        <f>+Z24*B29</f>
        <v>12316.500000000002</v>
      </c>
      <c r="AA29" s="25">
        <f>+AA24*B29</f>
        <v>60133.5</v>
      </c>
      <c r="AB29" s="31"/>
      <c r="AC29" s="25">
        <f>+AC24*B29</f>
        <v>12045.807692307693</v>
      </c>
      <c r="AD29" s="25">
        <f>+AD24*B29</f>
        <v>58811.884615384603</v>
      </c>
      <c r="AE29" s="31"/>
      <c r="AF29" s="25">
        <f>+AF24*B29</f>
        <v>11775.115384615388</v>
      </c>
      <c r="AG29" s="25">
        <f>+AG24*B29</f>
        <v>57490.269230769241</v>
      </c>
      <c r="AH29" s="31"/>
      <c r="AI29" s="25">
        <f>+AI24*B29</f>
        <v>11841.153846153848</v>
      </c>
      <c r="AJ29" s="25">
        <f>+AJ24*B29</f>
        <v>57812.692307692305</v>
      </c>
      <c r="AK29" s="31"/>
      <c r="AL29" s="25">
        <f>+AL24*$B$29</f>
        <v>12237.384615384615</v>
      </c>
      <c r="AM29" s="25">
        <f>+AM24*$B$29</f>
        <v>59747.230769230766</v>
      </c>
      <c r="AN29" s="31"/>
      <c r="AO29" s="25">
        <f>+AO24*$B$29</f>
        <v>12620.538461538463</v>
      </c>
      <c r="AP29" s="25">
        <f>+AP24*$B$29</f>
        <v>61617.923076923078</v>
      </c>
      <c r="AQ29" s="31"/>
      <c r="AR29" s="25">
        <f>+AR24*$B$29</f>
        <v>12990.615384615388</v>
      </c>
      <c r="AS29" s="25">
        <f>+AS24*$B$29</f>
        <v>63424.769230769241</v>
      </c>
      <c r="AT29" s="31"/>
      <c r="AU29" s="25">
        <f>+AU24*$B$29</f>
        <v>13347.615384615388</v>
      </c>
      <c r="AV29" s="25">
        <f>+AV24*$B$29</f>
        <v>65167.769230769241</v>
      </c>
    </row>
    <row r="30" spans="1:48" x14ac:dyDescent="0.2">
      <c r="A30" s="12"/>
      <c r="B30" s="12"/>
      <c r="C30" s="32"/>
      <c r="D30" s="12"/>
      <c r="E30" s="33"/>
      <c r="F30" s="12"/>
      <c r="G30" s="12"/>
      <c r="H30" s="20"/>
      <c r="I30" s="12"/>
      <c r="J30" s="12"/>
      <c r="K30" s="20"/>
      <c r="L30" s="12"/>
      <c r="M30" s="12"/>
      <c r="N30" s="20"/>
      <c r="O30" s="12"/>
      <c r="P30" s="12"/>
      <c r="Q30" s="20"/>
      <c r="R30" s="12"/>
      <c r="S30" s="12"/>
      <c r="T30" s="20"/>
      <c r="U30" s="12"/>
      <c r="V30" s="12"/>
      <c r="W30" s="20"/>
      <c r="X30" s="12"/>
      <c r="Y30" s="12"/>
      <c r="Z30" s="20"/>
      <c r="AA30" s="12"/>
      <c r="AB30" s="12"/>
      <c r="AC30" s="20"/>
      <c r="AD30" s="12"/>
      <c r="AE30" s="12"/>
      <c r="AF30" s="25">
        <f t="shared" ref="AF30" si="0">+AF25*B30</f>
        <v>0</v>
      </c>
      <c r="AG30" s="12"/>
      <c r="AH30" s="12"/>
      <c r="AI30" s="25">
        <f t="shared" ref="AI30" si="1">+AI25*E30</f>
        <v>0</v>
      </c>
      <c r="AJ30" s="12"/>
      <c r="AK30" s="12"/>
      <c r="AL30" s="25">
        <f t="shared" ref="AL30" si="2">+AL25*H30</f>
        <v>0</v>
      </c>
      <c r="AM30" s="12"/>
      <c r="AN30" s="12"/>
      <c r="AO30" s="25">
        <f t="shared" ref="AO30" si="3">+AO25*K30</f>
        <v>0</v>
      </c>
      <c r="AP30" s="12"/>
      <c r="AQ30" s="12"/>
      <c r="AR30" s="25">
        <f t="shared" ref="AR30" si="4">+AR25*N30</f>
        <v>0</v>
      </c>
      <c r="AS30" s="12"/>
      <c r="AT30" s="12"/>
      <c r="AU30" s="25">
        <f t="shared" ref="AU30" si="5">+AU25*Q30</f>
        <v>0</v>
      </c>
      <c r="AV30" s="12"/>
    </row>
    <row r="31" spans="1:48" x14ac:dyDescent="0.2">
      <c r="A31" s="12" t="s">
        <v>20</v>
      </c>
      <c r="B31" s="26">
        <v>2.07E-2</v>
      </c>
      <c r="C31" s="25"/>
      <c r="D31" s="34"/>
      <c r="E31" s="25">
        <f>+E27*$B$31</f>
        <v>16.043327999999999</v>
      </c>
      <c r="F31" s="25">
        <f>+F27*$B$31</f>
        <v>72.469458000000003</v>
      </c>
      <c r="G31" s="34"/>
      <c r="H31" s="25">
        <f>+H27*$B$31</f>
        <v>28.857153461538466</v>
      </c>
      <c r="I31" s="25">
        <f>+I27*$B$31</f>
        <v>140.89080807692307</v>
      </c>
      <c r="J31" s="34"/>
      <c r="K31" s="25">
        <f>+K27*$B$31</f>
        <v>28.296820384615391</v>
      </c>
      <c r="L31" s="25">
        <f>+L27*$B$31</f>
        <v>138.15506423076923</v>
      </c>
      <c r="M31" s="34"/>
      <c r="N31" s="25">
        <f>+N27*$B$31</f>
        <v>27.736487307692311</v>
      </c>
      <c r="O31" s="25">
        <f>+O27*$B$31</f>
        <v>135.41932038461539</v>
      </c>
      <c r="P31" s="34"/>
      <c r="Q31" s="25">
        <f>+Q27*$B$31</f>
        <v>27.176154230769235</v>
      </c>
      <c r="R31" s="25">
        <f>+R27*$B$31</f>
        <v>132.68357653846152</v>
      </c>
      <c r="S31" s="34"/>
      <c r="T31" s="25">
        <f>+T27*$B$31</f>
        <v>26.615821153846152</v>
      </c>
      <c r="U31" s="25">
        <f>+U27*$B$31</f>
        <v>129.94783269230768</v>
      </c>
      <c r="V31" s="34"/>
      <c r="W31" s="25">
        <f>+W27*B31</f>
        <v>26.05548807692308</v>
      </c>
      <c r="X31" s="25">
        <f>+X27*B31</f>
        <v>127.21208884615386</v>
      </c>
      <c r="Y31" s="34"/>
      <c r="Z31" s="25">
        <f>+Z27*B31</f>
        <v>25.495155</v>
      </c>
      <c r="AA31" s="25">
        <f>+AA27*B31</f>
        <v>124.47634500000001</v>
      </c>
      <c r="AB31" s="34"/>
      <c r="AC31" s="25">
        <f>+AC27*B31</f>
        <v>24.934821923076921</v>
      </c>
      <c r="AD31" s="25">
        <f>+AD27*B31</f>
        <v>121.74060115384613</v>
      </c>
      <c r="AE31" s="34"/>
      <c r="AF31" s="25">
        <f>+AF27*B31</f>
        <v>24.374488846153852</v>
      </c>
      <c r="AG31" s="25">
        <f>+AG27*B31</f>
        <v>119.00485730769232</v>
      </c>
      <c r="AH31" s="34"/>
      <c r="AI31" s="25">
        <f>+AI27*B31</f>
        <v>24.511188461538463</v>
      </c>
      <c r="AJ31" s="25">
        <f>+AJ27*B31</f>
        <v>119.67227307692306</v>
      </c>
      <c r="AK31" s="34"/>
      <c r="AL31" s="25">
        <f>+AL27*B$31</f>
        <v>25.331386153846154</v>
      </c>
      <c r="AM31" s="25">
        <f>+AM27*$B$31</f>
        <v>123.67676769230768</v>
      </c>
      <c r="AN31" s="34"/>
      <c r="AO31" s="25">
        <f>+AO27*E$31</f>
        <v>20247.543807507693</v>
      </c>
      <c r="AP31" s="25">
        <f>+AP27*$B$31</f>
        <v>127.54910076923078</v>
      </c>
      <c r="AQ31" s="34"/>
      <c r="AR31" s="25">
        <f>+AR27*H$31</f>
        <v>37487.218171366876</v>
      </c>
      <c r="AS31" s="25">
        <f>+AS27*$B$31</f>
        <v>131.2892723076923</v>
      </c>
      <c r="AT31" s="34"/>
      <c r="AU31" s="25">
        <f>+AU27*K$31</f>
        <v>37769.507510139068</v>
      </c>
      <c r="AV31" s="25">
        <f>+AV27*$B$31</f>
        <v>134.89728230769231</v>
      </c>
    </row>
    <row r="32" spans="1:48" x14ac:dyDescent="0.2">
      <c r="A32" s="12" t="s">
        <v>21</v>
      </c>
      <c r="B32" s="26">
        <v>4.1091330113756111E-2</v>
      </c>
      <c r="C32" s="25"/>
      <c r="D32" s="34"/>
      <c r="E32" s="25">
        <f>+E28*$B$32</f>
        <v>445.86394287911759</v>
      </c>
      <c r="F32" s="25">
        <f>+F28*$B$32</f>
        <v>2014.0159374783466</v>
      </c>
      <c r="G32" s="34"/>
      <c r="H32" s="25">
        <f>+H28*$B$32</f>
        <v>801.97601287147609</v>
      </c>
      <c r="I32" s="25">
        <f>+I28*$B$32</f>
        <v>3915.5299451960304</v>
      </c>
      <c r="J32" s="34"/>
      <c r="K32" s="25">
        <f>+K28*$B$32</f>
        <v>786.40366310698164</v>
      </c>
      <c r="L32" s="25">
        <f>+L28*$B$32</f>
        <v>3839.5002375223212</v>
      </c>
      <c r="M32" s="34"/>
      <c r="N32" s="25">
        <f>+N28*$B$32</f>
        <v>770.83131334248685</v>
      </c>
      <c r="O32" s="25">
        <f>+O28*$B$32</f>
        <v>3763.4705298486119</v>
      </c>
      <c r="P32" s="34"/>
      <c r="Q32" s="25">
        <f>+Q28*$B$32</f>
        <v>755.25896357799218</v>
      </c>
      <c r="R32" s="25">
        <f>+R28*$B$32</f>
        <v>3687.4408221749022</v>
      </c>
      <c r="S32" s="34"/>
      <c r="T32" s="25">
        <f>+T28*$B$32</f>
        <v>739.68661381349739</v>
      </c>
      <c r="U32" s="25">
        <f>+U28*$B$32</f>
        <v>3611.411114501193</v>
      </c>
      <c r="V32" s="34"/>
      <c r="W32" s="25">
        <f>+W28*B32</f>
        <v>724.11426404900283</v>
      </c>
      <c r="X32" s="25">
        <f>+X28*B32</f>
        <v>3535.3814068274837</v>
      </c>
      <c r="Y32" s="34"/>
      <c r="Z32" s="25">
        <f>+Z28*B32</f>
        <v>708.54191428450804</v>
      </c>
      <c r="AA32" s="25">
        <f>+AA28*B32</f>
        <v>3459.3516991537749</v>
      </c>
      <c r="AB32" s="34"/>
      <c r="AC32" s="25">
        <f>+AC28*B32</f>
        <v>692.96956452001336</v>
      </c>
      <c r="AD32" s="25">
        <f>+AD28*B32</f>
        <v>3383.3219914800643</v>
      </c>
      <c r="AE32" s="34"/>
      <c r="AF32" s="25">
        <f t="shared" ref="AF32:AF33" si="6">+AF28*B32</f>
        <v>677.3972147555188</v>
      </c>
      <c r="AG32" s="25">
        <f t="shared" ref="AG32:AG33" si="7">+AG28*B32</f>
        <v>3307.2922838063564</v>
      </c>
      <c r="AH32" s="34"/>
      <c r="AI32" s="25">
        <f>+AI28*B32</f>
        <v>681.19626626811282</v>
      </c>
      <c r="AJ32" s="25">
        <f>+AJ28*B32</f>
        <v>3325.8405941325505</v>
      </c>
      <c r="AK32" s="34"/>
      <c r="AL32" s="25">
        <f>+AL28*$B$32</f>
        <v>703.99057534367739</v>
      </c>
      <c r="AM32" s="25">
        <f>+AM28*$B$32</f>
        <v>3437.1304560897192</v>
      </c>
      <c r="AN32" s="34"/>
      <c r="AO32" s="25">
        <f>+AO28*$B$32</f>
        <v>726.03259699100579</v>
      </c>
      <c r="AP32" s="25">
        <f>+AP28*$B$32</f>
        <v>3544.7473853090273</v>
      </c>
      <c r="AQ32" s="34"/>
      <c r="AR32" s="25">
        <f>+AR28*$B$32</f>
        <v>747.32233121009767</v>
      </c>
      <c r="AS32" s="25">
        <f>+AS28*$B$32</f>
        <v>3648.6913817904765</v>
      </c>
      <c r="AT32" s="34"/>
      <c r="AU32" s="25">
        <f>+AU28*$B$32</f>
        <v>767.85977800095293</v>
      </c>
      <c r="AV32" s="25">
        <f>+AV28*$B$32</f>
        <v>3748.962445534064</v>
      </c>
    </row>
    <row r="33" spans="1:51" x14ac:dyDescent="0.2">
      <c r="A33" s="12" t="s">
        <v>22</v>
      </c>
      <c r="B33" s="98">
        <v>8.9800000000000005E-2</v>
      </c>
      <c r="C33" s="25"/>
      <c r="D33" s="34"/>
      <c r="E33" s="25">
        <f>+E29*$B$33</f>
        <v>695.98592000000008</v>
      </c>
      <c r="F33" s="28">
        <f>+F29*$B$33</f>
        <v>3143.8441200000002</v>
      </c>
      <c r="G33" s="34"/>
      <c r="H33" s="25">
        <f>+H29*$B$33</f>
        <v>1251.8707153846156</v>
      </c>
      <c r="I33" s="28">
        <f>+I29*$B$33</f>
        <v>6112.0746692307684</v>
      </c>
      <c r="J33" s="34"/>
      <c r="K33" s="25">
        <f>+K29*$B$33</f>
        <v>1227.5625461538464</v>
      </c>
      <c r="L33" s="28">
        <f>+L29*$B$33</f>
        <v>5993.3936076923083</v>
      </c>
      <c r="M33" s="34"/>
      <c r="N33" s="25">
        <f>+N29*$B$33</f>
        <v>1203.2543769230772</v>
      </c>
      <c r="O33" s="28">
        <f>+O29*$B$33</f>
        <v>5874.7125461538462</v>
      </c>
      <c r="P33" s="34"/>
      <c r="Q33" s="25">
        <f>+Q29*$B$33</f>
        <v>1178.946207692308</v>
      </c>
      <c r="R33" s="28">
        <f>+R29*$B$33</f>
        <v>5756.0314846153851</v>
      </c>
      <c r="S33" s="34"/>
      <c r="T33" s="25">
        <f>+T29*$B$33</f>
        <v>1154.6380384615386</v>
      </c>
      <c r="U33" s="28">
        <f>+U29*$B$33</f>
        <v>5637.3504230769231</v>
      </c>
      <c r="V33" s="34"/>
      <c r="W33" s="25">
        <f>+W29*B33</f>
        <v>1130.3298692307694</v>
      </c>
      <c r="X33" s="28">
        <f>+X29*B33</f>
        <v>5518.669361538462</v>
      </c>
      <c r="Y33" s="34"/>
      <c r="Z33" s="25">
        <f>+Z29*B33</f>
        <v>1106.0217000000002</v>
      </c>
      <c r="AA33" s="28">
        <f>+AA29*B33</f>
        <v>5399.9883</v>
      </c>
      <c r="AB33" s="34"/>
      <c r="AC33" s="25">
        <f>+AC29*B33</f>
        <v>1081.7135307692308</v>
      </c>
      <c r="AD33" s="28">
        <f>+AD29*B33</f>
        <v>5281.307238461538</v>
      </c>
      <c r="AE33" s="34"/>
      <c r="AF33" s="25">
        <f t="shared" si="6"/>
        <v>1057.4053615384619</v>
      </c>
      <c r="AG33" s="25">
        <f t="shared" si="7"/>
        <v>5162.6261769230778</v>
      </c>
      <c r="AH33" s="34"/>
      <c r="AI33" s="25">
        <f>+AI29*B33</f>
        <v>1063.3356153846155</v>
      </c>
      <c r="AJ33" s="25">
        <f>+AJ29*B33</f>
        <v>5191.5797692307697</v>
      </c>
      <c r="AK33" s="34"/>
      <c r="AL33" s="25">
        <f>+AL29*$B$33</f>
        <v>1098.9171384615386</v>
      </c>
      <c r="AM33" s="25">
        <f>+AM29*$B$33</f>
        <v>5365.3013230769229</v>
      </c>
      <c r="AN33" s="34"/>
      <c r="AO33" s="25">
        <f>+AO29*$B$33</f>
        <v>1133.3243538461541</v>
      </c>
      <c r="AP33" s="25">
        <f>+AP29*$B$33</f>
        <v>5533.2894923076929</v>
      </c>
      <c r="AQ33" s="34"/>
      <c r="AR33" s="25">
        <f>+AR29*$B$33</f>
        <v>1166.5572615384619</v>
      </c>
      <c r="AS33" s="25">
        <f>+AS29*$B$33</f>
        <v>5695.5442769230785</v>
      </c>
      <c r="AT33" s="34"/>
      <c r="AU33" s="25">
        <f>+AU29*$B$33</f>
        <v>1198.615861538462</v>
      </c>
      <c r="AV33" s="25">
        <f>+AV29*$B$33</f>
        <v>5852.0656769230782</v>
      </c>
    </row>
    <row r="34" spans="1:51" x14ac:dyDescent="0.2">
      <c r="A34" s="35" t="s">
        <v>23</v>
      </c>
      <c r="B34" s="12"/>
      <c r="C34" s="25"/>
      <c r="D34" s="12"/>
      <c r="E34" s="36">
        <f>SUM(E31:E33)</f>
        <v>1157.8931908791176</v>
      </c>
      <c r="F34" s="36">
        <f>SUM(F31:F33)</f>
        <v>5230.3295154783464</v>
      </c>
      <c r="G34" s="12"/>
      <c r="H34" s="36">
        <f>SUM(H31:H33)</f>
        <v>2082.7038817176299</v>
      </c>
      <c r="I34" s="36">
        <f>SUM(I31:I33)</f>
        <v>10168.495422503722</v>
      </c>
      <c r="J34" s="12"/>
      <c r="K34" s="36">
        <f>SUM(K31:K33)</f>
        <v>2042.2630296454436</v>
      </c>
      <c r="L34" s="36">
        <f>SUM(L31:L33)</f>
        <v>9971.0489094453987</v>
      </c>
      <c r="M34" s="12"/>
      <c r="N34" s="36">
        <f>SUM(N31:N33)</f>
        <v>2001.8221775732563</v>
      </c>
      <c r="O34" s="36">
        <f>SUM(O31:O33)</f>
        <v>9773.6023963870739</v>
      </c>
      <c r="P34" s="12"/>
      <c r="Q34" s="36">
        <f>SUM(Q31:Q33)</f>
        <v>1961.3813255010696</v>
      </c>
      <c r="R34" s="36">
        <f>SUM(R31:R33)</f>
        <v>9576.155883328749</v>
      </c>
      <c r="S34" s="12"/>
      <c r="T34" s="36">
        <f>SUM(T31:T33)</f>
        <v>1920.9404734288821</v>
      </c>
      <c r="U34" s="36">
        <f>SUM(U31:U33)</f>
        <v>9378.7093702704242</v>
      </c>
      <c r="V34" s="12"/>
      <c r="W34" s="36">
        <f t="shared" ref="W34:X34" si="8">SUM(W31:W33)</f>
        <v>1880.4996213566953</v>
      </c>
      <c r="X34" s="36">
        <f t="shared" si="8"/>
        <v>9181.2628572120993</v>
      </c>
      <c r="Y34" s="12"/>
      <c r="Z34" s="36">
        <f t="shared" ref="Z34:AA34" si="9">SUM(Z31:Z33)</f>
        <v>1840.0587692845083</v>
      </c>
      <c r="AA34" s="36">
        <f t="shared" si="9"/>
        <v>8983.8163441537745</v>
      </c>
      <c r="AB34" s="12"/>
      <c r="AC34" s="36">
        <f t="shared" ref="AC34:AD34" si="10">SUM(AC31:AC33)</f>
        <v>1799.6179172123211</v>
      </c>
      <c r="AD34" s="36">
        <f t="shared" si="10"/>
        <v>8786.3698310954478</v>
      </c>
      <c r="AE34" s="12"/>
      <c r="AF34" s="36">
        <f t="shared" ref="AF34:AG34" si="11">SUM(AF31:AF33)</f>
        <v>1759.1770651401346</v>
      </c>
      <c r="AG34" s="36">
        <f t="shared" si="11"/>
        <v>8588.9233180371266</v>
      </c>
      <c r="AH34" s="12"/>
      <c r="AI34" s="36">
        <f t="shared" ref="AI34:AJ34" si="12">SUM(AI31:AI33)</f>
        <v>1769.0430701142668</v>
      </c>
      <c r="AJ34" s="36">
        <f t="shared" si="12"/>
        <v>8637.092636440244</v>
      </c>
      <c r="AK34" s="12"/>
      <c r="AL34" s="36">
        <f t="shared" ref="AL34:AM34" si="13">SUM(AL31:AL33)</f>
        <v>1828.2390999590621</v>
      </c>
      <c r="AM34" s="36">
        <f t="shared" si="13"/>
        <v>8926.1085468589499</v>
      </c>
      <c r="AN34" s="12"/>
      <c r="AO34" s="36">
        <f t="shared" ref="AO34:AP34" si="14">SUM(AO31:AO33)</f>
        <v>22106.900758344851</v>
      </c>
      <c r="AP34" s="36">
        <f t="shared" si="14"/>
        <v>9205.5859783859505</v>
      </c>
      <c r="AQ34" s="12"/>
      <c r="AR34" s="36">
        <f t="shared" ref="AR34:AS34" si="15">SUM(AR31:AR33)</f>
        <v>39401.097764115431</v>
      </c>
      <c r="AS34" s="36">
        <f t="shared" si="15"/>
        <v>9475.5249310212475</v>
      </c>
      <c r="AT34" s="12"/>
      <c r="AU34" s="36">
        <f t="shared" ref="AU34:AV34" si="16">SUM(AU31:AU33)</f>
        <v>39735.983149678483</v>
      </c>
      <c r="AV34" s="36">
        <f t="shared" si="16"/>
        <v>9735.9254047648355</v>
      </c>
    </row>
    <row r="35" spans="1:5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51" x14ac:dyDescent="0.2">
      <c r="A36" s="12" t="s">
        <v>24</v>
      </c>
      <c r="B36" s="12"/>
      <c r="C36" s="37"/>
      <c r="D36" s="12"/>
      <c r="E36" s="38">
        <v>15000</v>
      </c>
      <c r="F36" s="25">
        <v>0</v>
      </c>
      <c r="G36" s="12"/>
      <c r="H36" s="38">
        <v>0</v>
      </c>
      <c r="I36" s="25">
        <v>0</v>
      </c>
      <c r="J36" s="12"/>
      <c r="K36" s="38">
        <v>0</v>
      </c>
      <c r="L36" s="25">
        <v>0</v>
      </c>
      <c r="M36" s="12"/>
      <c r="N36" s="38">
        <v>0</v>
      </c>
      <c r="O36" s="25">
        <v>0</v>
      </c>
      <c r="P36" s="12"/>
      <c r="Q36" s="38">
        <v>0</v>
      </c>
      <c r="R36" s="38">
        <v>0</v>
      </c>
      <c r="S36" s="12"/>
      <c r="T36" s="38">
        <v>0</v>
      </c>
      <c r="U36" s="38">
        <v>0</v>
      </c>
      <c r="V36" s="12"/>
      <c r="W36" s="38">
        <v>0</v>
      </c>
      <c r="X36" s="38">
        <v>0</v>
      </c>
      <c r="Y36" s="12"/>
      <c r="Z36" s="38">
        <v>0</v>
      </c>
      <c r="AA36" s="38">
        <v>0</v>
      </c>
      <c r="AB36" s="12"/>
      <c r="AC36" s="38">
        <v>0</v>
      </c>
      <c r="AD36" s="38">
        <v>0</v>
      </c>
      <c r="AE36" s="12"/>
      <c r="AF36" s="38">
        <v>0</v>
      </c>
      <c r="AG36" s="38">
        <v>0</v>
      </c>
      <c r="AH36" s="12"/>
      <c r="AI36" s="38">
        <v>0</v>
      </c>
      <c r="AJ36" s="38">
        <v>0</v>
      </c>
      <c r="AK36" s="12"/>
      <c r="AL36" s="38">
        <v>0</v>
      </c>
      <c r="AM36" s="38">
        <v>0</v>
      </c>
      <c r="AN36" s="12"/>
      <c r="AO36" s="38">
        <v>0</v>
      </c>
      <c r="AP36" s="38">
        <v>0</v>
      </c>
      <c r="AQ36" s="12"/>
      <c r="AR36" s="38">
        <v>0</v>
      </c>
      <c r="AS36" s="38">
        <v>0</v>
      </c>
      <c r="AT36" s="12"/>
      <c r="AU36" s="38">
        <v>0</v>
      </c>
      <c r="AV36" s="38">
        <v>0</v>
      </c>
    </row>
    <row r="37" spans="1:51" x14ac:dyDescent="0.2">
      <c r="A37" s="12" t="s">
        <v>25</v>
      </c>
      <c r="B37" s="13"/>
      <c r="C37" s="25"/>
      <c r="D37" s="39">
        <f>D70+D71</f>
        <v>1990.3846153846155</v>
      </c>
      <c r="E37" s="25">
        <f>+D37*E19</f>
        <v>338.36538461538464</v>
      </c>
      <c r="F37" s="25">
        <f>+D37*F19</f>
        <v>1652.0192307692307</v>
      </c>
      <c r="G37" s="39">
        <f>E70+E71</f>
        <v>3980.7692307692309</v>
      </c>
      <c r="H37" s="25">
        <f>+G37*H19</f>
        <v>676.73076923076928</v>
      </c>
      <c r="I37" s="25">
        <f>+G37*I19</f>
        <v>3304.0384615384614</v>
      </c>
      <c r="J37" s="39">
        <f>F70+F71</f>
        <v>3980.7692307692309</v>
      </c>
      <c r="K37" s="25">
        <f>+J37*K19</f>
        <v>676.73076923076928</v>
      </c>
      <c r="L37" s="25">
        <f>+J37*L19</f>
        <v>3304.0384615384614</v>
      </c>
      <c r="M37" s="39">
        <f>G70+G71</f>
        <v>3980.7692307692309</v>
      </c>
      <c r="N37" s="25">
        <f>+M37*N19</f>
        <v>676.73076923076928</v>
      </c>
      <c r="O37" s="25">
        <f>+M37*O19</f>
        <v>3304.0384615384614</v>
      </c>
      <c r="P37" s="39">
        <f>H70+H71</f>
        <v>3980.7692307692309</v>
      </c>
      <c r="Q37" s="25">
        <f>+P37*Q19</f>
        <v>676.73076923076928</v>
      </c>
      <c r="R37" s="25">
        <f>+P37*R19</f>
        <v>3304.0384615384614</v>
      </c>
      <c r="S37" s="39">
        <f>I70+I71</f>
        <v>3980.7692307692309</v>
      </c>
      <c r="T37" s="25">
        <f>+S37*T19</f>
        <v>676.73076923076928</v>
      </c>
      <c r="U37" s="25">
        <f>+S37*U19</f>
        <v>3304.0384615384614</v>
      </c>
      <c r="V37" s="39">
        <f>J70+J71</f>
        <v>3980.7692307692309</v>
      </c>
      <c r="W37" s="25">
        <f>+V37*W19</f>
        <v>676.73076923076928</v>
      </c>
      <c r="X37" s="25">
        <f>+V37*X19</f>
        <v>3304.0384615384614</v>
      </c>
      <c r="Y37" s="39">
        <f>K70+K71</f>
        <v>3980.7692307692309</v>
      </c>
      <c r="Z37" s="25">
        <f>+Y37*Z19</f>
        <v>676.73076923076928</v>
      </c>
      <c r="AA37" s="25">
        <f>+Y37*AA19</f>
        <v>3304.0384615384614</v>
      </c>
      <c r="AB37" s="39">
        <f>L70+L71</f>
        <v>3980.7692307692309</v>
      </c>
      <c r="AC37" s="25">
        <f>+AB37*AC19</f>
        <v>676.73076923076928</v>
      </c>
      <c r="AD37" s="25">
        <f>+AB37*AD19</f>
        <v>3304.0384615384614</v>
      </c>
      <c r="AE37" s="39">
        <f>M70+M71</f>
        <v>3980.7692307692309</v>
      </c>
      <c r="AF37" s="25">
        <f>+AE37*AF19</f>
        <v>676.73076923076928</v>
      </c>
      <c r="AG37" s="25">
        <f>+AE37*AG19</f>
        <v>3304.0384615384614</v>
      </c>
      <c r="AH37" s="39">
        <f>N70+N71</f>
        <v>4076.9230769230771</v>
      </c>
      <c r="AI37" s="25">
        <f>+AH37*AI19</f>
        <v>693.07692307692321</v>
      </c>
      <c r="AJ37" s="25">
        <f>+AH37*AJ19</f>
        <v>3383.8461538461538</v>
      </c>
      <c r="AK37" s="39">
        <f>O70+O71</f>
        <v>4269.2307692307686</v>
      </c>
      <c r="AL37" s="25">
        <f>+AK37*AL19</f>
        <v>725.76923076923072</v>
      </c>
      <c r="AM37" s="25">
        <f>+AK37*AM19</f>
        <v>3543.4615384615377</v>
      </c>
      <c r="AN37" s="39">
        <f>P70+P71</f>
        <v>4461.538461538461</v>
      </c>
      <c r="AO37" s="25">
        <f>+AN37*AO19</f>
        <v>758.46153846153845</v>
      </c>
      <c r="AP37" s="25">
        <f>+AN37*AP19</f>
        <v>3703.0769230769224</v>
      </c>
      <c r="AQ37" s="39">
        <f>Q70+Q71</f>
        <v>4653.8461538461534</v>
      </c>
      <c r="AR37" s="25">
        <f>+AQ37*AR19</f>
        <v>791.15384615384608</v>
      </c>
      <c r="AS37" s="25">
        <f>+AQ37*AS19</f>
        <v>3862.6923076923072</v>
      </c>
      <c r="AT37" s="39">
        <f>R70+R71</f>
        <v>4846.1538461538457</v>
      </c>
      <c r="AU37" s="25">
        <f>+AT37*AU19</f>
        <v>823.84615384615381</v>
      </c>
      <c r="AV37" s="25">
        <f>+AT37*AV19</f>
        <v>4022.3076923076919</v>
      </c>
    </row>
    <row r="38" spans="1:51" x14ac:dyDescent="0.2">
      <c r="A38" s="12" t="s">
        <v>26</v>
      </c>
      <c r="B38" s="13"/>
      <c r="C38" s="40"/>
      <c r="D38" s="12"/>
      <c r="E38" s="20">
        <f>E60</f>
        <v>-109.10940151977253</v>
      </c>
      <c r="F38" s="20">
        <f>F60</f>
        <v>-607.02066432669915</v>
      </c>
      <c r="G38" s="13"/>
      <c r="H38" s="20">
        <f>H60</f>
        <v>-226.2556921426725</v>
      </c>
      <c r="I38" s="20">
        <f>I60</f>
        <v>-1104.6601439906954</v>
      </c>
      <c r="J38" s="13"/>
      <c r="K38" s="20">
        <f>K60</f>
        <v>-170.15903027655722</v>
      </c>
      <c r="L38" s="20">
        <f>L60</f>
        <v>-830.77644193848482</v>
      </c>
      <c r="M38" s="13"/>
      <c r="N38" s="20">
        <f>N60</f>
        <v>-119.11856947862493</v>
      </c>
      <c r="O38" s="20">
        <f>O60</f>
        <v>-581.57889804269814</v>
      </c>
      <c r="P38" s="13"/>
      <c r="Q38" s="20">
        <f>Q60</f>
        <v>-72.729813663421041</v>
      </c>
      <c r="R38" s="20">
        <f>R60</f>
        <v>-355.09261965082055</v>
      </c>
      <c r="S38" s="13"/>
      <c r="T38" s="20">
        <f>T60</f>
        <v>-30.620626432327271</v>
      </c>
      <c r="U38" s="20">
        <f>U60</f>
        <v>-149.50070552253914</v>
      </c>
      <c r="V38" s="13"/>
      <c r="W38" s="20">
        <f>W60</f>
        <v>7.5513577013853332</v>
      </c>
      <c r="X38" s="20">
        <f>X60</f>
        <v>36.868393483234371</v>
      </c>
      <c r="Y38" s="13"/>
      <c r="Z38" s="20">
        <f>Z60</f>
        <v>42.101114985507159</v>
      </c>
      <c r="AA38" s="20">
        <f>AA60</f>
        <v>205.55250257629962</v>
      </c>
      <c r="AB38" s="13"/>
      <c r="AC38" s="20">
        <f>AC60</f>
        <v>73.318423568005329</v>
      </c>
      <c r="AD38" s="20">
        <f>AD60</f>
        <v>357.96642094967314</v>
      </c>
      <c r="AE38" s="13"/>
      <c r="AF38" s="20">
        <f>AF60</f>
        <v>101.46987934501007</v>
      </c>
      <c r="AG38" s="20">
        <f>AG60</f>
        <v>495.41176386093161</v>
      </c>
      <c r="AH38" s="13"/>
      <c r="AI38" s="20">
        <f>AI60</f>
        <v>120.54051701808631</v>
      </c>
      <c r="AJ38" s="20">
        <f>AJ60</f>
        <v>588.52134779418668</v>
      </c>
      <c r="AK38" s="13"/>
      <c r="AL38" s="20">
        <f>AL60</f>
        <v>152.05258945348612</v>
      </c>
      <c r="AM38" s="20">
        <f>AM60</f>
        <v>742.37440733172605</v>
      </c>
      <c r="AN38" s="13"/>
      <c r="AO38" s="20">
        <f>AO60</f>
        <v>182.2970623923222</v>
      </c>
      <c r="AP38" s="20">
        <f>AP60</f>
        <v>890.038598738985</v>
      </c>
      <c r="AQ38" s="13"/>
      <c r="AR38" s="20">
        <f>AR60</f>
        <v>211.34788156635395</v>
      </c>
      <c r="AS38" s="20">
        <f>AS60</f>
        <v>1031.8749511769049</v>
      </c>
      <c r="AT38" s="13"/>
      <c r="AU38" s="20">
        <f>AU60</f>
        <v>239.27307704879959</v>
      </c>
      <c r="AV38" s="20">
        <f>AV60</f>
        <v>1168.215611473551</v>
      </c>
    </row>
    <row r="39" spans="1:5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51" ht="13.5" thickBot="1" x14ac:dyDescent="0.25">
      <c r="A40" s="3" t="s">
        <v>27</v>
      </c>
      <c r="B40" s="12"/>
      <c r="C40" s="25"/>
      <c r="D40" s="12"/>
      <c r="E40" s="41">
        <f>SUM(E34:E39)</f>
        <v>16387.149173974729</v>
      </c>
      <c r="F40" s="41">
        <f>SUM(F34:F39)</f>
        <v>6275.3280819208776</v>
      </c>
      <c r="G40" s="12"/>
      <c r="H40" s="41">
        <f>SUM(H34:H39)</f>
        <v>2533.1789588057268</v>
      </c>
      <c r="I40" s="41">
        <f>SUM(I34:I39)</f>
        <v>12367.873740051487</v>
      </c>
      <c r="J40" s="12"/>
      <c r="K40" s="41">
        <f>SUM(K34:K39)</f>
        <v>2548.8347685996559</v>
      </c>
      <c r="L40" s="41">
        <f>SUM(L34:L39)</f>
        <v>12444.310929045376</v>
      </c>
      <c r="M40" s="12"/>
      <c r="N40" s="41">
        <f>SUM(N34:N39)</f>
        <v>2559.4343773254009</v>
      </c>
      <c r="O40" s="41">
        <f>SUM(O34:O39)</f>
        <v>12496.061959882836</v>
      </c>
      <c r="P40" s="12"/>
      <c r="Q40" s="41">
        <f>SUM(Q34:Q39)</f>
        <v>2565.3822810684178</v>
      </c>
      <c r="R40" s="41">
        <f>SUM(R34:R39)</f>
        <v>12525.101725216389</v>
      </c>
      <c r="S40" s="12"/>
      <c r="T40" s="41">
        <f>SUM(T34:T39)</f>
        <v>2567.0506162273241</v>
      </c>
      <c r="U40" s="41">
        <f>SUM(U34:U39)</f>
        <v>12533.247126286346</v>
      </c>
      <c r="V40" s="12"/>
      <c r="W40" s="41">
        <f t="shared" ref="W40:X40" si="17">SUM(W34:W39)</f>
        <v>2564.7817482888499</v>
      </c>
      <c r="X40" s="41">
        <f t="shared" si="17"/>
        <v>12522.169712233796</v>
      </c>
      <c r="Y40" s="12"/>
      <c r="Z40" s="41">
        <f t="shared" ref="Z40:AA40" si="18">SUM(Z34:Z39)</f>
        <v>2558.890653500785</v>
      </c>
      <c r="AA40" s="41">
        <f t="shared" si="18"/>
        <v>12493.407308268535</v>
      </c>
      <c r="AB40" s="12"/>
      <c r="AC40" s="41">
        <f t="shared" ref="AC40:AD40" si="19">SUM(AC34:AC39)</f>
        <v>2549.6671100110962</v>
      </c>
      <c r="AD40" s="41">
        <f t="shared" si="19"/>
        <v>12448.374713583582</v>
      </c>
      <c r="AE40" s="12"/>
      <c r="AF40" s="41">
        <f t="shared" ref="AF40:AG40" si="20">SUM(AF34:AF39)</f>
        <v>2537.3777137159141</v>
      </c>
      <c r="AG40" s="41">
        <f t="shared" si="20"/>
        <v>12388.373543436519</v>
      </c>
      <c r="AH40" s="12"/>
      <c r="AI40" s="41">
        <f t="shared" ref="AI40:AJ40" si="21">SUM(AI34:AI39)</f>
        <v>2582.6605102092763</v>
      </c>
      <c r="AJ40" s="41">
        <f t="shared" si="21"/>
        <v>12609.460138080585</v>
      </c>
      <c r="AK40" s="12"/>
      <c r="AL40" s="41">
        <f t="shared" ref="AL40:AM40" si="22">SUM(AL34:AL39)</f>
        <v>2706.0609201817792</v>
      </c>
      <c r="AM40" s="41">
        <f t="shared" si="22"/>
        <v>13211.944492652214</v>
      </c>
      <c r="AN40" s="12"/>
      <c r="AO40" s="41">
        <f t="shared" ref="AO40:AP40" si="23">SUM(AO34:AO39)</f>
        <v>23047.659359198711</v>
      </c>
      <c r="AP40" s="41">
        <f t="shared" si="23"/>
        <v>13798.701500201858</v>
      </c>
      <c r="AQ40" s="12"/>
      <c r="AR40" s="41">
        <f t="shared" ref="AR40:AS40" si="24">SUM(AR34:AR39)</f>
        <v>40403.59949183563</v>
      </c>
      <c r="AS40" s="41">
        <f t="shared" si="24"/>
        <v>14370.09218989046</v>
      </c>
      <c r="AT40" s="12"/>
      <c r="AU40" s="41">
        <f t="shared" ref="AU40:AV40" si="25">SUM(AU34:AU39)</f>
        <v>40799.102380573437</v>
      </c>
      <c r="AV40" s="41">
        <f t="shared" si="25"/>
        <v>14926.448708546079</v>
      </c>
    </row>
    <row r="41" spans="1:51" x14ac:dyDescent="0.2">
      <c r="A41" s="12"/>
      <c r="B41" s="12"/>
      <c r="C41" s="25"/>
      <c r="D41" s="12"/>
      <c r="E41" s="25"/>
      <c r="F41" s="25"/>
      <c r="G41" s="12"/>
      <c r="H41" s="25"/>
      <c r="I41" s="25"/>
      <c r="J41" s="12"/>
      <c r="K41" s="25"/>
      <c r="L41" s="25"/>
      <c r="M41" s="12"/>
      <c r="N41" s="25"/>
      <c r="O41" s="25"/>
      <c r="P41" s="12"/>
      <c r="Q41" s="25"/>
      <c r="R41" s="25"/>
      <c r="S41" s="12"/>
      <c r="T41" s="25"/>
      <c r="U41" s="25"/>
      <c r="V41" s="12"/>
      <c r="W41" s="25"/>
      <c r="X41" s="25"/>
      <c r="Y41" s="12"/>
      <c r="Z41" s="25"/>
      <c r="AA41" s="25"/>
      <c r="AB41" s="12"/>
      <c r="AC41" s="25"/>
      <c r="AD41" s="25"/>
      <c r="AE41" s="12"/>
      <c r="AF41" s="25"/>
      <c r="AG41" s="25"/>
      <c r="AH41" s="12"/>
      <c r="AI41" s="25"/>
      <c r="AJ41" s="25"/>
      <c r="AK41" s="12"/>
      <c r="AL41" s="25"/>
      <c r="AM41" s="25"/>
      <c r="AN41" s="12"/>
      <c r="AO41" s="25"/>
      <c r="AP41" s="25"/>
      <c r="AQ41" s="12"/>
      <c r="AR41" s="25"/>
      <c r="AS41" s="25"/>
      <c r="AT41" s="12"/>
      <c r="AU41" s="25"/>
      <c r="AV41" s="25"/>
    </row>
    <row r="42" spans="1:51" x14ac:dyDescent="0.2">
      <c r="A42" s="12"/>
      <c r="B42" s="14" t="s">
        <v>28</v>
      </c>
      <c r="C42" s="25"/>
      <c r="D42" s="12"/>
      <c r="E42" s="25"/>
      <c r="F42" s="12"/>
      <c r="G42" s="25"/>
      <c r="H42" s="12"/>
      <c r="I42" s="25"/>
      <c r="J42" s="25"/>
      <c r="K42" s="12"/>
      <c r="L42" s="25"/>
      <c r="M42" s="25"/>
      <c r="N42" s="12"/>
      <c r="O42" s="25"/>
      <c r="P42" s="25"/>
      <c r="Q42" s="12"/>
      <c r="R42" s="25"/>
      <c r="S42" s="25"/>
      <c r="T42" s="12"/>
      <c r="U42" s="25"/>
      <c r="V42" s="25"/>
      <c r="W42" s="12"/>
      <c r="X42" s="25"/>
      <c r="Y42" s="25"/>
      <c r="Z42" s="12"/>
      <c r="AA42" s="25"/>
      <c r="AB42" s="25"/>
      <c r="AC42" s="12"/>
      <c r="AD42" s="25"/>
      <c r="AE42" s="25"/>
      <c r="AF42" s="12"/>
      <c r="AG42" s="25"/>
      <c r="AH42" s="25"/>
      <c r="AI42" s="12"/>
      <c r="AJ42" s="25"/>
      <c r="AK42" s="25"/>
      <c r="AL42" s="12"/>
      <c r="AM42" s="25"/>
      <c r="AN42" s="25"/>
      <c r="AO42" s="12"/>
      <c r="AP42" s="25"/>
      <c r="AQ42" s="25"/>
      <c r="AR42" s="12"/>
      <c r="AS42" s="25"/>
      <c r="AT42" s="25"/>
      <c r="AU42" s="12"/>
      <c r="AV42" s="25"/>
    </row>
    <row r="43" spans="1:51" x14ac:dyDescent="0.2">
      <c r="A43" s="12" t="s">
        <v>29</v>
      </c>
      <c r="B43" s="14" t="s">
        <v>30</v>
      </c>
      <c r="C43" s="25"/>
      <c r="D43" s="12"/>
      <c r="E43" s="25"/>
      <c r="F43" s="36">
        <f>+F40</f>
        <v>6275.3280819208776</v>
      </c>
      <c r="G43" s="25"/>
      <c r="H43" s="12"/>
      <c r="I43" s="36">
        <f>+I40</f>
        <v>12367.873740051487</v>
      </c>
      <c r="J43" s="25"/>
      <c r="K43" s="12"/>
      <c r="L43" s="36">
        <f>+L40</f>
        <v>12444.310929045376</v>
      </c>
      <c r="M43" s="25"/>
      <c r="N43" s="12"/>
      <c r="O43" s="36">
        <f>+O40</f>
        <v>12496.061959882836</v>
      </c>
      <c r="P43" s="25"/>
      <c r="Q43" s="12"/>
      <c r="R43" s="36">
        <f>+R40</f>
        <v>12525.101725216389</v>
      </c>
      <c r="S43" s="25"/>
      <c r="T43" s="12"/>
      <c r="U43" s="36">
        <f>+U40</f>
        <v>12533.247126286346</v>
      </c>
      <c r="V43" s="25"/>
      <c r="W43" s="12"/>
      <c r="X43" s="36">
        <f>+X40</f>
        <v>12522.169712233796</v>
      </c>
      <c r="Y43" s="25"/>
      <c r="Z43" s="12"/>
      <c r="AA43" s="36">
        <f>+AA40</f>
        <v>12493.407308268535</v>
      </c>
      <c r="AB43" s="25"/>
      <c r="AC43" s="12"/>
      <c r="AD43" s="36">
        <f>+AD40</f>
        <v>12448.374713583582</v>
      </c>
      <c r="AE43" s="25"/>
      <c r="AF43" s="12"/>
      <c r="AG43" s="36">
        <f>+AG40</f>
        <v>12388.373543436519</v>
      </c>
      <c r="AH43" s="25"/>
      <c r="AI43" s="12"/>
      <c r="AJ43" s="36">
        <f>+AJ40</f>
        <v>12609.460138080585</v>
      </c>
      <c r="AK43" s="25"/>
      <c r="AL43" s="12"/>
      <c r="AM43" s="36">
        <f>+AM40</f>
        <v>13211.944492652214</v>
      </c>
      <c r="AN43" s="25"/>
      <c r="AO43" s="12"/>
      <c r="AP43" s="36">
        <f>+AP40</f>
        <v>13798.701500201858</v>
      </c>
      <c r="AQ43" s="25"/>
      <c r="AR43" s="12"/>
      <c r="AS43" s="36">
        <f>+AS40</f>
        <v>14370.09218989046</v>
      </c>
      <c r="AT43" s="25"/>
      <c r="AU43" s="12"/>
      <c r="AV43" s="36">
        <f>+AV40</f>
        <v>14926.448708546079</v>
      </c>
      <c r="AY43" s="97"/>
    </row>
    <row r="44" spans="1:51" x14ac:dyDescent="0.2">
      <c r="A44" s="12" t="s">
        <v>31</v>
      </c>
      <c r="B44" s="43">
        <v>822696978</v>
      </c>
      <c r="C44" s="12"/>
      <c r="D44" s="12"/>
      <c r="E44" s="44" t="s">
        <v>32</v>
      </c>
      <c r="F44" s="12"/>
      <c r="G44" s="12"/>
      <c r="H44" s="45">
        <v>-1.658915613376263E-5</v>
      </c>
      <c r="I44" s="12"/>
      <c r="J44" s="12"/>
      <c r="K44" s="45">
        <v>-1.6638316564363247E-5</v>
      </c>
      <c r="L44" s="12"/>
      <c r="M44" s="12"/>
      <c r="N44" s="45">
        <v>-1.6687476994963867E-5</v>
      </c>
      <c r="O44" s="12"/>
      <c r="P44" s="12"/>
      <c r="Q44" s="45">
        <v>-1.6736637425564484E-5</v>
      </c>
      <c r="R44" s="12"/>
      <c r="S44" s="12"/>
      <c r="T44" s="45">
        <v>-1.6736637425564484E-5</v>
      </c>
      <c r="U44" s="12"/>
      <c r="V44" s="12"/>
      <c r="W44" s="45">
        <v>-1.6736637425564484E-5</v>
      </c>
      <c r="X44" s="12"/>
      <c r="Y44" s="12"/>
      <c r="Z44" s="45">
        <v>-1.6736637425564484E-5</v>
      </c>
      <c r="AA44" s="12"/>
      <c r="AB44" s="12"/>
      <c r="AC44" s="45">
        <v>-1.6736637425564484E-5</v>
      </c>
      <c r="AD44" s="12"/>
      <c r="AE44" s="12"/>
      <c r="AF44" s="45">
        <v>-1.6736637425564484E-5</v>
      </c>
      <c r="AG44" s="12"/>
      <c r="AH44" s="12"/>
      <c r="AI44" s="45">
        <v>-1.6736637425564484E-5</v>
      </c>
      <c r="AJ44" s="12"/>
      <c r="AK44" s="12"/>
      <c r="AL44" s="45">
        <v>-1.6736637425564484E-5</v>
      </c>
      <c r="AM44" s="12"/>
      <c r="AN44" s="12"/>
      <c r="AO44" s="45">
        <v>-1.6736637425564484E-5</v>
      </c>
      <c r="AP44" s="12"/>
      <c r="AQ44" s="12"/>
      <c r="AR44" s="45">
        <v>-1.6736637425564484E-5</v>
      </c>
      <c r="AS44" s="12"/>
      <c r="AT44" s="12"/>
      <c r="AU44" s="45">
        <v>-1.6736637425564484E-5</v>
      </c>
      <c r="AV44" s="12"/>
    </row>
    <row r="45" spans="1:51" x14ac:dyDescent="0.2">
      <c r="A45" s="12" t="s">
        <v>33</v>
      </c>
      <c r="B45" s="12"/>
      <c r="C45" s="20"/>
      <c r="D45" s="20"/>
      <c r="E45" s="20"/>
      <c r="F45" s="36">
        <f>+F43/12</f>
        <v>522.94400682673984</v>
      </c>
      <c r="G45" s="20"/>
      <c r="H45" s="12"/>
      <c r="I45" s="36">
        <f>+I43/12</f>
        <v>1030.6561450042907</v>
      </c>
      <c r="J45" s="20"/>
      <c r="K45" s="12"/>
      <c r="L45" s="36">
        <f>+L43/12</f>
        <v>1037.0259107537813</v>
      </c>
      <c r="M45" s="20"/>
      <c r="N45" s="12"/>
      <c r="O45" s="36">
        <f>+O43/12</f>
        <v>1041.3384966569031</v>
      </c>
      <c r="P45" s="20"/>
      <c r="Q45" s="12"/>
      <c r="R45" s="36">
        <f>+R43/12</f>
        <v>1043.7584771013658</v>
      </c>
      <c r="S45" s="20"/>
      <c r="T45" s="12"/>
      <c r="U45" s="36">
        <f>+U43/12</f>
        <v>1044.4372605238621</v>
      </c>
      <c r="V45" s="20"/>
      <c r="W45" s="12"/>
      <c r="X45" s="36">
        <f>+X43/12</f>
        <v>1043.5141426861496</v>
      </c>
      <c r="Y45" s="20"/>
      <c r="Z45" s="12"/>
      <c r="AA45" s="36">
        <f>+AA43/12</f>
        <v>1041.1172756890446</v>
      </c>
      <c r="AB45" s="20"/>
      <c r="AC45" s="12"/>
      <c r="AD45" s="36">
        <f>+AD43/12</f>
        <v>1037.3645594652985</v>
      </c>
      <c r="AE45" s="20"/>
      <c r="AF45" s="12"/>
      <c r="AG45" s="36">
        <f>+AG43/12</f>
        <v>1032.3644619530432</v>
      </c>
      <c r="AH45" s="20"/>
      <c r="AI45" s="12"/>
      <c r="AJ45" s="36">
        <f>+AJ43/12</f>
        <v>1050.7883448400487</v>
      </c>
      <c r="AK45" s="20"/>
      <c r="AL45" s="12"/>
      <c r="AM45" s="36">
        <f>+AM43/12</f>
        <v>1100.9953743876845</v>
      </c>
      <c r="AN45" s="20"/>
      <c r="AO45" s="12"/>
      <c r="AP45" s="36">
        <f>+AP43/12</f>
        <v>1149.8917916834882</v>
      </c>
      <c r="AQ45" s="20"/>
      <c r="AR45" s="12"/>
      <c r="AS45" s="36">
        <f>+AS43/12</f>
        <v>1197.5076824908717</v>
      </c>
      <c r="AT45" s="20"/>
      <c r="AU45" s="12"/>
      <c r="AV45" s="36">
        <f>+AV43/12</f>
        <v>1243.8707257121732</v>
      </c>
    </row>
    <row r="46" spans="1:51" x14ac:dyDescent="0.2">
      <c r="A46" s="12"/>
      <c r="B46" s="12"/>
      <c r="C46" s="20"/>
      <c r="D46" s="20"/>
      <c r="E46" s="20"/>
      <c r="F46" s="46"/>
      <c r="G46" s="20"/>
      <c r="H46" s="12"/>
      <c r="I46" s="20"/>
      <c r="J46" s="20"/>
      <c r="K46" s="12"/>
      <c r="L46" s="12"/>
      <c r="M46" s="20"/>
      <c r="N46" s="12"/>
      <c r="O46" s="20"/>
      <c r="P46" s="20"/>
      <c r="Q46" s="12"/>
      <c r="R46" s="12"/>
      <c r="S46" s="20"/>
      <c r="T46" s="12"/>
      <c r="U46" s="12"/>
      <c r="V46" s="20"/>
      <c r="W46" s="12"/>
      <c r="X46" s="12"/>
      <c r="Y46" s="20"/>
      <c r="Z46" s="12"/>
      <c r="AA46" s="12"/>
      <c r="AB46" s="20"/>
      <c r="AC46" s="12"/>
      <c r="AD46" s="12"/>
      <c r="AE46" s="20"/>
      <c r="AF46" s="12"/>
      <c r="AG46" s="12"/>
      <c r="AH46" s="20"/>
      <c r="AI46" s="12"/>
      <c r="AJ46" s="12"/>
      <c r="AK46" s="20"/>
      <c r="AL46" s="12"/>
      <c r="AM46" s="12"/>
      <c r="AN46" s="20"/>
      <c r="AO46" s="12"/>
      <c r="AP46" s="12"/>
      <c r="AQ46" s="20"/>
      <c r="AR46" s="12"/>
      <c r="AS46" s="12"/>
      <c r="AT46" s="20"/>
      <c r="AU46" s="12"/>
      <c r="AV46" s="12"/>
    </row>
    <row r="47" spans="1:51" s="75" customFormat="1" ht="16.5" thickBot="1" x14ac:dyDescent="0.3">
      <c r="A47" s="105"/>
      <c r="B47" s="105"/>
      <c r="C47" s="76"/>
      <c r="D47" s="76"/>
      <c r="E47" s="76"/>
      <c r="F47" s="77"/>
      <c r="I47" s="77"/>
      <c r="L47" s="77"/>
      <c r="O47" s="77"/>
      <c r="R47" s="77"/>
      <c r="U47" s="77"/>
      <c r="X47" s="77"/>
      <c r="AA47" s="77"/>
      <c r="AD47" s="77"/>
      <c r="AG47" s="77"/>
      <c r="AJ47" s="77"/>
      <c r="AM47" s="77"/>
      <c r="AP47" s="77"/>
      <c r="AS47" s="77"/>
      <c r="AV47" s="77"/>
    </row>
    <row r="48" spans="1:51" ht="13.5" thickBot="1" x14ac:dyDescent="0.25">
      <c r="A48" s="48"/>
      <c r="B48" s="12"/>
      <c r="C48" s="15"/>
      <c r="D48" s="12"/>
      <c r="E48" s="100">
        <v>2013</v>
      </c>
      <c r="F48" s="101"/>
      <c r="G48" s="12"/>
      <c r="H48" s="100">
        <v>2014</v>
      </c>
      <c r="I48" s="101"/>
      <c r="J48" s="12"/>
      <c r="K48" s="100">
        <v>2015</v>
      </c>
      <c r="L48" s="101"/>
      <c r="M48" s="12"/>
      <c r="N48" s="100">
        <v>2016</v>
      </c>
      <c r="O48" s="101"/>
      <c r="P48" s="12"/>
      <c r="Q48" s="100">
        <v>2017</v>
      </c>
      <c r="R48" s="101"/>
      <c r="S48" s="12"/>
      <c r="T48" s="100">
        <v>2018</v>
      </c>
      <c r="U48" s="101"/>
      <c r="V48" s="12"/>
      <c r="W48" s="100">
        <v>2019</v>
      </c>
      <c r="X48" s="101"/>
      <c r="Y48" s="12"/>
      <c r="Z48" s="100">
        <v>2020</v>
      </c>
      <c r="AA48" s="101"/>
      <c r="AB48" s="12"/>
      <c r="AC48" s="100">
        <v>2021</v>
      </c>
      <c r="AD48" s="101"/>
      <c r="AE48" s="12"/>
      <c r="AF48" s="100">
        <v>2022</v>
      </c>
      <c r="AG48" s="101"/>
      <c r="AH48" s="12"/>
      <c r="AI48" s="100">
        <v>2023</v>
      </c>
      <c r="AJ48" s="101"/>
      <c r="AK48" s="12"/>
      <c r="AL48" s="100">
        <v>2024</v>
      </c>
      <c r="AM48" s="101"/>
      <c r="AN48" s="12"/>
      <c r="AO48" s="100">
        <v>2025</v>
      </c>
      <c r="AP48" s="101"/>
      <c r="AQ48" s="12"/>
      <c r="AR48" s="100">
        <v>2026</v>
      </c>
      <c r="AS48" s="101"/>
      <c r="AT48" s="12"/>
      <c r="AU48" s="100">
        <v>2027</v>
      </c>
      <c r="AV48" s="101"/>
    </row>
    <row r="49" spans="1:48" x14ac:dyDescent="0.2">
      <c r="A49" s="49" t="s">
        <v>34</v>
      </c>
      <c r="B49" s="12"/>
      <c r="C49" s="15"/>
      <c r="D49" s="12"/>
      <c r="E49" s="3" t="s">
        <v>9</v>
      </c>
      <c r="F49" s="14" t="s">
        <v>10</v>
      </c>
      <c r="G49" s="12"/>
      <c r="H49" s="3" t="s">
        <v>9</v>
      </c>
      <c r="I49" s="14" t="s">
        <v>10</v>
      </c>
      <c r="J49" s="12"/>
      <c r="K49" s="3" t="s">
        <v>9</v>
      </c>
      <c r="L49" s="14" t="s">
        <v>10</v>
      </c>
      <c r="M49" s="12"/>
      <c r="N49" s="3" t="s">
        <v>9</v>
      </c>
      <c r="O49" s="14" t="s">
        <v>10</v>
      </c>
      <c r="P49" s="12"/>
      <c r="Q49" s="3" t="s">
        <v>9</v>
      </c>
      <c r="R49" s="14" t="s">
        <v>10</v>
      </c>
      <c r="S49" s="12"/>
      <c r="T49" s="3" t="s">
        <v>9</v>
      </c>
      <c r="U49" s="14" t="s">
        <v>10</v>
      </c>
      <c r="V49" s="12"/>
      <c r="W49" s="3" t="s">
        <v>9</v>
      </c>
      <c r="X49" s="14" t="s">
        <v>10</v>
      </c>
      <c r="Y49" s="12"/>
      <c r="Z49" s="3" t="s">
        <v>9</v>
      </c>
      <c r="AA49" s="14" t="s">
        <v>10</v>
      </c>
      <c r="AB49" s="12"/>
      <c r="AC49" s="3" t="s">
        <v>9</v>
      </c>
      <c r="AD49" s="14" t="s">
        <v>10</v>
      </c>
      <c r="AE49" s="12"/>
      <c r="AF49" s="3" t="s">
        <v>9</v>
      </c>
      <c r="AG49" s="14" t="s">
        <v>10</v>
      </c>
      <c r="AH49" s="12"/>
      <c r="AI49" s="3" t="s">
        <v>9</v>
      </c>
      <c r="AJ49" s="14" t="s">
        <v>10</v>
      </c>
      <c r="AK49" s="12"/>
      <c r="AL49" s="3" t="s">
        <v>9</v>
      </c>
      <c r="AM49" s="14" t="s">
        <v>10</v>
      </c>
      <c r="AN49" s="12"/>
      <c r="AO49" s="3" t="s">
        <v>9</v>
      </c>
      <c r="AP49" s="14" t="s">
        <v>10</v>
      </c>
      <c r="AQ49" s="12"/>
      <c r="AR49" s="3" t="s">
        <v>9</v>
      </c>
      <c r="AS49" s="14" t="s">
        <v>10</v>
      </c>
      <c r="AT49" s="12"/>
      <c r="AU49" s="3" t="s">
        <v>9</v>
      </c>
      <c r="AV49" s="14" t="s">
        <v>10</v>
      </c>
    </row>
    <row r="50" spans="1:48" x14ac:dyDescent="0.2">
      <c r="A50" s="50"/>
      <c r="B50" s="12"/>
      <c r="C50" s="15"/>
      <c r="D50" s="16"/>
      <c r="E50" s="3"/>
      <c r="F50" s="14"/>
      <c r="G50" s="16"/>
      <c r="H50" s="3"/>
      <c r="I50" s="14"/>
      <c r="J50" s="16"/>
      <c r="K50" s="3"/>
      <c r="L50" s="14"/>
      <c r="M50" s="16" t="s">
        <v>11</v>
      </c>
      <c r="N50" s="3"/>
      <c r="O50" s="14"/>
      <c r="P50" s="16" t="s">
        <v>11</v>
      </c>
      <c r="Q50" s="3"/>
      <c r="R50" s="14"/>
      <c r="S50" s="16" t="s">
        <v>11</v>
      </c>
      <c r="T50" s="3"/>
      <c r="U50" s="14"/>
      <c r="V50" s="16" t="s">
        <v>11</v>
      </c>
      <c r="W50" s="3"/>
      <c r="X50" s="14"/>
      <c r="Y50" s="16" t="s">
        <v>11</v>
      </c>
      <c r="Z50" s="3"/>
      <c r="AA50" s="14"/>
      <c r="AB50" s="16" t="s">
        <v>11</v>
      </c>
      <c r="AC50" s="3"/>
      <c r="AD50" s="14"/>
      <c r="AE50" s="16" t="s">
        <v>11</v>
      </c>
      <c r="AF50" s="3"/>
      <c r="AG50" s="14"/>
      <c r="AH50" s="16" t="s">
        <v>11</v>
      </c>
      <c r="AI50" s="3"/>
      <c r="AJ50" s="14"/>
      <c r="AK50" s="16" t="s">
        <v>11</v>
      </c>
      <c r="AL50" s="3"/>
      <c r="AM50" s="14"/>
      <c r="AN50" s="16" t="s">
        <v>11</v>
      </c>
      <c r="AO50" s="3"/>
      <c r="AP50" s="14"/>
      <c r="AQ50" s="16" t="s">
        <v>11</v>
      </c>
      <c r="AR50" s="3"/>
      <c r="AS50" s="14"/>
      <c r="AT50" s="16" t="s">
        <v>11</v>
      </c>
      <c r="AU50" s="3"/>
      <c r="AV50" s="14"/>
    </row>
    <row r="51" spans="1:48" x14ac:dyDescent="0.2">
      <c r="A51" s="48" t="s">
        <v>35</v>
      </c>
      <c r="B51" s="12"/>
      <c r="C51" s="15"/>
      <c r="D51" s="51"/>
      <c r="E51" s="51">
        <f>+E33</f>
        <v>695.98592000000008</v>
      </c>
      <c r="F51" s="51">
        <f>+F33</f>
        <v>3143.8441200000002</v>
      </c>
      <c r="G51" s="51"/>
      <c r="H51" s="51">
        <f>+H33</f>
        <v>1251.8707153846156</v>
      </c>
      <c r="I51" s="51">
        <f>+I33</f>
        <v>6112.0746692307684</v>
      </c>
      <c r="J51" s="51"/>
      <c r="K51" s="51">
        <f>+K33</f>
        <v>1227.5625461538464</v>
      </c>
      <c r="L51" s="51">
        <f>+L33</f>
        <v>5993.3936076923083</v>
      </c>
      <c r="M51" s="51"/>
      <c r="N51" s="51">
        <f>+N33</f>
        <v>1203.2543769230772</v>
      </c>
      <c r="O51" s="51">
        <f>+O33</f>
        <v>5874.7125461538462</v>
      </c>
      <c r="P51" s="51"/>
      <c r="Q51" s="51">
        <f>+Q33</f>
        <v>1178.946207692308</v>
      </c>
      <c r="R51" s="51">
        <f>+R33</f>
        <v>5756.0314846153851</v>
      </c>
      <c r="S51" s="51"/>
      <c r="T51" s="51">
        <f>+T33</f>
        <v>1154.6380384615386</v>
      </c>
      <c r="U51" s="51">
        <f>+U33</f>
        <v>5637.3504230769231</v>
      </c>
      <c r="V51" s="51"/>
      <c r="W51" s="51">
        <f>+W33</f>
        <v>1130.3298692307694</v>
      </c>
      <c r="X51" s="51">
        <f>+X33</f>
        <v>5518.669361538462</v>
      </c>
      <c r="Y51" s="51"/>
      <c r="Z51" s="51">
        <f>+Z33</f>
        <v>1106.0217000000002</v>
      </c>
      <c r="AA51" s="51">
        <f>+AA33</f>
        <v>5399.9883</v>
      </c>
      <c r="AB51" s="51"/>
      <c r="AC51" s="51">
        <f>+AC33</f>
        <v>1081.7135307692308</v>
      </c>
      <c r="AD51" s="51">
        <f>+AD33</f>
        <v>5281.307238461538</v>
      </c>
      <c r="AE51" s="51"/>
      <c r="AF51" s="51">
        <f>+AF33</f>
        <v>1057.4053615384619</v>
      </c>
      <c r="AG51" s="51">
        <f>+AG33</f>
        <v>5162.6261769230778</v>
      </c>
      <c r="AH51" s="51"/>
      <c r="AI51" s="51">
        <f>+AI33</f>
        <v>1063.3356153846155</v>
      </c>
      <c r="AJ51" s="51">
        <f>+AJ33</f>
        <v>5191.5797692307697</v>
      </c>
      <c r="AK51" s="51"/>
      <c r="AL51" s="51">
        <f>+AL33</f>
        <v>1098.9171384615386</v>
      </c>
      <c r="AM51" s="51">
        <f>+AM33</f>
        <v>5365.3013230769229</v>
      </c>
      <c r="AN51" s="51"/>
      <c r="AO51" s="51">
        <f>+AO33</f>
        <v>1133.3243538461541</v>
      </c>
      <c r="AP51" s="51">
        <f>+AP33</f>
        <v>5533.2894923076929</v>
      </c>
      <c r="AQ51" s="51"/>
      <c r="AR51" s="51">
        <f>+AR33</f>
        <v>1166.5572615384619</v>
      </c>
      <c r="AS51" s="51">
        <f>+AS33</f>
        <v>5695.5442769230785</v>
      </c>
      <c r="AT51" s="51"/>
      <c r="AU51" s="51">
        <f>+AU33</f>
        <v>1198.615861538462</v>
      </c>
      <c r="AV51" s="51">
        <f>+AV33</f>
        <v>5852.0656769230782</v>
      </c>
    </row>
    <row r="52" spans="1:48" x14ac:dyDescent="0.2">
      <c r="A52" s="48" t="s">
        <v>36</v>
      </c>
      <c r="B52" s="12"/>
      <c r="C52" s="15"/>
      <c r="D52" s="52"/>
      <c r="E52" s="53">
        <f>+E37</f>
        <v>338.36538461538464</v>
      </c>
      <c r="F52" s="53">
        <f>+F37</f>
        <v>1652.0192307692307</v>
      </c>
      <c r="G52" s="52"/>
      <c r="H52" s="53">
        <f>+H37</f>
        <v>676.73076923076928</v>
      </c>
      <c r="I52" s="53">
        <f>+I37</f>
        <v>3304.0384615384614</v>
      </c>
      <c r="J52" s="52"/>
      <c r="K52" s="53">
        <f>+K37</f>
        <v>676.73076923076928</v>
      </c>
      <c r="L52" s="53">
        <f>+L37</f>
        <v>3304.0384615384614</v>
      </c>
      <c r="M52" s="52"/>
      <c r="N52" s="53">
        <f>+N37</f>
        <v>676.73076923076928</v>
      </c>
      <c r="O52" s="53">
        <f>+O37</f>
        <v>3304.0384615384614</v>
      </c>
      <c r="P52" s="52"/>
      <c r="Q52" s="53">
        <f>+Q37</f>
        <v>676.73076923076928</v>
      </c>
      <c r="R52" s="53">
        <f>+R37</f>
        <v>3304.0384615384614</v>
      </c>
      <c r="S52" s="52"/>
      <c r="T52" s="53">
        <f>+T37</f>
        <v>676.73076923076928</v>
      </c>
      <c r="U52" s="53">
        <f>+U37</f>
        <v>3304.0384615384614</v>
      </c>
      <c r="V52" s="52"/>
      <c r="W52" s="53">
        <f>+W37</f>
        <v>676.73076923076928</v>
      </c>
      <c r="X52" s="53">
        <f>+X37</f>
        <v>3304.0384615384614</v>
      </c>
      <c r="Y52" s="52"/>
      <c r="Z52" s="53">
        <f>+Z37</f>
        <v>676.73076923076928</v>
      </c>
      <c r="AA52" s="53">
        <f>+AA37</f>
        <v>3304.0384615384614</v>
      </c>
      <c r="AB52" s="52"/>
      <c r="AC52" s="53">
        <f>+AC37</f>
        <v>676.73076923076928</v>
      </c>
      <c r="AD52" s="53">
        <f>+AD37</f>
        <v>3304.0384615384614</v>
      </c>
      <c r="AE52" s="52"/>
      <c r="AF52" s="53">
        <f>+AF37</f>
        <v>676.73076923076928</v>
      </c>
      <c r="AG52" s="53">
        <f>+AG37</f>
        <v>3304.0384615384614</v>
      </c>
      <c r="AH52" s="52"/>
      <c r="AI52" s="53">
        <f>+AI37</f>
        <v>693.07692307692321</v>
      </c>
      <c r="AJ52" s="53">
        <f>+AJ37</f>
        <v>3383.8461538461538</v>
      </c>
      <c r="AK52" s="52"/>
      <c r="AL52" s="53">
        <f>+AL37</f>
        <v>725.76923076923072</v>
      </c>
      <c r="AM52" s="53">
        <f>+AM37</f>
        <v>3543.4615384615377</v>
      </c>
      <c r="AN52" s="52"/>
      <c r="AO52" s="53">
        <f>+AO37</f>
        <v>758.46153846153845</v>
      </c>
      <c r="AP52" s="53">
        <f>+AP37</f>
        <v>3703.0769230769224</v>
      </c>
      <c r="AQ52" s="52"/>
      <c r="AR52" s="53">
        <f>+AR37</f>
        <v>791.15384615384608</v>
      </c>
      <c r="AS52" s="53">
        <f>+AS37</f>
        <v>3862.6923076923072</v>
      </c>
      <c r="AT52" s="52"/>
      <c r="AU52" s="53">
        <f>+AU37</f>
        <v>823.84615384615381</v>
      </c>
      <c r="AV52" s="53">
        <f>+AV37</f>
        <v>4022.3076923076919</v>
      </c>
    </row>
    <row r="53" spans="1:48" x14ac:dyDescent="0.2">
      <c r="A53" s="48" t="s">
        <v>37</v>
      </c>
      <c r="B53" s="12"/>
      <c r="C53" s="15"/>
      <c r="D53" s="52"/>
      <c r="E53" s="52">
        <f>-D88*E19</f>
        <v>-1407.6000000000001</v>
      </c>
      <c r="F53" s="52">
        <f>-D88*F19</f>
        <v>-6872.4</v>
      </c>
      <c r="G53" s="52"/>
      <c r="H53" s="52">
        <f>-E88*H19</f>
        <v>-2702.5920000000001</v>
      </c>
      <c r="I53" s="52">
        <f>-E88*I19</f>
        <v>-13195.008</v>
      </c>
      <c r="J53" s="52"/>
      <c r="K53" s="52">
        <f>-F88*K19</f>
        <v>-2486.3846400000002</v>
      </c>
      <c r="L53" s="52">
        <f>-F88*L19</f>
        <v>-12139.407359999999</v>
      </c>
      <c r="M53" s="52"/>
      <c r="N53" s="52">
        <f>-G88*N19</f>
        <v>-2287.4738688000002</v>
      </c>
      <c r="O53" s="52">
        <f>-G88*O19</f>
        <v>-11168.2547712</v>
      </c>
      <c r="P53" s="52"/>
      <c r="Q53" s="52">
        <f>-H88*Q19</f>
        <v>-2104.4759592960004</v>
      </c>
      <c r="R53" s="52">
        <f>-H88*R19</f>
        <v>-10274.794389504001</v>
      </c>
      <c r="S53" s="52"/>
      <c r="T53" s="52">
        <f>-I88*T19</f>
        <v>-1936.1178825523205</v>
      </c>
      <c r="U53" s="52">
        <f>-I88*U19</f>
        <v>-9452.8108383436811</v>
      </c>
      <c r="V53" s="52"/>
      <c r="W53" s="52">
        <f>-J88*W19</f>
        <v>-1781.2284519481348</v>
      </c>
      <c r="X53" s="52">
        <f>-J88*X19</f>
        <v>-8696.5859712761867</v>
      </c>
      <c r="Y53" s="52"/>
      <c r="Z53" s="52">
        <f>-K88*Z19</f>
        <v>-1638.7301757922839</v>
      </c>
      <c r="AA53" s="52">
        <f>-K88*AA19</f>
        <v>-8000.8590935740913</v>
      </c>
      <c r="AB53" s="52"/>
      <c r="AC53" s="52">
        <f>-L88*AC19</f>
        <v>-1507.6317617289014</v>
      </c>
      <c r="AD53" s="52">
        <f>-L88*AD19</f>
        <v>-7360.7903660881648</v>
      </c>
      <c r="AE53" s="52"/>
      <c r="AF53" s="52">
        <f>-M88*AF19</f>
        <v>-1387.0212207905893</v>
      </c>
      <c r="AG53" s="52">
        <f>-M88*AG19</f>
        <v>-6771.9271368011114</v>
      </c>
      <c r="AH53" s="52"/>
      <c r="AI53" s="52">
        <f>-N88*AI19</f>
        <v>-1344.0595231273423</v>
      </c>
      <c r="AJ53" s="52">
        <f>-N88*AJ19</f>
        <v>-6562.172965857023</v>
      </c>
      <c r="AK53" s="52"/>
      <c r="AL53" s="52">
        <f>-O88*AL19</f>
        <v>-1304.534761277155</v>
      </c>
      <c r="AM53" s="52">
        <f>-O88*AM19</f>
        <v>-6369.1991285884615</v>
      </c>
      <c r="AN53" s="52"/>
      <c r="AO53" s="52">
        <f>-P88*AO19</f>
        <v>-1268.1719803749827</v>
      </c>
      <c r="AP53" s="52">
        <f>-P88*AP19</f>
        <v>-6191.6631983013849</v>
      </c>
      <c r="AQ53" s="52"/>
      <c r="AR53" s="52">
        <f>-Q88*AR19</f>
        <v>-1234.718221944984</v>
      </c>
      <c r="AS53" s="52">
        <f>-Q88*AS19</f>
        <v>-6028.3301424372739</v>
      </c>
      <c r="AT53" s="52"/>
      <c r="AU53" s="52">
        <f>-R88*AU19</f>
        <v>-1203.9407641893854</v>
      </c>
      <c r="AV53" s="52">
        <f>-R88*AV19</f>
        <v>-5878.0637310422926</v>
      </c>
    </row>
    <row r="54" spans="1:48" x14ac:dyDescent="0.2">
      <c r="A54" s="50" t="s">
        <v>38</v>
      </c>
      <c r="B54" s="12"/>
      <c r="C54" s="15"/>
      <c r="D54" s="52"/>
      <c r="E54" s="54">
        <f>SUM(E51:E53)</f>
        <v>-373.2486953846153</v>
      </c>
      <c r="F54" s="54">
        <f>SUM(F51:F53)</f>
        <v>-2076.5366492307685</v>
      </c>
      <c r="G54" s="52"/>
      <c r="H54" s="54">
        <f>SUM(H51:H53)</f>
        <v>-773.99051538461526</v>
      </c>
      <c r="I54" s="54">
        <f>SUM(I51:I53)</f>
        <v>-3778.8948692307695</v>
      </c>
      <c r="J54" s="52"/>
      <c r="K54" s="54">
        <f>SUM(K51:K53)</f>
        <v>-582.09132461538456</v>
      </c>
      <c r="L54" s="54">
        <f>SUM(L51:L53)</f>
        <v>-2841.9752907692291</v>
      </c>
      <c r="M54" s="54"/>
      <c r="N54" s="54">
        <f>SUM(N51:N53)</f>
        <v>-407.48872264615375</v>
      </c>
      <c r="O54" s="54">
        <f>SUM(O51:O53)</f>
        <v>-1989.5037635076915</v>
      </c>
      <c r="P54" s="54"/>
      <c r="Q54" s="54">
        <f>SUM(Q51:Q53)</f>
        <v>-248.79898237292309</v>
      </c>
      <c r="R54" s="54">
        <f>SUM(R51:R53)</f>
        <v>-1214.7244433501546</v>
      </c>
      <c r="S54" s="54"/>
      <c r="T54" s="54">
        <f>SUM(T51:T53)</f>
        <v>-104.74907486001257</v>
      </c>
      <c r="U54" s="54">
        <f>SUM(U51:U53)</f>
        <v>-511.42195372829701</v>
      </c>
      <c r="V54" s="54"/>
      <c r="W54" s="54">
        <f t="shared" ref="W54:X54" si="26">SUM(W51:W53)</f>
        <v>25.83218651340394</v>
      </c>
      <c r="X54" s="54">
        <f t="shared" si="26"/>
        <v>126.1218518007372</v>
      </c>
      <c r="Y54" s="54"/>
      <c r="Z54" s="54">
        <f t="shared" ref="Z54:AA54" si="27">SUM(Z51:Z53)</f>
        <v>144.02229343848558</v>
      </c>
      <c r="AA54" s="54">
        <f t="shared" si="27"/>
        <v>703.16766796437059</v>
      </c>
      <c r="AB54" s="54"/>
      <c r="AC54" s="54">
        <f t="shared" ref="AC54:AD54" si="28">SUM(AC51:AC53)</f>
        <v>250.81253827109867</v>
      </c>
      <c r="AD54" s="54">
        <f t="shared" si="28"/>
        <v>1224.5553339118351</v>
      </c>
      <c r="AE54" s="54"/>
      <c r="AF54" s="54">
        <f t="shared" ref="AF54:AG54" si="29">SUM(AF51:AF53)</f>
        <v>347.11490997864189</v>
      </c>
      <c r="AG54" s="54">
        <f t="shared" si="29"/>
        <v>1694.7375016604283</v>
      </c>
      <c r="AH54" s="54"/>
      <c r="AI54" s="54">
        <f t="shared" ref="AI54:AJ54" si="30">SUM(AI51:AI53)</f>
        <v>412.35301533419624</v>
      </c>
      <c r="AJ54" s="54">
        <f t="shared" si="30"/>
        <v>2013.252957219901</v>
      </c>
      <c r="AK54" s="54"/>
      <c r="AL54" s="54">
        <f t="shared" ref="AL54:AM54" si="31">SUM(AL51:AL53)</f>
        <v>520.1516079536143</v>
      </c>
      <c r="AM54" s="54">
        <f t="shared" si="31"/>
        <v>2539.5637329499987</v>
      </c>
      <c r="AN54" s="54"/>
      <c r="AO54" s="54">
        <f t="shared" ref="AO54:AP54" si="32">SUM(AO51:AO53)</f>
        <v>623.6139119327097</v>
      </c>
      <c r="AP54" s="54">
        <f t="shared" si="32"/>
        <v>3044.7032170832299</v>
      </c>
      <c r="AQ54" s="54"/>
      <c r="AR54" s="54">
        <f t="shared" ref="AR54:AS54" si="33">SUM(AR51:AR53)</f>
        <v>722.99288574732395</v>
      </c>
      <c r="AS54" s="54">
        <f t="shared" si="33"/>
        <v>3529.9064421781122</v>
      </c>
      <c r="AT54" s="54"/>
      <c r="AU54" s="54">
        <f t="shared" ref="AU54:AV54" si="34">SUM(AU51:AU53)</f>
        <v>818.52125119523043</v>
      </c>
      <c r="AV54" s="54">
        <f t="shared" si="34"/>
        <v>3996.3096381884779</v>
      </c>
    </row>
    <row r="55" spans="1:48" x14ac:dyDescent="0.2">
      <c r="A55" s="12"/>
      <c r="B55" s="12"/>
      <c r="C55" s="1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x14ac:dyDescent="0.2">
      <c r="A56" s="48" t="s">
        <v>39</v>
      </c>
      <c r="B56" s="15"/>
      <c r="C56" s="15"/>
      <c r="D56" s="55"/>
      <c r="E56" s="99">
        <v>0.22620000000000001</v>
      </c>
      <c r="F56" s="99">
        <v>0.22620000000000001</v>
      </c>
      <c r="G56" s="55"/>
      <c r="H56" s="99">
        <v>0.22620000000000001</v>
      </c>
      <c r="I56" s="99">
        <v>0.22620000000000001</v>
      </c>
      <c r="J56" s="55"/>
      <c r="K56" s="99">
        <v>0.22620000000000001</v>
      </c>
      <c r="L56" s="99">
        <v>0.22620000000000001</v>
      </c>
      <c r="M56" s="55"/>
      <c r="N56" s="99">
        <v>0.22620000000000001</v>
      </c>
      <c r="O56" s="99">
        <v>0.22620000000000001</v>
      </c>
      <c r="P56" s="55"/>
      <c r="Q56" s="99">
        <v>0.22620000000000001</v>
      </c>
      <c r="R56" s="99">
        <v>0.22620000000000001</v>
      </c>
      <c r="S56" s="55"/>
      <c r="T56" s="99">
        <v>0.22620000000000001</v>
      </c>
      <c r="U56" s="99">
        <v>0.22620000000000001</v>
      </c>
      <c r="V56" s="55"/>
      <c r="W56" s="99">
        <v>0.22620000000000001</v>
      </c>
      <c r="X56" s="99">
        <v>0.22620000000000001</v>
      </c>
      <c r="Y56" s="55"/>
      <c r="Z56" s="99">
        <v>0.22620000000000001</v>
      </c>
      <c r="AA56" s="99">
        <v>0.22620000000000001</v>
      </c>
      <c r="AB56" s="55"/>
      <c r="AC56" s="99">
        <v>0.22620000000000001</v>
      </c>
      <c r="AD56" s="99">
        <v>0.22620000000000001</v>
      </c>
      <c r="AE56" s="55"/>
      <c r="AF56" s="99">
        <v>0.22620000000000001</v>
      </c>
      <c r="AG56" s="99">
        <v>0.22620000000000001</v>
      </c>
      <c r="AH56" s="55"/>
      <c r="AI56" s="99">
        <v>0.22620000000000001</v>
      </c>
      <c r="AJ56" s="99">
        <v>0.22620000000000001</v>
      </c>
      <c r="AK56" s="55"/>
      <c r="AL56" s="99">
        <v>0.22620000000000001</v>
      </c>
      <c r="AM56" s="99">
        <v>0.22620000000000001</v>
      </c>
      <c r="AN56" s="55"/>
      <c r="AO56" s="99">
        <v>0.22620000000000001</v>
      </c>
      <c r="AP56" s="99">
        <v>0.22620000000000001</v>
      </c>
      <c r="AQ56" s="55"/>
      <c r="AR56" s="99">
        <v>0.22620000000000001</v>
      </c>
      <c r="AS56" s="99">
        <v>0.22620000000000001</v>
      </c>
      <c r="AT56" s="55"/>
      <c r="AU56" s="99">
        <v>0.22620000000000001</v>
      </c>
      <c r="AV56" s="99">
        <v>0.22620000000000001</v>
      </c>
    </row>
    <row r="57" spans="1:48" x14ac:dyDescent="0.2">
      <c r="A57" s="48" t="s">
        <v>40</v>
      </c>
      <c r="B57" s="78"/>
      <c r="C57" s="15"/>
      <c r="D57" s="52"/>
      <c r="E57" s="56">
        <f>E54*E56</f>
        <v>-84.42885489599999</v>
      </c>
      <c r="F57" s="56">
        <f>F54*F56</f>
        <v>-469.71259005599984</v>
      </c>
      <c r="G57" s="52"/>
      <c r="H57" s="56">
        <f>H54*H56</f>
        <v>-175.07665458</v>
      </c>
      <c r="I57" s="56">
        <f>I54*I56</f>
        <v>-854.78601942000012</v>
      </c>
      <c r="J57" s="52"/>
      <c r="K57" s="56">
        <f>K54*K56</f>
        <v>-131.66905762799999</v>
      </c>
      <c r="L57" s="56">
        <f>L54*L56</f>
        <v>-642.85481077199961</v>
      </c>
      <c r="M57" s="52"/>
      <c r="N57" s="56">
        <f>N54*N56</f>
        <v>-92.173949062559984</v>
      </c>
      <c r="O57" s="56">
        <f>O54*O56</f>
        <v>-450.02575130543983</v>
      </c>
      <c r="P57" s="52"/>
      <c r="Q57" s="56">
        <f>Q54*Q56</f>
        <v>-56.278329812755203</v>
      </c>
      <c r="R57" s="56">
        <f>R54*R56</f>
        <v>-274.77066908580497</v>
      </c>
      <c r="S57" s="52"/>
      <c r="T57" s="56">
        <f>T54*T56</f>
        <v>-23.694240733334844</v>
      </c>
      <c r="U57" s="56">
        <f>U54*U56</f>
        <v>-115.68364593334078</v>
      </c>
      <c r="V57" s="52"/>
      <c r="W57" s="56">
        <f>W54*W56</f>
        <v>5.8432405893319714</v>
      </c>
      <c r="X57" s="56">
        <f>X54*X56</f>
        <v>28.528762877326756</v>
      </c>
      <c r="Y57" s="52"/>
      <c r="Z57" s="56">
        <f>Z54*Z56</f>
        <v>32.577842775785442</v>
      </c>
      <c r="AA57" s="56">
        <f>AA54*AA56</f>
        <v>159.05652649354064</v>
      </c>
      <c r="AB57" s="52"/>
      <c r="AC57" s="56">
        <f>AC54*AC56</f>
        <v>56.733796156922523</v>
      </c>
      <c r="AD57" s="56">
        <f>AD54*AD56</f>
        <v>276.99441653085711</v>
      </c>
      <c r="AE57" s="52"/>
      <c r="AF57" s="56">
        <f>AF54*AF56</f>
        <v>78.517392637168797</v>
      </c>
      <c r="AG57" s="56">
        <f>AG54*AG56</f>
        <v>383.34962287558892</v>
      </c>
      <c r="AH57" s="52"/>
      <c r="AI57" s="56">
        <f>AI54*AI56</f>
        <v>93.274252068595189</v>
      </c>
      <c r="AJ57" s="56">
        <f>AJ54*AJ56</f>
        <v>455.39781892314164</v>
      </c>
      <c r="AK57" s="52"/>
      <c r="AL57" s="56">
        <f>AL54*AL56</f>
        <v>117.65829371910756</v>
      </c>
      <c r="AM57" s="56">
        <f>AM54*AM56</f>
        <v>574.44931639328968</v>
      </c>
      <c r="AN57" s="52"/>
      <c r="AO57" s="56">
        <f>AO54*AO56</f>
        <v>141.06146687917894</v>
      </c>
      <c r="AP57" s="56">
        <f>AP54*AP56</f>
        <v>688.71186770422662</v>
      </c>
      <c r="AQ57" s="52"/>
      <c r="AR57" s="56">
        <f>AR54*AR56</f>
        <v>163.54099075604469</v>
      </c>
      <c r="AS57" s="56">
        <f>AS54*AS56</f>
        <v>798.46483722068899</v>
      </c>
      <c r="AT57" s="52"/>
      <c r="AU57" s="56">
        <f>AU54*AU56</f>
        <v>185.14950702036114</v>
      </c>
      <c r="AV57" s="56">
        <f>AV54*AV56</f>
        <v>903.96524015823377</v>
      </c>
    </row>
    <row r="58" spans="1:48" x14ac:dyDescent="0.2">
      <c r="A58" s="57" t="s">
        <v>41</v>
      </c>
      <c r="B58" s="12"/>
      <c r="C58" s="15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</row>
    <row r="59" spans="1:48" x14ac:dyDescent="0.2">
      <c r="A59" s="48" t="s">
        <v>40</v>
      </c>
      <c r="B59" s="12"/>
      <c r="C59" s="15"/>
      <c r="D59" s="58"/>
      <c r="E59" s="59">
        <f>E57</f>
        <v>-84.42885489599999</v>
      </c>
      <c r="F59" s="59">
        <f>F57</f>
        <v>-469.71259005599984</v>
      </c>
      <c r="G59" s="58"/>
      <c r="H59" s="59">
        <f>H57</f>
        <v>-175.07665458</v>
      </c>
      <c r="I59" s="59">
        <f>I57</f>
        <v>-854.78601942000012</v>
      </c>
      <c r="J59" s="58"/>
      <c r="K59" s="59">
        <f>K57</f>
        <v>-131.66905762799999</v>
      </c>
      <c r="L59" s="59">
        <f>L57</f>
        <v>-642.85481077199961</v>
      </c>
      <c r="M59" s="58"/>
      <c r="N59" s="59">
        <f>N57</f>
        <v>-92.173949062559984</v>
      </c>
      <c r="O59" s="59">
        <f>O57</f>
        <v>-450.02575130543983</v>
      </c>
      <c r="P59" s="58"/>
      <c r="Q59" s="59">
        <f>Q57</f>
        <v>-56.278329812755203</v>
      </c>
      <c r="R59" s="59">
        <f>R57</f>
        <v>-274.77066908580497</v>
      </c>
      <c r="S59" s="58"/>
      <c r="T59" s="59">
        <f>T57</f>
        <v>-23.694240733334844</v>
      </c>
      <c r="U59" s="59">
        <f>U57</f>
        <v>-115.68364593334078</v>
      </c>
      <c r="V59" s="58"/>
      <c r="W59" s="59">
        <f>W57</f>
        <v>5.8432405893319714</v>
      </c>
      <c r="X59" s="59">
        <f>X57</f>
        <v>28.528762877326756</v>
      </c>
      <c r="Y59" s="58"/>
      <c r="Z59" s="59">
        <f>Z57</f>
        <v>32.577842775785442</v>
      </c>
      <c r="AA59" s="59">
        <f>AA57</f>
        <v>159.05652649354064</v>
      </c>
      <c r="AB59" s="58"/>
      <c r="AC59" s="59">
        <f>AC57</f>
        <v>56.733796156922523</v>
      </c>
      <c r="AD59" s="59">
        <f>AD57</f>
        <v>276.99441653085711</v>
      </c>
      <c r="AE59" s="58"/>
      <c r="AF59" s="59">
        <f>AF57</f>
        <v>78.517392637168797</v>
      </c>
      <c r="AG59" s="59">
        <f>AG57</f>
        <v>383.34962287558892</v>
      </c>
      <c r="AH59" s="58"/>
      <c r="AI59" s="59">
        <f>AI57</f>
        <v>93.274252068595189</v>
      </c>
      <c r="AJ59" s="59">
        <f>AJ57</f>
        <v>455.39781892314164</v>
      </c>
      <c r="AK59" s="58"/>
      <c r="AL59" s="59">
        <f>AL57</f>
        <v>117.65829371910756</v>
      </c>
      <c r="AM59" s="59">
        <f>AM57</f>
        <v>574.44931639328968</v>
      </c>
      <c r="AN59" s="58"/>
      <c r="AO59" s="59">
        <f>AO57</f>
        <v>141.06146687917894</v>
      </c>
      <c r="AP59" s="59">
        <f>AP57</f>
        <v>688.71186770422662</v>
      </c>
      <c r="AQ59" s="58"/>
      <c r="AR59" s="59">
        <f>AR57</f>
        <v>163.54099075604469</v>
      </c>
      <c r="AS59" s="59">
        <f>AS57</f>
        <v>798.46483722068899</v>
      </c>
      <c r="AT59" s="58"/>
      <c r="AU59" s="59">
        <f>AU57</f>
        <v>185.14950702036114</v>
      </c>
      <c r="AV59" s="59">
        <f>AV57</f>
        <v>903.96524015823377</v>
      </c>
    </row>
    <row r="60" spans="1:48" x14ac:dyDescent="0.2">
      <c r="A60" s="50" t="s">
        <v>42</v>
      </c>
      <c r="B60" s="12"/>
      <c r="C60" s="15"/>
      <c r="D60" s="60"/>
      <c r="E60" s="61">
        <f>E57/(1-E56)</f>
        <v>-109.10940151977253</v>
      </c>
      <c r="F60" s="61">
        <f>F57/(1-F56)</f>
        <v>-607.02066432669915</v>
      </c>
      <c r="G60" s="60"/>
      <c r="H60" s="61">
        <f t="shared" ref="H60:I60" si="35">H57/(1-H56)</f>
        <v>-226.2556921426725</v>
      </c>
      <c r="I60" s="61">
        <f t="shared" si="35"/>
        <v>-1104.6601439906954</v>
      </c>
      <c r="J60" s="60"/>
      <c r="K60" s="61">
        <f t="shared" ref="K60:L60" si="36">K57/(1-K56)</f>
        <v>-170.15903027655722</v>
      </c>
      <c r="L60" s="61">
        <f t="shared" si="36"/>
        <v>-830.77644193848482</v>
      </c>
      <c r="M60" s="60"/>
      <c r="N60" s="61">
        <f t="shared" ref="N60:O60" si="37">N57/(1-N56)</f>
        <v>-119.11856947862493</v>
      </c>
      <c r="O60" s="61">
        <f t="shared" si="37"/>
        <v>-581.57889804269814</v>
      </c>
      <c r="P60" s="60"/>
      <c r="Q60" s="61">
        <f t="shared" ref="Q60:R60" si="38">Q57/(1-Q56)</f>
        <v>-72.729813663421041</v>
      </c>
      <c r="R60" s="61">
        <f t="shared" si="38"/>
        <v>-355.09261965082055</v>
      </c>
      <c r="S60" s="60"/>
      <c r="T60" s="61">
        <f t="shared" ref="T60:U60" si="39">T57/(1-T56)</f>
        <v>-30.620626432327271</v>
      </c>
      <c r="U60" s="61">
        <f t="shared" si="39"/>
        <v>-149.50070552253914</v>
      </c>
      <c r="V60" s="60"/>
      <c r="W60" s="61">
        <f t="shared" ref="W60:X60" si="40">W57/(1-W56)</f>
        <v>7.5513577013853332</v>
      </c>
      <c r="X60" s="61">
        <f t="shared" si="40"/>
        <v>36.868393483234371</v>
      </c>
      <c r="Y60" s="60"/>
      <c r="Z60" s="61">
        <f t="shared" ref="Z60:AA60" si="41">Z57/(1-Z56)</f>
        <v>42.101114985507159</v>
      </c>
      <c r="AA60" s="61">
        <f t="shared" si="41"/>
        <v>205.55250257629962</v>
      </c>
      <c r="AB60" s="60"/>
      <c r="AC60" s="61">
        <f t="shared" ref="AC60:AD60" si="42">AC57/(1-AC56)</f>
        <v>73.318423568005329</v>
      </c>
      <c r="AD60" s="61">
        <f t="shared" si="42"/>
        <v>357.96642094967314</v>
      </c>
      <c r="AE60" s="60"/>
      <c r="AF60" s="61">
        <f t="shared" ref="AF60:AG60" si="43">AF57/(1-AF56)</f>
        <v>101.46987934501007</v>
      </c>
      <c r="AG60" s="61">
        <f t="shared" si="43"/>
        <v>495.41176386093161</v>
      </c>
      <c r="AH60" s="60"/>
      <c r="AI60" s="61">
        <f t="shared" ref="AI60:AJ60" si="44">AI57/(1-AI56)</f>
        <v>120.54051701808631</v>
      </c>
      <c r="AJ60" s="61">
        <f t="shared" si="44"/>
        <v>588.52134779418668</v>
      </c>
      <c r="AK60" s="60"/>
      <c r="AL60" s="61">
        <f t="shared" ref="AL60:AM60" si="45">AL57/(1-AL56)</f>
        <v>152.05258945348612</v>
      </c>
      <c r="AM60" s="61">
        <f t="shared" si="45"/>
        <v>742.37440733172605</v>
      </c>
      <c r="AN60" s="60"/>
      <c r="AO60" s="61">
        <f t="shared" ref="AO60:AP60" si="46">AO57/(1-AO56)</f>
        <v>182.2970623923222</v>
      </c>
      <c r="AP60" s="61">
        <f t="shared" si="46"/>
        <v>890.038598738985</v>
      </c>
      <c r="AQ60" s="60"/>
      <c r="AR60" s="61">
        <f t="shared" ref="AR60:AS60" si="47">AR57/(1-AR56)</f>
        <v>211.34788156635395</v>
      </c>
      <c r="AS60" s="61">
        <f t="shared" si="47"/>
        <v>1031.8749511769049</v>
      </c>
      <c r="AT60" s="60"/>
      <c r="AU60" s="61">
        <f t="shared" ref="AU60:AV60" si="48">AU57/(1-AU56)</f>
        <v>239.27307704879959</v>
      </c>
      <c r="AV60" s="61">
        <f t="shared" si="48"/>
        <v>1168.215611473551</v>
      </c>
    </row>
    <row r="61" spans="1:48" x14ac:dyDescent="0.2">
      <c r="A61" s="12"/>
      <c r="B61" s="47"/>
      <c r="C61" s="62"/>
      <c r="D61" s="62"/>
      <c r="E61" s="62"/>
      <c r="F61" s="6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48" ht="13.5" thickBot="1" x14ac:dyDescent="0.25">
      <c r="A62" s="12"/>
      <c r="B62" s="47"/>
      <c r="C62" s="62"/>
      <c r="D62" s="62"/>
      <c r="E62" s="62"/>
      <c r="F62" s="62"/>
      <c r="G62" s="12"/>
      <c r="H62" s="12"/>
    </row>
    <row r="63" spans="1:48" ht="13.5" thickBot="1" x14ac:dyDescent="0.25">
      <c r="A63" s="79" t="s">
        <v>43</v>
      </c>
      <c r="B63" s="80"/>
      <c r="C63" s="63"/>
      <c r="D63" s="64">
        <v>2013</v>
      </c>
      <c r="E63" s="65">
        <v>2014</v>
      </c>
      <c r="F63" s="65">
        <v>2015</v>
      </c>
      <c r="G63" s="65">
        <v>2016</v>
      </c>
      <c r="H63" s="66">
        <v>2017</v>
      </c>
      <c r="I63" s="66">
        <v>2018</v>
      </c>
      <c r="J63" s="66">
        <v>2019</v>
      </c>
      <c r="K63" s="66">
        <v>2020</v>
      </c>
      <c r="L63" s="66">
        <v>2021</v>
      </c>
      <c r="M63" s="66">
        <v>2022</v>
      </c>
      <c r="N63" s="66">
        <v>2023</v>
      </c>
      <c r="O63" s="66">
        <v>2024</v>
      </c>
      <c r="P63" s="66">
        <v>2025</v>
      </c>
      <c r="Q63" s="66">
        <v>2026</v>
      </c>
      <c r="R63" s="88">
        <v>2027</v>
      </c>
      <c r="S63" s="89"/>
    </row>
    <row r="64" spans="1:48" x14ac:dyDescent="0.2">
      <c r="A64" s="80"/>
      <c r="B64" s="81" t="s">
        <v>44</v>
      </c>
      <c r="C64" s="82">
        <v>52</v>
      </c>
      <c r="D64" s="53"/>
      <c r="E64" s="53"/>
      <c r="F64" s="12"/>
      <c r="G64" s="5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38" ht="15" x14ac:dyDescent="0.2">
      <c r="A65" s="80" t="s">
        <v>45</v>
      </c>
      <c r="B65" s="80"/>
      <c r="C65" s="52"/>
      <c r="D65" s="54">
        <v>0</v>
      </c>
      <c r="E65" s="54">
        <f>D67</f>
        <v>207000</v>
      </c>
      <c r="F65" s="54">
        <f t="shared" ref="F65:R65" si="49">E67</f>
        <v>207000</v>
      </c>
      <c r="G65" s="54">
        <f t="shared" si="49"/>
        <v>207000</v>
      </c>
      <c r="H65" s="54">
        <f t="shared" si="49"/>
        <v>207000</v>
      </c>
      <c r="I65" s="54">
        <f t="shared" si="49"/>
        <v>207000</v>
      </c>
      <c r="J65" s="54">
        <f t="shared" si="49"/>
        <v>207000</v>
      </c>
      <c r="K65" s="54">
        <f t="shared" si="49"/>
        <v>207000</v>
      </c>
      <c r="L65" s="54">
        <f t="shared" si="49"/>
        <v>207000</v>
      </c>
      <c r="M65" s="54">
        <f t="shared" si="49"/>
        <v>207000</v>
      </c>
      <c r="N65" s="54">
        <f t="shared" si="49"/>
        <v>207000</v>
      </c>
      <c r="O65" s="54">
        <f t="shared" si="49"/>
        <v>217000</v>
      </c>
      <c r="P65" s="54">
        <f t="shared" si="49"/>
        <v>227000</v>
      </c>
      <c r="Q65" s="54">
        <f t="shared" si="49"/>
        <v>237000</v>
      </c>
      <c r="R65" s="54">
        <f t="shared" si="49"/>
        <v>247000</v>
      </c>
      <c r="S65" s="52"/>
      <c r="X65" s="42"/>
      <c r="AC65" s="10"/>
      <c r="AD65" s="67"/>
      <c r="AF65" s="10"/>
      <c r="AG65" s="67"/>
      <c r="AI65" s="10"/>
      <c r="AJ65" s="67"/>
      <c r="AL65" s="42"/>
    </row>
    <row r="66" spans="1:38" ht="15" x14ac:dyDescent="0.2">
      <c r="A66" s="80" t="s">
        <v>46</v>
      </c>
      <c r="B66" s="80"/>
      <c r="C66" s="68"/>
      <c r="D66" s="69">
        <v>207000</v>
      </c>
      <c r="E66" s="52">
        <v>0</v>
      </c>
      <c r="F66" s="69">
        <v>0</v>
      </c>
      <c r="G66" s="52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/>
      <c r="N66" s="69">
        <v>10000</v>
      </c>
      <c r="O66" s="69">
        <v>10000</v>
      </c>
      <c r="P66" s="69">
        <v>10000</v>
      </c>
      <c r="Q66" s="69">
        <v>10000</v>
      </c>
      <c r="R66" s="69">
        <v>10000</v>
      </c>
      <c r="S66" s="51"/>
      <c r="W66" s="42"/>
      <c r="X66" s="42"/>
      <c r="Z66" s="42"/>
      <c r="AC66" s="10"/>
      <c r="AD66" s="67"/>
      <c r="AF66" s="10"/>
      <c r="AG66" s="67"/>
      <c r="AI66" s="10"/>
      <c r="AJ66" s="67"/>
    </row>
    <row r="67" spans="1:38" ht="15" x14ac:dyDescent="0.2">
      <c r="A67" s="80" t="s">
        <v>47</v>
      </c>
      <c r="B67" s="80"/>
      <c r="C67" s="52">
        <v>0</v>
      </c>
      <c r="D67" s="54">
        <f t="shared" ref="D67:M67" si="50">SUM(D65:D66)</f>
        <v>207000</v>
      </c>
      <c r="E67" s="54">
        <f t="shared" si="50"/>
        <v>207000</v>
      </c>
      <c r="F67" s="54">
        <f t="shared" si="50"/>
        <v>207000</v>
      </c>
      <c r="G67" s="54">
        <f t="shared" si="50"/>
        <v>207000</v>
      </c>
      <c r="H67" s="54">
        <f t="shared" si="50"/>
        <v>207000</v>
      </c>
      <c r="I67" s="54">
        <f t="shared" si="50"/>
        <v>207000</v>
      </c>
      <c r="J67" s="54">
        <f t="shared" si="50"/>
        <v>207000</v>
      </c>
      <c r="K67" s="54">
        <f t="shared" si="50"/>
        <v>207000</v>
      </c>
      <c r="L67" s="54">
        <f t="shared" si="50"/>
        <v>207000</v>
      </c>
      <c r="M67" s="54">
        <f t="shared" si="50"/>
        <v>207000</v>
      </c>
      <c r="N67" s="54">
        <f>SUM(N65:N66)</f>
        <v>217000</v>
      </c>
      <c r="O67" s="54">
        <f>SUM(O65:O66)</f>
        <v>227000</v>
      </c>
      <c r="P67" s="54">
        <f>SUM(P65:P66)</f>
        <v>237000</v>
      </c>
      <c r="Q67" s="54">
        <f t="shared" ref="Q67:R67" si="51">SUM(Q65:Q66)</f>
        <v>247000</v>
      </c>
      <c r="R67" s="54">
        <f t="shared" si="51"/>
        <v>257000</v>
      </c>
      <c r="S67" s="52"/>
      <c r="X67" s="42"/>
      <c r="AC67" s="10"/>
      <c r="AD67" s="84"/>
      <c r="AF67" s="10"/>
      <c r="AG67" s="84"/>
      <c r="AI67" s="10"/>
      <c r="AJ67" s="84"/>
    </row>
    <row r="68" spans="1:38" ht="15" x14ac:dyDescent="0.2">
      <c r="A68" s="80"/>
      <c r="B68" s="80"/>
      <c r="C68" s="52"/>
      <c r="D68" s="52"/>
      <c r="E68" s="53"/>
      <c r="F68" s="12"/>
      <c r="G68" s="53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W68" s="42"/>
      <c r="AC68" s="10"/>
      <c r="AD68" s="84"/>
      <c r="AF68" s="10"/>
      <c r="AG68" s="84"/>
      <c r="AI68" s="10"/>
      <c r="AJ68" s="84"/>
    </row>
    <row r="69" spans="1:38" ht="15" x14ac:dyDescent="0.2">
      <c r="A69" s="80" t="s">
        <v>48</v>
      </c>
      <c r="B69" s="80"/>
      <c r="C69" s="52"/>
      <c r="D69" s="54">
        <v>0</v>
      </c>
      <c r="E69" s="54">
        <f>D72</f>
        <v>0</v>
      </c>
      <c r="F69" s="54">
        <f t="shared" ref="F69:R69" si="52">E72</f>
        <v>3980.7692307692309</v>
      </c>
      <c r="G69" s="54">
        <f t="shared" si="52"/>
        <v>7961.5384615384619</v>
      </c>
      <c r="H69" s="54">
        <f t="shared" si="52"/>
        <v>11942.307692307693</v>
      </c>
      <c r="I69" s="54">
        <f t="shared" si="52"/>
        <v>15923.076923076924</v>
      </c>
      <c r="J69" s="54">
        <f t="shared" si="52"/>
        <v>19903.846153846156</v>
      </c>
      <c r="K69" s="54">
        <f t="shared" si="52"/>
        <v>23884.615384615387</v>
      </c>
      <c r="L69" s="54">
        <f t="shared" si="52"/>
        <v>27865.384615384617</v>
      </c>
      <c r="M69" s="54">
        <f t="shared" si="52"/>
        <v>31846.153846153848</v>
      </c>
      <c r="N69" s="54">
        <f t="shared" si="52"/>
        <v>35826.923076923078</v>
      </c>
      <c r="O69" s="54">
        <f t="shared" si="52"/>
        <v>39903.846153846156</v>
      </c>
      <c r="P69" s="54">
        <f t="shared" si="52"/>
        <v>44173.076923076922</v>
      </c>
      <c r="Q69" s="54">
        <f t="shared" si="52"/>
        <v>48634.615384615383</v>
      </c>
      <c r="R69" s="54">
        <f t="shared" si="52"/>
        <v>53288.461538461532</v>
      </c>
      <c r="S69" s="52"/>
      <c r="AC69" s="10"/>
      <c r="AD69" s="84"/>
      <c r="AF69" s="10"/>
      <c r="AG69" s="84"/>
      <c r="AI69" s="10"/>
      <c r="AJ69" s="84"/>
    </row>
    <row r="70" spans="1:38" ht="21" customHeight="1" x14ac:dyDescent="0.2">
      <c r="A70" s="80" t="s">
        <v>49</v>
      </c>
      <c r="B70" s="80"/>
      <c r="C70" s="52"/>
      <c r="D70" s="70">
        <v>0</v>
      </c>
      <c r="E70" s="52">
        <f t="shared" ref="E70:G70" si="53">+E65/$C$64</f>
        <v>3980.7692307692309</v>
      </c>
      <c r="F70" s="52">
        <f t="shared" si="53"/>
        <v>3980.7692307692309</v>
      </c>
      <c r="G70" s="52">
        <f t="shared" si="53"/>
        <v>3980.7692307692309</v>
      </c>
      <c r="H70" s="52">
        <f>+H65/$C$64</f>
        <v>3980.7692307692309</v>
      </c>
      <c r="I70" s="52">
        <f>+I65/C64</f>
        <v>3980.7692307692309</v>
      </c>
      <c r="J70" s="52">
        <f>+J65/C64</f>
        <v>3980.7692307692309</v>
      </c>
      <c r="K70" s="52">
        <f>+K65/C64</f>
        <v>3980.7692307692309</v>
      </c>
      <c r="L70" s="52">
        <f>+L65/C64</f>
        <v>3980.7692307692309</v>
      </c>
      <c r="M70" s="52">
        <f>+M65/C64</f>
        <v>3980.7692307692309</v>
      </c>
      <c r="N70" s="52">
        <f>+N65/C64</f>
        <v>3980.7692307692309</v>
      </c>
      <c r="O70" s="52">
        <f>+O65/C64</f>
        <v>4173.0769230769229</v>
      </c>
      <c r="P70" s="52">
        <f>+P65/C64</f>
        <v>4365.3846153846152</v>
      </c>
      <c r="Q70" s="52">
        <f>+Q65/C64</f>
        <v>4557.6923076923076</v>
      </c>
      <c r="R70" s="52">
        <f>+R65/C64</f>
        <v>4750</v>
      </c>
      <c r="S70" s="52"/>
      <c r="Z70" s="42"/>
      <c r="AB70" s="85"/>
      <c r="AC70" s="10"/>
      <c r="AD70" s="86"/>
      <c r="AF70" s="10"/>
      <c r="AG70" s="86"/>
      <c r="AI70" s="10"/>
      <c r="AJ70" s="84"/>
    </row>
    <row r="71" spans="1:38" ht="15" x14ac:dyDescent="0.2">
      <c r="A71" s="80" t="s">
        <v>50</v>
      </c>
      <c r="B71" s="12"/>
      <c r="C71" s="12"/>
      <c r="D71" s="53">
        <v>1990.3846153846155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f>L66/$C$64/2</f>
        <v>0</v>
      </c>
      <c r="M71" s="53">
        <f>M66/$C$64/2</f>
        <v>0</v>
      </c>
      <c r="N71" s="53">
        <f>N66/$C$64/2</f>
        <v>96.15384615384616</v>
      </c>
      <c r="O71" s="53">
        <f>O66/$C$64/2</f>
        <v>96.15384615384616</v>
      </c>
      <c r="P71" s="53">
        <f>P66/$C$64/2</f>
        <v>96.15384615384616</v>
      </c>
      <c r="Q71" s="53">
        <f t="shared" ref="Q71:R71" si="54">Q66/$C$64/2</f>
        <v>96.15384615384616</v>
      </c>
      <c r="R71" s="53">
        <f t="shared" si="54"/>
        <v>96.15384615384616</v>
      </c>
      <c r="S71" s="52"/>
      <c r="AC71" s="10"/>
      <c r="AD71" s="86"/>
      <c r="AF71" s="10"/>
      <c r="AG71" s="86"/>
      <c r="AI71" s="10"/>
      <c r="AJ71" s="86"/>
    </row>
    <row r="72" spans="1:38" ht="15" x14ac:dyDescent="0.2">
      <c r="A72" s="80" t="s">
        <v>51</v>
      </c>
      <c r="B72" s="80"/>
      <c r="C72" s="52">
        <v>0</v>
      </c>
      <c r="D72" s="54">
        <f t="shared" ref="D72:H72" si="55">+D69+D70</f>
        <v>0</v>
      </c>
      <c r="E72" s="54">
        <f t="shared" si="55"/>
        <v>3980.7692307692309</v>
      </c>
      <c r="F72" s="54">
        <f t="shared" si="55"/>
        <v>7961.5384615384619</v>
      </c>
      <c r="G72" s="54">
        <f t="shared" si="55"/>
        <v>11942.307692307693</v>
      </c>
      <c r="H72" s="54">
        <f t="shared" si="55"/>
        <v>15923.076923076924</v>
      </c>
      <c r="I72" s="54">
        <f>+I69+I70</f>
        <v>19903.846153846156</v>
      </c>
      <c r="J72" s="54">
        <f>+J69+J70</f>
        <v>23884.615384615387</v>
      </c>
      <c r="K72" s="54">
        <f>+K69+K70</f>
        <v>27865.384615384617</v>
      </c>
      <c r="L72" s="54">
        <f>SUM(L69:L71)</f>
        <v>31846.153846153848</v>
      </c>
      <c r="M72" s="54">
        <f>SUM(M69:M71)</f>
        <v>35826.923076923078</v>
      </c>
      <c r="N72" s="54">
        <f>SUM(N69:N71)</f>
        <v>39903.846153846156</v>
      </c>
      <c r="O72" s="54">
        <f>SUM(O69:O71)</f>
        <v>44173.076923076922</v>
      </c>
      <c r="P72" s="54">
        <f>SUM(P69:P71)</f>
        <v>48634.615384615383</v>
      </c>
      <c r="Q72" s="54">
        <f t="shared" ref="Q72:R72" si="56">SUM(Q69:Q71)</f>
        <v>53288.461538461532</v>
      </c>
      <c r="R72" s="54">
        <f t="shared" si="56"/>
        <v>58134.615384615376</v>
      </c>
      <c r="S72" s="52"/>
      <c r="AC72" s="10"/>
      <c r="AD72" s="86"/>
      <c r="AF72" s="10"/>
      <c r="AG72" s="86"/>
      <c r="AI72" s="10"/>
      <c r="AJ72" s="86"/>
    </row>
    <row r="73" spans="1:38" ht="15" x14ac:dyDescent="0.2">
      <c r="A73" s="80"/>
      <c r="B73" s="80"/>
      <c r="C73" s="71"/>
      <c r="D73" s="2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2"/>
      <c r="AC73" s="10"/>
      <c r="AD73" s="86"/>
      <c r="AF73" s="10"/>
      <c r="AG73" s="86"/>
      <c r="AI73" s="10"/>
      <c r="AJ73" s="86"/>
    </row>
    <row r="74" spans="1:38" ht="15" x14ac:dyDescent="0.2">
      <c r="A74" s="80" t="s">
        <v>52</v>
      </c>
      <c r="B74" s="80"/>
      <c r="C74" s="52"/>
      <c r="D74" s="53">
        <v>0</v>
      </c>
      <c r="E74" s="53">
        <f t="shared" ref="E74" si="57">+D75</f>
        <v>207000</v>
      </c>
      <c r="F74" s="53">
        <f t="shared" ref="F74" si="58">+E75</f>
        <v>203019.23076923078</v>
      </c>
      <c r="G74" s="53">
        <f t="shared" ref="G74" si="59">+F75</f>
        <v>199038.46153846153</v>
      </c>
      <c r="H74" s="53">
        <f t="shared" ref="H74" si="60">+G75</f>
        <v>195057.69230769231</v>
      </c>
      <c r="I74" s="53">
        <f t="shared" ref="I74:M74" si="61">+H75</f>
        <v>191076.92307692306</v>
      </c>
      <c r="J74" s="53">
        <f t="shared" si="61"/>
        <v>187096.15384615384</v>
      </c>
      <c r="K74" s="53">
        <f t="shared" si="61"/>
        <v>183115.38461538462</v>
      </c>
      <c r="L74" s="53">
        <f t="shared" si="61"/>
        <v>179134.61538461538</v>
      </c>
      <c r="M74" s="53">
        <f t="shared" si="61"/>
        <v>175153.84615384616</v>
      </c>
      <c r="N74" s="53">
        <f>+M75</f>
        <v>171173.07692307694</v>
      </c>
      <c r="O74" s="53">
        <f>+N75</f>
        <v>177096.15384615384</v>
      </c>
      <c r="P74" s="53">
        <f>+O75</f>
        <v>182826.92307692306</v>
      </c>
      <c r="Q74" s="53">
        <f t="shared" ref="Q74:R74" si="62">+P75</f>
        <v>188365.38461538462</v>
      </c>
      <c r="R74" s="53">
        <f t="shared" si="62"/>
        <v>193711.53846153847</v>
      </c>
      <c r="S74" s="52"/>
      <c r="AC74" s="10"/>
      <c r="AD74" s="86"/>
      <c r="AF74" s="10"/>
      <c r="AG74" s="86"/>
      <c r="AI74" s="10"/>
      <c r="AJ74" s="86"/>
    </row>
    <row r="75" spans="1:38" ht="15" x14ac:dyDescent="0.2">
      <c r="A75" s="80" t="s">
        <v>53</v>
      </c>
      <c r="B75" s="80"/>
      <c r="C75" s="52"/>
      <c r="D75" s="54">
        <f t="shared" ref="D75:H75" si="63">D67-D72</f>
        <v>207000</v>
      </c>
      <c r="E75" s="54">
        <f t="shared" si="63"/>
        <v>203019.23076923078</v>
      </c>
      <c r="F75" s="54">
        <f t="shared" si="63"/>
        <v>199038.46153846153</v>
      </c>
      <c r="G75" s="54">
        <f t="shared" si="63"/>
        <v>195057.69230769231</v>
      </c>
      <c r="H75" s="54">
        <f t="shared" si="63"/>
        <v>191076.92307692306</v>
      </c>
      <c r="I75" s="54">
        <f>I67-I72</f>
        <v>187096.15384615384</v>
      </c>
      <c r="J75" s="54">
        <f t="shared" ref="J75:R75" si="64">J67-J72</f>
        <v>183115.38461538462</v>
      </c>
      <c r="K75" s="54">
        <f t="shared" si="64"/>
        <v>179134.61538461538</v>
      </c>
      <c r="L75" s="54">
        <f t="shared" si="64"/>
        <v>175153.84615384616</v>
      </c>
      <c r="M75" s="54">
        <f t="shared" si="64"/>
        <v>171173.07692307694</v>
      </c>
      <c r="N75" s="54">
        <f t="shared" si="64"/>
        <v>177096.15384615384</v>
      </c>
      <c r="O75" s="54">
        <f t="shared" si="64"/>
        <v>182826.92307692306</v>
      </c>
      <c r="P75" s="54">
        <f t="shared" si="64"/>
        <v>188365.38461538462</v>
      </c>
      <c r="Q75" s="54">
        <f t="shared" si="64"/>
        <v>193711.53846153847</v>
      </c>
      <c r="R75" s="54">
        <f t="shared" si="64"/>
        <v>198865.38461538462</v>
      </c>
      <c r="S75" s="52"/>
      <c r="AC75" s="10"/>
      <c r="AD75" s="86"/>
      <c r="AF75" s="10"/>
      <c r="AG75" s="86"/>
      <c r="AI75" s="10"/>
      <c r="AJ75" s="86"/>
    </row>
    <row r="76" spans="1:38" ht="24.95" customHeight="1" thickBot="1" x14ac:dyDescent="0.25">
      <c r="A76" s="83" t="s">
        <v>54</v>
      </c>
      <c r="B76" s="80"/>
      <c r="C76" s="52"/>
      <c r="D76" s="72">
        <f>SUM(D74:D75)/2</f>
        <v>103500</v>
      </c>
      <c r="E76" s="72">
        <f t="shared" ref="E76:R76" si="65">SUM(E74:E75)/2</f>
        <v>205009.61538461538</v>
      </c>
      <c r="F76" s="72">
        <f t="shared" si="65"/>
        <v>201028.84615384616</v>
      </c>
      <c r="G76" s="72">
        <f t="shared" si="65"/>
        <v>197048.07692307694</v>
      </c>
      <c r="H76" s="72">
        <f t="shared" si="65"/>
        <v>193067.30769230769</v>
      </c>
      <c r="I76" s="72">
        <f t="shared" si="65"/>
        <v>189086.53846153844</v>
      </c>
      <c r="J76" s="72">
        <f t="shared" si="65"/>
        <v>185105.76923076925</v>
      </c>
      <c r="K76" s="72">
        <f t="shared" si="65"/>
        <v>181125</v>
      </c>
      <c r="L76" s="72">
        <f t="shared" si="65"/>
        <v>177144.23076923075</v>
      </c>
      <c r="M76" s="72">
        <f t="shared" si="65"/>
        <v>173163.46153846156</v>
      </c>
      <c r="N76" s="72">
        <f t="shared" si="65"/>
        <v>174134.61538461538</v>
      </c>
      <c r="O76" s="72">
        <f t="shared" si="65"/>
        <v>179961.53846153844</v>
      </c>
      <c r="P76" s="72">
        <f t="shared" si="65"/>
        <v>185596.15384615384</v>
      </c>
      <c r="Q76" s="72">
        <f t="shared" si="65"/>
        <v>191038.46153846156</v>
      </c>
      <c r="R76" s="72">
        <f t="shared" si="65"/>
        <v>196288.46153846156</v>
      </c>
      <c r="S76" s="52"/>
      <c r="AC76" s="10"/>
      <c r="AD76" s="86"/>
      <c r="AE76" s="85"/>
      <c r="AF76" s="10"/>
      <c r="AG76" s="86"/>
      <c r="AH76" s="85"/>
      <c r="AI76" s="10"/>
      <c r="AJ76" s="86"/>
    </row>
    <row r="77" spans="1:38" ht="15" x14ac:dyDescent="0.2">
      <c r="A77" s="80"/>
      <c r="B77" s="80"/>
      <c r="C77" s="52"/>
      <c r="D77" s="53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AC77" s="10"/>
      <c r="AD77" s="87"/>
      <c r="AF77" s="10"/>
      <c r="AG77" s="87"/>
      <c r="AI77" s="10"/>
      <c r="AJ77" s="87"/>
    </row>
    <row r="78" spans="1:38" ht="13.5" thickBot="1" x14ac:dyDescent="0.25">
      <c r="A78" s="79" t="s">
        <v>55</v>
      </c>
      <c r="B78" s="83"/>
      <c r="C78" s="53"/>
      <c r="D78" s="53"/>
      <c r="E78" s="53"/>
      <c r="F78" s="12"/>
      <c r="G78" s="53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AG78" s="42"/>
      <c r="AJ78" s="42"/>
    </row>
    <row r="79" spans="1:38" ht="13.5" thickBot="1" x14ac:dyDescent="0.25">
      <c r="A79" s="83"/>
      <c r="B79" s="12"/>
      <c r="C79" s="83"/>
      <c r="D79" s="64">
        <v>2013</v>
      </c>
      <c r="E79" s="65">
        <v>2014</v>
      </c>
      <c r="F79" s="65">
        <v>2015</v>
      </c>
      <c r="G79" s="65">
        <v>2016</v>
      </c>
      <c r="H79" s="66">
        <v>2017</v>
      </c>
      <c r="I79" s="66">
        <v>2018</v>
      </c>
      <c r="J79" s="66">
        <v>2019</v>
      </c>
      <c r="K79" s="66">
        <v>2020</v>
      </c>
      <c r="L79" s="66">
        <v>2021</v>
      </c>
      <c r="M79" s="66">
        <v>2022</v>
      </c>
      <c r="N79" s="66">
        <v>2023</v>
      </c>
      <c r="O79" s="66">
        <v>2024</v>
      </c>
      <c r="P79" s="66">
        <v>2025</v>
      </c>
      <c r="Q79" s="66">
        <v>2026</v>
      </c>
      <c r="R79" s="88">
        <v>2027</v>
      </c>
      <c r="S79" s="89"/>
    </row>
    <row r="80" spans="1:38" x14ac:dyDescent="0.2">
      <c r="A80" s="80"/>
      <c r="B80" s="12"/>
      <c r="C80" s="80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2"/>
    </row>
    <row r="81" spans="1:19" x14ac:dyDescent="0.2">
      <c r="A81" s="80" t="s">
        <v>56</v>
      </c>
      <c r="B81" s="12"/>
      <c r="C81" s="80"/>
      <c r="D81" s="54">
        <v>0</v>
      </c>
      <c r="E81" s="54">
        <f t="shared" ref="E81:R81" si="66">+D89</f>
        <v>198720</v>
      </c>
      <c r="F81" s="54">
        <f t="shared" si="66"/>
        <v>182822.39999999999</v>
      </c>
      <c r="G81" s="54">
        <f t="shared" si="66"/>
        <v>168196.60800000001</v>
      </c>
      <c r="H81" s="54">
        <f t="shared" si="66"/>
        <v>154740.87936000002</v>
      </c>
      <c r="I81" s="54">
        <f t="shared" si="66"/>
        <v>142361.60901120002</v>
      </c>
      <c r="J81" s="54">
        <f t="shared" si="66"/>
        <v>130972.68029030402</v>
      </c>
      <c r="K81" s="54">
        <f t="shared" si="66"/>
        <v>120494.8658670797</v>
      </c>
      <c r="L81" s="54">
        <f t="shared" si="66"/>
        <v>110855.27659771332</v>
      </c>
      <c r="M81" s="54">
        <f t="shared" si="66"/>
        <v>101986.85446989627</v>
      </c>
      <c r="N81" s="54">
        <f t="shared" si="66"/>
        <v>93827.906112304569</v>
      </c>
      <c r="O81" s="54">
        <f t="shared" si="66"/>
        <v>90921.67362332021</v>
      </c>
      <c r="P81" s="54">
        <f t="shared" si="66"/>
        <v>88247.939733454594</v>
      </c>
      <c r="Q81" s="54">
        <f t="shared" si="66"/>
        <v>85788.104554778227</v>
      </c>
      <c r="R81" s="54">
        <f t="shared" si="66"/>
        <v>83525.056190395975</v>
      </c>
      <c r="S81" s="52"/>
    </row>
    <row r="82" spans="1:19" x14ac:dyDescent="0.2">
      <c r="A82" s="80" t="s">
        <v>57</v>
      </c>
      <c r="B82" s="12"/>
      <c r="C82" s="80"/>
      <c r="D82" s="53">
        <v>207000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f>L66</f>
        <v>0</v>
      </c>
      <c r="M82" s="53">
        <f>M66</f>
        <v>0</v>
      </c>
      <c r="N82" s="53">
        <f>N66</f>
        <v>10000</v>
      </c>
      <c r="O82" s="53">
        <f>O66</f>
        <v>10000</v>
      </c>
      <c r="P82" s="53">
        <f>P66</f>
        <v>10000</v>
      </c>
      <c r="Q82" s="53">
        <f t="shared" ref="Q82:R82" si="67">Q66</f>
        <v>10000</v>
      </c>
      <c r="R82" s="53">
        <f t="shared" si="67"/>
        <v>10000</v>
      </c>
      <c r="S82" s="52"/>
    </row>
    <row r="83" spans="1:19" x14ac:dyDescent="0.2">
      <c r="A83" s="80" t="s">
        <v>58</v>
      </c>
      <c r="B83" s="12"/>
      <c r="C83" s="80"/>
      <c r="D83" s="54">
        <v>207000</v>
      </c>
      <c r="E83" s="54">
        <f t="shared" ref="E83:H83" si="68">+E81</f>
        <v>198720</v>
      </c>
      <c r="F83" s="54">
        <f t="shared" si="68"/>
        <v>182822.39999999999</v>
      </c>
      <c r="G83" s="54">
        <f t="shared" si="68"/>
        <v>168196.60800000001</v>
      </c>
      <c r="H83" s="54">
        <f t="shared" si="68"/>
        <v>154740.87936000002</v>
      </c>
      <c r="I83" s="54">
        <f>+I81</f>
        <v>142361.60901120002</v>
      </c>
      <c r="J83" s="54">
        <f>+J81</f>
        <v>130972.68029030402</v>
      </c>
      <c r="K83" s="54">
        <f>+K81</f>
        <v>120494.8658670797</v>
      </c>
      <c r="L83" s="54">
        <f>SUM(L81:L82)</f>
        <v>110855.27659771332</v>
      </c>
      <c r="M83" s="54">
        <f>SUM(M81:M82)</f>
        <v>101986.85446989627</v>
      </c>
      <c r="N83" s="54">
        <f>SUM(N81:N82)</f>
        <v>103827.90611230457</v>
      </c>
      <c r="O83" s="54">
        <f>SUM(O81:O82)</f>
        <v>100921.67362332021</v>
      </c>
      <c r="P83" s="54">
        <f>SUM(P81:P82)</f>
        <v>98247.939733454594</v>
      </c>
      <c r="Q83" s="54">
        <f t="shared" ref="Q83:R83" si="69">SUM(Q81:Q82)</f>
        <v>95788.104554778227</v>
      </c>
      <c r="R83" s="54">
        <f t="shared" si="69"/>
        <v>93525.056190395975</v>
      </c>
      <c r="S83" s="52"/>
    </row>
    <row r="84" spans="1:19" x14ac:dyDescent="0.2">
      <c r="A84" s="80" t="s">
        <v>59</v>
      </c>
      <c r="B84" s="12"/>
      <c r="C84" s="80"/>
      <c r="D84" s="53">
        <f>D66/2</f>
        <v>103500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f>L66/2</f>
        <v>0</v>
      </c>
      <c r="M84" s="53">
        <f>M66/2</f>
        <v>0</v>
      </c>
      <c r="N84" s="53">
        <f>N66/2</f>
        <v>5000</v>
      </c>
      <c r="O84" s="53">
        <f>O66/2</f>
        <v>5000</v>
      </c>
      <c r="P84" s="53">
        <f>P66/2</f>
        <v>5000</v>
      </c>
      <c r="Q84" s="53">
        <f t="shared" ref="Q84:R84" si="70">Q66/2</f>
        <v>5000</v>
      </c>
      <c r="R84" s="53">
        <f t="shared" si="70"/>
        <v>5000</v>
      </c>
      <c r="S84" s="52"/>
    </row>
    <row r="85" spans="1:19" x14ac:dyDescent="0.2">
      <c r="A85" s="80" t="s">
        <v>60</v>
      </c>
      <c r="B85" s="12"/>
      <c r="C85" s="80"/>
      <c r="D85" s="54">
        <f>D83-D84</f>
        <v>103500</v>
      </c>
      <c r="E85" s="54">
        <v>198720</v>
      </c>
      <c r="F85" s="54">
        <v>182822.39999999999</v>
      </c>
      <c r="G85" s="54">
        <v>168196.60800000001</v>
      </c>
      <c r="H85" s="54">
        <v>154740.87936000002</v>
      </c>
      <c r="I85" s="54">
        <f>+I83</f>
        <v>142361.60901120002</v>
      </c>
      <c r="J85" s="54">
        <f>+J83</f>
        <v>130972.68029030402</v>
      </c>
      <c r="K85" s="54">
        <f>+K83</f>
        <v>120494.8658670797</v>
      </c>
      <c r="L85" s="54">
        <f>L83-L84</f>
        <v>110855.27659771332</v>
      </c>
      <c r="M85" s="54">
        <f>M83-M84</f>
        <v>101986.85446989627</v>
      </c>
      <c r="N85" s="54">
        <f>N83-N84</f>
        <v>98827.906112304569</v>
      </c>
      <c r="O85" s="54">
        <f>O83-O84</f>
        <v>95921.67362332021</v>
      </c>
      <c r="P85" s="54">
        <f>P83-P84</f>
        <v>93247.939733454594</v>
      </c>
      <c r="Q85" s="54">
        <f t="shared" ref="Q85:R85" si="71">Q83-Q84</f>
        <v>90788.104554778227</v>
      </c>
      <c r="R85" s="54">
        <f t="shared" si="71"/>
        <v>88525.056190395975</v>
      </c>
      <c r="S85" s="52"/>
    </row>
    <row r="86" spans="1:19" x14ac:dyDescent="0.2">
      <c r="A86" s="80" t="s">
        <v>61</v>
      </c>
      <c r="B86" s="12"/>
      <c r="C86" s="63"/>
      <c r="D86" s="112">
        <v>47</v>
      </c>
      <c r="E86" s="112">
        <v>47</v>
      </c>
      <c r="F86" s="112">
        <v>47</v>
      </c>
      <c r="G86" s="112">
        <v>47</v>
      </c>
      <c r="H86" s="112">
        <v>47</v>
      </c>
      <c r="I86" s="112">
        <v>47</v>
      </c>
      <c r="J86" s="112">
        <v>47</v>
      </c>
      <c r="K86" s="112">
        <v>47</v>
      </c>
      <c r="L86" s="112">
        <v>47</v>
      </c>
      <c r="M86" s="112">
        <v>47</v>
      </c>
      <c r="N86" s="112">
        <v>47</v>
      </c>
      <c r="O86" s="112">
        <v>47</v>
      </c>
      <c r="P86" s="112">
        <v>47</v>
      </c>
      <c r="Q86" s="112">
        <v>47</v>
      </c>
      <c r="R86" s="112">
        <v>47</v>
      </c>
      <c r="S86" s="90"/>
    </row>
    <row r="87" spans="1:19" x14ac:dyDescent="0.2">
      <c r="A87" s="80" t="s">
        <v>62</v>
      </c>
      <c r="B87" s="12"/>
      <c r="C87" s="73"/>
      <c r="D87" s="113">
        <v>0.08</v>
      </c>
      <c r="E87" s="113">
        <v>0.08</v>
      </c>
      <c r="F87" s="113">
        <v>0.08</v>
      </c>
      <c r="G87" s="113">
        <v>0.08</v>
      </c>
      <c r="H87" s="113">
        <v>0.08</v>
      </c>
      <c r="I87" s="113">
        <v>0.08</v>
      </c>
      <c r="J87" s="113">
        <v>0.08</v>
      </c>
      <c r="K87" s="113">
        <v>0.08</v>
      </c>
      <c r="L87" s="113">
        <v>0.08</v>
      </c>
      <c r="M87" s="113">
        <v>0.08</v>
      </c>
      <c r="N87" s="113">
        <v>0.08</v>
      </c>
      <c r="O87" s="113">
        <v>0.08</v>
      </c>
      <c r="P87" s="113">
        <v>0.08</v>
      </c>
      <c r="Q87" s="113">
        <v>0.08</v>
      </c>
      <c r="R87" s="113">
        <v>0.08</v>
      </c>
      <c r="S87" s="91"/>
    </row>
    <row r="88" spans="1:19" x14ac:dyDescent="0.2">
      <c r="A88" s="80" t="s">
        <v>63</v>
      </c>
      <c r="B88" s="12"/>
      <c r="C88" s="80"/>
      <c r="D88" s="54">
        <f t="shared" ref="D88:R88" si="72">+D85*D87</f>
        <v>8280</v>
      </c>
      <c r="E88" s="54">
        <f t="shared" si="72"/>
        <v>15897.6</v>
      </c>
      <c r="F88" s="54">
        <f t="shared" si="72"/>
        <v>14625.791999999999</v>
      </c>
      <c r="G88" s="54">
        <f t="shared" si="72"/>
        <v>13455.728640000001</v>
      </c>
      <c r="H88" s="54">
        <f t="shared" si="72"/>
        <v>12379.270348800002</v>
      </c>
      <c r="I88" s="54">
        <f t="shared" si="72"/>
        <v>11388.928720896001</v>
      </c>
      <c r="J88" s="54">
        <f t="shared" si="72"/>
        <v>10477.814423224321</v>
      </c>
      <c r="K88" s="54">
        <f t="shared" si="72"/>
        <v>9639.5892693663754</v>
      </c>
      <c r="L88" s="54">
        <f t="shared" si="72"/>
        <v>8868.4221278170662</v>
      </c>
      <c r="M88" s="54">
        <f t="shared" si="72"/>
        <v>8158.9483575917011</v>
      </c>
      <c r="N88" s="54">
        <f t="shared" si="72"/>
        <v>7906.2324889843658</v>
      </c>
      <c r="O88" s="54">
        <f t="shared" si="72"/>
        <v>7673.7338898656171</v>
      </c>
      <c r="P88" s="54">
        <f t="shared" si="72"/>
        <v>7459.8351786763678</v>
      </c>
      <c r="Q88" s="54">
        <f t="shared" si="72"/>
        <v>7263.0483643822581</v>
      </c>
      <c r="R88" s="54">
        <f t="shared" si="72"/>
        <v>7082.0044952316784</v>
      </c>
      <c r="S88" s="52"/>
    </row>
    <row r="89" spans="1:19" ht="13.5" thickBot="1" x14ac:dyDescent="0.25">
      <c r="A89" s="83" t="s">
        <v>64</v>
      </c>
      <c r="B89" s="12"/>
      <c r="C89" s="80"/>
      <c r="D89" s="72">
        <f>D82-D88</f>
        <v>198720</v>
      </c>
      <c r="E89" s="72">
        <f t="shared" ref="E89:R89" si="73">+E85-E88</f>
        <v>182822.39999999999</v>
      </c>
      <c r="F89" s="72">
        <f t="shared" si="73"/>
        <v>168196.60800000001</v>
      </c>
      <c r="G89" s="72">
        <f t="shared" si="73"/>
        <v>154740.87936000002</v>
      </c>
      <c r="H89" s="72">
        <f t="shared" si="73"/>
        <v>142361.60901120002</v>
      </c>
      <c r="I89" s="72">
        <f t="shared" si="73"/>
        <v>130972.68029030402</v>
      </c>
      <c r="J89" s="72">
        <f t="shared" si="73"/>
        <v>120494.8658670797</v>
      </c>
      <c r="K89" s="72">
        <f t="shared" si="73"/>
        <v>110855.27659771332</v>
      </c>
      <c r="L89" s="72">
        <f t="shared" si="73"/>
        <v>101986.85446989627</v>
      </c>
      <c r="M89" s="72">
        <f t="shared" si="73"/>
        <v>93827.906112304569</v>
      </c>
      <c r="N89" s="72">
        <f t="shared" si="73"/>
        <v>90921.67362332021</v>
      </c>
      <c r="O89" s="72">
        <f t="shared" si="73"/>
        <v>88247.939733454594</v>
      </c>
      <c r="P89" s="72">
        <f t="shared" si="73"/>
        <v>85788.104554778227</v>
      </c>
      <c r="Q89" s="72">
        <f t="shared" si="73"/>
        <v>83525.056190395975</v>
      </c>
      <c r="R89" s="72">
        <f t="shared" si="73"/>
        <v>81443.051695164293</v>
      </c>
      <c r="S89" s="52"/>
    </row>
    <row r="90" spans="1:19" x14ac:dyDescent="0.2">
      <c r="A90" s="80"/>
      <c r="B90" s="80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9" x14ac:dyDescent="0.2">
      <c r="J91" s="12"/>
    </row>
    <row r="92" spans="1:19" x14ac:dyDescent="0.2">
      <c r="J92" s="12"/>
    </row>
    <row r="93" spans="1:19" x14ac:dyDescent="0.2">
      <c r="J93" s="12"/>
    </row>
    <row r="94" spans="1:19" x14ac:dyDescent="0.2">
      <c r="J94" s="12"/>
      <c r="L94" s="74"/>
      <c r="M94" s="12"/>
    </row>
    <row r="95" spans="1:19" x14ac:dyDescent="0.2">
      <c r="J95" s="12"/>
      <c r="L95" s="12"/>
    </row>
    <row r="96" spans="1:19" x14ac:dyDescent="0.2">
      <c r="D96" s="12"/>
      <c r="J96" s="12"/>
    </row>
    <row r="99" spans="10:13" x14ac:dyDescent="0.2">
      <c r="J99" s="12"/>
    </row>
    <row r="100" spans="10:13" x14ac:dyDescent="0.2">
      <c r="J100" s="12"/>
    </row>
    <row r="101" spans="10:13" x14ac:dyDescent="0.2">
      <c r="J101" s="12"/>
    </row>
    <row r="102" spans="10:13" x14ac:dyDescent="0.2">
      <c r="J102" s="12"/>
    </row>
    <row r="103" spans="10:13" x14ac:dyDescent="0.2">
      <c r="J103" s="12"/>
    </row>
    <row r="104" spans="10:13" x14ac:dyDescent="0.2">
      <c r="J104" s="12"/>
    </row>
    <row r="105" spans="10:13" x14ac:dyDescent="0.2">
      <c r="J105" s="12"/>
    </row>
    <row r="106" spans="10:13" x14ac:dyDescent="0.2">
      <c r="J106" s="12"/>
      <c r="L106" s="20"/>
      <c r="M106" s="12"/>
    </row>
    <row r="107" spans="10:13" x14ac:dyDescent="0.2">
      <c r="J107" s="12"/>
      <c r="L107" s="12"/>
    </row>
    <row r="108" spans="10:13" x14ac:dyDescent="0.2">
      <c r="J108" s="12"/>
    </row>
  </sheetData>
  <mergeCells count="35">
    <mergeCell ref="Y17:AA17"/>
    <mergeCell ref="A9:F9"/>
    <mergeCell ref="A10:F10"/>
    <mergeCell ref="A12:F12"/>
    <mergeCell ref="A14:F14"/>
    <mergeCell ref="D17:F17"/>
    <mergeCell ref="G17:I17"/>
    <mergeCell ref="J17:L17"/>
    <mergeCell ref="M17:O17"/>
    <mergeCell ref="P17:R17"/>
    <mergeCell ref="S17:U17"/>
    <mergeCell ref="V17:X17"/>
    <mergeCell ref="AT17:AV17"/>
    <mergeCell ref="A47:B47"/>
    <mergeCell ref="E48:F48"/>
    <mergeCell ref="H48:I48"/>
    <mergeCell ref="K48:L48"/>
    <mergeCell ref="N48:O48"/>
    <mergeCell ref="Q48:R48"/>
    <mergeCell ref="T48:U48"/>
    <mergeCell ref="W48:X48"/>
    <mergeCell ref="Z48:AA48"/>
    <mergeCell ref="AB17:AD17"/>
    <mergeCell ref="AE17:AG17"/>
    <mergeCell ref="AH17:AJ17"/>
    <mergeCell ref="AK17:AM17"/>
    <mergeCell ref="AN17:AP17"/>
    <mergeCell ref="AQ17:AS17"/>
    <mergeCell ref="AU48:AV48"/>
    <mergeCell ref="AC48:AD48"/>
    <mergeCell ref="AF48:AG48"/>
    <mergeCell ref="AI48:AJ48"/>
    <mergeCell ref="AL48:AM48"/>
    <mergeCell ref="AO48:AP48"/>
    <mergeCell ref="AR48:AS48"/>
  </mergeCells>
  <pageMargins left="0.19685039370078741" right="0.19685039370078741" top="0.39370078740157483" bottom="0.39370078740157483" header="0.31496062992125984" footer="0.31496062992125984"/>
  <pageSetup scale="37" fitToHeight="2" orientation="landscape" horizontalDpi="1200" verticalDpi="1200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E5E2-F218-4C95-8830-89FCF1FE5041}">
  <dimension ref="A1:AV108"/>
  <sheetViews>
    <sheetView tabSelected="1" topLeftCell="A13" zoomScale="85" zoomScaleNormal="85" workbookViewId="0">
      <pane xSplit="3" ySplit="6" topLeftCell="AL45" activePane="bottomRight" state="frozen"/>
      <selection pane="topRight" activeCell="R13" sqref="R13"/>
      <selection pane="bottomLeft" activeCell="R13" sqref="R13"/>
      <selection pane="bottomRight" activeCell="D86" sqref="D86:R87"/>
    </sheetView>
  </sheetViews>
  <sheetFormatPr defaultRowHeight="12.75" outlineLevelCol="1" x14ac:dyDescent="0.2"/>
  <cols>
    <col min="1" max="1" width="54.28515625" customWidth="1"/>
    <col min="2" max="2" width="14.28515625" customWidth="1"/>
    <col min="3" max="3" width="7" customWidth="1"/>
    <col min="4" max="4" width="12.5703125" customWidth="1"/>
    <col min="5" max="6" width="13.85546875" customWidth="1"/>
    <col min="7" max="7" width="12.5703125" customWidth="1"/>
    <col min="8" max="9" width="13.85546875" customWidth="1"/>
    <col min="10" max="10" width="12.5703125" customWidth="1"/>
    <col min="11" max="12" width="13.85546875" customWidth="1"/>
    <col min="13" max="13" width="12.5703125" customWidth="1"/>
    <col min="14" max="14" width="14" customWidth="1" outlineLevel="1"/>
    <col min="15" max="15" width="13.85546875" customWidth="1" outlineLevel="1"/>
    <col min="16" max="16" width="12.5703125" customWidth="1" outlineLevel="1"/>
    <col min="17" max="17" width="13.85546875" customWidth="1" outlineLevel="1"/>
    <col min="18" max="18" width="14.140625" customWidth="1" outlineLevel="1"/>
    <col min="19" max="19" width="12.5703125" customWidth="1" outlineLevel="1"/>
    <col min="20" max="20" width="13.85546875" customWidth="1" outlineLevel="1"/>
    <col min="21" max="21" width="14.140625" customWidth="1" outlineLevel="1"/>
    <col min="22" max="22" width="12.5703125" customWidth="1" outlineLevel="1"/>
    <col min="23" max="23" width="13.85546875" customWidth="1" outlineLevel="1"/>
    <col min="24" max="24" width="14.140625" customWidth="1" outlineLevel="1"/>
    <col min="25" max="25" width="12.5703125" customWidth="1" outlineLevel="1"/>
    <col min="26" max="26" width="13.85546875" customWidth="1" outlineLevel="1"/>
    <col min="27" max="27" width="14.140625" customWidth="1" outlineLevel="1"/>
    <col min="28" max="28" width="12.5703125" customWidth="1"/>
    <col min="29" max="29" width="13.85546875" customWidth="1"/>
    <col min="30" max="30" width="16.28515625" customWidth="1"/>
    <col min="31" max="31" width="10.7109375" bestFit="1" customWidth="1"/>
    <col min="32" max="32" width="13.85546875" customWidth="1"/>
    <col min="33" max="33" width="14.140625" customWidth="1"/>
    <col min="34" max="34" width="10.7109375" bestFit="1" customWidth="1"/>
    <col min="35" max="36" width="18.5703125" customWidth="1"/>
    <col min="37" max="37" width="10.7109375" bestFit="1" customWidth="1"/>
    <col min="38" max="38" width="17.140625" bestFit="1" customWidth="1"/>
    <col min="39" max="39" width="24.28515625" bestFit="1" customWidth="1"/>
    <col min="40" max="40" width="10.7109375" bestFit="1" customWidth="1"/>
    <col min="41" max="41" width="13.85546875" bestFit="1" customWidth="1"/>
    <col min="42" max="42" width="12.28515625" bestFit="1" customWidth="1"/>
    <col min="43" max="43" width="10.7109375" bestFit="1" customWidth="1"/>
    <col min="44" max="44" width="13.85546875" bestFit="1" customWidth="1"/>
    <col min="45" max="45" width="12.28515625" bestFit="1" customWidth="1"/>
    <col min="46" max="46" width="9.5703125" bestFit="1" customWidth="1"/>
    <col min="47" max="47" width="13.85546875" bestFit="1" customWidth="1"/>
    <col min="48" max="48" width="12.28515625" bestFit="1" customWidth="1"/>
  </cols>
  <sheetData>
    <row r="1" spans="1:36" s="2" customFormat="1" ht="15" x14ac:dyDescent="0.25">
      <c r="A1" s="1"/>
      <c r="B1" s="1"/>
      <c r="C1" s="1"/>
      <c r="E1" s="3" t="s">
        <v>0</v>
      </c>
      <c r="F1" s="4" t="s">
        <v>1</v>
      </c>
    </row>
    <row r="2" spans="1:36" s="2" customFormat="1" ht="15" x14ac:dyDescent="0.25">
      <c r="A2" s="1"/>
      <c r="B2" s="1"/>
      <c r="C2" s="1"/>
      <c r="E2" s="3" t="s">
        <v>2</v>
      </c>
      <c r="F2" s="5"/>
    </row>
    <row r="3" spans="1:36" s="2" customFormat="1" ht="15" x14ac:dyDescent="0.25">
      <c r="A3" s="1"/>
      <c r="B3" s="1"/>
      <c r="C3" s="1"/>
      <c r="E3" s="3" t="s">
        <v>3</v>
      </c>
      <c r="F3" s="5"/>
    </row>
    <row r="4" spans="1:36" s="2" customFormat="1" ht="15" x14ac:dyDescent="0.25">
      <c r="A4" s="1"/>
      <c r="B4" s="1"/>
      <c r="C4" s="1"/>
      <c r="E4" s="3" t="s">
        <v>4</v>
      </c>
      <c r="F4" s="5"/>
    </row>
    <row r="5" spans="1:36" s="2" customFormat="1" ht="15" x14ac:dyDescent="0.25">
      <c r="A5" s="1"/>
      <c r="B5" s="1"/>
      <c r="C5" s="1"/>
      <c r="E5" s="3" t="s">
        <v>5</v>
      </c>
      <c r="F5" s="6"/>
    </row>
    <row r="6" spans="1:36" s="2" customFormat="1" ht="15" x14ac:dyDescent="0.25">
      <c r="A6" s="1"/>
      <c r="B6" s="1"/>
      <c r="C6" s="1"/>
      <c r="E6" s="3"/>
      <c r="F6" s="7"/>
    </row>
    <row r="7" spans="1:36" s="2" customFormat="1" ht="15" x14ac:dyDescent="0.25">
      <c r="A7" s="1"/>
      <c r="B7" s="1"/>
      <c r="C7" s="1"/>
      <c r="E7" s="3" t="s">
        <v>6</v>
      </c>
      <c r="F7" s="6"/>
    </row>
    <row r="8" spans="1:36" s="2" customFormat="1" ht="15" x14ac:dyDescent="0.25">
      <c r="A8" s="1"/>
      <c r="B8" s="1"/>
      <c r="C8" s="1"/>
      <c r="D8" s="1"/>
      <c r="E8" s="1"/>
      <c r="F8" s="1"/>
      <c r="G8" s="1"/>
      <c r="H8" s="8"/>
      <c r="I8" s="8"/>
      <c r="J8" s="8"/>
    </row>
    <row r="9" spans="1:36" s="2" customFormat="1" ht="18" x14ac:dyDescent="0.25">
      <c r="A9" s="106"/>
      <c r="B9" s="106"/>
      <c r="C9" s="106"/>
      <c r="D9" s="106"/>
      <c r="E9" s="106"/>
      <c r="F9" s="106"/>
      <c r="G9" s="9"/>
      <c r="H9" s="9"/>
      <c r="I9" s="8"/>
      <c r="J9" s="8"/>
    </row>
    <row r="10" spans="1:36" s="2" customFormat="1" ht="39.75" customHeight="1" x14ac:dyDescent="0.25">
      <c r="A10" s="107"/>
      <c r="B10" s="107"/>
      <c r="C10" s="107"/>
      <c r="D10" s="107"/>
      <c r="E10" s="107"/>
      <c r="F10" s="107"/>
      <c r="G10" s="9"/>
      <c r="H10" s="9"/>
      <c r="I10" s="8"/>
      <c r="J10" s="8"/>
    </row>
    <row r="11" spans="1:36" s="2" customFormat="1" ht="12.75" customHeight="1" x14ac:dyDescent="0.25">
      <c r="A11" s="9"/>
      <c r="B11" s="9"/>
      <c r="C11" s="9"/>
      <c r="D11" s="9"/>
      <c r="E11" s="9"/>
      <c r="F11" s="9"/>
      <c r="G11" s="9"/>
      <c r="H11" s="9"/>
      <c r="I11" s="8"/>
      <c r="J11" s="8"/>
    </row>
    <row r="12" spans="1:36" x14ac:dyDescent="0.2">
      <c r="A12" s="108"/>
      <c r="B12" s="108"/>
      <c r="C12" s="108"/>
      <c r="D12" s="108"/>
      <c r="E12" s="108"/>
      <c r="F12" s="108"/>
    </row>
    <row r="13" spans="1:36" s="10" customFormat="1" ht="20.25" x14ac:dyDescent="0.3">
      <c r="A13" s="92" t="s">
        <v>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36" x14ac:dyDescent="0.2">
      <c r="A14" s="108"/>
      <c r="B14" s="108"/>
      <c r="C14" s="108"/>
      <c r="D14" s="108"/>
      <c r="E14" s="108"/>
      <c r="F14" s="108"/>
    </row>
    <row r="15" spans="1:36" ht="15" x14ac:dyDescent="0.2">
      <c r="B15" s="11"/>
    </row>
    <row r="16" spans="1:36" ht="13.5" thickBot="1" x14ac:dyDescent="0.25">
      <c r="A16" s="3"/>
      <c r="B16" s="3"/>
      <c r="C16" s="3"/>
      <c r="D16" s="12"/>
      <c r="E16" s="12"/>
      <c r="F16" s="12"/>
      <c r="G16" s="12"/>
      <c r="H16" s="13"/>
      <c r="I16" s="12"/>
      <c r="J16" s="12"/>
      <c r="K16" s="13"/>
      <c r="L16" s="12"/>
      <c r="M16" s="12"/>
      <c r="N16" s="12"/>
      <c r="O16" s="12"/>
      <c r="P16" s="12"/>
      <c r="Q16" s="13"/>
      <c r="R16" s="12"/>
      <c r="S16" s="12"/>
      <c r="T16" s="13"/>
      <c r="U16" s="12"/>
      <c r="V16" s="12"/>
      <c r="W16" s="13"/>
      <c r="X16" s="12"/>
      <c r="Y16" s="12"/>
      <c r="Z16" s="13"/>
      <c r="AA16" s="12"/>
      <c r="AB16" s="12"/>
      <c r="AC16" s="13"/>
      <c r="AD16" s="12"/>
      <c r="AE16" s="12"/>
      <c r="AF16" s="13"/>
      <c r="AG16" s="12"/>
      <c r="AH16" s="12"/>
      <c r="AI16" s="13"/>
      <c r="AJ16" s="12"/>
    </row>
    <row r="17" spans="1:48" ht="13.5" thickBot="1" x14ac:dyDescent="0.25">
      <c r="A17" s="3"/>
      <c r="B17" s="3"/>
      <c r="C17" s="3"/>
      <c r="D17" s="102" t="s">
        <v>8</v>
      </c>
      <c r="E17" s="103"/>
      <c r="F17" s="104"/>
      <c r="G17" s="102">
        <v>2014</v>
      </c>
      <c r="H17" s="103"/>
      <c r="I17" s="104"/>
      <c r="J17" s="102">
        <v>2015</v>
      </c>
      <c r="K17" s="103">
        <v>2016</v>
      </c>
      <c r="L17" s="104"/>
      <c r="M17" s="102">
        <v>2016</v>
      </c>
      <c r="N17" s="103"/>
      <c r="O17" s="104"/>
      <c r="P17" s="102">
        <v>2017</v>
      </c>
      <c r="Q17" s="103"/>
      <c r="R17" s="104"/>
      <c r="S17" s="102">
        <v>2018</v>
      </c>
      <c r="T17" s="103"/>
      <c r="U17" s="104"/>
      <c r="V17" s="102">
        <v>2019</v>
      </c>
      <c r="W17" s="103"/>
      <c r="X17" s="104"/>
      <c r="Y17" s="102">
        <v>2020</v>
      </c>
      <c r="Z17" s="103"/>
      <c r="AA17" s="104"/>
      <c r="AB17" s="102">
        <v>2021</v>
      </c>
      <c r="AC17" s="103"/>
      <c r="AD17" s="104"/>
      <c r="AE17" s="102">
        <v>2022</v>
      </c>
      <c r="AF17" s="103"/>
      <c r="AG17" s="104"/>
      <c r="AH17" s="102">
        <v>2023</v>
      </c>
      <c r="AI17" s="103"/>
      <c r="AJ17" s="104"/>
      <c r="AK17" s="102">
        <v>2024</v>
      </c>
      <c r="AL17" s="103"/>
      <c r="AM17" s="104"/>
      <c r="AN17" s="102">
        <v>2025</v>
      </c>
      <c r="AO17" s="103"/>
      <c r="AP17" s="104"/>
      <c r="AQ17" s="102">
        <v>2026</v>
      </c>
      <c r="AR17" s="103"/>
      <c r="AS17" s="104"/>
      <c r="AT17" s="102">
        <v>2027</v>
      </c>
      <c r="AU17" s="103"/>
      <c r="AV17" s="104"/>
    </row>
    <row r="18" spans="1:48" x14ac:dyDescent="0.2">
      <c r="A18" s="12"/>
      <c r="B18" s="12"/>
      <c r="C18" s="12"/>
      <c r="D18" s="12"/>
      <c r="E18" s="3" t="s">
        <v>9</v>
      </c>
      <c r="F18" s="14" t="s">
        <v>10</v>
      </c>
      <c r="G18" s="12"/>
      <c r="H18" s="3" t="s">
        <v>9</v>
      </c>
      <c r="I18" s="14" t="s">
        <v>10</v>
      </c>
      <c r="J18" s="12"/>
      <c r="K18" s="3" t="s">
        <v>9</v>
      </c>
      <c r="L18" s="14" t="s">
        <v>10</v>
      </c>
      <c r="M18" s="12"/>
      <c r="N18" s="3" t="s">
        <v>9</v>
      </c>
      <c r="O18" s="14" t="s">
        <v>10</v>
      </c>
      <c r="P18" s="12"/>
      <c r="Q18" s="3" t="s">
        <v>9</v>
      </c>
      <c r="R18" s="14" t="s">
        <v>10</v>
      </c>
      <c r="S18" s="12"/>
      <c r="T18" s="3" t="s">
        <v>9</v>
      </c>
      <c r="U18" s="14" t="s">
        <v>10</v>
      </c>
      <c r="V18" s="12"/>
      <c r="W18" s="3" t="s">
        <v>9</v>
      </c>
      <c r="X18" s="14" t="s">
        <v>10</v>
      </c>
      <c r="Y18" s="12"/>
      <c r="Z18" s="3" t="s">
        <v>9</v>
      </c>
      <c r="AA18" s="14" t="s">
        <v>10</v>
      </c>
      <c r="AB18" s="12"/>
      <c r="AC18" s="3" t="s">
        <v>9</v>
      </c>
      <c r="AD18" s="14" t="s">
        <v>10</v>
      </c>
      <c r="AE18" s="12"/>
      <c r="AF18" s="3" t="s">
        <v>9</v>
      </c>
      <c r="AG18" s="14" t="s">
        <v>10</v>
      </c>
      <c r="AH18" s="12"/>
      <c r="AI18" s="3" t="s">
        <v>9</v>
      </c>
      <c r="AJ18" s="14" t="s">
        <v>10</v>
      </c>
      <c r="AK18" s="12"/>
      <c r="AL18" s="3" t="s">
        <v>9</v>
      </c>
      <c r="AM18" s="14" t="s">
        <v>10</v>
      </c>
      <c r="AN18" s="12"/>
      <c r="AO18" s="3" t="s">
        <v>9</v>
      </c>
      <c r="AP18" s="14" t="s">
        <v>10</v>
      </c>
      <c r="AQ18" s="12"/>
      <c r="AR18" s="3" t="s">
        <v>9</v>
      </c>
      <c r="AS18" s="14" t="s">
        <v>10</v>
      </c>
      <c r="AT18" s="12"/>
      <c r="AU18" s="3" t="s">
        <v>9</v>
      </c>
      <c r="AV18" s="14" t="s">
        <v>10</v>
      </c>
    </row>
    <row r="19" spans="1:48" x14ac:dyDescent="0.2">
      <c r="A19" s="15"/>
      <c r="B19" s="16"/>
      <c r="C19" s="16"/>
      <c r="D19" s="16" t="s">
        <v>11</v>
      </c>
      <c r="E19" s="17">
        <v>0.17</v>
      </c>
      <c r="F19" s="17">
        <v>0.83</v>
      </c>
      <c r="G19" s="16" t="s">
        <v>11</v>
      </c>
      <c r="H19" s="17">
        <v>0.17</v>
      </c>
      <c r="I19" s="17">
        <v>0.83</v>
      </c>
      <c r="J19" s="16" t="s">
        <v>11</v>
      </c>
      <c r="K19" s="17">
        <v>0.17</v>
      </c>
      <c r="L19" s="17">
        <v>0.83</v>
      </c>
      <c r="M19" s="16" t="s">
        <v>11</v>
      </c>
      <c r="N19" s="17">
        <v>0.17</v>
      </c>
      <c r="O19" s="17">
        <v>0.83</v>
      </c>
      <c r="P19" s="16" t="s">
        <v>11</v>
      </c>
      <c r="Q19" s="17">
        <v>0.17</v>
      </c>
      <c r="R19" s="17">
        <v>0.83</v>
      </c>
      <c r="S19" s="16" t="s">
        <v>11</v>
      </c>
      <c r="T19" s="17">
        <v>0.17</v>
      </c>
      <c r="U19" s="17">
        <v>0.83</v>
      </c>
      <c r="V19" s="16" t="s">
        <v>11</v>
      </c>
      <c r="W19" s="17">
        <v>0.17</v>
      </c>
      <c r="X19" s="17">
        <v>0.83</v>
      </c>
      <c r="Y19" s="16" t="s">
        <v>11</v>
      </c>
      <c r="Z19" s="17">
        <v>0.17</v>
      </c>
      <c r="AA19" s="17">
        <v>0.83</v>
      </c>
      <c r="AB19" s="16" t="s">
        <v>11</v>
      </c>
      <c r="AC19" s="17">
        <v>0.17</v>
      </c>
      <c r="AD19" s="17">
        <v>0.83</v>
      </c>
      <c r="AE19" s="16" t="s">
        <v>11</v>
      </c>
      <c r="AF19" s="17">
        <v>0.17</v>
      </c>
      <c r="AG19" s="17">
        <v>0.83</v>
      </c>
      <c r="AH19" s="16" t="s">
        <v>11</v>
      </c>
      <c r="AI19" s="17">
        <v>0.182</v>
      </c>
      <c r="AJ19" s="17">
        <f>100%-AI19</f>
        <v>0.81800000000000006</v>
      </c>
      <c r="AK19" s="16" t="s">
        <v>11</v>
      </c>
      <c r="AL19" s="17">
        <v>0.182</v>
      </c>
      <c r="AM19" s="17">
        <f>100%-AL19</f>
        <v>0.81800000000000006</v>
      </c>
      <c r="AN19" s="16" t="s">
        <v>11</v>
      </c>
      <c r="AO19" s="17">
        <v>0.182</v>
      </c>
      <c r="AP19" s="17">
        <f>100%-AO19</f>
        <v>0.81800000000000006</v>
      </c>
      <c r="AQ19" s="16" t="s">
        <v>11</v>
      </c>
      <c r="AR19" s="17">
        <v>0.182</v>
      </c>
      <c r="AS19" s="17">
        <f>100%-AR19</f>
        <v>0.81800000000000006</v>
      </c>
      <c r="AT19" s="16" t="s">
        <v>11</v>
      </c>
      <c r="AU19" s="17">
        <v>0.182</v>
      </c>
      <c r="AV19" s="17">
        <f>100%-AU19</f>
        <v>0.81800000000000006</v>
      </c>
    </row>
    <row r="20" spans="1:48" x14ac:dyDescent="0.2">
      <c r="A20" s="3" t="s">
        <v>12</v>
      </c>
      <c r="B20" s="18"/>
      <c r="C20" s="12"/>
      <c r="D20" s="19">
        <f>D76</f>
        <v>103500</v>
      </c>
      <c r="E20" s="20">
        <f>+D20*E19</f>
        <v>17595</v>
      </c>
      <c r="F20" s="21">
        <f>+D20*F19</f>
        <v>85905</v>
      </c>
      <c r="G20" s="19">
        <f>E76</f>
        <v>205009.61538461538</v>
      </c>
      <c r="H20" s="20">
        <f>+G20*H19</f>
        <v>34851.634615384617</v>
      </c>
      <c r="I20" s="21">
        <f>+G20*I19</f>
        <v>170157.98076923075</v>
      </c>
      <c r="J20" s="22">
        <f>F76</f>
        <v>201028.84615384616</v>
      </c>
      <c r="K20" s="20">
        <f>+J20*K19</f>
        <v>34174.903846153851</v>
      </c>
      <c r="L20" s="21">
        <f>+J20*L19</f>
        <v>166853.94230769231</v>
      </c>
      <c r="M20" s="22">
        <f>G76</f>
        <v>197048.07692307694</v>
      </c>
      <c r="N20" s="20">
        <f>+M20*N19</f>
        <v>33498.173076923078</v>
      </c>
      <c r="O20" s="21">
        <f>+M20*O19</f>
        <v>163549.90384615384</v>
      </c>
      <c r="P20" s="22">
        <f>H76</f>
        <v>193067.30769230769</v>
      </c>
      <c r="Q20" s="20">
        <f>+P20*Q19</f>
        <v>32821.442307692312</v>
      </c>
      <c r="R20" s="21">
        <f>+P20*R19</f>
        <v>160245.86538461538</v>
      </c>
      <c r="S20" s="22">
        <f>+I76</f>
        <v>189086.53846153844</v>
      </c>
      <c r="T20" s="20">
        <f>+S20*T19</f>
        <v>32144.711538461535</v>
      </c>
      <c r="U20" s="21">
        <f>+S20*U19</f>
        <v>156941.82692307691</v>
      </c>
      <c r="V20" s="22">
        <f>+J76</f>
        <v>185105.76923076925</v>
      </c>
      <c r="W20" s="20">
        <f>+V20*W19</f>
        <v>31467.980769230773</v>
      </c>
      <c r="X20" s="21">
        <f>+V20*X19</f>
        <v>153637.78846153847</v>
      </c>
      <c r="Y20" s="22">
        <f>+K76</f>
        <v>181125</v>
      </c>
      <c r="Z20" s="20">
        <f>+Y20*Z19</f>
        <v>30791.250000000004</v>
      </c>
      <c r="AA20" s="21">
        <f>+Y20*AA19</f>
        <v>150333.75</v>
      </c>
      <c r="AB20" s="22">
        <f>+L76</f>
        <v>177144.23076923075</v>
      </c>
      <c r="AC20" s="20">
        <f>+AB20*AC19</f>
        <v>30114.51923076923</v>
      </c>
      <c r="AD20" s="21">
        <f>+AB20*AD19</f>
        <v>147029.7115384615</v>
      </c>
      <c r="AE20" s="22">
        <f>M76</f>
        <v>173163.46153846156</v>
      </c>
      <c r="AF20" s="20">
        <f>+AE20*AF19</f>
        <v>29437.788461538468</v>
      </c>
      <c r="AG20" s="21">
        <f>+AE20*AG19</f>
        <v>143725.67307692309</v>
      </c>
      <c r="AH20" s="22">
        <f>N76</f>
        <v>174134.61538461538</v>
      </c>
      <c r="AI20" s="20">
        <f>+AH20*AI19</f>
        <v>31692.499999999996</v>
      </c>
      <c r="AJ20" s="21">
        <f>+AH20*AJ19</f>
        <v>142442.11538461538</v>
      </c>
      <c r="AK20" s="22">
        <f>O76</f>
        <v>179961.53846153844</v>
      </c>
      <c r="AL20" s="20">
        <f>+AK20*AL19</f>
        <v>32752.999999999996</v>
      </c>
      <c r="AM20" s="21">
        <f>+AK20*AM19</f>
        <v>147208.53846153847</v>
      </c>
      <c r="AN20" s="22">
        <f>P76</f>
        <v>185596.15384615384</v>
      </c>
      <c r="AO20" s="20">
        <f>+AN20*AO19</f>
        <v>33778.5</v>
      </c>
      <c r="AP20" s="21">
        <f>+AN20*AP19</f>
        <v>151817.65384615384</v>
      </c>
      <c r="AQ20" s="22">
        <f>Q76</f>
        <v>191038.46153846156</v>
      </c>
      <c r="AR20" s="20">
        <f>+AQ20*AR19</f>
        <v>34769</v>
      </c>
      <c r="AS20" s="21">
        <f>+AQ20*AS19</f>
        <v>156269.46153846156</v>
      </c>
      <c r="AT20" s="22">
        <f>R76</f>
        <v>196288.46153846156</v>
      </c>
      <c r="AU20" s="20">
        <f>+AT20*AU19</f>
        <v>35724.5</v>
      </c>
      <c r="AV20" s="21">
        <f>+AT20*AV19</f>
        <v>160563.96153846156</v>
      </c>
    </row>
    <row r="21" spans="1:48" x14ac:dyDescent="0.2">
      <c r="A21" s="12" t="s">
        <v>13</v>
      </c>
      <c r="B21" s="23"/>
      <c r="C21" s="12"/>
      <c r="D21" s="24">
        <v>15000</v>
      </c>
      <c r="E21" s="25">
        <v>15000</v>
      </c>
      <c r="F21" s="23"/>
      <c r="G21" s="24">
        <v>0</v>
      </c>
      <c r="H21" s="25">
        <v>0</v>
      </c>
      <c r="I21" s="23"/>
      <c r="J21" s="24">
        <v>0</v>
      </c>
      <c r="K21" s="25">
        <v>0</v>
      </c>
      <c r="L21" s="23"/>
      <c r="M21" s="24">
        <v>0</v>
      </c>
      <c r="N21" s="25">
        <v>0</v>
      </c>
      <c r="O21" s="23"/>
      <c r="P21" s="24">
        <v>0</v>
      </c>
      <c r="Q21" s="25">
        <v>0</v>
      </c>
      <c r="R21" s="23"/>
      <c r="S21" s="24">
        <v>0</v>
      </c>
      <c r="T21" s="25">
        <v>0</v>
      </c>
      <c r="U21" s="23"/>
      <c r="V21" s="24">
        <v>0</v>
      </c>
      <c r="W21" s="25">
        <v>0</v>
      </c>
      <c r="X21" s="23"/>
      <c r="Y21" s="24">
        <v>0</v>
      </c>
      <c r="Z21" s="25">
        <v>0</v>
      </c>
      <c r="AA21" s="23"/>
      <c r="AB21" s="24">
        <v>0</v>
      </c>
      <c r="AC21" s="25">
        <v>0</v>
      </c>
      <c r="AD21" s="23"/>
      <c r="AE21" s="24">
        <v>0</v>
      </c>
      <c r="AF21" s="25">
        <v>0</v>
      </c>
      <c r="AG21" s="23"/>
      <c r="AH21" s="24">
        <v>0</v>
      </c>
      <c r="AI21" s="25">
        <v>0</v>
      </c>
      <c r="AJ21" s="23"/>
      <c r="AK21" s="24">
        <v>0</v>
      </c>
      <c r="AL21" s="25">
        <v>0</v>
      </c>
      <c r="AM21" s="23"/>
      <c r="AN21" s="24">
        <v>0</v>
      </c>
      <c r="AO21" s="25">
        <v>0</v>
      </c>
      <c r="AP21" s="23"/>
      <c r="AQ21" s="24">
        <v>0</v>
      </c>
      <c r="AR21" s="25">
        <v>0</v>
      </c>
      <c r="AS21" s="23"/>
      <c r="AT21" s="24">
        <v>0</v>
      </c>
      <c r="AU21" s="25">
        <v>0</v>
      </c>
      <c r="AV21" s="23"/>
    </row>
    <row r="22" spans="1:48" x14ac:dyDescent="0.2">
      <c r="A22" s="12" t="s">
        <v>14</v>
      </c>
      <c r="B22" s="23"/>
      <c r="C22" s="12"/>
      <c r="D22" s="24">
        <v>0</v>
      </c>
      <c r="E22" s="25">
        <v>0</v>
      </c>
      <c r="F22" s="25">
        <v>0</v>
      </c>
      <c r="G22" s="24">
        <v>0</v>
      </c>
      <c r="H22" s="25">
        <v>0</v>
      </c>
      <c r="I22" s="25">
        <v>0</v>
      </c>
      <c r="J22" s="24">
        <v>0</v>
      </c>
      <c r="K22" s="25">
        <v>0</v>
      </c>
      <c r="L22" s="25">
        <v>0</v>
      </c>
      <c r="M22" s="24">
        <v>0</v>
      </c>
      <c r="N22" s="25">
        <v>0</v>
      </c>
      <c r="O22" s="25">
        <v>0</v>
      </c>
      <c r="P22" s="24">
        <v>0</v>
      </c>
      <c r="Q22" s="25">
        <v>0</v>
      </c>
      <c r="R22" s="25">
        <v>0</v>
      </c>
      <c r="S22" s="24">
        <v>0</v>
      </c>
      <c r="T22" s="25">
        <v>0</v>
      </c>
      <c r="U22" s="25">
        <v>0</v>
      </c>
      <c r="V22" s="24">
        <v>0</v>
      </c>
      <c r="W22" s="25">
        <v>0</v>
      </c>
      <c r="X22" s="25">
        <v>0</v>
      </c>
      <c r="Y22" s="24">
        <v>0</v>
      </c>
      <c r="Z22" s="25">
        <v>0</v>
      </c>
      <c r="AA22" s="25">
        <v>0</v>
      </c>
      <c r="AB22" s="24">
        <v>0</v>
      </c>
      <c r="AC22" s="25">
        <v>0</v>
      </c>
      <c r="AD22" s="25">
        <v>0</v>
      </c>
      <c r="AE22" s="24">
        <v>0</v>
      </c>
      <c r="AF22" s="25">
        <v>0</v>
      </c>
      <c r="AG22" s="25">
        <v>0</v>
      </c>
      <c r="AH22" s="24">
        <v>0</v>
      </c>
      <c r="AI22" s="25">
        <v>0</v>
      </c>
      <c r="AJ22" s="25">
        <v>0</v>
      </c>
      <c r="AK22" s="24">
        <v>0</v>
      </c>
      <c r="AL22" s="25">
        <v>0</v>
      </c>
      <c r="AM22" s="25">
        <v>0</v>
      </c>
      <c r="AN22" s="24">
        <v>0</v>
      </c>
      <c r="AO22" s="25">
        <v>0</v>
      </c>
      <c r="AP22" s="25">
        <v>0</v>
      </c>
      <c r="AQ22" s="24">
        <v>0</v>
      </c>
      <c r="AR22" s="25">
        <v>0</v>
      </c>
      <c r="AS22" s="25">
        <v>0</v>
      </c>
      <c r="AT22" s="24">
        <v>0</v>
      </c>
      <c r="AU22" s="25">
        <v>0</v>
      </c>
      <c r="AV22" s="25">
        <v>0</v>
      </c>
    </row>
    <row r="23" spans="1:48" x14ac:dyDescent="0.2">
      <c r="A23" s="12" t="s">
        <v>15</v>
      </c>
      <c r="B23" s="26">
        <v>0.13</v>
      </c>
      <c r="C23" s="25"/>
      <c r="D23" s="27"/>
      <c r="E23" s="28">
        <f>D21*13%*E19</f>
        <v>331.5</v>
      </c>
      <c r="F23" s="28">
        <f>E21*13%*F19</f>
        <v>1618.5</v>
      </c>
      <c r="G23" s="27"/>
      <c r="H23" s="28">
        <v>0</v>
      </c>
      <c r="I23" s="29">
        <v>0</v>
      </c>
      <c r="J23" s="27"/>
      <c r="K23" s="28">
        <v>0</v>
      </c>
      <c r="L23" s="29">
        <v>0</v>
      </c>
      <c r="M23" s="27"/>
      <c r="N23" s="28">
        <v>0</v>
      </c>
      <c r="O23" s="29">
        <v>0</v>
      </c>
      <c r="P23" s="27"/>
      <c r="Q23" s="28">
        <v>0</v>
      </c>
      <c r="R23" s="29">
        <v>0</v>
      </c>
      <c r="S23" s="27"/>
      <c r="T23" s="28">
        <v>0</v>
      </c>
      <c r="U23" s="29">
        <v>0</v>
      </c>
      <c r="V23" s="27"/>
      <c r="W23" s="28">
        <v>0</v>
      </c>
      <c r="X23" s="29">
        <v>0</v>
      </c>
      <c r="Y23" s="27"/>
      <c r="Z23" s="28">
        <v>0</v>
      </c>
      <c r="AA23" s="29">
        <v>0</v>
      </c>
      <c r="AB23" s="27"/>
      <c r="AC23" s="28">
        <v>0</v>
      </c>
      <c r="AD23" s="29">
        <v>0</v>
      </c>
      <c r="AE23" s="27"/>
      <c r="AF23" s="28">
        <v>0</v>
      </c>
      <c r="AG23" s="29">
        <v>0</v>
      </c>
      <c r="AH23" s="27"/>
      <c r="AI23" s="28">
        <v>0</v>
      </c>
      <c r="AJ23" s="29">
        <v>0</v>
      </c>
      <c r="AK23" s="27"/>
      <c r="AL23" s="28">
        <v>0</v>
      </c>
      <c r="AM23" s="29">
        <v>0</v>
      </c>
      <c r="AN23" s="27"/>
      <c r="AO23" s="28">
        <v>0</v>
      </c>
      <c r="AP23" s="29">
        <v>0</v>
      </c>
      <c r="AQ23" s="27"/>
      <c r="AR23" s="28">
        <v>0</v>
      </c>
      <c r="AS23" s="29">
        <v>0</v>
      </c>
      <c r="AT23" s="27"/>
      <c r="AU23" s="28">
        <v>0</v>
      </c>
      <c r="AV23" s="29">
        <v>0</v>
      </c>
    </row>
    <row r="24" spans="1:48" x14ac:dyDescent="0.2">
      <c r="A24" s="3" t="s">
        <v>16</v>
      </c>
      <c r="B24" s="12"/>
      <c r="C24" s="25"/>
      <c r="D24" s="12"/>
      <c r="E24" s="25">
        <v>19376</v>
      </c>
      <c r="F24" s="25">
        <f>SUM(F20:F23)</f>
        <v>87523.5</v>
      </c>
      <c r="G24" s="12"/>
      <c r="H24" s="25">
        <f>SUM(H20:H23)</f>
        <v>34851.634615384617</v>
      </c>
      <c r="I24" s="25">
        <f>SUM(I20:I23)</f>
        <v>170157.98076923075</v>
      </c>
      <c r="J24" s="12"/>
      <c r="K24" s="25">
        <f>SUM(K20:K23)</f>
        <v>34174.903846153851</v>
      </c>
      <c r="L24" s="25">
        <f>SUM(L20:L23)</f>
        <v>166853.94230769231</v>
      </c>
      <c r="M24" s="12"/>
      <c r="N24" s="25">
        <f>SUM(N20:N23)</f>
        <v>33498.173076923078</v>
      </c>
      <c r="O24" s="25">
        <f>SUM(O20:O23)</f>
        <v>163549.90384615384</v>
      </c>
      <c r="P24" s="12"/>
      <c r="Q24" s="25">
        <f>SUM(Q20:Q23)</f>
        <v>32821.442307692312</v>
      </c>
      <c r="R24" s="25">
        <f>SUM(R20:R23)</f>
        <v>160245.86538461538</v>
      </c>
      <c r="S24" s="12"/>
      <c r="T24" s="25">
        <f>SUM(T20:T23)</f>
        <v>32144.711538461535</v>
      </c>
      <c r="U24" s="25">
        <f>SUM(U20:U23)</f>
        <v>156941.82692307691</v>
      </c>
      <c r="V24" s="12"/>
      <c r="W24" s="25">
        <f>SUM(W20:W23)</f>
        <v>31467.980769230773</v>
      </c>
      <c r="X24" s="25">
        <f>SUM(X20:X23)</f>
        <v>153637.78846153847</v>
      </c>
      <c r="Y24" s="12"/>
      <c r="Z24" s="25">
        <f>SUM(Z20:Z23)</f>
        <v>30791.250000000004</v>
      </c>
      <c r="AA24" s="25">
        <f>SUM(AA20:AA23)</f>
        <v>150333.75</v>
      </c>
      <c r="AB24" s="12"/>
      <c r="AC24" s="25">
        <f>SUM(AC20:AC23)</f>
        <v>30114.51923076923</v>
      </c>
      <c r="AD24" s="25">
        <f>SUM(AD20:AD23)</f>
        <v>147029.7115384615</v>
      </c>
      <c r="AE24" s="12"/>
      <c r="AF24" s="25">
        <f>SUM(AF20:AF23)</f>
        <v>29437.788461538468</v>
      </c>
      <c r="AG24" s="25">
        <f>SUM(AG20:AG23)</f>
        <v>143725.67307692309</v>
      </c>
      <c r="AH24" s="12"/>
      <c r="AI24" s="25">
        <f>SUM(AI20:AI23)</f>
        <v>31692.499999999996</v>
      </c>
      <c r="AJ24" s="25">
        <f>SUM(AJ20:AJ23)</f>
        <v>142442.11538461538</v>
      </c>
      <c r="AK24" s="12"/>
      <c r="AL24" s="25">
        <f>SUM(AL20:AL23)</f>
        <v>32752.999999999996</v>
      </c>
      <c r="AM24" s="25">
        <f>SUM(AM20:AM23)</f>
        <v>147208.53846153847</v>
      </c>
      <c r="AN24" s="12"/>
      <c r="AO24" s="25">
        <f>SUM(AO20:AO23)</f>
        <v>33778.5</v>
      </c>
      <c r="AP24" s="25">
        <f>SUM(AP20:AP23)</f>
        <v>151817.65384615384</v>
      </c>
      <c r="AQ24" s="12"/>
      <c r="AR24" s="25">
        <f>SUM(AR20:AR23)</f>
        <v>34769</v>
      </c>
      <c r="AS24" s="25">
        <f>SUM(AS20:AS23)</f>
        <v>156269.46153846156</v>
      </c>
      <c r="AT24" s="12"/>
      <c r="AU24" s="25">
        <f>SUM(AU20:AU23)</f>
        <v>35724.5</v>
      </c>
      <c r="AV24" s="25">
        <f>SUM(AV20:AV23)</f>
        <v>160563.96153846156</v>
      </c>
    </row>
    <row r="25" spans="1:4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x14ac:dyDescent="0.2">
      <c r="A27" s="12" t="s">
        <v>17</v>
      </c>
      <c r="B27" s="26">
        <v>0.04</v>
      </c>
      <c r="C27" s="25"/>
      <c r="D27" s="18"/>
      <c r="E27" s="25">
        <f>+E24*$B$27</f>
        <v>775.04</v>
      </c>
      <c r="F27" s="25">
        <f>+F24*$B$27</f>
        <v>3500.94</v>
      </c>
      <c r="G27" s="18"/>
      <c r="H27" s="25">
        <f>+H24*$B$27</f>
        <v>1394.0653846153848</v>
      </c>
      <c r="I27" s="25">
        <f>+I24*$B$27</f>
        <v>6806.3192307692298</v>
      </c>
      <c r="J27" s="18"/>
      <c r="K27" s="25">
        <f>+K24*$B$27</f>
        <v>1366.9961538461541</v>
      </c>
      <c r="L27" s="25">
        <f>+L24*$B$27</f>
        <v>6674.1576923076927</v>
      </c>
      <c r="M27" s="18"/>
      <c r="N27" s="25">
        <f>+N24*$B$27</f>
        <v>1339.9269230769232</v>
      </c>
      <c r="O27" s="25">
        <f>+O24*$B$27</f>
        <v>6541.9961538461539</v>
      </c>
      <c r="P27" s="18"/>
      <c r="Q27" s="25">
        <f>+Q24*$B$27</f>
        <v>1312.8576923076926</v>
      </c>
      <c r="R27" s="25">
        <f>+R24*$B$27</f>
        <v>6409.8346153846151</v>
      </c>
      <c r="S27" s="18"/>
      <c r="T27" s="25">
        <f>+T24*$B$27</f>
        <v>1285.7884615384614</v>
      </c>
      <c r="U27" s="25">
        <f>+U24*$B$27</f>
        <v>6277.6730769230762</v>
      </c>
      <c r="V27" s="18"/>
      <c r="W27" s="25">
        <f>+W24*B27</f>
        <v>1258.719230769231</v>
      </c>
      <c r="X27" s="25">
        <f>+X24*B27</f>
        <v>6145.5115384615392</v>
      </c>
      <c r="Y27" s="18"/>
      <c r="Z27" s="25">
        <f>+Z24*B27</f>
        <v>1231.6500000000001</v>
      </c>
      <c r="AA27" s="25">
        <f>+AA24*B27</f>
        <v>6013.35</v>
      </c>
      <c r="AB27" s="18"/>
      <c r="AC27" s="25">
        <f>+AC24*B27</f>
        <v>1204.5807692307692</v>
      </c>
      <c r="AD27" s="25">
        <f>+AD24*B27</f>
        <v>5881.1884615384606</v>
      </c>
      <c r="AE27" s="18"/>
      <c r="AF27" s="25">
        <f>+AF24*B27</f>
        <v>1177.5115384615387</v>
      </c>
      <c r="AG27" s="25">
        <f>+AG24*B27</f>
        <v>5749.0269230769236</v>
      </c>
      <c r="AH27" s="18"/>
      <c r="AI27" s="25">
        <f>+AI24*B27</f>
        <v>1267.6999999999998</v>
      </c>
      <c r="AJ27" s="25">
        <f>+AJ24*B27</f>
        <v>5697.6846153846154</v>
      </c>
      <c r="AK27" s="18"/>
      <c r="AL27" s="25">
        <f>+AL24*$B$27</f>
        <v>1310.1199999999999</v>
      </c>
      <c r="AM27" s="25">
        <f>+AM24*$B$27</f>
        <v>5888.3415384615391</v>
      </c>
      <c r="AN27" s="18"/>
      <c r="AO27" s="25">
        <f>+AO24*$B$27</f>
        <v>1351.14</v>
      </c>
      <c r="AP27" s="25">
        <f>+AP24*$B$27</f>
        <v>6072.7061538461539</v>
      </c>
      <c r="AQ27" s="18"/>
      <c r="AR27" s="25">
        <f>+AR24*$B$27</f>
        <v>1390.76</v>
      </c>
      <c r="AS27" s="25">
        <f>+AS24*$B$27</f>
        <v>6250.7784615384626</v>
      </c>
      <c r="AT27" s="18"/>
      <c r="AU27" s="25">
        <f>+AU24*$B$27</f>
        <v>1428.98</v>
      </c>
      <c r="AV27" s="25">
        <f>+AV24*$B$27</f>
        <v>6422.5584615384623</v>
      </c>
    </row>
    <row r="28" spans="1:48" x14ac:dyDescent="0.2">
      <c r="A28" s="12" t="s">
        <v>18</v>
      </c>
      <c r="B28" s="26">
        <v>0.56000000000000005</v>
      </c>
      <c r="C28" s="25"/>
      <c r="D28" s="30"/>
      <c r="E28" s="25">
        <f>+E24*$B$28</f>
        <v>10850.560000000001</v>
      </c>
      <c r="F28" s="25">
        <f>+F24*$B$28</f>
        <v>49013.16</v>
      </c>
      <c r="G28" s="30"/>
      <c r="H28" s="25">
        <f>+H24*$B$28</f>
        <v>19516.915384615386</v>
      </c>
      <c r="I28" s="25">
        <f>+I24*$B$28</f>
        <v>95288.469230769231</v>
      </c>
      <c r="J28" s="30"/>
      <c r="K28" s="25">
        <f>+K24*$B$28</f>
        <v>19137.946153846158</v>
      </c>
      <c r="L28" s="25">
        <f>+L24*$B$28</f>
        <v>93438.207692307697</v>
      </c>
      <c r="M28" s="30"/>
      <c r="N28" s="25">
        <f>+N24*$B$28</f>
        <v>18758.976923076927</v>
      </c>
      <c r="O28" s="25">
        <f>+O24*$B$28</f>
        <v>91587.946153846162</v>
      </c>
      <c r="P28" s="30"/>
      <c r="Q28" s="25">
        <f>+Q24*$B$28</f>
        <v>18380.007692307696</v>
      </c>
      <c r="R28" s="25">
        <f>+R24*$B$28</f>
        <v>89737.684615384613</v>
      </c>
      <c r="S28" s="30"/>
      <c r="T28" s="25">
        <f>+T24*$B$28</f>
        <v>18001.038461538461</v>
      </c>
      <c r="U28" s="25">
        <f>+U24*$B$28</f>
        <v>87887.423076923078</v>
      </c>
      <c r="V28" s="30"/>
      <c r="W28" s="25">
        <f>+W24*B28</f>
        <v>17622.069230769233</v>
      </c>
      <c r="X28" s="25">
        <f>+X24*B28</f>
        <v>86037.161538461543</v>
      </c>
      <c r="Y28" s="30"/>
      <c r="Z28" s="25">
        <f>+Z24*B28</f>
        <v>17243.100000000002</v>
      </c>
      <c r="AA28" s="25">
        <f>+AA24*B28</f>
        <v>84186.900000000009</v>
      </c>
      <c r="AB28" s="30"/>
      <c r="AC28" s="25">
        <f>+AC24*B28</f>
        <v>16864.130769230771</v>
      </c>
      <c r="AD28" s="25">
        <f>+AD24*B28</f>
        <v>82336.638461538445</v>
      </c>
      <c r="AE28" s="30"/>
      <c r="AF28" s="25">
        <f>+AF24*B28</f>
        <v>16485.161538461543</v>
      </c>
      <c r="AG28" s="25">
        <f>+AG24*B28</f>
        <v>80486.376923076939</v>
      </c>
      <c r="AH28" s="30"/>
      <c r="AI28" s="25">
        <f>+AI24*B28</f>
        <v>17747.8</v>
      </c>
      <c r="AJ28" s="25">
        <f>+AJ24*B28</f>
        <v>79767.584615384621</v>
      </c>
      <c r="AK28" s="30"/>
      <c r="AL28" s="25">
        <f>+AL24*$B$28</f>
        <v>18341.68</v>
      </c>
      <c r="AM28" s="25">
        <f>+AM24*$B$28</f>
        <v>82436.781538461553</v>
      </c>
      <c r="AN28" s="30"/>
      <c r="AO28" s="25">
        <f>+AO24*$B$28</f>
        <v>18915.960000000003</v>
      </c>
      <c r="AP28" s="25">
        <f>+AP24*$B$28</f>
        <v>85017.886153846164</v>
      </c>
      <c r="AQ28" s="30"/>
      <c r="AR28" s="25">
        <f>+AR24*$B$28</f>
        <v>19470.640000000003</v>
      </c>
      <c r="AS28" s="25">
        <f>+AS24*$B$28</f>
        <v>87510.898461538483</v>
      </c>
      <c r="AT28" s="30"/>
      <c r="AU28" s="25">
        <f>+AU24*$B$28</f>
        <v>20005.72</v>
      </c>
      <c r="AV28" s="25">
        <f>+AV24*$B$28</f>
        <v>89915.818461538482</v>
      </c>
    </row>
    <row r="29" spans="1:48" x14ac:dyDescent="0.2">
      <c r="A29" s="12" t="s">
        <v>19</v>
      </c>
      <c r="B29" s="26">
        <v>0.4</v>
      </c>
      <c r="C29" s="25"/>
      <c r="D29" s="31"/>
      <c r="E29" s="25">
        <f>+E24*$B$29</f>
        <v>7750.4000000000005</v>
      </c>
      <c r="F29" s="25">
        <f>+F24*$B$29</f>
        <v>35009.4</v>
      </c>
      <c r="G29" s="31"/>
      <c r="H29" s="25">
        <f>+H24*$B$29</f>
        <v>13940.653846153848</v>
      </c>
      <c r="I29" s="25">
        <f>+I24*$B$29</f>
        <v>68063.192307692298</v>
      </c>
      <c r="J29" s="31"/>
      <c r="K29" s="25">
        <f>+K24*$B$29</f>
        <v>13669.961538461541</v>
      </c>
      <c r="L29" s="25">
        <f>+L24*$B$29</f>
        <v>66741.576923076922</v>
      </c>
      <c r="M29" s="31"/>
      <c r="N29" s="25">
        <f>+N24*$B$29</f>
        <v>13399.269230769232</v>
      </c>
      <c r="O29" s="25">
        <f>+O24*$B$29</f>
        <v>65419.961538461539</v>
      </c>
      <c r="P29" s="31"/>
      <c r="Q29" s="25">
        <f>+Q24*$B$29</f>
        <v>13128.576923076926</v>
      </c>
      <c r="R29" s="25">
        <f>+R24*$B$29</f>
        <v>64098.346153846156</v>
      </c>
      <c r="S29" s="31"/>
      <c r="T29" s="25">
        <f>+T24*$B$29</f>
        <v>12857.884615384615</v>
      </c>
      <c r="U29" s="25">
        <f>+U24*$B$29</f>
        <v>62776.730769230766</v>
      </c>
      <c r="V29" s="31"/>
      <c r="W29" s="25">
        <f>+W24*B29</f>
        <v>12587.19230769231</v>
      </c>
      <c r="X29" s="25">
        <f>+X24*B29</f>
        <v>61455.11538461539</v>
      </c>
      <c r="Y29" s="31"/>
      <c r="Z29" s="25">
        <f>+Z24*B29</f>
        <v>12316.500000000002</v>
      </c>
      <c r="AA29" s="25">
        <f>+AA24*B29</f>
        <v>60133.5</v>
      </c>
      <c r="AB29" s="31"/>
      <c r="AC29" s="25">
        <f>+AC24*B29</f>
        <v>12045.807692307693</v>
      </c>
      <c r="AD29" s="25">
        <f>+AD24*B29</f>
        <v>58811.884615384603</v>
      </c>
      <c r="AE29" s="31"/>
      <c r="AF29" s="25">
        <f>+AF24*B29</f>
        <v>11775.115384615388</v>
      </c>
      <c r="AG29" s="25">
        <f>+AG24*B29</f>
        <v>57490.269230769241</v>
      </c>
      <c r="AH29" s="31"/>
      <c r="AI29" s="25">
        <f>+AI24*B29</f>
        <v>12677</v>
      </c>
      <c r="AJ29" s="25">
        <f>+AJ24*B29</f>
        <v>56976.846153846156</v>
      </c>
      <c r="AK29" s="31"/>
      <c r="AL29" s="25">
        <f>+AL24*$B$29</f>
        <v>13101.199999999999</v>
      </c>
      <c r="AM29" s="25">
        <f>+AM24*$B$29</f>
        <v>58883.415384615393</v>
      </c>
      <c r="AN29" s="31"/>
      <c r="AO29" s="25">
        <f>+AO24*$B$29</f>
        <v>13511.400000000001</v>
      </c>
      <c r="AP29" s="25">
        <f>+AP24*$B$29</f>
        <v>60727.061538461538</v>
      </c>
      <c r="AQ29" s="31"/>
      <c r="AR29" s="25">
        <f>+AR24*$B$29</f>
        <v>13907.6</v>
      </c>
      <c r="AS29" s="25">
        <f>+AS24*$B$29</f>
        <v>62507.784615384626</v>
      </c>
      <c r="AT29" s="31"/>
      <c r="AU29" s="25">
        <f>+AU24*$B$29</f>
        <v>14289.800000000001</v>
      </c>
      <c r="AV29" s="25">
        <f>+AV24*$B$29</f>
        <v>64225.584615384629</v>
      </c>
    </row>
    <row r="30" spans="1:48" x14ac:dyDescent="0.2">
      <c r="A30" s="12"/>
      <c r="B30" s="12"/>
      <c r="C30" s="32"/>
      <c r="D30" s="12"/>
      <c r="E30" s="33"/>
      <c r="F30" s="12"/>
      <c r="G30" s="12"/>
      <c r="H30" s="20"/>
      <c r="I30" s="12"/>
      <c r="J30" s="12"/>
      <c r="K30" s="20"/>
      <c r="L30" s="12"/>
      <c r="M30" s="12"/>
      <c r="N30" s="20"/>
      <c r="O30" s="12"/>
      <c r="P30" s="12"/>
      <c r="Q30" s="20"/>
      <c r="R30" s="12"/>
      <c r="S30" s="12"/>
      <c r="T30" s="20"/>
      <c r="U30" s="12"/>
      <c r="V30" s="12"/>
      <c r="W30" s="20"/>
      <c r="X30" s="12"/>
      <c r="Y30" s="12"/>
      <c r="Z30" s="20"/>
      <c r="AA30" s="12"/>
      <c r="AB30" s="12"/>
      <c r="AC30" s="20"/>
      <c r="AD30" s="12"/>
      <c r="AE30" s="12"/>
      <c r="AF30" s="25">
        <f t="shared" ref="AF30" si="0">+AF25*B30</f>
        <v>0</v>
      </c>
      <c r="AG30" s="12"/>
      <c r="AH30" s="12"/>
      <c r="AI30" s="25">
        <f t="shared" ref="AI30" si="1">+AI25*E30</f>
        <v>0</v>
      </c>
      <c r="AJ30" s="12"/>
      <c r="AK30" s="12"/>
      <c r="AL30" s="25">
        <f t="shared" ref="AL30" si="2">+AL25*H30</f>
        <v>0</v>
      </c>
      <c r="AM30" s="12"/>
      <c r="AN30" s="12"/>
      <c r="AO30" s="25">
        <f t="shared" ref="AO30" si="3">+AO25*K30</f>
        <v>0</v>
      </c>
      <c r="AP30" s="12"/>
      <c r="AQ30" s="12"/>
      <c r="AR30" s="25">
        <f t="shared" ref="AR30" si="4">+AR25*N30</f>
        <v>0</v>
      </c>
      <c r="AS30" s="12"/>
      <c r="AT30" s="12"/>
      <c r="AU30" s="25">
        <f t="shared" ref="AU30" si="5">+AU25*Q30</f>
        <v>0</v>
      </c>
      <c r="AV30" s="12"/>
    </row>
    <row r="31" spans="1:48" x14ac:dyDescent="0.2">
      <c r="A31" s="12" t="s">
        <v>20</v>
      </c>
      <c r="B31" s="26">
        <v>2.07E-2</v>
      </c>
      <c r="C31" s="25"/>
      <c r="D31" s="34"/>
      <c r="E31" s="25">
        <f>+E27*$B$31</f>
        <v>16.043327999999999</v>
      </c>
      <c r="F31" s="25">
        <f>+F27*$B$31</f>
        <v>72.469458000000003</v>
      </c>
      <c r="G31" s="34"/>
      <c r="H31" s="25">
        <f>+H27*$B$31</f>
        <v>28.857153461538466</v>
      </c>
      <c r="I31" s="25">
        <f>+I27*$B$31</f>
        <v>140.89080807692307</v>
      </c>
      <c r="J31" s="34"/>
      <c r="K31" s="25">
        <f>+K27*$B$31</f>
        <v>28.296820384615391</v>
      </c>
      <c r="L31" s="25">
        <f>+L27*$B$31</f>
        <v>138.15506423076923</v>
      </c>
      <c r="M31" s="34"/>
      <c r="N31" s="25">
        <f>+N27*$B$31</f>
        <v>27.736487307692311</v>
      </c>
      <c r="O31" s="25">
        <f>+O27*$B$31</f>
        <v>135.41932038461539</v>
      </c>
      <c r="P31" s="34"/>
      <c r="Q31" s="25">
        <f>+Q27*$B$31</f>
        <v>27.176154230769235</v>
      </c>
      <c r="R31" s="25">
        <f>+R27*$B$31</f>
        <v>132.68357653846152</v>
      </c>
      <c r="S31" s="34"/>
      <c r="T31" s="25">
        <f>+T27*$B$31</f>
        <v>26.615821153846152</v>
      </c>
      <c r="U31" s="25">
        <f>+U27*$B$31</f>
        <v>129.94783269230768</v>
      </c>
      <c r="V31" s="34"/>
      <c r="W31" s="25">
        <f>+W27*B31</f>
        <v>26.05548807692308</v>
      </c>
      <c r="X31" s="25">
        <f>+X27*B31</f>
        <v>127.21208884615386</v>
      </c>
      <c r="Y31" s="34"/>
      <c r="Z31" s="25">
        <f>+Z27*B31</f>
        <v>25.495155</v>
      </c>
      <c r="AA31" s="25">
        <f>+AA27*B31</f>
        <v>124.47634500000001</v>
      </c>
      <c r="AB31" s="34"/>
      <c r="AC31" s="25">
        <f>+AC27*B31</f>
        <v>24.934821923076921</v>
      </c>
      <c r="AD31" s="25">
        <f>+AD27*B31</f>
        <v>121.74060115384613</v>
      </c>
      <c r="AE31" s="34"/>
      <c r="AF31" s="25">
        <f>+AF27*B31</f>
        <v>24.374488846153852</v>
      </c>
      <c r="AG31" s="25">
        <f>+AG27*B31</f>
        <v>119.00485730769232</v>
      </c>
      <c r="AH31" s="34"/>
      <c r="AI31" s="25">
        <f>+AI27*B31</f>
        <v>26.241389999999996</v>
      </c>
      <c r="AJ31" s="25">
        <f>+AJ27*B31</f>
        <v>117.94207153846153</v>
      </c>
      <c r="AK31" s="34"/>
      <c r="AL31" s="25">
        <f>+AL27*B$31</f>
        <v>27.119483999999996</v>
      </c>
      <c r="AM31" s="25">
        <f>+AM27*$B$31</f>
        <v>121.88866984615386</v>
      </c>
      <c r="AN31" s="34"/>
      <c r="AO31" s="25">
        <f>+AO27*E$31</f>
        <v>21676.78219392</v>
      </c>
      <c r="AP31" s="25">
        <f>+AP27*$B$31</f>
        <v>125.70501738461539</v>
      </c>
      <c r="AQ31" s="34"/>
      <c r="AR31" s="25">
        <f>+AR27*H$31</f>
        <v>40133.374748169241</v>
      </c>
      <c r="AS31" s="25">
        <f>+AS27*$B$31</f>
        <v>129.39111415384616</v>
      </c>
      <c r="AT31" s="34"/>
      <c r="AU31" s="25">
        <f>+AU27*K$31</f>
        <v>40435.590393207698</v>
      </c>
      <c r="AV31" s="25">
        <f>+AV27*$B$31</f>
        <v>132.94696015384616</v>
      </c>
    </row>
    <row r="32" spans="1:48" x14ac:dyDescent="0.2">
      <c r="A32" s="12" t="s">
        <v>21</v>
      </c>
      <c r="B32" s="26">
        <v>4.1091330113756111E-2</v>
      </c>
      <c r="C32" s="25"/>
      <c r="D32" s="34"/>
      <c r="E32" s="25">
        <f>+E28*$B$32</f>
        <v>445.86394287911759</v>
      </c>
      <c r="F32" s="25">
        <f>+F28*$B$32</f>
        <v>2014.0159374783466</v>
      </c>
      <c r="G32" s="34"/>
      <c r="H32" s="25">
        <f>+H28*$B$32</f>
        <v>801.97601287147609</v>
      </c>
      <c r="I32" s="25">
        <f>+I28*$B$32</f>
        <v>3915.5299451960304</v>
      </c>
      <c r="J32" s="34"/>
      <c r="K32" s="25">
        <f>+K28*$B$32</f>
        <v>786.40366310698164</v>
      </c>
      <c r="L32" s="25">
        <f>+L28*$B$32</f>
        <v>3839.5002375223212</v>
      </c>
      <c r="M32" s="34"/>
      <c r="N32" s="25">
        <f>+N28*$B$32</f>
        <v>770.83131334248685</v>
      </c>
      <c r="O32" s="25">
        <f>+O28*$B$32</f>
        <v>3763.4705298486119</v>
      </c>
      <c r="P32" s="34"/>
      <c r="Q32" s="25">
        <f>+Q28*$B$32</f>
        <v>755.25896357799218</v>
      </c>
      <c r="R32" s="25">
        <f>+R28*$B$32</f>
        <v>3687.4408221749022</v>
      </c>
      <c r="S32" s="34"/>
      <c r="T32" s="25">
        <f>+T28*$B$32</f>
        <v>739.68661381349739</v>
      </c>
      <c r="U32" s="25">
        <f>+U28*$B$32</f>
        <v>3611.411114501193</v>
      </c>
      <c r="V32" s="34"/>
      <c r="W32" s="25">
        <f>+W28*B32</f>
        <v>724.11426404900283</v>
      </c>
      <c r="X32" s="25">
        <f>+X28*B32</f>
        <v>3535.3814068274837</v>
      </c>
      <c r="Y32" s="34"/>
      <c r="Z32" s="25">
        <f>+Z28*B32</f>
        <v>708.54191428450804</v>
      </c>
      <c r="AA32" s="25">
        <f>+AA28*B32</f>
        <v>3459.3516991537749</v>
      </c>
      <c r="AB32" s="34"/>
      <c r="AC32" s="25">
        <f>+AC28*B32</f>
        <v>692.96956452001336</v>
      </c>
      <c r="AD32" s="25">
        <f>+AD28*B32</f>
        <v>3383.3219914800643</v>
      </c>
      <c r="AE32" s="34"/>
      <c r="AF32" s="25">
        <f t="shared" ref="AF32:AF33" si="6">+AF28*B32</f>
        <v>677.3972147555188</v>
      </c>
      <c r="AG32" s="25">
        <f t="shared" ref="AG32:AG33" si="7">+AG28*B32</f>
        <v>3307.2922838063564</v>
      </c>
      <c r="AH32" s="34"/>
      <c r="AI32" s="25">
        <f>+AI28*B32</f>
        <v>729.28070859292063</v>
      </c>
      <c r="AJ32" s="25">
        <f>+AJ28*B32</f>
        <v>3277.7561518077428</v>
      </c>
      <c r="AK32" s="34"/>
      <c r="AL32" s="25">
        <f>+AL28*$B$32</f>
        <v>753.68402772087825</v>
      </c>
      <c r="AM32" s="25">
        <f>+AM28*$B$32</f>
        <v>3387.4370037125191</v>
      </c>
      <c r="AN32" s="34"/>
      <c r="AO32" s="25">
        <f>+AO28*$B$32</f>
        <v>777.28195677860617</v>
      </c>
      <c r="AP32" s="25">
        <f>+AP28*$B$32</f>
        <v>3493.4980255214277</v>
      </c>
      <c r="AQ32" s="34"/>
      <c r="AR32" s="25">
        <f>+AR28*$B$32</f>
        <v>800.07449576610441</v>
      </c>
      <c r="AS32" s="25">
        <f>+AS28*$B$32</f>
        <v>3595.9392172344697</v>
      </c>
      <c r="AT32" s="34"/>
      <c r="AU32" s="25">
        <f>+AU28*$B$32</f>
        <v>822.06164468337295</v>
      </c>
      <c r="AV32" s="25">
        <f>+AV28*$B$32</f>
        <v>3694.7605788516439</v>
      </c>
    </row>
    <row r="33" spans="1:48" x14ac:dyDescent="0.2">
      <c r="A33" s="12" t="s">
        <v>22</v>
      </c>
      <c r="B33" s="98">
        <v>8.9800000000000005E-2</v>
      </c>
      <c r="C33" s="25"/>
      <c r="D33" s="34"/>
      <c r="E33" s="25">
        <f>+E29*$B$33</f>
        <v>695.98592000000008</v>
      </c>
      <c r="F33" s="28">
        <f>+F29*$B$33</f>
        <v>3143.8441200000002</v>
      </c>
      <c r="G33" s="34"/>
      <c r="H33" s="25">
        <f>+H29*$B$33</f>
        <v>1251.8707153846156</v>
      </c>
      <c r="I33" s="28">
        <f>+I29*$B$33</f>
        <v>6112.0746692307684</v>
      </c>
      <c r="J33" s="34"/>
      <c r="K33" s="25">
        <f>+K29*$B$33</f>
        <v>1227.5625461538464</v>
      </c>
      <c r="L33" s="28">
        <f>+L29*$B$33</f>
        <v>5993.3936076923083</v>
      </c>
      <c r="M33" s="34"/>
      <c r="N33" s="25">
        <f>+N29*$B$33</f>
        <v>1203.2543769230772</v>
      </c>
      <c r="O33" s="28">
        <f>+O29*$B$33</f>
        <v>5874.7125461538462</v>
      </c>
      <c r="P33" s="34"/>
      <c r="Q33" s="25">
        <f>+Q29*$B$33</f>
        <v>1178.946207692308</v>
      </c>
      <c r="R33" s="28">
        <f>+R29*$B$33</f>
        <v>5756.0314846153851</v>
      </c>
      <c r="S33" s="34"/>
      <c r="T33" s="25">
        <f>+T29*$B$33</f>
        <v>1154.6380384615386</v>
      </c>
      <c r="U33" s="28">
        <f>+U29*$B$33</f>
        <v>5637.3504230769231</v>
      </c>
      <c r="V33" s="34"/>
      <c r="W33" s="25">
        <f>+W29*B33</f>
        <v>1130.3298692307694</v>
      </c>
      <c r="X33" s="28">
        <f>+X29*B33</f>
        <v>5518.669361538462</v>
      </c>
      <c r="Y33" s="34"/>
      <c r="Z33" s="25">
        <f>+Z29*B33</f>
        <v>1106.0217000000002</v>
      </c>
      <c r="AA33" s="28">
        <f>+AA29*B33</f>
        <v>5399.9883</v>
      </c>
      <c r="AB33" s="34"/>
      <c r="AC33" s="25">
        <f>+AC29*B33</f>
        <v>1081.7135307692308</v>
      </c>
      <c r="AD33" s="28">
        <f>+AD29*B33</f>
        <v>5281.307238461538</v>
      </c>
      <c r="AE33" s="34"/>
      <c r="AF33" s="25">
        <f t="shared" si="6"/>
        <v>1057.4053615384619</v>
      </c>
      <c r="AG33" s="25">
        <f t="shared" si="7"/>
        <v>5162.6261769230778</v>
      </c>
      <c r="AH33" s="34"/>
      <c r="AI33" s="25">
        <f>+AI29*B33</f>
        <v>1138.3946000000001</v>
      </c>
      <c r="AJ33" s="25">
        <f>+AJ29*B33</f>
        <v>5116.5207846153853</v>
      </c>
      <c r="AK33" s="34"/>
      <c r="AL33" s="25">
        <f>+AL29*$B$33</f>
        <v>1176.48776</v>
      </c>
      <c r="AM33" s="25">
        <f>+AM29*$B$33</f>
        <v>5287.7307015384622</v>
      </c>
      <c r="AN33" s="34"/>
      <c r="AO33" s="25">
        <f>+AO29*$B$33</f>
        <v>1213.3237200000001</v>
      </c>
      <c r="AP33" s="25">
        <f>+AP29*$B$33</f>
        <v>5453.2901261538464</v>
      </c>
      <c r="AQ33" s="34"/>
      <c r="AR33" s="25">
        <f>+AR29*$B$33</f>
        <v>1248.9024800000002</v>
      </c>
      <c r="AS33" s="25">
        <f>+AS29*$B$33</f>
        <v>5613.1990584615396</v>
      </c>
      <c r="AT33" s="34"/>
      <c r="AU33" s="25">
        <f>+AU29*$B$33</f>
        <v>1283.2240400000001</v>
      </c>
      <c r="AV33" s="25">
        <f>+AV29*$B$33</f>
        <v>5767.4574984615401</v>
      </c>
    </row>
    <row r="34" spans="1:48" x14ac:dyDescent="0.2">
      <c r="A34" s="35" t="s">
        <v>23</v>
      </c>
      <c r="B34" s="12"/>
      <c r="C34" s="25"/>
      <c r="D34" s="12"/>
      <c r="E34" s="36">
        <f>SUM(E31:E33)</f>
        <v>1157.8931908791176</v>
      </c>
      <c r="F34" s="36">
        <f>SUM(F31:F33)</f>
        <v>5230.3295154783464</v>
      </c>
      <c r="G34" s="12"/>
      <c r="H34" s="36">
        <f>SUM(H31:H33)</f>
        <v>2082.7038817176299</v>
      </c>
      <c r="I34" s="36">
        <f>SUM(I31:I33)</f>
        <v>10168.495422503722</v>
      </c>
      <c r="J34" s="12"/>
      <c r="K34" s="36">
        <f>SUM(K31:K33)</f>
        <v>2042.2630296454436</v>
      </c>
      <c r="L34" s="36">
        <f>SUM(L31:L33)</f>
        <v>9971.0489094453987</v>
      </c>
      <c r="M34" s="12"/>
      <c r="N34" s="36">
        <f>SUM(N31:N33)</f>
        <v>2001.8221775732563</v>
      </c>
      <c r="O34" s="36">
        <f>SUM(O31:O33)</f>
        <v>9773.6023963870739</v>
      </c>
      <c r="P34" s="12"/>
      <c r="Q34" s="36">
        <f>SUM(Q31:Q33)</f>
        <v>1961.3813255010696</v>
      </c>
      <c r="R34" s="36">
        <f>SUM(R31:R33)</f>
        <v>9576.155883328749</v>
      </c>
      <c r="S34" s="12"/>
      <c r="T34" s="36">
        <f>SUM(T31:T33)</f>
        <v>1920.9404734288821</v>
      </c>
      <c r="U34" s="36">
        <f>SUM(U31:U33)</f>
        <v>9378.7093702704242</v>
      </c>
      <c r="V34" s="12"/>
      <c r="W34" s="36">
        <f t="shared" ref="W34:X34" si="8">SUM(W31:W33)</f>
        <v>1880.4996213566953</v>
      </c>
      <c r="X34" s="36">
        <f t="shared" si="8"/>
        <v>9181.2628572120993</v>
      </c>
      <c r="Y34" s="12"/>
      <c r="Z34" s="36">
        <f t="shared" ref="Z34:AA34" si="9">SUM(Z31:Z33)</f>
        <v>1840.0587692845083</v>
      </c>
      <c r="AA34" s="36">
        <f t="shared" si="9"/>
        <v>8983.8163441537745</v>
      </c>
      <c r="AB34" s="12"/>
      <c r="AC34" s="36">
        <f t="shared" ref="AC34:AD34" si="10">SUM(AC31:AC33)</f>
        <v>1799.6179172123211</v>
      </c>
      <c r="AD34" s="36">
        <f t="shared" si="10"/>
        <v>8786.3698310954478</v>
      </c>
      <c r="AE34" s="12"/>
      <c r="AF34" s="36">
        <f t="shared" ref="AF34:AG34" si="11">SUM(AF31:AF33)</f>
        <v>1759.1770651401346</v>
      </c>
      <c r="AG34" s="36">
        <f t="shared" si="11"/>
        <v>8588.9233180371266</v>
      </c>
      <c r="AH34" s="12"/>
      <c r="AI34" s="36">
        <f t="shared" ref="AI34:AJ34" si="12">SUM(AI31:AI33)</f>
        <v>1893.9166985929207</v>
      </c>
      <c r="AJ34" s="36">
        <f t="shared" si="12"/>
        <v>8512.2190079615903</v>
      </c>
      <c r="AK34" s="12"/>
      <c r="AL34" s="36">
        <f t="shared" ref="AL34:AM34" si="13">SUM(AL31:AL33)</f>
        <v>1957.2912717208783</v>
      </c>
      <c r="AM34" s="36">
        <f t="shared" si="13"/>
        <v>8797.0563750971342</v>
      </c>
      <c r="AN34" s="12"/>
      <c r="AO34" s="36">
        <f t="shared" ref="AO34:AP34" si="14">SUM(AO31:AO33)</f>
        <v>23667.387870698607</v>
      </c>
      <c r="AP34" s="36">
        <f t="shared" si="14"/>
        <v>9072.4931690598896</v>
      </c>
      <c r="AQ34" s="12"/>
      <c r="AR34" s="36">
        <f t="shared" ref="AR34:AS34" si="15">SUM(AR31:AR33)</f>
        <v>42182.351723935339</v>
      </c>
      <c r="AS34" s="36">
        <f t="shared" si="15"/>
        <v>9338.5293898498549</v>
      </c>
      <c r="AT34" s="12"/>
      <c r="AU34" s="36">
        <f t="shared" ref="AU34:AV34" si="16">SUM(AU31:AU33)</f>
        <v>42540.876077891073</v>
      </c>
      <c r="AV34" s="36">
        <f t="shared" si="16"/>
        <v>9595.1650374670298</v>
      </c>
    </row>
    <row r="35" spans="1:48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">
      <c r="A36" s="12" t="s">
        <v>24</v>
      </c>
      <c r="B36" s="12"/>
      <c r="C36" s="37"/>
      <c r="D36" s="12"/>
      <c r="E36" s="38">
        <v>15000</v>
      </c>
      <c r="F36" s="25">
        <v>0</v>
      </c>
      <c r="G36" s="12"/>
      <c r="H36" s="38">
        <v>0</v>
      </c>
      <c r="I36" s="25">
        <v>0</v>
      </c>
      <c r="J36" s="12"/>
      <c r="K36" s="38">
        <v>0</v>
      </c>
      <c r="L36" s="25">
        <v>0</v>
      </c>
      <c r="M36" s="12"/>
      <c r="N36" s="38">
        <v>0</v>
      </c>
      <c r="O36" s="25">
        <v>0</v>
      </c>
      <c r="P36" s="12"/>
      <c r="Q36" s="38">
        <v>0</v>
      </c>
      <c r="R36" s="38">
        <v>0</v>
      </c>
      <c r="S36" s="12"/>
      <c r="T36" s="38">
        <v>0</v>
      </c>
      <c r="U36" s="38">
        <v>0</v>
      </c>
      <c r="V36" s="12"/>
      <c r="W36" s="38">
        <v>0</v>
      </c>
      <c r="X36" s="38">
        <v>0</v>
      </c>
      <c r="Y36" s="12"/>
      <c r="Z36" s="38">
        <v>0</v>
      </c>
      <c r="AA36" s="38">
        <v>0</v>
      </c>
      <c r="AB36" s="12"/>
      <c r="AC36" s="38">
        <v>0</v>
      </c>
      <c r="AD36" s="38">
        <v>0</v>
      </c>
      <c r="AE36" s="12"/>
      <c r="AF36" s="38">
        <v>0</v>
      </c>
      <c r="AG36" s="38">
        <v>0</v>
      </c>
      <c r="AH36" s="12"/>
      <c r="AI36" s="38">
        <v>0</v>
      </c>
      <c r="AJ36" s="38">
        <v>0</v>
      </c>
      <c r="AK36" s="12"/>
      <c r="AL36" s="38">
        <v>0</v>
      </c>
      <c r="AM36" s="38">
        <v>0</v>
      </c>
      <c r="AN36" s="12"/>
      <c r="AO36" s="38">
        <v>0</v>
      </c>
      <c r="AP36" s="38">
        <v>0</v>
      </c>
      <c r="AQ36" s="12"/>
      <c r="AR36" s="38">
        <v>0</v>
      </c>
      <c r="AS36" s="38">
        <v>0</v>
      </c>
      <c r="AT36" s="12"/>
      <c r="AU36" s="38">
        <v>0</v>
      </c>
      <c r="AV36" s="38">
        <v>0</v>
      </c>
    </row>
    <row r="37" spans="1:48" x14ac:dyDescent="0.2">
      <c r="A37" s="12" t="s">
        <v>25</v>
      </c>
      <c r="B37" s="13"/>
      <c r="C37" s="25"/>
      <c r="D37" s="39">
        <f>D70+D71</f>
        <v>1990.3846153846155</v>
      </c>
      <c r="E37" s="25">
        <f>+D37*E19</f>
        <v>338.36538461538464</v>
      </c>
      <c r="F37" s="25">
        <f>+D37*F19</f>
        <v>1652.0192307692307</v>
      </c>
      <c r="G37" s="39">
        <f>E70+E71</f>
        <v>3980.7692307692309</v>
      </c>
      <c r="H37" s="25">
        <f>+G37*H19</f>
        <v>676.73076923076928</v>
      </c>
      <c r="I37" s="25">
        <f>+G37*I19</f>
        <v>3304.0384615384614</v>
      </c>
      <c r="J37" s="39">
        <f>F70+F71</f>
        <v>3980.7692307692309</v>
      </c>
      <c r="K37" s="25">
        <f>+J37*K19</f>
        <v>676.73076923076928</v>
      </c>
      <c r="L37" s="25">
        <f>+J37*L19</f>
        <v>3304.0384615384614</v>
      </c>
      <c r="M37" s="39">
        <f>G70+G71</f>
        <v>3980.7692307692309</v>
      </c>
      <c r="N37" s="25">
        <f>+M37*N19</f>
        <v>676.73076923076928</v>
      </c>
      <c r="O37" s="25">
        <f>+M37*O19</f>
        <v>3304.0384615384614</v>
      </c>
      <c r="P37" s="39">
        <f>H70+H71</f>
        <v>3980.7692307692309</v>
      </c>
      <c r="Q37" s="25">
        <f>+P37*Q19</f>
        <v>676.73076923076928</v>
      </c>
      <c r="R37" s="25">
        <f>+P37*R19</f>
        <v>3304.0384615384614</v>
      </c>
      <c r="S37" s="39">
        <f>I70+I71</f>
        <v>3980.7692307692309</v>
      </c>
      <c r="T37" s="25">
        <f>+S37*T19</f>
        <v>676.73076923076928</v>
      </c>
      <c r="U37" s="25">
        <f>+S37*U19</f>
        <v>3304.0384615384614</v>
      </c>
      <c r="V37" s="39">
        <f>J70+J71</f>
        <v>3980.7692307692309</v>
      </c>
      <c r="W37" s="25">
        <f>+V37*W19</f>
        <v>676.73076923076928</v>
      </c>
      <c r="X37" s="25">
        <f>+V37*X19</f>
        <v>3304.0384615384614</v>
      </c>
      <c r="Y37" s="39">
        <f>K70+K71</f>
        <v>3980.7692307692309</v>
      </c>
      <c r="Z37" s="25">
        <f>+Y37*Z19</f>
        <v>676.73076923076928</v>
      </c>
      <c r="AA37" s="25">
        <f>+Y37*AA19</f>
        <v>3304.0384615384614</v>
      </c>
      <c r="AB37" s="39">
        <f>L70+L71</f>
        <v>3980.7692307692309</v>
      </c>
      <c r="AC37" s="25">
        <f>+AB37*AC19</f>
        <v>676.73076923076928</v>
      </c>
      <c r="AD37" s="25">
        <f>+AB37*AD19</f>
        <v>3304.0384615384614</v>
      </c>
      <c r="AE37" s="39">
        <f>M70+M71</f>
        <v>3980.7692307692309</v>
      </c>
      <c r="AF37" s="25">
        <f>+AE37*AF19</f>
        <v>676.73076923076928</v>
      </c>
      <c r="AG37" s="25">
        <f>+AE37*AG19</f>
        <v>3304.0384615384614</v>
      </c>
      <c r="AH37" s="39">
        <f>N70+N71</f>
        <v>4076.9230769230771</v>
      </c>
      <c r="AI37" s="25">
        <f>+AH37*AI19</f>
        <v>742</v>
      </c>
      <c r="AJ37" s="25">
        <f>+AH37*AJ19</f>
        <v>3334.9230769230771</v>
      </c>
      <c r="AK37" s="39">
        <f>O70+O71</f>
        <v>4269.2307692307686</v>
      </c>
      <c r="AL37" s="25">
        <f>+AK37*AL19</f>
        <v>776.99999999999989</v>
      </c>
      <c r="AM37" s="25">
        <f>+AK37*AM19</f>
        <v>3492.2307692307691</v>
      </c>
      <c r="AN37" s="39">
        <f>P70+P71</f>
        <v>4461.538461538461</v>
      </c>
      <c r="AO37" s="25">
        <f>+AN37*AO19</f>
        <v>811.99999999999989</v>
      </c>
      <c r="AP37" s="25">
        <f>+AN37*AP19</f>
        <v>3649.5384615384614</v>
      </c>
      <c r="AQ37" s="39">
        <f>Q70+Q71</f>
        <v>4653.8461538461534</v>
      </c>
      <c r="AR37" s="25">
        <f>+AQ37*AR19</f>
        <v>846.99999999999989</v>
      </c>
      <c r="AS37" s="25">
        <f>+AQ37*AS19</f>
        <v>3806.8461538461538</v>
      </c>
      <c r="AT37" s="39">
        <f>R70+R71</f>
        <v>4846.1538461538457</v>
      </c>
      <c r="AU37" s="25">
        <f>+AT37*AU19</f>
        <v>881.99999999999989</v>
      </c>
      <c r="AV37" s="25">
        <f>+AT37*AV19</f>
        <v>3964.1538461538462</v>
      </c>
    </row>
    <row r="38" spans="1:48" x14ac:dyDescent="0.2">
      <c r="A38" s="12" t="s">
        <v>26</v>
      </c>
      <c r="B38" s="13"/>
      <c r="C38" s="40"/>
      <c r="D38" s="12"/>
      <c r="E38" s="20">
        <f>E60</f>
        <v>-109.10940151977253</v>
      </c>
      <c r="F38" s="20">
        <f>F60</f>
        <v>-607.02066432669915</v>
      </c>
      <c r="G38" s="13"/>
      <c r="H38" s="20">
        <f>H60</f>
        <v>-226.2556921426725</v>
      </c>
      <c r="I38" s="20">
        <f>I60</f>
        <v>-1104.6601439906954</v>
      </c>
      <c r="J38" s="13"/>
      <c r="K38" s="20">
        <f>K60</f>
        <v>-170.15903027655722</v>
      </c>
      <c r="L38" s="20">
        <f>L60</f>
        <v>-830.77644193848482</v>
      </c>
      <c r="M38" s="13"/>
      <c r="N38" s="20">
        <f>N60</f>
        <v>-119.11856947862493</v>
      </c>
      <c r="O38" s="20">
        <f>O60</f>
        <v>-581.57889804269814</v>
      </c>
      <c r="P38" s="13"/>
      <c r="Q38" s="20">
        <f>Q60</f>
        <v>-72.729813663421041</v>
      </c>
      <c r="R38" s="20">
        <f>R60</f>
        <v>-355.09261965082055</v>
      </c>
      <c r="S38" s="13"/>
      <c r="T38" s="20">
        <f>T60</f>
        <v>-30.620626432327271</v>
      </c>
      <c r="U38" s="20">
        <f>U60</f>
        <v>-149.50070552253914</v>
      </c>
      <c r="V38" s="13"/>
      <c r="W38" s="20">
        <f>W60</f>
        <v>7.5513577013853332</v>
      </c>
      <c r="X38" s="20">
        <f>X60</f>
        <v>36.868393483234371</v>
      </c>
      <c r="Y38" s="13"/>
      <c r="Z38" s="20">
        <f>Z60</f>
        <v>42.101114985507159</v>
      </c>
      <c r="AA38" s="20">
        <f>AA60</f>
        <v>205.55250257629962</v>
      </c>
      <c r="AB38" s="13"/>
      <c r="AC38" s="20">
        <f>AC60</f>
        <v>73.318423568005329</v>
      </c>
      <c r="AD38" s="20">
        <f>AD60</f>
        <v>357.96642094967314</v>
      </c>
      <c r="AE38" s="13"/>
      <c r="AF38" s="20">
        <f>AF60</f>
        <v>101.46987934501007</v>
      </c>
      <c r="AG38" s="20">
        <f>AG60</f>
        <v>495.41176386093161</v>
      </c>
      <c r="AH38" s="13"/>
      <c r="AI38" s="20">
        <v>0</v>
      </c>
      <c r="AJ38" s="20">
        <v>0</v>
      </c>
      <c r="AK38" s="13"/>
      <c r="AL38" s="20">
        <v>0</v>
      </c>
      <c r="AM38" s="20">
        <v>0</v>
      </c>
      <c r="AN38" s="13"/>
      <c r="AO38" s="20">
        <v>0</v>
      </c>
      <c r="AP38" s="20">
        <v>0</v>
      </c>
      <c r="AQ38" s="13"/>
      <c r="AR38" s="20">
        <v>0</v>
      </c>
      <c r="AS38" s="20">
        <v>0</v>
      </c>
      <c r="AT38" s="13"/>
      <c r="AU38" s="20">
        <v>0</v>
      </c>
      <c r="AV38" s="20">
        <v>0</v>
      </c>
    </row>
    <row r="39" spans="1:48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3.5" thickBot="1" x14ac:dyDescent="0.25">
      <c r="A40" s="3" t="s">
        <v>27</v>
      </c>
      <c r="B40" s="12"/>
      <c r="C40" s="25"/>
      <c r="D40" s="12"/>
      <c r="E40" s="41">
        <f>SUM(E34:E39)</f>
        <v>16387.149173974729</v>
      </c>
      <c r="F40" s="41">
        <f>SUM(F34:F39)</f>
        <v>6275.3280819208776</v>
      </c>
      <c r="G40" s="12"/>
      <c r="H40" s="41">
        <f>SUM(H34:H39)</f>
        <v>2533.1789588057268</v>
      </c>
      <c r="I40" s="41">
        <f>SUM(I34:I39)</f>
        <v>12367.873740051487</v>
      </c>
      <c r="J40" s="12"/>
      <c r="K40" s="41">
        <f>SUM(K34:K39)</f>
        <v>2548.8347685996559</v>
      </c>
      <c r="L40" s="41">
        <f>SUM(L34:L39)</f>
        <v>12444.310929045376</v>
      </c>
      <c r="M40" s="12"/>
      <c r="N40" s="41">
        <f>SUM(N34:N39)</f>
        <v>2559.4343773254009</v>
      </c>
      <c r="O40" s="41">
        <f>SUM(O34:O39)</f>
        <v>12496.061959882836</v>
      </c>
      <c r="P40" s="12"/>
      <c r="Q40" s="41">
        <f>SUM(Q34:Q39)</f>
        <v>2565.3822810684178</v>
      </c>
      <c r="R40" s="41">
        <f>SUM(R34:R39)</f>
        <v>12525.101725216389</v>
      </c>
      <c r="S40" s="12"/>
      <c r="T40" s="41">
        <f>SUM(T34:T39)</f>
        <v>2567.0506162273241</v>
      </c>
      <c r="U40" s="41">
        <f>SUM(U34:U39)</f>
        <v>12533.247126286346</v>
      </c>
      <c r="V40" s="12"/>
      <c r="W40" s="41">
        <f t="shared" ref="W40:X40" si="17">SUM(W34:W39)</f>
        <v>2564.7817482888499</v>
      </c>
      <c r="X40" s="41">
        <f t="shared" si="17"/>
        <v>12522.169712233796</v>
      </c>
      <c r="Y40" s="12"/>
      <c r="Z40" s="41">
        <f t="shared" ref="Z40:AA40" si="18">SUM(Z34:Z39)</f>
        <v>2558.890653500785</v>
      </c>
      <c r="AA40" s="41">
        <f t="shared" si="18"/>
        <v>12493.407308268535</v>
      </c>
      <c r="AB40" s="12"/>
      <c r="AC40" s="41">
        <f t="shared" ref="AC40:AD40" si="19">SUM(AC34:AC39)</f>
        <v>2549.6671100110962</v>
      </c>
      <c r="AD40" s="41">
        <f t="shared" si="19"/>
        <v>12448.374713583582</v>
      </c>
      <c r="AE40" s="12"/>
      <c r="AF40" s="41">
        <f t="shared" ref="AF40:AG40" si="20">SUM(AF34:AF39)</f>
        <v>2537.3777137159141</v>
      </c>
      <c r="AG40" s="41">
        <f t="shared" si="20"/>
        <v>12388.373543436519</v>
      </c>
      <c r="AH40" s="12"/>
      <c r="AI40" s="41">
        <f t="shared" ref="AI40:AJ40" si="21">SUM(AI34:AI39)</f>
        <v>2635.9166985929205</v>
      </c>
      <c r="AJ40" s="41">
        <f t="shared" si="21"/>
        <v>11847.142084884668</v>
      </c>
      <c r="AK40" s="12"/>
      <c r="AL40" s="41">
        <f t="shared" ref="AL40:AM40" si="22">SUM(AL34:AL39)</f>
        <v>2734.2912717208783</v>
      </c>
      <c r="AM40" s="41">
        <f t="shared" si="22"/>
        <v>12289.287144327904</v>
      </c>
      <c r="AN40" s="12"/>
      <c r="AO40" s="41">
        <f t="shared" ref="AO40:AP40" si="23">SUM(AO34:AO39)</f>
        <v>24479.387870698607</v>
      </c>
      <c r="AP40" s="41">
        <f t="shared" si="23"/>
        <v>12722.031630598351</v>
      </c>
      <c r="AQ40" s="12"/>
      <c r="AR40" s="41">
        <f t="shared" ref="AR40:AS40" si="24">SUM(AR34:AR39)</f>
        <v>43029.351723935339</v>
      </c>
      <c r="AS40" s="41">
        <f t="shared" si="24"/>
        <v>13145.375543696009</v>
      </c>
      <c r="AT40" s="12"/>
      <c r="AU40" s="41">
        <f t="shared" ref="AU40:AV40" si="25">SUM(AU34:AU39)</f>
        <v>43422.876077891073</v>
      </c>
      <c r="AV40" s="41">
        <f t="shared" si="25"/>
        <v>13559.318883620876</v>
      </c>
    </row>
    <row r="41" spans="1:48" x14ac:dyDescent="0.2">
      <c r="A41" s="12"/>
      <c r="B41" s="12"/>
      <c r="C41" s="25"/>
      <c r="D41" s="12"/>
      <c r="E41" s="25"/>
      <c r="F41" s="25"/>
      <c r="G41" s="12"/>
      <c r="H41" s="25"/>
      <c r="I41" s="25"/>
      <c r="J41" s="12"/>
      <c r="K41" s="25"/>
      <c r="L41" s="25"/>
      <c r="M41" s="12"/>
      <c r="N41" s="25"/>
      <c r="O41" s="25"/>
      <c r="P41" s="12"/>
      <c r="Q41" s="25"/>
      <c r="R41" s="25"/>
      <c r="S41" s="12"/>
      <c r="T41" s="25"/>
      <c r="U41" s="25"/>
      <c r="V41" s="12"/>
      <c r="W41" s="25"/>
      <c r="X41" s="25"/>
      <c r="Y41" s="12"/>
      <c r="Z41" s="25"/>
      <c r="AA41" s="25"/>
      <c r="AB41" s="12"/>
      <c r="AC41" s="25"/>
      <c r="AD41" s="25"/>
      <c r="AE41" s="12"/>
      <c r="AF41" s="25"/>
      <c r="AG41" s="25"/>
      <c r="AH41" s="12"/>
      <c r="AI41" s="25"/>
      <c r="AJ41" s="25"/>
      <c r="AK41" s="12"/>
      <c r="AL41" s="25"/>
      <c r="AM41" s="25"/>
      <c r="AN41" s="12"/>
      <c r="AO41" s="25"/>
      <c r="AP41" s="25"/>
      <c r="AQ41" s="12"/>
      <c r="AR41" s="25"/>
      <c r="AS41" s="25"/>
      <c r="AT41" s="12"/>
      <c r="AU41" s="25"/>
      <c r="AV41" s="25"/>
    </row>
    <row r="42" spans="1:48" x14ac:dyDescent="0.2">
      <c r="A42" s="12"/>
      <c r="B42" s="14" t="s">
        <v>28</v>
      </c>
      <c r="C42" s="25"/>
      <c r="D42" s="12"/>
      <c r="E42" s="25"/>
      <c r="F42" s="12"/>
      <c r="G42" s="25"/>
      <c r="H42" s="12"/>
      <c r="I42" s="25"/>
      <c r="J42" s="25"/>
      <c r="K42" s="12"/>
      <c r="L42" s="25"/>
      <c r="M42" s="25"/>
      <c r="N42" s="12"/>
      <c r="O42" s="25"/>
      <c r="P42" s="25"/>
      <c r="Q42" s="12"/>
      <c r="R42" s="25"/>
      <c r="S42" s="25"/>
      <c r="T42" s="12"/>
      <c r="U42" s="25"/>
      <c r="V42" s="25"/>
      <c r="W42" s="12"/>
      <c r="X42" s="25"/>
      <c r="Y42" s="25"/>
      <c r="Z42" s="12"/>
      <c r="AA42" s="25"/>
      <c r="AB42" s="25"/>
      <c r="AC42" s="12"/>
      <c r="AD42" s="25"/>
      <c r="AE42" s="25"/>
      <c r="AF42" s="12"/>
      <c r="AG42" s="25"/>
      <c r="AH42" s="25"/>
      <c r="AI42" s="12"/>
      <c r="AJ42" s="25"/>
      <c r="AK42" s="25"/>
      <c r="AL42" s="12"/>
      <c r="AM42" s="25"/>
      <c r="AN42" s="25"/>
      <c r="AO42" s="12"/>
      <c r="AP42" s="25"/>
      <c r="AQ42" s="25"/>
      <c r="AR42" s="12"/>
      <c r="AS42" s="25"/>
      <c r="AT42" s="25"/>
      <c r="AU42" s="12"/>
      <c r="AV42" s="25"/>
    </row>
    <row r="43" spans="1:48" x14ac:dyDescent="0.2">
      <c r="A43" s="12" t="s">
        <v>29</v>
      </c>
      <c r="B43" s="14" t="s">
        <v>30</v>
      </c>
      <c r="C43" s="25"/>
      <c r="D43" s="12"/>
      <c r="E43" s="25"/>
      <c r="F43" s="36">
        <f>+F40</f>
        <v>6275.3280819208776</v>
      </c>
      <c r="G43" s="25"/>
      <c r="H43" s="12"/>
      <c r="I43" s="36">
        <f>+I40</f>
        <v>12367.873740051487</v>
      </c>
      <c r="J43" s="25"/>
      <c r="K43" s="12"/>
      <c r="L43" s="36">
        <f>+L40</f>
        <v>12444.310929045376</v>
      </c>
      <c r="M43" s="25"/>
      <c r="N43" s="12"/>
      <c r="O43" s="36">
        <f>+O40</f>
        <v>12496.061959882836</v>
      </c>
      <c r="P43" s="25"/>
      <c r="Q43" s="12"/>
      <c r="R43" s="36">
        <f>+R40</f>
        <v>12525.101725216389</v>
      </c>
      <c r="S43" s="25"/>
      <c r="T43" s="12"/>
      <c r="U43" s="36">
        <f>+U40</f>
        <v>12533.247126286346</v>
      </c>
      <c r="V43" s="25"/>
      <c r="W43" s="12"/>
      <c r="X43" s="36">
        <f>+X40</f>
        <v>12522.169712233796</v>
      </c>
      <c r="Y43" s="25"/>
      <c r="Z43" s="12"/>
      <c r="AA43" s="36">
        <f>+AA40</f>
        <v>12493.407308268535</v>
      </c>
      <c r="AB43" s="25"/>
      <c r="AC43" s="12"/>
      <c r="AD43" s="36">
        <f>+AD40</f>
        <v>12448.374713583582</v>
      </c>
      <c r="AE43" s="25"/>
      <c r="AF43" s="12"/>
      <c r="AG43" s="36">
        <f>+AG40</f>
        <v>12388.373543436519</v>
      </c>
      <c r="AH43" s="25"/>
      <c r="AI43" s="12"/>
      <c r="AJ43" s="36">
        <f>+AJ40</f>
        <v>11847.142084884668</v>
      </c>
      <c r="AK43" s="25"/>
      <c r="AL43" s="12"/>
      <c r="AM43" s="36">
        <f>+AM40</f>
        <v>12289.287144327904</v>
      </c>
      <c r="AN43" s="25"/>
      <c r="AO43" s="12"/>
      <c r="AP43" s="36">
        <f>+AP40</f>
        <v>12722.031630598351</v>
      </c>
      <c r="AQ43" s="25"/>
      <c r="AR43" s="12"/>
      <c r="AS43" s="36">
        <f>+AS40</f>
        <v>13145.375543696009</v>
      </c>
      <c r="AT43" s="25"/>
      <c r="AU43" s="12"/>
      <c r="AV43" s="36">
        <f>+AV40</f>
        <v>13559.318883620876</v>
      </c>
    </row>
    <row r="44" spans="1:48" x14ac:dyDescent="0.2">
      <c r="A44" s="12" t="s">
        <v>31</v>
      </c>
      <c r="B44" s="43">
        <v>822696978</v>
      </c>
      <c r="C44" s="12"/>
      <c r="D44" s="12"/>
      <c r="E44" s="44" t="s">
        <v>32</v>
      </c>
      <c r="F44" s="12"/>
      <c r="G44" s="12"/>
      <c r="H44" s="45">
        <v>-1.658915613376263E-5</v>
      </c>
      <c r="I44" s="12"/>
      <c r="J44" s="12"/>
      <c r="K44" s="45">
        <v>-1.6638316564363247E-5</v>
      </c>
      <c r="L44" s="12"/>
      <c r="M44" s="12"/>
      <c r="N44" s="45">
        <v>-1.6687476994963867E-5</v>
      </c>
      <c r="O44" s="12"/>
      <c r="P44" s="12"/>
      <c r="Q44" s="45">
        <v>-1.6736637425564484E-5</v>
      </c>
      <c r="R44" s="12"/>
      <c r="S44" s="12"/>
      <c r="T44" s="45">
        <v>-1.6736637425564484E-5</v>
      </c>
      <c r="U44" s="12"/>
      <c r="V44" s="12"/>
      <c r="W44" s="45">
        <v>-1.6736637425564484E-5</v>
      </c>
      <c r="X44" s="12"/>
      <c r="Y44" s="12"/>
      <c r="Z44" s="45">
        <v>-1.6736637425564484E-5</v>
      </c>
      <c r="AA44" s="12"/>
      <c r="AB44" s="12"/>
      <c r="AC44" s="45">
        <v>-1.6736637425564484E-5</v>
      </c>
      <c r="AD44" s="12"/>
      <c r="AE44" s="12"/>
      <c r="AF44" s="45">
        <v>-1.6736637425564484E-5</v>
      </c>
      <c r="AG44" s="12"/>
      <c r="AH44" s="12"/>
      <c r="AI44" s="45">
        <v>-1.6736637425564484E-5</v>
      </c>
      <c r="AJ44" s="12"/>
      <c r="AK44" s="12"/>
      <c r="AL44" s="45">
        <v>-1.6736637425564484E-5</v>
      </c>
      <c r="AM44" s="12"/>
      <c r="AN44" s="12"/>
      <c r="AO44" s="45">
        <v>-1.6736637425564484E-5</v>
      </c>
      <c r="AP44" s="12"/>
      <c r="AQ44" s="12"/>
      <c r="AR44" s="45">
        <v>-1.6736637425564484E-5</v>
      </c>
      <c r="AS44" s="12"/>
      <c r="AT44" s="12"/>
      <c r="AU44" s="45">
        <v>-1.6736637425564484E-5</v>
      </c>
      <c r="AV44" s="12"/>
    </row>
    <row r="45" spans="1:48" x14ac:dyDescent="0.2">
      <c r="A45" s="12" t="s">
        <v>33</v>
      </c>
      <c r="B45" s="12"/>
      <c r="C45" s="20"/>
      <c r="D45" s="20"/>
      <c r="E45" s="20"/>
      <c r="F45" s="36">
        <f>+F43/12</f>
        <v>522.94400682673984</v>
      </c>
      <c r="G45" s="20"/>
      <c r="H45" s="12"/>
      <c r="I45" s="36">
        <f>+I43/12</f>
        <v>1030.6561450042907</v>
      </c>
      <c r="J45" s="20"/>
      <c r="K45" s="12"/>
      <c r="L45" s="36">
        <f>+L43/12</f>
        <v>1037.0259107537813</v>
      </c>
      <c r="M45" s="20"/>
      <c r="N45" s="12"/>
      <c r="O45" s="36">
        <f>+O43/12</f>
        <v>1041.3384966569031</v>
      </c>
      <c r="P45" s="20"/>
      <c r="Q45" s="12"/>
      <c r="R45" s="36">
        <f>+R43/12</f>
        <v>1043.7584771013658</v>
      </c>
      <c r="S45" s="20"/>
      <c r="T45" s="12"/>
      <c r="U45" s="36">
        <f>+U43/12</f>
        <v>1044.4372605238621</v>
      </c>
      <c r="V45" s="20"/>
      <c r="W45" s="12"/>
      <c r="X45" s="36">
        <f>+X43/12</f>
        <v>1043.5141426861496</v>
      </c>
      <c r="Y45" s="20"/>
      <c r="Z45" s="12"/>
      <c r="AA45" s="36">
        <f>+AA43/12</f>
        <v>1041.1172756890446</v>
      </c>
      <c r="AB45" s="20"/>
      <c r="AC45" s="12"/>
      <c r="AD45" s="36">
        <f>+AD43/12</f>
        <v>1037.3645594652985</v>
      </c>
      <c r="AE45" s="20"/>
      <c r="AF45" s="12"/>
      <c r="AG45" s="36">
        <f>+AG43/12</f>
        <v>1032.3644619530432</v>
      </c>
      <c r="AH45" s="20"/>
      <c r="AI45" s="12"/>
      <c r="AJ45" s="36">
        <f>+AJ43/12</f>
        <v>987.26184040705573</v>
      </c>
      <c r="AK45" s="20"/>
      <c r="AL45" s="12"/>
      <c r="AM45" s="36">
        <f>+AM43/12</f>
        <v>1024.1072620273253</v>
      </c>
      <c r="AN45" s="20"/>
      <c r="AO45" s="12"/>
      <c r="AP45" s="36">
        <f>+AP43/12</f>
        <v>1060.1693025498626</v>
      </c>
      <c r="AQ45" s="20"/>
      <c r="AR45" s="12"/>
      <c r="AS45" s="36">
        <f>+AS43/12</f>
        <v>1095.4479619746674</v>
      </c>
      <c r="AT45" s="20"/>
      <c r="AU45" s="12"/>
      <c r="AV45" s="36">
        <f>+AV43/12</f>
        <v>1129.9432403017397</v>
      </c>
    </row>
    <row r="46" spans="1:48" x14ac:dyDescent="0.2">
      <c r="A46" s="12"/>
      <c r="B46" s="12"/>
      <c r="C46" s="20"/>
      <c r="D46" s="20"/>
      <c r="E46" s="20"/>
      <c r="F46" s="46"/>
      <c r="G46" s="20"/>
      <c r="H46" s="12"/>
      <c r="I46" s="20"/>
      <c r="J46" s="20"/>
      <c r="K46" s="12"/>
      <c r="L46" s="12"/>
      <c r="M46" s="20"/>
      <c r="N46" s="12"/>
      <c r="O46" s="20"/>
      <c r="P46" s="20"/>
      <c r="Q46" s="12"/>
      <c r="R46" s="12"/>
      <c r="S46" s="20"/>
      <c r="T46" s="12"/>
      <c r="U46" s="12"/>
      <c r="V46" s="20"/>
      <c r="W46" s="12"/>
      <c r="X46" s="12"/>
      <c r="Y46" s="20"/>
      <c r="Z46" s="12"/>
      <c r="AA46" s="12"/>
      <c r="AB46" s="20"/>
      <c r="AC46" s="12"/>
      <c r="AD46" s="12"/>
      <c r="AE46" s="20"/>
      <c r="AF46" s="12"/>
      <c r="AG46" s="12"/>
      <c r="AH46" s="20"/>
      <c r="AI46" s="12"/>
      <c r="AJ46" s="12"/>
      <c r="AK46" s="20"/>
      <c r="AL46" s="12"/>
      <c r="AM46" s="12"/>
      <c r="AN46" s="20"/>
      <c r="AO46" s="12"/>
      <c r="AP46" s="12"/>
      <c r="AQ46" s="20"/>
      <c r="AR46" s="12"/>
      <c r="AS46" s="12"/>
      <c r="AT46" s="20"/>
      <c r="AU46" s="12"/>
      <c r="AV46" s="12"/>
    </row>
    <row r="47" spans="1:48" s="75" customFormat="1" ht="16.5" thickBot="1" x14ac:dyDescent="0.3">
      <c r="A47" s="105"/>
      <c r="B47" s="105"/>
      <c r="C47" s="76"/>
      <c r="D47" s="76"/>
      <c r="E47" s="76"/>
      <c r="F47" s="77"/>
      <c r="I47" s="77"/>
      <c r="L47" s="77"/>
      <c r="O47" s="77"/>
      <c r="R47" s="77"/>
      <c r="U47" s="77"/>
      <c r="X47" s="77"/>
      <c r="AA47" s="77"/>
      <c r="AD47" s="77"/>
      <c r="AG47" s="77"/>
      <c r="AJ47" s="77"/>
      <c r="AM47" s="77"/>
      <c r="AP47" s="77"/>
      <c r="AS47" s="77"/>
      <c r="AV47" s="77"/>
    </row>
    <row r="48" spans="1:48" ht="13.5" thickBot="1" x14ac:dyDescent="0.25">
      <c r="A48" s="48"/>
      <c r="B48" s="12"/>
      <c r="C48" s="15"/>
      <c r="D48" s="12"/>
      <c r="E48" s="100">
        <v>2013</v>
      </c>
      <c r="F48" s="101"/>
      <c r="G48" s="12"/>
      <c r="H48" s="100">
        <v>2014</v>
      </c>
      <c r="I48" s="101"/>
      <c r="J48" s="12"/>
      <c r="K48" s="100">
        <v>2015</v>
      </c>
      <c r="L48" s="101"/>
      <c r="M48" s="12"/>
      <c r="N48" s="100">
        <v>2016</v>
      </c>
      <c r="O48" s="101"/>
      <c r="P48" s="12"/>
      <c r="Q48" s="100">
        <v>2017</v>
      </c>
      <c r="R48" s="101"/>
      <c r="S48" s="12"/>
      <c r="T48" s="100">
        <v>2018</v>
      </c>
      <c r="U48" s="101"/>
      <c r="V48" s="12"/>
      <c r="W48" s="100">
        <v>2019</v>
      </c>
      <c r="X48" s="101"/>
      <c r="Y48" s="12"/>
      <c r="Z48" s="100">
        <v>2020</v>
      </c>
      <c r="AA48" s="101"/>
      <c r="AB48" s="12"/>
      <c r="AC48" s="100">
        <v>2021</v>
      </c>
      <c r="AD48" s="101"/>
      <c r="AE48" s="12"/>
      <c r="AF48" s="100">
        <v>2022</v>
      </c>
      <c r="AG48" s="101"/>
      <c r="AH48" s="12"/>
      <c r="AI48" s="100">
        <v>2023</v>
      </c>
      <c r="AJ48" s="101"/>
      <c r="AK48" s="12"/>
      <c r="AL48" s="100">
        <v>2024</v>
      </c>
      <c r="AM48" s="101"/>
      <c r="AN48" s="12"/>
      <c r="AO48" s="100">
        <v>2025</v>
      </c>
      <c r="AP48" s="101"/>
      <c r="AQ48" s="12"/>
      <c r="AR48" s="100">
        <v>2026</v>
      </c>
      <c r="AS48" s="101"/>
      <c r="AT48" s="12"/>
      <c r="AU48" s="100">
        <v>2027</v>
      </c>
      <c r="AV48" s="101"/>
    </row>
    <row r="49" spans="1:48" x14ac:dyDescent="0.2">
      <c r="A49" s="49" t="s">
        <v>34</v>
      </c>
      <c r="B49" s="12"/>
      <c r="C49" s="15"/>
      <c r="D49" s="12"/>
      <c r="E49" s="3" t="s">
        <v>9</v>
      </c>
      <c r="F49" s="14" t="s">
        <v>10</v>
      </c>
      <c r="G49" s="12"/>
      <c r="H49" s="3" t="s">
        <v>9</v>
      </c>
      <c r="I49" s="14" t="s">
        <v>10</v>
      </c>
      <c r="J49" s="12"/>
      <c r="K49" s="3" t="s">
        <v>9</v>
      </c>
      <c r="L49" s="14" t="s">
        <v>10</v>
      </c>
      <c r="M49" s="12"/>
      <c r="N49" s="3" t="s">
        <v>9</v>
      </c>
      <c r="O49" s="14" t="s">
        <v>10</v>
      </c>
      <c r="P49" s="12"/>
      <c r="Q49" s="3" t="s">
        <v>9</v>
      </c>
      <c r="R49" s="14" t="s">
        <v>10</v>
      </c>
      <c r="S49" s="12"/>
      <c r="T49" s="3" t="s">
        <v>9</v>
      </c>
      <c r="U49" s="14" t="s">
        <v>10</v>
      </c>
      <c r="V49" s="12"/>
      <c r="W49" s="3" t="s">
        <v>9</v>
      </c>
      <c r="X49" s="14" t="s">
        <v>10</v>
      </c>
      <c r="Y49" s="12"/>
      <c r="Z49" s="3" t="s">
        <v>9</v>
      </c>
      <c r="AA49" s="14" t="s">
        <v>10</v>
      </c>
      <c r="AB49" s="12"/>
      <c r="AC49" s="3" t="s">
        <v>9</v>
      </c>
      <c r="AD49" s="14" t="s">
        <v>10</v>
      </c>
      <c r="AE49" s="12"/>
      <c r="AF49" s="3" t="s">
        <v>9</v>
      </c>
      <c r="AG49" s="14" t="s">
        <v>10</v>
      </c>
      <c r="AH49" s="12"/>
      <c r="AI49" s="3" t="s">
        <v>9</v>
      </c>
      <c r="AJ49" s="14" t="s">
        <v>10</v>
      </c>
      <c r="AK49" s="12"/>
      <c r="AL49" s="3" t="s">
        <v>9</v>
      </c>
      <c r="AM49" s="14" t="s">
        <v>10</v>
      </c>
      <c r="AN49" s="12"/>
      <c r="AO49" s="3" t="s">
        <v>9</v>
      </c>
      <c r="AP49" s="14" t="s">
        <v>10</v>
      </c>
      <c r="AQ49" s="12"/>
      <c r="AR49" s="3" t="s">
        <v>9</v>
      </c>
      <c r="AS49" s="14" t="s">
        <v>10</v>
      </c>
      <c r="AT49" s="12"/>
      <c r="AU49" s="3" t="s">
        <v>9</v>
      </c>
      <c r="AV49" s="14" t="s">
        <v>10</v>
      </c>
    </row>
    <row r="50" spans="1:48" x14ac:dyDescent="0.2">
      <c r="A50" s="50"/>
      <c r="B50" s="12"/>
      <c r="C50" s="15"/>
      <c r="D50" s="16"/>
      <c r="E50" s="3"/>
      <c r="F50" s="14"/>
      <c r="G50" s="16"/>
      <c r="H50" s="3"/>
      <c r="I50" s="14"/>
      <c r="J50" s="16"/>
      <c r="K50" s="3"/>
      <c r="L50" s="14"/>
      <c r="M50" s="16" t="s">
        <v>11</v>
      </c>
      <c r="N50" s="3"/>
      <c r="O50" s="14"/>
      <c r="P50" s="16" t="s">
        <v>11</v>
      </c>
      <c r="Q50" s="3"/>
      <c r="R50" s="14"/>
      <c r="S50" s="16" t="s">
        <v>11</v>
      </c>
      <c r="T50" s="3"/>
      <c r="U50" s="14"/>
      <c r="V50" s="16" t="s">
        <v>11</v>
      </c>
      <c r="W50" s="3"/>
      <c r="X50" s="14"/>
      <c r="Y50" s="16" t="s">
        <v>11</v>
      </c>
      <c r="Z50" s="3"/>
      <c r="AA50" s="14"/>
      <c r="AB50" s="16" t="s">
        <v>11</v>
      </c>
      <c r="AC50" s="3"/>
      <c r="AD50" s="14"/>
      <c r="AE50" s="16" t="s">
        <v>11</v>
      </c>
      <c r="AF50" s="3"/>
      <c r="AG50" s="14"/>
      <c r="AH50" s="16" t="s">
        <v>11</v>
      </c>
      <c r="AI50" s="3"/>
      <c r="AJ50" s="14"/>
      <c r="AK50" s="16" t="s">
        <v>11</v>
      </c>
      <c r="AL50" s="3"/>
      <c r="AM50" s="14"/>
      <c r="AN50" s="16" t="s">
        <v>11</v>
      </c>
      <c r="AO50" s="3"/>
      <c r="AP50" s="14"/>
      <c r="AQ50" s="16" t="s">
        <v>11</v>
      </c>
      <c r="AR50" s="3"/>
      <c r="AS50" s="14"/>
      <c r="AT50" s="16" t="s">
        <v>11</v>
      </c>
      <c r="AU50" s="3"/>
      <c r="AV50" s="14"/>
    </row>
    <row r="51" spans="1:48" x14ac:dyDescent="0.2">
      <c r="A51" s="48" t="s">
        <v>35</v>
      </c>
      <c r="B51" s="12"/>
      <c r="C51" s="15"/>
      <c r="D51" s="51"/>
      <c r="E51" s="51">
        <f>+E33</f>
        <v>695.98592000000008</v>
      </c>
      <c r="F51" s="51">
        <f>+F33</f>
        <v>3143.8441200000002</v>
      </c>
      <c r="G51" s="51"/>
      <c r="H51" s="51">
        <f>+H33</f>
        <v>1251.8707153846156</v>
      </c>
      <c r="I51" s="51">
        <f>+I33</f>
        <v>6112.0746692307684</v>
      </c>
      <c r="J51" s="51"/>
      <c r="K51" s="51">
        <f>+K33</f>
        <v>1227.5625461538464</v>
      </c>
      <c r="L51" s="51">
        <f>+L33</f>
        <v>5993.3936076923083</v>
      </c>
      <c r="M51" s="51"/>
      <c r="N51" s="51">
        <f>+N33</f>
        <v>1203.2543769230772</v>
      </c>
      <c r="O51" s="51">
        <f>+O33</f>
        <v>5874.7125461538462</v>
      </c>
      <c r="P51" s="51"/>
      <c r="Q51" s="51">
        <f>+Q33</f>
        <v>1178.946207692308</v>
      </c>
      <c r="R51" s="51">
        <f>+R33</f>
        <v>5756.0314846153851</v>
      </c>
      <c r="S51" s="51"/>
      <c r="T51" s="51">
        <f>+T33</f>
        <v>1154.6380384615386</v>
      </c>
      <c r="U51" s="51">
        <f>+U33</f>
        <v>5637.3504230769231</v>
      </c>
      <c r="V51" s="51"/>
      <c r="W51" s="51">
        <f>+W33</f>
        <v>1130.3298692307694</v>
      </c>
      <c r="X51" s="51">
        <f>+X33</f>
        <v>5518.669361538462</v>
      </c>
      <c r="Y51" s="51"/>
      <c r="Z51" s="51">
        <f>+Z33</f>
        <v>1106.0217000000002</v>
      </c>
      <c r="AA51" s="51">
        <f>+AA33</f>
        <v>5399.9883</v>
      </c>
      <c r="AB51" s="51"/>
      <c r="AC51" s="51">
        <f>+AC33</f>
        <v>1081.7135307692308</v>
      </c>
      <c r="AD51" s="51">
        <f>+AD33</f>
        <v>5281.307238461538</v>
      </c>
      <c r="AE51" s="51"/>
      <c r="AF51" s="51">
        <f>+AF33</f>
        <v>1057.4053615384619</v>
      </c>
      <c r="AG51" s="51">
        <f>+AG33</f>
        <v>5162.6261769230778</v>
      </c>
      <c r="AH51" s="51"/>
      <c r="AI51" s="51">
        <f>+AI33</f>
        <v>1138.3946000000001</v>
      </c>
      <c r="AJ51" s="51">
        <f>+AJ33</f>
        <v>5116.5207846153853</v>
      </c>
      <c r="AK51" s="51"/>
      <c r="AL51" s="51">
        <f>+AL33</f>
        <v>1176.48776</v>
      </c>
      <c r="AM51" s="51">
        <f>+AM33</f>
        <v>5287.7307015384622</v>
      </c>
      <c r="AN51" s="51"/>
      <c r="AO51" s="51">
        <f>+AO33</f>
        <v>1213.3237200000001</v>
      </c>
      <c r="AP51" s="51">
        <f>+AP33</f>
        <v>5453.2901261538464</v>
      </c>
      <c r="AQ51" s="51"/>
      <c r="AR51" s="51">
        <f>+AR33</f>
        <v>1248.9024800000002</v>
      </c>
      <c r="AS51" s="51">
        <f>+AS33</f>
        <v>5613.1990584615396</v>
      </c>
      <c r="AT51" s="51"/>
      <c r="AU51" s="51">
        <f>+AU33</f>
        <v>1283.2240400000001</v>
      </c>
      <c r="AV51" s="51">
        <f>+AV33</f>
        <v>5767.4574984615401</v>
      </c>
    </row>
    <row r="52" spans="1:48" x14ac:dyDescent="0.2">
      <c r="A52" s="48" t="s">
        <v>36</v>
      </c>
      <c r="B52" s="12"/>
      <c r="C52" s="15"/>
      <c r="D52" s="52"/>
      <c r="E52" s="53">
        <f>+E37</f>
        <v>338.36538461538464</v>
      </c>
      <c r="F52" s="53">
        <f>+F37</f>
        <v>1652.0192307692307</v>
      </c>
      <c r="G52" s="52"/>
      <c r="H52" s="53">
        <f>+H37</f>
        <v>676.73076923076928</v>
      </c>
      <c r="I52" s="53">
        <f>+I37</f>
        <v>3304.0384615384614</v>
      </c>
      <c r="J52" s="52"/>
      <c r="K52" s="53">
        <f>+K37</f>
        <v>676.73076923076928</v>
      </c>
      <c r="L52" s="53">
        <f>+L37</f>
        <v>3304.0384615384614</v>
      </c>
      <c r="M52" s="52"/>
      <c r="N52" s="53">
        <f>+N37</f>
        <v>676.73076923076928</v>
      </c>
      <c r="O52" s="53">
        <f>+O37</f>
        <v>3304.0384615384614</v>
      </c>
      <c r="P52" s="52"/>
      <c r="Q52" s="53">
        <f>+Q37</f>
        <v>676.73076923076928</v>
      </c>
      <c r="R52" s="53">
        <f>+R37</f>
        <v>3304.0384615384614</v>
      </c>
      <c r="S52" s="52"/>
      <c r="T52" s="53">
        <f>+T37</f>
        <v>676.73076923076928</v>
      </c>
      <c r="U52" s="53">
        <f>+U37</f>
        <v>3304.0384615384614</v>
      </c>
      <c r="V52" s="52"/>
      <c r="W52" s="53">
        <f>+W37</f>
        <v>676.73076923076928</v>
      </c>
      <c r="X52" s="53">
        <f>+X37</f>
        <v>3304.0384615384614</v>
      </c>
      <c r="Y52" s="52"/>
      <c r="Z52" s="53">
        <f>+Z37</f>
        <v>676.73076923076928</v>
      </c>
      <c r="AA52" s="53">
        <f>+AA37</f>
        <v>3304.0384615384614</v>
      </c>
      <c r="AB52" s="52"/>
      <c r="AC52" s="53">
        <f>+AC37</f>
        <v>676.73076923076928</v>
      </c>
      <c r="AD52" s="53">
        <f>+AD37</f>
        <v>3304.0384615384614</v>
      </c>
      <c r="AE52" s="52"/>
      <c r="AF52" s="53">
        <f>+AF37</f>
        <v>676.73076923076928</v>
      </c>
      <c r="AG52" s="53">
        <f>+AG37</f>
        <v>3304.0384615384614</v>
      </c>
      <c r="AH52" s="52"/>
      <c r="AI52" s="53">
        <f>+AI37</f>
        <v>742</v>
      </c>
      <c r="AJ52" s="53">
        <f>+AJ37</f>
        <v>3334.9230769230771</v>
      </c>
      <c r="AK52" s="52"/>
      <c r="AL52" s="53">
        <f>+AL37</f>
        <v>776.99999999999989</v>
      </c>
      <c r="AM52" s="53">
        <f>+AM37</f>
        <v>3492.2307692307691</v>
      </c>
      <c r="AN52" s="52"/>
      <c r="AO52" s="53">
        <f>+AO37</f>
        <v>811.99999999999989</v>
      </c>
      <c r="AP52" s="53">
        <f>+AP37</f>
        <v>3649.5384615384614</v>
      </c>
      <c r="AQ52" s="52"/>
      <c r="AR52" s="53">
        <f>+AR37</f>
        <v>846.99999999999989</v>
      </c>
      <c r="AS52" s="53">
        <f>+AS37</f>
        <v>3806.8461538461538</v>
      </c>
      <c r="AT52" s="52"/>
      <c r="AU52" s="53">
        <f>+AU37</f>
        <v>881.99999999999989</v>
      </c>
      <c r="AV52" s="53">
        <f>+AV37</f>
        <v>3964.1538461538462</v>
      </c>
    </row>
    <row r="53" spans="1:48" x14ac:dyDescent="0.2">
      <c r="A53" s="48" t="s">
        <v>37</v>
      </c>
      <c r="B53" s="12"/>
      <c r="C53" s="15"/>
      <c r="D53" s="52"/>
      <c r="E53" s="52">
        <f>-D88*E19</f>
        <v>-1407.6000000000001</v>
      </c>
      <c r="F53" s="52">
        <f>-D88*F19</f>
        <v>-6872.4</v>
      </c>
      <c r="G53" s="52"/>
      <c r="H53" s="52">
        <f>-E88*H19</f>
        <v>-2702.5920000000001</v>
      </c>
      <c r="I53" s="52">
        <f>-E88*I19</f>
        <v>-13195.008</v>
      </c>
      <c r="J53" s="52"/>
      <c r="K53" s="52">
        <f>-F88*K19</f>
        <v>-2486.3846400000002</v>
      </c>
      <c r="L53" s="52">
        <f>-F88*L19</f>
        <v>-12139.407359999999</v>
      </c>
      <c r="M53" s="52"/>
      <c r="N53" s="52">
        <f>-G88*N19</f>
        <v>-2287.4738688000002</v>
      </c>
      <c r="O53" s="52">
        <f>-G88*O19</f>
        <v>-11168.2547712</v>
      </c>
      <c r="P53" s="52"/>
      <c r="Q53" s="52">
        <f>-H88*Q19</f>
        <v>-2104.4759592960004</v>
      </c>
      <c r="R53" s="52">
        <f>-H88*R19</f>
        <v>-10274.794389504001</v>
      </c>
      <c r="S53" s="52"/>
      <c r="T53" s="52">
        <f>-I88*T19</f>
        <v>-1936.1178825523205</v>
      </c>
      <c r="U53" s="52">
        <f>-I88*U19</f>
        <v>-9452.8108383436811</v>
      </c>
      <c r="V53" s="52"/>
      <c r="W53" s="52">
        <f>-J88*W19</f>
        <v>-1781.2284519481348</v>
      </c>
      <c r="X53" s="52">
        <f>-J88*X19</f>
        <v>-8696.5859712761867</v>
      </c>
      <c r="Y53" s="52"/>
      <c r="Z53" s="52">
        <f>-K88*Z19</f>
        <v>-1638.7301757922839</v>
      </c>
      <c r="AA53" s="52">
        <f>-K88*AA19</f>
        <v>-8000.8590935740913</v>
      </c>
      <c r="AB53" s="52"/>
      <c r="AC53" s="52">
        <f>-L88*AC19</f>
        <v>-1507.6317617289014</v>
      </c>
      <c r="AD53" s="52">
        <f>-L88*AD19</f>
        <v>-7360.7903660881648</v>
      </c>
      <c r="AE53" s="52"/>
      <c r="AF53" s="52">
        <f>-M88*AF19</f>
        <v>-1387.0212207905893</v>
      </c>
      <c r="AG53" s="52">
        <f>-M88*AG19</f>
        <v>-6771.9271368011114</v>
      </c>
      <c r="AH53" s="52"/>
      <c r="AI53" s="52">
        <f>-N88*AI19</f>
        <v>-1438.9343129951546</v>
      </c>
      <c r="AJ53" s="52">
        <f>-N88*AJ19</f>
        <v>-6467.2981759892118</v>
      </c>
      <c r="AK53" s="52"/>
      <c r="AL53" s="52">
        <f>-O88*AL19</f>
        <v>-1396.6195679555424</v>
      </c>
      <c r="AM53" s="52">
        <f>-O88*AM19</f>
        <v>-6277.114321910075</v>
      </c>
      <c r="AN53" s="52"/>
      <c r="AO53" s="52">
        <f>-P88*AO19</f>
        <v>-1357.6900025190989</v>
      </c>
      <c r="AP53" s="52">
        <f>-P88*AP19</f>
        <v>-6102.1451761572689</v>
      </c>
      <c r="AQ53" s="52"/>
      <c r="AR53" s="52">
        <f>-Q88*AR19</f>
        <v>-1321.874802317571</v>
      </c>
      <c r="AS53" s="52">
        <f>-Q88*AS19</f>
        <v>-5941.1735620646878</v>
      </c>
      <c r="AT53" s="52"/>
      <c r="AU53" s="52">
        <f>-R88*AU19</f>
        <v>-1288.9248181321655</v>
      </c>
      <c r="AV53" s="52">
        <f>-R88*AV19</f>
        <v>-5793.079677099513</v>
      </c>
    </row>
    <row r="54" spans="1:48" x14ac:dyDescent="0.2">
      <c r="A54" s="50" t="s">
        <v>38</v>
      </c>
      <c r="B54" s="12"/>
      <c r="C54" s="15"/>
      <c r="D54" s="52"/>
      <c r="E54" s="54">
        <f>SUM(E51:E53)</f>
        <v>-373.2486953846153</v>
      </c>
      <c r="F54" s="54">
        <f>SUM(F51:F53)</f>
        <v>-2076.5366492307685</v>
      </c>
      <c r="G54" s="52"/>
      <c r="H54" s="54">
        <f>SUM(H51:H53)</f>
        <v>-773.99051538461526</v>
      </c>
      <c r="I54" s="54">
        <f>SUM(I51:I53)</f>
        <v>-3778.8948692307695</v>
      </c>
      <c r="J54" s="52"/>
      <c r="K54" s="54">
        <f>SUM(K51:K53)</f>
        <v>-582.09132461538456</v>
      </c>
      <c r="L54" s="54">
        <f>SUM(L51:L53)</f>
        <v>-2841.9752907692291</v>
      </c>
      <c r="M54" s="54"/>
      <c r="N54" s="54">
        <f>SUM(N51:N53)</f>
        <v>-407.48872264615375</v>
      </c>
      <c r="O54" s="54">
        <f>SUM(O51:O53)</f>
        <v>-1989.5037635076915</v>
      </c>
      <c r="P54" s="54"/>
      <c r="Q54" s="54">
        <f>SUM(Q51:Q53)</f>
        <v>-248.79898237292309</v>
      </c>
      <c r="R54" s="54">
        <f>SUM(R51:R53)</f>
        <v>-1214.7244433501546</v>
      </c>
      <c r="S54" s="54"/>
      <c r="T54" s="54">
        <f>SUM(T51:T53)</f>
        <v>-104.74907486001257</v>
      </c>
      <c r="U54" s="54">
        <f>SUM(U51:U53)</f>
        <v>-511.42195372829701</v>
      </c>
      <c r="V54" s="54"/>
      <c r="W54" s="54">
        <f t="shared" ref="W54:X54" si="26">SUM(W51:W53)</f>
        <v>25.83218651340394</v>
      </c>
      <c r="X54" s="54">
        <f t="shared" si="26"/>
        <v>126.1218518007372</v>
      </c>
      <c r="Y54" s="54"/>
      <c r="Z54" s="54">
        <f t="shared" ref="Z54:AA54" si="27">SUM(Z51:Z53)</f>
        <v>144.02229343848558</v>
      </c>
      <c r="AA54" s="54">
        <f t="shared" si="27"/>
        <v>703.16766796437059</v>
      </c>
      <c r="AB54" s="54"/>
      <c r="AC54" s="54">
        <f t="shared" ref="AC54:AD54" si="28">SUM(AC51:AC53)</f>
        <v>250.81253827109867</v>
      </c>
      <c r="AD54" s="54">
        <f t="shared" si="28"/>
        <v>1224.5553339118351</v>
      </c>
      <c r="AE54" s="54"/>
      <c r="AF54" s="54">
        <f t="shared" ref="AF54:AG54" si="29">SUM(AF51:AF53)</f>
        <v>347.11490997864189</v>
      </c>
      <c r="AG54" s="54">
        <f t="shared" si="29"/>
        <v>1694.7375016604283</v>
      </c>
      <c r="AH54" s="54"/>
      <c r="AI54" s="54">
        <f t="shared" ref="AI54:AJ54" si="30">SUM(AI51:AI53)</f>
        <v>441.46028700484544</v>
      </c>
      <c r="AJ54" s="54">
        <f t="shared" si="30"/>
        <v>1984.1456855492506</v>
      </c>
      <c r="AK54" s="54"/>
      <c r="AL54" s="54">
        <f t="shared" ref="AL54:AM54" si="31">SUM(AL51:AL53)</f>
        <v>556.8681920444576</v>
      </c>
      <c r="AM54" s="54">
        <f t="shared" si="31"/>
        <v>2502.8471488591558</v>
      </c>
      <c r="AN54" s="54"/>
      <c r="AO54" s="54">
        <f t="shared" ref="AO54:AP54" si="32">SUM(AO51:AO53)</f>
        <v>667.63371748090094</v>
      </c>
      <c r="AP54" s="54">
        <f t="shared" si="32"/>
        <v>3000.6834115350384</v>
      </c>
      <c r="AQ54" s="54"/>
      <c r="AR54" s="54">
        <f t="shared" ref="AR54:AS54" si="33">SUM(AR51:AR53)</f>
        <v>774.02767768242916</v>
      </c>
      <c r="AS54" s="54">
        <f t="shared" si="33"/>
        <v>3478.8716502430061</v>
      </c>
      <c r="AT54" s="54"/>
      <c r="AU54" s="54">
        <f t="shared" ref="AU54:AV54" si="34">SUM(AU51:AU53)</f>
        <v>876.2992218678346</v>
      </c>
      <c r="AV54" s="54">
        <f t="shared" si="34"/>
        <v>3938.5316675158738</v>
      </c>
    </row>
    <row r="55" spans="1:48" x14ac:dyDescent="0.2">
      <c r="A55" s="12"/>
      <c r="B55" s="12"/>
      <c r="C55" s="1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x14ac:dyDescent="0.2">
      <c r="A56" s="48" t="s">
        <v>39</v>
      </c>
      <c r="B56" s="15"/>
      <c r="C56" s="15"/>
      <c r="D56" s="55"/>
      <c r="E56" s="99">
        <v>0.22620000000000001</v>
      </c>
      <c r="F56" s="99">
        <v>0.22620000000000001</v>
      </c>
      <c r="G56" s="55"/>
      <c r="H56" s="99">
        <v>0.22620000000000001</v>
      </c>
      <c r="I56" s="99">
        <v>0.22620000000000001</v>
      </c>
      <c r="J56" s="55"/>
      <c r="K56" s="99">
        <v>0.22620000000000001</v>
      </c>
      <c r="L56" s="99">
        <v>0.22620000000000001</v>
      </c>
      <c r="M56" s="55"/>
      <c r="N56" s="99">
        <v>0.22620000000000001</v>
      </c>
      <c r="O56" s="99">
        <v>0.22620000000000001</v>
      </c>
      <c r="P56" s="55"/>
      <c r="Q56" s="99">
        <v>0.22620000000000001</v>
      </c>
      <c r="R56" s="99">
        <v>0.22620000000000001</v>
      </c>
      <c r="S56" s="55"/>
      <c r="T56" s="99">
        <v>0.22620000000000001</v>
      </c>
      <c r="U56" s="99">
        <v>0.22620000000000001</v>
      </c>
      <c r="V56" s="55"/>
      <c r="W56" s="99">
        <v>0.22620000000000001</v>
      </c>
      <c r="X56" s="99">
        <v>0.22620000000000001</v>
      </c>
      <c r="Y56" s="55"/>
      <c r="Z56" s="99">
        <v>0.22620000000000001</v>
      </c>
      <c r="AA56" s="99">
        <v>0.22620000000000001</v>
      </c>
      <c r="AB56" s="55"/>
      <c r="AC56" s="99">
        <v>0.22620000000000001</v>
      </c>
      <c r="AD56" s="99">
        <v>0.22620000000000001</v>
      </c>
      <c r="AE56" s="55"/>
      <c r="AF56" s="99">
        <v>0.22620000000000001</v>
      </c>
      <c r="AG56" s="99">
        <v>0.22620000000000001</v>
      </c>
      <c r="AH56" s="55"/>
      <c r="AI56" s="99">
        <v>0.22620000000000001</v>
      </c>
      <c r="AJ56" s="99">
        <v>0.22620000000000001</v>
      </c>
      <c r="AK56" s="55"/>
      <c r="AL56" s="99">
        <v>0.22620000000000001</v>
      </c>
      <c r="AM56" s="99">
        <v>0.22620000000000001</v>
      </c>
      <c r="AN56" s="55"/>
      <c r="AO56" s="99">
        <v>0.22620000000000001</v>
      </c>
      <c r="AP56" s="99">
        <v>0.22620000000000001</v>
      </c>
      <c r="AQ56" s="55"/>
      <c r="AR56" s="99">
        <v>0.22620000000000001</v>
      </c>
      <c r="AS56" s="99">
        <v>0.22620000000000001</v>
      </c>
      <c r="AT56" s="55"/>
      <c r="AU56" s="99">
        <v>0.22620000000000001</v>
      </c>
      <c r="AV56" s="99">
        <v>0.22620000000000001</v>
      </c>
    </row>
    <row r="57" spans="1:48" x14ac:dyDescent="0.2">
      <c r="A57" s="48" t="s">
        <v>40</v>
      </c>
      <c r="B57" s="78"/>
      <c r="C57" s="15"/>
      <c r="D57" s="52"/>
      <c r="E57" s="56">
        <f>E54*E56</f>
        <v>-84.42885489599999</v>
      </c>
      <c r="F57" s="56">
        <f>F54*F56</f>
        <v>-469.71259005599984</v>
      </c>
      <c r="G57" s="52"/>
      <c r="H57" s="56">
        <f>H54*H56</f>
        <v>-175.07665458</v>
      </c>
      <c r="I57" s="56">
        <f>I54*I56</f>
        <v>-854.78601942000012</v>
      </c>
      <c r="J57" s="52"/>
      <c r="K57" s="56">
        <f>K54*K56</f>
        <v>-131.66905762799999</v>
      </c>
      <c r="L57" s="56">
        <f>L54*L56</f>
        <v>-642.85481077199961</v>
      </c>
      <c r="M57" s="52"/>
      <c r="N57" s="56">
        <f>N54*N56</f>
        <v>-92.173949062559984</v>
      </c>
      <c r="O57" s="56">
        <f>O54*O56</f>
        <v>-450.02575130543983</v>
      </c>
      <c r="P57" s="52"/>
      <c r="Q57" s="56">
        <f>Q54*Q56</f>
        <v>-56.278329812755203</v>
      </c>
      <c r="R57" s="56">
        <f>R54*R56</f>
        <v>-274.77066908580497</v>
      </c>
      <c r="S57" s="52"/>
      <c r="T57" s="56">
        <f>T54*T56</f>
        <v>-23.694240733334844</v>
      </c>
      <c r="U57" s="56">
        <f>U54*U56</f>
        <v>-115.68364593334078</v>
      </c>
      <c r="V57" s="52"/>
      <c r="W57" s="56">
        <f>W54*W56</f>
        <v>5.8432405893319714</v>
      </c>
      <c r="X57" s="56">
        <f>X54*X56</f>
        <v>28.528762877326756</v>
      </c>
      <c r="Y57" s="52"/>
      <c r="Z57" s="56">
        <f>Z54*Z56</f>
        <v>32.577842775785442</v>
      </c>
      <c r="AA57" s="56">
        <f>AA54*AA56</f>
        <v>159.05652649354064</v>
      </c>
      <c r="AB57" s="52"/>
      <c r="AC57" s="56">
        <f>AC54*AC56</f>
        <v>56.733796156922523</v>
      </c>
      <c r="AD57" s="56">
        <f>AD54*AD56</f>
        <v>276.99441653085711</v>
      </c>
      <c r="AE57" s="52"/>
      <c r="AF57" s="56">
        <f>AF54*AF56</f>
        <v>78.517392637168797</v>
      </c>
      <c r="AG57" s="56">
        <f>AG54*AG56</f>
        <v>383.34962287558892</v>
      </c>
      <c r="AH57" s="52"/>
      <c r="AI57" s="56">
        <f>AI54*AI56</f>
        <v>99.858316920496037</v>
      </c>
      <c r="AJ57" s="56">
        <f>AJ54*AJ56</f>
        <v>448.81375407124051</v>
      </c>
      <c r="AK57" s="52"/>
      <c r="AL57" s="56">
        <f>AL54*AL56</f>
        <v>125.96358504045632</v>
      </c>
      <c r="AM57" s="56">
        <f>AM54*AM56</f>
        <v>566.14402507194109</v>
      </c>
      <c r="AN57" s="52"/>
      <c r="AO57" s="56">
        <f>AO54*AO56</f>
        <v>151.0187468941798</v>
      </c>
      <c r="AP57" s="56">
        <f>AP54*AP56</f>
        <v>678.75458768922567</v>
      </c>
      <c r="AQ57" s="52"/>
      <c r="AR57" s="56">
        <f>AR54*AR56</f>
        <v>175.08506069176548</v>
      </c>
      <c r="AS57" s="56">
        <f>AS54*AS56</f>
        <v>786.92076728496806</v>
      </c>
      <c r="AT57" s="52"/>
      <c r="AU57" s="56">
        <f>AU54*AU56</f>
        <v>198.21888398650421</v>
      </c>
      <c r="AV57" s="56">
        <f>AV54*AV56</f>
        <v>890.8958631920907</v>
      </c>
    </row>
    <row r="58" spans="1:48" x14ac:dyDescent="0.2">
      <c r="A58" s="57" t="s">
        <v>41</v>
      </c>
      <c r="B58" s="12"/>
      <c r="C58" s="15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</row>
    <row r="59" spans="1:48" x14ac:dyDescent="0.2">
      <c r="A59" s="48" t="s">
        <v>40</v>
      </c>
      <c r="B59" s="12"/>
      <c r="C59" s="15"/>
      <c r="D59" s="58"/>
      <c r="E59" s="59">
        <f>E57</f>
        <v>-84.42885489599999</v>
      </c>
      <c r="F59" s="59">
        <f>F57</f>
        <v>-469.71259005599984</v>
      </c>
      <c r="G59" s="58"/>
      <c r="H59" s="59">
        <f>H57</f>
        <v>-175.07665458</v>
      </c>
      <c r="I59" s="59">
        <f>I57</f>
        <v>-854.78601942000012</v>
      </c>
      <c r="J59" s="58"/>
      <c r="K59" s="59">
        <f>K57</f>
        <v>-131.66905762799999</v>
      </c>
      <c r="L59" s="59">
        <f>L57</f>
        <v>-642.85481077199961</v>
      </c>
      <c r="M59" s="58"/>
      <c r="N59" s="59">
        <f>N57</f>
        <v>-92.173949062559984</v>
      </c>
      <c r="O59" s="59">
        <f>O57</f>
        <v>-450.02575130543983</v>
      </c>
      <c r="P59" s="58"/>
      <c r="Q59" s="59">
        <f>Q57</f>
        <v>-56.278329812755203</v>
      </c>
      <c r="R59" s="59">
        <f>R57</f>
        <v>-274.77066908580497</v>
      </c>
      <c r="S59" s="58"/>
      <c r="T59" s="59">
        <f>T57</f>
        <v>-23.694240733334844</v>
      </c>
      <c r="U59" s="59">
        <f>U57</f>
        <v>-115.68364593334078</v>
      </c>
      <c r="V59" s="58"/>
      <c r="W59" s="59">
        <f>W57</f>
        <v>5.8432405893319714</v>
      </c>
      <c r="X59" s="59">
        <f>X57</f>
        <v>28.528762877326756</v>
      </c>
      <c r="Y59" s="58"/>
      <c r="Z59" s="59">
        <f>Z57</f>
        <v>32.577842775785442</v>
      </c>
      <c r="AA59" s="59">
        <f>AA57</f>
        <v>159.05652649354064</v>
      </c>
      <c r="AB59" s="58"/>
      <c r="AC59" s="59">
        <f>AC57</f>
        <v>56.733796156922523</v>
      </c>
      <c r="AD59" s="59">
        <f>AD57</f>
        <v>276.99441653085711</v>
      </c>
      <c r="AE59" s="58"/>
      <c r="AF59" s="59">
        <f>AF57</f>
        <v>78.517392637168797</v>
      </c>
      <c r="AG59" s="59">
        <f>AG57</f>
        <v>383.34962287558892</v>
      </c>
      <c r="AH59" s="58"/>
      <c r="AI59" s="59">
        <f>AI57</f>
        <v>99.858316920496037</v>
      </c>
      <c r="AJ59" s="59">
        <f>AJ57</f>
        <v>448.81375407124051</v>
      </c>
      <c r="AK59" s="58"/>
      <c r="AL59" s="59">
        <f>AL57</f>
        <v>125.96358504045632</v>
      </c>
      <c r="AM59" s="59">
        <f>AM57</f>
        <v>566.14402507194109</v>
      </c>
      <c r="AN59" s="58"/>
      <c r="AO59" s="59">
        <f>AO57</f>
        <v>151.0187468941798</v>
      </c>
      <c r="AP59" s="59">
        <f>AP57</f>
        <v>678.75458768922567</v>
      </c>
      <c r="AQ59" s="58"/>
      <c r="AR59" s="59">
        <f>AR57</f>
        <v>175.08506069176548</v>
      </c>
      <c r="AS59" s="59">
        <f>AS57</f>
        <v>786.92076728496806</v>
      </c>
      <c r="AT59" s="58"/>
      <c r="AU59" s="59">
        <f>AU57</f>
        <v>198.21888398650421</v>
      </c>
      <c r="AV59" s="59">
        <f>AV57</f>
        <v>890.8958631920907</v>
      </c>
    </row>
    <row r="60" spans="1:48" x14ac:dyDescent="0.2">
      <c r="A60" s="50" t="s">
        <v>42</v>
      </c>
      <c r="B60" s="12"/>
      <c r="C60" s="15"/>
      <c r="D60" s="60"/>
      <c r="E60" s="61">
        <f>E57/(1-E56)</f>
        <v>-109.10940151977253</v>
      </c>
      <c r="F60" s="61">
        <f>F57/(1-F56)</f>
        <v>-607.02066432669915</v>
      </c>
      <c r="G60" s="60"/>
      <c r="H60" s="61">
        <f t="shared" ref="H60:I60" si="35">H57/(1-H56)</f>
        <v>-226.2556921426725</v>
      </c>
      <c r="I60" s="61">
        <f t="shared" si="35"/>
        <v>-1104.6601439906954</v>
      </c>
      <c r="J60" s="60"/>
      <c r="K60" s="61">
        <f t="shared" ref="K60:L60" si="36">K57/(1-K56)</f>
        <v>-170.15903027655722</v>
      </c>
      <c r="L60" s="61">
        <f t="shared" si="36"/>
        <v>-830.77644193848482</v>
      </c>
      <c r="M60" s="60"/>
      <c r="N60" s="61">
        <f t="shared" ref="N60:O60" si="37">N57/(1-N56)</f>
        <v>-119.11856947862493</v>
      </c>
      <c r="O60" s="61">
        <f t="shared" si="37"/>
        <v>-581.57889804269814</v>
      </c>
      <c r="P60" s="60"/>
      <c r="Q60" s="61">
        <f t="shared" ref="Q60:R60" si="38">Q57/(1-Q56)</f>
        <v>-72.729813663421041</v>
      </c>
      <c r="R60" s="61">
        <f t="shared" si="38"/>
        <v>-355.09261965082055</v>
      </c>
      <c r="S60" s="60"/>
      <c r="T60" s="61">
        <f t="shared" ref="T60:U60" si="39">T57/(1-T56)</f>
        <v>-30.620626432327271</v>
      </c>
      <c r="U60" s="61">
        <f t="shared" si="39"/>
        <v>-149.50070552253914</v>
      </c>
      <c r="V60" s="60"/>
      <c r="W60" s="61">
        <f t="shared" ref="W60:X60" si="40">W57/(1-W56)</f>
        <v>7.5513577013853332</v>
      </c>
      <c r="X60" s="61">
        <f t="shared" si="40"/>
        <v>36.868393483234371</v>
      </c>
      <c r="Y60" s="60"/>
      <c r="Z60" s="61">
        <f t="shared" ref="Z60:AA60" si="41">Z57/(1-Z56)</f>
        <v>42.101114985507159</v>
      </c>
      <c r="AA60" s="61">
        <f t="shared" si="41"/>
        <v>205.55250257629962</v>
      </c>
      <c r="AB60" s="60"/>
      <c r="AC60" s="61">
        <f t="shared" ref="AC60:AD60" si="42">AC57/(1-AC56)</f>
        <v>73.318423568005329</v>
      </c>
      <c r="AD60" s="61">
        <f t="shared" si="42"/>
        <v>357.96642094967314</v>
      </c>
      <c r="AE60" s="60"/>
      <c r="AF60" s="61">
        <f t="shared" ref="AF60:AG60" si="43">AF57/(1-AF56)</f>
        <v>101.46987934501007</v>
      </c>
      <c r="AG60" s="61">
        <f t="shared" si="43"/>
        <v>495.41176386093161</v>
      </c>
      <c r="AH60" s="60"/>
      <c r="AI60" s="61">
        <f t="shared" ref="AI60:AJ60" si="44">AI57/(1-AI56)</f>
        <v>129.04925939583359</v>
      </c>
      <c r="AJ60" s="61">
        <f t="shared" si="44"/>
        <v>580.01260541643899</v>
      </c>
      <c r="AK60" s="60"/>
      <c r="AL60" s="61">
        <f t="shared" ref="AL60:AM60" si="45">AL57/(1-AL56)</f>
        <v>162.78571341490866</v>
      </c>
      <c r="AM60" s="61">
        <f t="shared" si="45"/>
        <v>731.64128337030377</v>
      </c>
      <c r="AN60" s="60"/>
      <c r="AO60" s="61">
        <f t="shared" ref="AO60:AP60" si="46">AO57/(1-AO56)</f>
        <v>195.16509032589789</v>
      </c>
      <c r="AP60" s="61">
        <f t="shared" si="46"/>
        <v>877.17057080540917</v>
      </c>
      <c r="AQ60" s="60"/>
      <c r="AR60" s="61">
        <f t="shared" ref="AR60:AS60" si="47">AR57/(1-AR56)</f>
        <v>226.26655555927303</v>
      </c>
      <c r="AS60" s="61">
        <f t="shared" si="47"/>
        <v>1016.9562771839855</v>
      </c>
      <c r="AT60" s="60"/>
      <c r="AU60" s="61">
        <f t="shared" ref="AU60:AV60" si="48">AU57/(1-AU56)</f>
        <v>256.1629413110677</v>
      </c>
      <c r="AV60" s="61">
        <f t="shared" si="48"/>
        <v>1151.3257472112828</v>
      </c>
    </row>
    <row r="61" spans="1:48" x14ac:dyDescent="0.2">
      <c r="A61" s="12"/>
      <c r="B61" s="47"/>
      <c r="C61" s="62"/>
      <c r="D61" s="62"/>
      <c r="E61" s="62"/>
      <c r="F61" s="6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48" ht="13.5" thickBot="1" x14ac:dyDescent="0.25">
      <c r="A62" s="12"/>
      <c r="B62" s="47"/>
      <c r="C62" s="62"/>
      <c r="D62" s="62"/>
      <c r="E62" s="62"/>
      <c r="F62" s="62"/>
      <c r="G62" s="12"/>
      <c r="H62" s="12"/>
    </row>
    <row r="63" spans="1:48" ht="13.5" thickBot="1" x14ac:dyDescent="0.25">
      <c r="A63" s="79" t="s">
        <v>43</v>
      </c>
      <c r="B63" s="80"/>
      <c r="C63" s="63"/>
      <c r="D63" s="64">
        <v>2013</v>
      </c>
      <c r="E63" s="65">
        <v>2014</v>
      </c>
      <c r="F63" s="65">
        <v>2015</v>
      </c>
      <c r="G63" s="65">
        <v>2016</v>
      </c>
      <c r="H63" s="66">
        <v>2017</v>
      </c>
      <c r="I63" s="66">
        <v>2018</v>
      </c>
      <c r="J63" s="66">
        <v>2019</v>
      </c>
      <c r="K63" s="66">
        <v>2020</v>
      </c>
      <c r="L63" s="66">
        <v>2021</v>
      </c>
      <c r="M63" s="66">
        <v>2022</v>
      </c>
      <c r="N63" s="66">
        <v>2023</v>
      </c>
      <c r="O63" s="66">
        <v>2024</v>
      </c>
      <c r="P63" s="66">
        <v>2025</v>
      </c>
      <c r="Q63" s="66">
        <v>2026</v>
      </c>
      <c r="R63" s="88">
        <v>2027</v>
      </c>
      <c r="S63" s="89"/>
    </row>
    <row r="64" spans="1:48" x14ac:dyDescent="0.2">
      <c r="A64" s="80"/>
      <c r="B64" s="81" t="s">
        <v>44</v>
      </c>
      <c r="C64" s="82">
        <v>52</v>
      </c>
      <c r="D64" s="53"/>
      <c r="E64" s="53"/>
      <c r="F64" s="12"/>
      <c r="G64" s="5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38" ht="15" x14ac:dyDescent="0.2">
      <c r="A65" s="80" t="s">
        <v>45</v>
      </c>
      <c r="B65" s="80"/>
      <c r="C65" s="52"/>
      <c r="D65" s="54">
        <v>0</v>
      </c>
      <c r="E65" s="54">
        <f>D67</f>
        <v>207000</v>
      </c>
      <c r="F65" s="54">
        <f t="shared" ref="F65:R65" si="49">E67</f>
        <v>207000</v>
      </c>
      <c r="G65" s="54">
        <f t="shared" si="49"/>
        <v>207000</v>
      </c>
      <c r="H65" s="54">
        <f t="shared" si="49"/>
        <v>207000</v>
      </c>
      <c r="I65" s="54">
        <f t="shared" si="49"/>
        <v>207000</v>
      </c>
      <c r="J65" s="54">
        <f t="shared" si="49"/>
        <v>207000</v>
      </c>
      <c r="K65" s="54">
        <f t="shared" si="49"/>
        <v>207000</v>
      </c>
      <c r="L65" s="54">
        <f t="shared" si="49"/>
        <v>207000</v>
      </c>
      <c r="M65" s="54">
        <f t="shared" si="49"/>
        <v>207000</v>
      </c>
      <c r="N65" s="54">
        <f t="shared" si="49"/>
        <v>207000</v>
      </c>
      <c r="O65" s="54">
        <f t="shared" si="49"/>
        <v>217000</v>
      </c>
      <c r="P65" s="54">
        <f t="shared" si="49"/>
        <v>227000</v>
      </c>
      <c r="Q65" s="54">
        <f t="shared" si="49"/>
        <v>237000</v>
      </c>
      <c r="R65" s="54">
        <f t="shared" si="49"/>
        <v>247000</v>
      </c>
      <c r="S65" s="52"/>
      <c r="X65" s="42"/>
      <c r="AC65" s="10"/>
      <c r="AD65" s="67"/>
      <c r="AF65" s="10"/>
      <c r="AG65" s="67"/>
      <c r="AI65" s="10"/>
      <c r="AJ65" s="67"/>
      <c r="AL65" s="42"/>
    </row>
    <row r="66" spans="1:38" ht="15" x14ac:dyDescent="0.2">
      <c r="A66" s="80" t="s">
        <v>46</v>
      </c>
      <c r="B66" s="80"/>
      <c r="C66" s="68"/>
      <c r="D66" s="69">
        <v>207000</v>
      </c>
      <c r="E66" s="52">
        <v>0</v>
      </c>
      <c r="F66" s="69">
        <v>0</v>
      </c>
      <c r="G66" s="52">
        <v>0</v>
      </c>
      <c r="H66" s="69">
        <v>0</v>
      </c>
      <c r="I66" s="69">
        <v>0</v>
      </c>
      <c r="J66" s="69">
        <v>0</v>
      </c>
      <c r="K66" s="69">
        <v>0</v>
      </c>
      <c r="L66" s="69"/>
      <c r="M66" s="69"/>
      <c r="N66" s="69">
        <v>10000</v>
      </c>
      <c r="O66" s="69">
        <v>10000</v>
      </c>
      <c r="P66" s="69">
        <v>10000</v>
      </c>
      <c r="Q66" s="69">
        <v>10000</v>
      </c>
      <c r="R66" s="69">
        <v>10000</v>
      </c>
      <c r="S66" s="51"/>
      <c r="W66" s="42"/>
      <c r="X66" s="42"/>
      <c r="Z66" s="42"/>
      <c r="AC66" s="10"/>
      <c r="AD66" s="67"/>
      <c r="AF66" s="10"/>
      <c r="AG66" s="67"/>
      <c r="AI66" s="10"/>
      <c r="AJ66" s="67"/>
    </row>
    <row r="67" spans="1:38" ht="15" x14ac:dyDescent="0.2">
      <c r="A67" s="80" t="s">
        <v>47</v>
      </c>
      <c r="B67" s="80"/>
      <c r="C67" s="52">
        <v>0</v>
      </c>
      <c r="D67" s="54">
        <f t="shared" ref="D67:M67" si="50">SUM(D65:D66)</f>
        <v>207000</v>
      </c>
      <c r="E67" s="54">
        <f t="shared" si="50"/>
        <v>207000</v>
      </c>
      <c r="F67" s="54">
        <f t="shared" si="50"/>
        <v>207000</v>
      </c>
      <c r="G67" s="54">
        <f t="shared" si="50"/>
        <v>207000</v>
      </c>
      <c r="H67" s="54">
        <f t="shared" si="50"/>
        <v>207000</v>
      </c>
      <c r="I67" s="54">
        <f t="shared" si="50"/>
        <v>207000</v>
      </c>
      <c r="J67" s="54">
        <f t="shared" si="50"/>
        <v>207000</v>
      </c>
      <c r="K67" s="54">
        <f t="shared" si="50"/>
        <v>207000</v>
      </c>
      <c r="L67" s="54">
        <f t="shared" si="50"/>
        <v>207000</v>
      </c>
      <c r="M67" s="54">
        <f t="shared" si="50"/>
        <v>207000</v>
      </c>
      <c r="N67" s="54">
        <f>SUM(N65:N66)</f>
        <v>217000</v>
      </c>
      <c r="O67" s="54">
        <f>SUM(O65:O66)</f>
        <v>227000</v>
      </c>
      <c r="P67" s="54">
        <f>SUM(P65:P66)</f>
        <v>237000</v>
      </c>
      <c r="Q67" s="54">
        <f t="shared" ref="Q67:R67" si="51">SUM(Q65:Q66)</f>
        <v>247000</v>
      </c>
      <c r="R67" s="54">
        <f t="shared" si="51"/>
        <v>257000</v>
      </c>
      <c r="S67" s="52"/>
      <c r="X67" s="42"/>
      <c r="AC67" s="10"/>
      <c r="AD67" s="84"/>
      <c r="AF67" s="10"/>
      <c r="AG67" s="84"/>
      <c r="AI67" s="10"/>
      <c r="AJ67" s="84"/>
    </row>
    <row r="68" spans="1:38" ht="15" x14ac:dyDescent="0.2">
      <c r="A68" s="80"/>
      <c r="B68" s="80"/>
      <c r="C68" s="52"/>
      <c r="D68" s="52"/>
      <c r="E68" s="53"/>
      <c r="F68" s="12"/>
      <c r="G68" s="53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W68" s="42"/>
      <c r="AC68" s="10"/>
      <c r="AD68" s="84"/>
      <c r="AF68" s="10"/>
      <c r="AG68" s="84"/>
      <c r="AI68" s="10"/>
      <c r="AJ68" s="84"/>
    </row>
    <row r="69" spans="1:38" ht="15" x14ac:dyDescent="0.2">
      <c r="A69" s="80" t="s">
        <v>48</v>
      </c>
      <c r="B69" s="80"/>
      <c r="C69" s="52"/>
      <c r="D69" s="54">
        <v>0</v>
      </c>
      <c r="E69" s="54">
        <f>D72</f>
        <v>0</v>
      </c>
      <c r="F69" s="54">
        <f t="shared" ref="F69:R69" si="52">E72</f>
        <v>3980.7692307692309</v>
      </c>
      <c r="G69" s="54">
        <f t="shared" si="52"/>
        <v>7961.5384615384619</v>
      </c>
      <c r="H69" s="54">
        <f t="shared" si="52"/>
        <v>11942.307692307693</v>
      </c>
      <c r="I69" s="54">
        <f t="shared" si="52"/>
        <v>15923.076923076924</v>
      </c>
      <c r="J69" s="54">
        <f t="shared" si="52"/>
        <v>19903.846153846156</v>
      </c>
      <c r="K69" s="54">
        <f t="shared" si="52"/>
        <v>23884.615384615387</v>
      </c>
      <c r="L69" s="54">
        <f t="shared" si="52"/>
        <v>27865.384615384617</v>
      </c>
      <c r="M69" s="54">
        <f t="shared" si="52"/>
        <v>31846.153846153848</v>
      </c>
      <c r="N69" s="54">
        <f t="shared" si="52"/>
        <v>35826.923076923078</v>
      </c>
      <c r="O69" s="54">
        <f t="shared" si="52"/>
        <v>39903.846153846156</v>
      </c>
      <c r="P69" s="54">
        <f t="shared" si="52"/>
        <v>44173.076923076922</v>
      </c>
      <c r="Q69" s="54">
        <f t="shared" si="52"/>
        <v>48634.615384615383</v>
      </c>
      <c r="R69" s="54">
        <f t="shared" si="52"/>
        <v>53288.461538461532</v>
      </c>
      <c r="S69" s="52"/>
      <c r="AC69" s="10"/>
      <c r="AD69" s="84"/>
      <c r="AF69" s="10"/>
      <c r="AG69" s="84"/>
      <c r="AI69" s="10"/>
      <c r="AJ69" s="84"/>
    </row>
    <row r="70" spans="1:38" ht="21" customHeight="1" x14ac:dyDescent="0.2">
      <c r="A70" s="80" t="s">
        <v>49</v>
      </c>
      <c r="B70" s="80"/>
      <c r="C70" s="52"/>
      <c r="D70" s="70">
        <v>0</v>
      </c>
      <c r="E70" s="52">
        <f t="shared" ref="E70:G70" si="53">+E65/$C$64</f>
        <v>3980.7692307692309</v>
      </c>
      <c r="F70" s="52">
        <f t="shared" si="53"/>
        <v>3980.7692307692309</v>
      </c>
      <c r="G70" s="52">
        <f t="shared" si="53"/>
        <v>3980.7692307692309</v>
      </c>
      <c r="H70" s="52">
        <f>+H65/$C$64</f>
        <v>3980.7692307692309</v>
      </c>
      <c r="I70" s="52">
        <f>+I65/C64</f>
        <v>3980.7692307692309</v>
      </c>
      <c r="J70" s="52">
        <f>+J65/C64</f>
        <v>3980.7692307692309</v>
      </c>
      <c r="K70" s="52">
        <f>+K65/C64</f>
        <v>3980.7692307692309</v>
      </c>
      <c r="L70" s="52">
        <f>+L65/C64</f>
        <v>3980.7692307692309</v>
      </c>
      <c r="M70" s="52">
        <f>+M65/C64</f>
        <v>3980.7692307692309</v>
      </c>
      <c r="N70" s="52">
        <f>+N65/C64</f>
        <v>3980.7692307692309</v>
      </c>
      <c r="O70" s="52">
        <f>+O65/C64</f>
        <v>4173.0769230769229</v>
      </c>
      <c r="P70" s="52">
        <f>+P65/C64</f>
        <v>4365.3846153846152</v>
      </c>
      <c r="Q70" s="52">
        <f>+Q65/C64</f>
        <v>4557.6923076923076</v>
      </c>
      <c r="R70" s="52">
        <f>+R65/C64</f>
        <v>4750</v>
      </c>
      <c r="S70" s="52"/>
      <c r="Z70" s="42"/>
      <c r="AB70" s="85"/>
      <c r="AC70" s="10"/>
      <c r="AD70" s="86"/>
      <c r="AF70" s="10"/>
      <c r="AG70" s="86"/>
      <c r="AI70" s="10"/>
      <c r="AJ70" s="84"/>
    </row>
    <row r="71" spans="1:38" ht="15" x14ac:dyDescent="0.2">
      <c r="A71" s="80" t="s">
        <v>50</v>
      </c>
      <c r="B71" s="12"/>
      <c r="C71" s="12"/>
      <c r="D71" s="53">
        <v>1990.3846153846155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f>L66/$C$64/2</f>
        <v>0</v>
      </c>
      <c r="M71" s="53">
        <f>M66/$C$64/2</f>
        <v>0</v>
      </c>
      <c r="N71" s="53">
        <f>N66/$C$64/2</f>
        <v>96.15384615384616</v>
      </c>
      <c r="O71" s="53">
        <f>O66/$C$64/2</f>
        <v>96.15384615384616</v>
      </c>
      <c r="P71" s="53">
        <f>P66/$C$64/2</f>
        <v>96.15384615384616</v>
      </c>
      <c r="Q71" s="53">
        <f t="shared" ref="Q71:R71" si="54">Q66/$C$64/2</f>
        <v>96.15384615384616</v>
      </c>
      <c r="R71" s="53">
        <f t="shared" si="54"/>
        <v>96.15384615384616</v>
      </c>
      <c r="S71" s="52"/>
      <c r="AC71" s="10"/>
      <c r="AD71" s="86"/>
      <c r="AF71" s="10"/>
      <c r="AG71" s="86"/>
      <c r="AI71" s="10"/>
      <c r="AJ71" s="86"/>
    </row>
    <row r="72" spans="1:38" ht="15" x14ac:dyDescent="0.2">
      <c r="A72" s="80" t="s">
        <v>51</v>
      </c>
      <c r="B72" s="80"/>
      <c r="C72" s="52">
        <v>0</v>
      </c>
      <c r="D72" s="54">
        <f t="shared" ref="D72:H72" si="55">+D69+D70</f>
        <v>0</v>
      </c>
      <c r="E72" s="54">
        <f t="shared" si="55"/>
        <v>3980.7692307692309</v>
      </c>
      <c r="F72" s="54">
        <f t="shared" si="55"/>
        <v>7961.5384615384619</v>
      </c>
      <c r="G72" s="54">
        <f t="shared" si="55"/>
        <v>11942.307692307693</v>
      </c>
      <c r="H72" s="54">
        <f t="shared" si="55"/>
        <v>15923.076923076924</v>
      </c>
      <c r="I72" s="54">
        <f>+I69+I70</f>
        <v>19903.846153846156</v>
      </c>
      <c r="J72" s="54">
        <f>+J69+J70</f>
        <v>23884.615384615387</v>
      </c>
      <c r="K72" s="54">
        <f>+K69+K70</f>
        <v>27865.384615384617</v>
      </c>
      <c r="L72" s="54">
        <f>SUM(L69:L71)</f>
        <v>31846.153846153848</v>
      </c>
      <c r="M72" s="54">
        <f>SUM(M69:M71)</f>
        <v>35826.923076923078</v>
      </c>
      <c r="N72" s="54">
        <f>SUM(N69:N71)</f>
        <v>39903.846153846156</v>
      </c>
      <c r="O72" s="54">
        <f>SUM(O69:O71)</f>
        <v>44173.076923076922</v>
      </c>
      <c r="P72" s="54">
        <f>SUM(P69:P71)</f>
        <v>48634.615384615383</v>
      </c>
      <c r="Q72" s="54">
        <f t="shared" ref="Q72:R72" si="56">SUM(Q69:Q71)</f>
        <v>53288.461538461532</v>
      </c>
      <c r="R72" s="54">
        <f t="shared" si="56"/>
        <v>58134.615384615376</v>
      </c>
      <c r="S72" s="52"/>
      <c r="AC72" s="10"/>
      <c r="AD72" s="86"/>
      <c r="AF72" s="10"/>
      <c r="AG72" s="86"/>
      <c r="AI72" s="10"/>
      <c r="AJ72" s="86"/>
    </row>
    <row r="73" spans="1:38" ht="15" x14ac:dyDescent="0.2">
      <c r="A73" s="80"/>
      <c r="B73" s="80"/>
      <c r="C73" s="71"/>
      <c r="D73" s="2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2"/>
      <c r="AC73" s="10"/>
      <c r="AD73" s="86"/>
      <c r="AF73" s="10"/>
      <c r="AG73" s="86"/>
      <c r="AI73" s="10"/>
      <c r="AJ73" s="86"/>
    </row>
    <row r="74" spans="1:38" ht="15" x14ac:dyDescent="0.2">
      <c r="A74" s="80" t="s">
        <v>52</v>
      </c>
      <c r="B74" s="80"/>
      <c r="C74" s="52"/>
      <c r="D74" s="53">
        <v>0</v>
      </c>
      <c r="E74" s="53">
        <f>D75</f>
        <v>207000</v>
      </c>
      <c r="F74" s="53">
        <f t="shared" ref="F74:R74" si="57">E75</f>
        <v>203019.23076923078</v>
      </c>
      <c r="G74" s="53">
        <f t="shared" si="57"/>
        <v>199038.46153846153</v>
      </c>
      <c r="H74" s="53">
        <f t="shared" si="57"/>
        <v>195057.69230769231</v>
      </c>
      <c r="I74" s="53">
        <f t="shared" si="57"/>
        <v>191076.92307692306</v>
      </c>
      <c r="J74" s="53">
        <f t="shared" si="57"/>
        <v>187096.15384615384</v>
      </c>
      <c r="K74" s="53">
        <f t="shared" si="57"/>
        <v>183115.38461538462</v>
      </c>
      <c r="L74" s="53">
        <f t="shared" si="57"/>
        <v>179134.61538461538</v>
      </c>
      <c r="M74" s="53">
        <f t="shared" si="57"/>
        <v>175153.84615384616</v>
      </c>
      <c r="N74" s="53">
        <f t="shared" si="57"/>
        <v>171173.07692307694</v>
      </c>
      <c r="O74" s="53">
        <f t="shared" si="57"/>
        <v>177096.15384615384</v>
      </c>
      <c r="P74" s="53">
        <f t="shared" si="57"/>
        <v>182826.92307692306</v>
      </c>
      <c r="Q74" s="53">
        <f t="shared" si="57"/>
        <v>188365.38461538462</v>
      </c>
      <c r="R74" s="53">
        <f t="shared" si="57"/>
        <v>193711.53846153847</v>
      </c>
      <c r="S74" s="52"/>
      <c r="AC74" s="10"/>
      <c r="AD74" s="86"/>
      <c r="AF74" s="10"/>
      <c r="AG74" s="86"/>
      <c r="AI74" s="10"/>
      <c r="AJ74" s="86"/>
    </row>
    <row r="75" spans="1:38" ht="15" x14ac:dyDescent="0.2">
      <c r="A75" s="80" t="s">
        <v>53</v>
      </c>
      <c r="B75" s="80"/>
      <c r="C75" s="52"/>
      <c r="D75" s="54">
        <f t="shared" ref="D75:H75" si="58">D67-D72</f>
        <v>207000</v>
      </c>
      <c r="E75" s="54">
        <f t="shared" si="58"/>
        <v>203019.23076923078</v>
      </c>
      <c r="F75" s="54">
        <f t="shared" si="58"/>
        <v>199038.46153846153</v>
      </c>
      <c r="G75" s="54">
        <f t="shared" si="58"/>
        <v>195057.69230769231</v>
      </c>
      <c r="H75" s="54">
        <f t="shared" si="58"/>
        <v>191076.92307692306</v>
      </c>
      <c r="I75" s="54">
        <f>I67-I72</f>
        <v>187096.15384615384</v>
      </c>
      <c r="J75" s="54">
        <f t="shared" ref="J75:R75" si="59">J67-J72</f>
        <v>183115.38461538462</v>
      </c>
      <c r="K75" s="54">
        <f t="shared" si="59"/>
        <v>179134.61538461538</v>
      </c>
      <c r="L75" s="54">
        <f t="shared" si="59"/>
        <v>175153.84615384616</v>
      </c>
      <c r="M75" s="54">
        <f t="shared" si="59"/>
        <v>171173.07692307694</v>
      </c>
      <c r="N75" s="54">
        <f t="shared" si="59"/>
        <v>177096.15384615384</v>
      </c>
      <c r="O75" s="54">
        <f t="shared" si="59"/>
        <v>182826.92307692306</v>
      </c>
      <c r="P75" s="54">
        <f t="shared" si="59"/>
        <v>188365.38461538462</v>
      </c>
      <c r="Q75" s="54">
        <f t="shared" si="59"/>
        <v>193711.53846153847</v>
      </c>
      <c r="R75" s="54">
        <f t="shared" si="59"/>
        <v>198865.38461538462</v>
      </c>
      <c r="S75" s="52"/>
      <c r="AC75" s="10"/>
      <c r="AD75" s="86"/>
      <c r="AF75" s="10"/>
      <c r="AG75" s="86"/>
      <c r="AI75" s="10"/>
      <c r="AJ75" s="86"/>
    </row>
    <row r="76" spans="1:38" ht="24.95" customHeight="1" thickBot="1" x14ac:dyDescent="0.25">
      <c r="A76" s="83" t="s">
        <v>54</v>
      </c>
      <c r="B76" s="80"/>
      <c r="C76" s="52"/>
      <c r="D76" s="72">
        <f>SUM(D74:D75)/2</f>
        <v>103500</v>
      </c>
      <c r="E76" s="72">
        <f t="shared" ref="E76:R76" si="60">SUM(E74:E75)/2</f>
        <v>205009.61538461538</v>
      </c>
      <c r="F76" s="72">
        <f t="shared" si="60"/>
        <v>201028.84615384616</v>
      </c>
      <c r="G76" s="72">
        <f t="shared" si="60"/>
        <v>197048.07692307694</v>
      </c>
      <c r="H76" s="72">
        <f t="shared" si="60"/>
        <v>193067.30769230769</v>
      </c>
      <c r="I76" s="72">
        <f t="shared" si="60"/>
        <v>189086.53846153844</v>
      </c>
      <c r="J76" s="72">
        <f t="shared" si="60"/>
        <v>185105.76923076925</v>
      </c>
      <c r="K76" s="72">
        <f t="shared" si="60"/>
        <v>181125</v>
      </c>
      <c r="L76" s="72">
        <f t="shared" si="60"/>
        <v>177144.23076923075</v>
      </c>
      <c r="M76" s="72">
        <f t="shared" si="60"/>
        <v>173163.46153846156</v>
      </c>
      <c r="N76" s="72">
        <f t="shared" si="60"/>
        <v>174134.61538461538</v>
      </c>
      <c r="O76" s="72">
        <f t="shared" si="60"/>
        <v>179961.53846153844</v>
      </c>
      <c r="P76" s="72">
        <f t="shared" si="60"/>
        <v>185596.15384615384</v>
      </c>
      <c r="Q76" s="72">
        <f t="shared" si="60"/>
        <v>191038.46153846156</v>
      </c>
      <c r="R76" s="72">
        <f t="shared" si="60"/>
        <v>196288.46153846156</v>
      </c>
      <c r="S76" s="52"/>
      <c r="AC76" s="10"/>
      <c r="AD76" s="86"/>
      <c r="AE76" s="85"/>
      <c r="AF76" s="10"/>
      <c r="AG76" s="86"/>
      <c r="AH76" s="85"/>
      <c r="AI76" s="10"/>
      <c r="AJ76" s="86"/>
    </row>
    <row r="77" spans="1:38" ht="15" x14ac:dyDescent="0.2">
      <c r="A77" s="80"/>
      <c r="B77" s="80"/>
      <c r="C77" s="52"/>
      <c r="D77" s="53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AC77" s="10"/>
      <c r="AD77" s="87"/>
      <c r="AF77" s="10"/>
      <c r="AG77" s="87"/>
      <c r="AI77" s="10"/>
      <c r="AJ77" s="87"/>
    </row>
    <row r="78" spans="1:38" ht="13.5" thickBot="1" x14ac:dyDescent="0.25">
      <c r="A78" s="79" t="s">
        <v>55</v>
      </c>
      <c r="B78" s="83"/>
      <c r="C78" s="53"/>
      <c r="D78" s="53"/>
      <c r="E78" s="53"/>
      <c r="F78" s="12"/>
      <c r="G78" s="53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AG78" s="42"/>
      <c r="AJ78" s="42"/>
    </row>
    <row r="79" spans="1:38" ht="13.5" thickBot="1" x14ac:dyDescent="0.25">
      <c r="A79" s="83"/>
      <c r="B79" s="12"/>
      <c r="C79" s="83"/>
      <c r="D79" s="64">
        <v>2013</v>
      </c>
      <c r="E79" s="65">
        <v>2014</v>
      </c>
      <c r="F79" s="65">
        <v>2015</v>
      </c>
      <c r="G79" s="65">
        <v>2016</v>
      </c>
      <c r="H79" s="66">
        <v>2017</v>
      </c>
      <c r="I79" s="66">
        <v>2018</v>
      </c>
      <c r="J79" s="66">
        <v>2019</v>
      </c>
      <c r="K79" s="66">
        <v>2020</v>
      </c>
      <c r="L79" s="66">
        <v>2021</v>
      </c>
      <c r="M79" s="66">
        <v>2022</v>
      </c>
      <c r="N79" s="66">
        <v>2023</v>
      </c>
      <c r="O79" s="66">
        <v>2024</v>
      </c>
      <c r="P79" s="66">
        <v>2025</v>
      </c>
      <c r="Q79" s="66">
        <v>2026</v>
      </c>
      <c r="R79" s="88">
        <v>2027</v>
      </c>
      <c r="S79" s="89"/>
    </row>
    <row r="80" spans="1:38" x14ac:dyDescent="0.2">
      <c r="A80" s="80"/>
      <c r="B80" s="12"/>
      <c r="C80" s="80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2"/>
    </row>
    <row r="81" spans="1:19" x14ac:dyDescent="0.2">
      <c r="A81" s="80" t="s">
        <v>56</v>
      </c>
      <c r="B81" s="12"/>
      <c r="C81" s="80"/>
      <c r="D81" s="54">
        <v>0</v>
      </c>
      <c r="E81" s="54">
        <f t="shared" ref="E81" si="61">+D89</f>
        <v>198720</v>
      </c>
      <c r="F81" s="54">
        <f t="shared" ref="F81" si="62">+E89</f>
        <v>182822.39999999999</v>
      </c>
      <c r="G81" s="54">
        <f t="shared" ref="G81" si="63">+F89</f>
        <v>168196.60800000001</v>
      </c>
      <c r="H81" s="54">
        <f t="shared" ref="H81" si="64">+G89</f>
        <v>154740.87936000002</v>
      </c>
      <c r="I81" s="54">
        <f t="shared" ref="I81:P81" si="65">+H89</f>
        <v>142361.60901120002</v>
      </c>
      <c r="J81" s="54">
        <f t="shared" si="65"/>
        <v>130972.68029030402</v>
      </c>
      <c r="K81" s="54">
        <f t="shared" si="65"/>
        <v>120494.8658670797</v>
      </c>
      <c r="L81" s="54">
        <f t="shared" si="65"/>
        <v>110855.27659771332</v>
      </c>
      <c r="M81" s="54">
        <f t="shared" si="65"/>
        <v>101986.85446989627</v>
      </c>
      <c r="N81" s="54">
        <f t="shared" si="65"/>
        <v>93827.906112304569</v>
      </c>
      <c r="O81" s="54">
        <f t="shared" si="65"/>
        <v>90921.67362332021</v>
      </c>
      <c r="P81" s="54">
        <f t="shared" si="65"/>
        <v>88247.939733454594</v>
      </c>
      <c r="Q81" s="54">
        <f t="shared" ref="Q81" si="66">+P89</f>
        <v>85788.104554778227</v>
      </c>
      <c r="R81" s="54">
        <f t="shared" ref="R81" si="67">+Q89</f>
        <v>83525.056190395975</v>
      </c>
      <c r="S81" s="52"/>
    </row>
    <row r="82" spans="1:19" x14ac:dyDescent="0.2">
      <c r="A82" s="80" t="s">
        <v>57</v>
      </c>
      <c r="B82" s="12"/>
      <c r="C82" s="80"/>
      <c r="D82" s="53">
        <v>207000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f>L66</f>
        <v>0</v>
      </c>
      <c r="M82" s="53">
        <f>M66</f>
        <v>0</v>
      </c>
      <c r="N82" s="53">
        <f>N66</f>
        <v>10000</v>
      </c>
      <c r="O82" s="53">
        <f>O66</f>
        <v>10000</v>
      </c>
      <c r="P82" s="53">
        <f>P66</f>
        <v>10000</v>
      </c>
      <c r="Q82" s="53">
        <f t="shared" ref="Q82:R82" si="68">Q66</f>
        <v>10000</v>
      </c>
      <c r="R82" s="53">
        <f t="shared" si="68"/>
        <v>10000</v>
      </c>
      <c r="S82" s="52"/>
    </row>
    <row r="83" spans="1:19" x14ac:dyDescent="0.2">
      <c r="A83" s="80" t="s">
        <v>58</v>
      </c>
      <c r="B83" s="12"/>
      <c r="C83" s="80"/>
      <c r="D83" s="54">
        <v>207000</v>
      </c>
      <c r="E83" s="54">
        <f t="shared" ref="E83:H83" si="69">+E81</f>
        <v>198720</v>
      </c>
      <c r="F83" s="54">
        <f t="shared" si="69"/>
        <v>182822.39999999999</v>
      </c>
      <c r="G83" s="54">
        <f t="shared" si="69"/>
        <v>168196.60800000001</v>
      </c>
      <c r="H83" s="54">
        <f t="shared" si="69"/>
        <v>154740.87936000002</v>
      </c>
      <c r="I83" s="54">
        <f>+I81</f>
        <v>142361.60901120002</v>
      </c>
      <c r="J83" s="54">
        <f>+J81</f>
        <v>130972.68029030402</v>
      </c>
      <c r="K83" s="54">
        <f>+K81</f>
        <v>120494.8658670797</v>
      </c>
      <c r="L83" s="54">
        <f>SUM(L81:L82)</f>
        <v>110855.27659771332</v>
      </c>
      <c r="M83" s="54">
        <f>SUM(M81:M82)</f>
        <v>101986.85446989627</v>
      </c>
      <c r="N83" s="54">
        <f>SUM(N81:N82)</f>
        <v>103827.90611230457</v>
      </c>
      <c r="O83" s="54">
        <f>SUM(O81:O82)</f>
        <v>100921.67362332021</v>
      </c>
      <c r="P83" s="54">
        <f>SUM(P81:P82)</f>
        <v>98247.939733454594</v>
      </c>
      <c r="Q83" s="54">
        <f t="shared" ref="Q83:R83" si="70">SUM(Q81:Q82)</f>
        <v>95788.104554778227</v>
      </c>
      <c r="R83" s="54">
        <f t="shared" si="70"/>
        <v>93525.056190395975</v>
      </c>
      <c r="S83" s="52"/>
    </row>
    <row r="84" spans="1:19" x14ac:dyDescent="0.2">
      <c r="A84" s="80" t="s">
        <v>59</v>
      </c>
      <c r="B84" s="12"/>
      <c r="C84" s="80"/>
      <c r="D84" s="53">
        <f>D66/2</f>
        <v>103500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f>L66/2</f>
        <v>0</v>
      </c>
      <c r="M84" s="53">
        <f>M66/2</f>
        <v>0</v>
      </c>
      <c r="N84" s="53">
        <f>N66/2</f>
        <v>5000</v>
      </c>
      <c r="O84" s="53">
        <f>O66/2</f>
        <v>5000</v>
      </c>
      <c r="P84" s="53">
        <f>P66/2</f>
        <v>5000</v>
      </c>
      <c r="Q84" s="53">
        <f t="shared" ref="Q84:R84" si="71">Q66/2</f>
        <v>5000</v>
      </c>
      <c r="R84" s="53">
        <f t="shared" si="71"/>
        <v>5000</v>
      </c>
      <c r="S84" s="52"/>
    </row>
    <row r="85" spans="1:19" x14ac:dyDescent="0.2">
      <c r="A85" s="80" t="s">
        <v>60</v>
      </c>
      <c r="B85" s="12"/>
      <c r="C85" s="80"/>
      <c r="D85" s="54">
        <f>D83-D84</f>
        <v>103500</v>
      </c>
      <c r="E85" s="54">
        <v>198720</v>
      </c>
      <c r="F85" s="54">
        <v>182822.39999999999</v>
      </c>
      <c r="G85" s="54">
        <v>168196.60800000001</v>
      </c>
      <c r="H85" s="54">
        <v>154740.87936000002</v>
      </c>
      <c r="I85" s="54">
        <f>+I83</f>
        <v>142361.60901120002</v>
      </c>
      <c r="J85" s="54">
        <f>+J83</f>
        <v>130972.68029030402</v>
      </c>
      <c r="K85" s="54">
        <f>+K83</f>
        <v>120494.8658670797</v>
      </c>
      <c r="L85" s="54">
        <f>L83-L84</f>
        <v>110855.27659771332</v>
      </c>
      <c r="M85" s="54">
        <f>M83-M84</f>
        <v>101986.85446989627</v>
      </c>
      <c r="N85" s="54">
        <f>N83-N84</f>
        <v>98827.906112304569</v>
      </c>
      <c r="O85" s="54">
        <f>O83-O84</f>
        <v>95921.67362332021</v>
      </c>
      <c r="P85" s="54">
        <f>P83-P84</f>
        <v>93247.939733454594</v>
      </c>
      <c r="Q85" s="54">
        <f t="shared" ref="Q85:R85" si="72">Q83-Q84</f>
        <v>90788.104554778227</v>
      </c>
      <c r="R85" s="54">
        <f t="shared" si="72"/>
        <v>88525.056190395975</v>
      </c>
      <c r="S85" s="52"/>
    </row>
    <row r="86" spans="1:19" x14ac:dyDescent="0.2">
      <c r="A86" s="80" t="s">
        <v>61</v>
      </c>
      <c r="B86" s="12"/>
      <c r="C86" s="63"/>
      <c r="D86" s="112">
        <v>47</v>
      </c>
      <c r="E86" s="112">
        <v>47</v>
      </c>
      <c r="F86" s="112">
        <v>47</v>
      </c>
      <c r="G86" s="112">
        <v>47</v>
      </c>
      <c r="H86" s="112">
        <v>47</v>
      </c>
      <c r="I86" s="112">
        <v>47</v>
      </c>
      <c r="J86" s="112">
        <v>47</v>
      </c>
      <c r="K86" s="112">
        <v>47</v>
      </c>
      <c r="L86" s="112">
        <v>47</v>
      </c>
      <c r="M86" s="112">
        <v>47</v>
      </c>
      <c r="N86" s="112">
        <v>47</v>
      </c>
      <c r="O86" s="112">
        <v>47</v>
      </c>
      <c r="P86" s="112">
        <v>47</v>
      </c>
      <c r="Q86" s="112">
        <v>47</v>
      </c>
      <c r="R86" s="112">
        <v>47</v>
      </c>
      <c r="S86" s="90"/>
    </row>
    <row r="87" spans="1:19" x14ac:dyDescent="0.2">
      <c r="A87" s="80" t="s">
        <v>62</v>
      </c>
      <c r="B87" s="12"/>
      <c r="C87" s="73"/>
      <c r="D87" s="113">
        <v>0.08</v>
      </c>
      <c r="E87" s="113">
        <v>0.08</v>
      </c>
      <c r="F87" s="113">
        <v>0.08</v>
      </c>
      <c r="G87" s="113">
        <v>0.08</v>
      </c>
      <c r="H87" s="113">
        <v>0.08</v>
      </c>
      <c r="I87" s="113">
        <v>0.08</v>
      </c>
      <c r="J87" s="113">
        <v>0.08</v>
      </c>
      <c r="K87" s="113">
        <v>0.08</v>
      </c>
      <c r="L87" s="113">
        <v>0.08</v>
      </c>
      <c r="M87" s="113">
        <v>0.08</v>
      </c>
      <c r="N87" s="113">
        <v>0.08</v>
      </c>
      <c r="O87" s="113">
        <v>0.08</v>
      </c>
      <c r="P87" s="113">
        <v>0.08</v>
      </c>
      <c r="Q87" s="113">
        <v>0.08</v>
      </c>
      <c r="R87" s="113">
        <v>0.08</v>
      </c>
      <c r="S87" s="91"/>
    </row>
    <row r="88" spans="1:19" x14ac:dyDescent="0.2">
      <c r="A88" s="80" t="s">
        <v>63</v>
      </c>
      <c r="B88" s="12"/>
      <c r="C88" s="80"/>
      <c r="D88" s="54">
        <f t="shared" ref="D88:G88" si="73">+D85*D87</f>
        <v>8280</v>
      </c>
      <c r="E88" s="54">
        <f t="shared" si="73"/>
        <v>15897.6</v>
      </c>
      <c r="F88" s="54">
        <f t="shared" si="73"/>
        <v>14625.791999999999</v>
      </c>
      <c r="G88" s="54">
        <f t="shared" si="73"/>
        <v>13455.728640000001</v>
      </c>
      <c r="H88" s="54">
        <f t="shared" ref="H88:N88" si="74">+H85*H87</f>
        <v>12379.270348800002</v>
      </c>
      <c r="I88" s="54">
        <f t="shared" si="74"/>
        <v>11388.928720896001</v>
      </c>
      <c r="J88" s="54">
        <f t="shared" si="74"/>
        <v>10477.814423224321</v>
      </c>
      <c r="K88" s="54">
        <f t="shared" si="74"/>
        <v>9639.5892693663754</v>
      </c>
      <c r="L88" s="54">
        <f t="shared" si="74"/>
        <v>8868.4221278170662</v>
      </c>
      <c r="M88" s="54">
        <f t="shared" si="74"/>
        <v>8158.9483575917011</v>
      </c>
      <c r="N88" s="54">
        <f t="shared" si="74"/>
        <v>7906.2324889843658</v>
      </c>
      <c r="O88" s="54">
        <f t="shared" ref="O88:P88" si="75">+O85*O87</f>
        <v>7673.7338898656171</v>
      </c>
      <c r="P88" s="54">
        <f t="shared" si="75"/>
        <v>7459.8351786763678</v>
      </c>
      <c r="Q88" s="54">
        <f t="shared" ref="Q88:R88" si="76">+Q85*Q87</f>
        <v>7263.0483643822581</v>
      </c>
      <c r="R88" s="54">
        <f t="shared" si="76"/>
        <v>7082.0044952316784</v>
      </c>
      <c r="S88" s="52"/>
    </row>
    <row r="89" spans="1:19" ht="13.5" thickBot="1" x14ac:dyDescent="0.25">
      <c r="A89" s="83" t="s">
        <v>64</v>
      </c>
      <c r="B89" s="12"/>
      <c r="C89" s="80"/>
      <c r="D89" s="72">
        <f>D82-D88</f>
        <v>198720</v>
      </c>
      <c r="E89" s="72">
        <f t="shared" ref="E89:N89" si="77">+E85-E88</f>
        <v>182822.39999999999</v>
      </c>
      <c r="F89" s="72">
        <f t="shared" si="77"/>
        <v>168196.60800000001</v>
      </c>
      <c r="G89" s="72">
        <f t="shared" si="77"/>
        <v>154740.87936000002</v>
      </c>
      <c r="H89" s="72">
        <f t="shared" si="77"/>
        <v>142361.60901120002</v>
      </c>
      <c r="I89" s="72">
        <f t="shared" si="77"/>
        <v>130972.68029030402</v>
      </c>
      <c r="J89" s="72">
        <f t="shared" si="77"/>
        <v>120494.8658670797</v>
      </c>
      <c r="K89" s="72">
        <f t="shared" si="77"/>
        <v>110855.27659771332</v>
      </c>
      <c r="L89" s="72">
        <f t="shared" si="77"/>
        <v>101986.85446989627</v>
      </c>
      <c r="M89" s="72">
        <f t="shared" si="77"/>
        <v>93827.906112304569</v>
      </c>
      <c r="N89" s="72">
        <f t="shared" si="77"/>
        <v>90921.67362332021</v>
      </c>
      <c r="O89" s="72">
        <f t="shared" ref="O89:P89" si="78">+O85-O88</f>
        <v>88247.939733454594</v>
      </c>
      <c r="P89" s="72">
        <f t="shared" si="78"/>
        <v>85788.104554778227</v>
      </c>
      <c r="Q89" s="72">
        <f t="shared" ref="Q89:R89" si="79">+Q85-Q88</f>
        <v>83525.056190395975</v>
      </c>
      <c r="R89" s="72">
        <f t="shared" si="79"/>
        <v>81443.051695164293</v>
      </c>
      <c r="S89" s="52"/>
    </row>
    <row r="90" spans="1:19" x14ac:dyDescent="0.2">
      <c r="A90" s="80"/>
      <c r="B90" s="80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9" x14ac:dyDescent="0.2">
      <c r="J91" s="12"/>
    </row>
    <row r="92" spans="1:19" x14ac:dyDescent="0.2">
      <c r="J92" s="12"/>
    </row>
    <row r="93" spans="1:19" x14ac:dyDescent="0.2">
      <c r="J93" s="12"/>
    </row>
    <row r="94" spans="1:19" x14ac:dyDescent="0.2">
      <c r="J94" s="12"/>
      <c r="L94" s="74"/>
      <c r="M94" s="12"/>
    </row>
    <row r="95" spans="1:19" x14ac:dyDescent="0.2">
      <c r="J95" s="12"/>
      <c r="L95" s="12"/>
    </row>
    <row r="96" spans="1:19" x14ac:dyDescent="0.2">
      <c r="D96" s="12"/>
      <c r="J96" s="12"/>
    </row>
    <row r="99" spans="10:13" x14ac:dyDescent="0.2">
      <c r="J99" s="12"/>
    </row>
    <row r="100" spans="10:13" x14ac:dyDescent="0.2">
      <c r="J100" s="12"/>
    </row>
    <row r="101" spans="10:13" x14ac:dyDescent="0.2">
      <c r="J101" s="12"/>
    </row>
    <row r="102" spans="10:13" x14ac:dyDescent="0.2">
      <c r="J102" s="12"/>
    </row>
    <row r="103" spans="10:13" x14ac:dyDescent="0.2">
      <c r="J103" s="12"/>
    </row>
    <row r="104" spans="10:13" x14ac:dyDescent="0.2">
      <c r="J104" s="12"/>
    </row>
    <row r="105" spans="10:13" x14ac:dyDescent="0.2">
      <c r="J105" s="12"/>
    </row>
    <row r="106" spans="10:13" x14ac:dyDescent="0.2">
      <c r="J106" s="12"/>
      <c r="L106" s="20"/>
      <c r="M106" s="12"/>
    </row>
    <row r="107" spans="10:13" x14ac:dyDescent="0.2">
      <c r="J107" s="12"/>
      <c r="L107" s="12"/>
    </row>
    <row r="108" spans="10:13" x14ac:dyDescent="0.2">
      <c r="J108" s="12"/>
    </row>
  </sheetData>
  <mergeCells count="35">
    <mergeCell ref="AT17:AV17"/>
    <mergeCell ref="AU48:AV48"/>
    <mergeCell ref="AK17:AM17"/>
    <mergeCell ref="AL48:AM48"/>
    <mergeCell ref="AN17:AP17"/>
    <mergeCell ref="AO48:AP48"/>
    <mergeCell ref="AQ17:AS17"/>
    <mergeCell ref="AR48:AS48"/>
    <mergeCell ref="AI48:AJ48"/>
    <mergeCell ref="A47:B47"/>
    <mergeCell ref="E48:F48"/>
    <mergeCell ref="H48:I48"/>
    <mergeCell ref="K48:L48"/>
    <mergeCell ref="N48:O48"/>
    <mergeCell ref="Q48:R48"/>
    <mergeCell ref="T48:U48"/>
    <mergeCell ref="W48:X48"/>
    <mergeCell ref="Z48:AA48"/>
    <mergeCell ref="AC48:AD48"/>
    <mergeCell ref="AF48:AG48"/>
    <mergeCell ref="AB17:AD17"/>
    <mergeCell ref="AE17:AG17"/>
    <mergeCell ref="AH17:AJ17"/>
    <mergeCell ref="S17:U17"/>
    <mergeCell ref="V17:X17"/>
    <mergeCell ref="J17:L17"/>
    <mergeCell ref="M17:O17"/>
    <mergeCell ref="P17:R17"/>
    <mergeCell ref="D17:F17"/>
    <mergeCell ref="Y17:AA17"/>
    <mergeCell ref="A9:F9"/>
    <mergeCell ref="A10:F10"/>
    <mergeCell ref="A12:F12"/>
    <mergeCell ref="A14:F14"/>
    <mergeCell ref="G17:I17"/>
  </mergeCells>
  <pageMargins left="0.19685039370078741" right="0.19685039370078741" top="0.39370078740157483" bottom="0.39370078740157483" header="0.31496062992125984" footer="0.31496062992125984"/>
  <pageSetup scale="37" fitToHeight="2" orientation="landscape" horizontalDpi="1200" verticalDpi="1200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F8AF-DAFB-48AE-BD5B-8BC5C018FE2D}">
  <dimension ref="A1:G8"/>
  <sheetViews>
    <sheetView workbookViewId="0">
      <selection activeCell="A3" sqref="A3:F3"/>
    </sheetView>
  </sheetViews>
  <sheetFormatPr defaultRowHeight="12.75" x14ac:dyDescent="0.2"/>
  <cols>
    <col min="1" max="1" width="24.85546875" bestFit="1" customWidth="1"/>
  </cols>
  <sheetData>
    <row r="1" spans="1:7" ht="15" x14ac:dyDescent="0.25">
      <c r="A1" s="94"/>
      <c r="B1" s="95">
        <v>2023</v>
      </c>
      <c r="C1" s="95">
        <v>2024</v>
      </c>
      <c r="D1" s="95">
        <v>2025</v>
      </c>
      <c r="E1" s="95">
        <v>2026</v>
      </c>
      <c r="F1" s="95">
        <v>2027</v>
      </c>
      <c r="G1" s="109" t="s">
        <v>11</v>
      </c>
    </row>
    <row r="2" spans="1:7" x14ac:dyDescent="0.2">
      <c r="A2" t="s">
        <v>65</v>
      </c>
      <c r="B2" s="96">
        <f>'Revenue requirement  18.2%'!$AJ$43</f>
        <v>11847.142084884668</v>
      </c>
      <c r="C2" s="96">
        <f>'Revenue requirement  18.2%'!$AM$43</f>
        <v>12289.287144327904</v>
      </c>
      <c r="D2" s="96">
        <f>'Revenue requirement  18.2%'!$AP$43</f>
        <v>12722.031630598351</v>
      </c>
      <c r="E2" s="96">
        <f>'Revenue requirement  18.2%'!$AS$43</f>
        <v>13145.375543696009</v>
      </c>
      <c r="F2" s="96">
        <f>'Revenue requirement  18.2%'!$AV$43</f>
        <v>13559.318883620876</v>
      </c>
      <c r="G2" s="96"/>
    </row>
    <row r="3" spans="1:7" x14ac:dyDescent="0.2">
      <c r="A3" s="110" t="s">
        <v>66</v>
      </c>
      <c r="B3" s="111">
        <f>'Revenue requirement  17%'!$AJ$43</f>
        <v>12609.460138080585</v>
      </c>
      <c r="C3" s="111">
        <f>'Revenue requirement  17%'!$AM$43</f>
        <v>13211.944492652214</v>
      </c>
      <c r="D3" s="111">
        <f>'Revenue requirement  17%'!$AP$43</f>
        <v>13798.701500201858</v>
      </c>
      <c r="E3" s="111">
        <f>'Revenue requirement  17%'!$AS$43</f>
        <v>14370.09218989046</v>
      </c>
      <c r="F3" s="111">
        <f>'Revenue requirement  17%'!$AV$43</f>
        <v>14926.448708546079</v>
      </c>
      <c r="G3" s="96"/>
    </row>
    <row r="4" spans="1:7" x14ac:dyDescent="0.2">
      <c r="A4" t="s">
        <v>67</v>
      </c>
      <c r="B4" s="96">
        <f>B2-B3</f>
        <v>-762.31805319591695</v>
      </c>
      <c r="C4" s="96">
        <f t="shared" ref="C4:F4" si="0">C2-C3</f>
        <v>-922.65734832431008</v>
      </c>
      <c r="D4" s="96">
        <f t="shared" si="0"/>
        <v>-1076.6698696035073</v>
      </c>
      <c r="E4" s="96">
        <f t="shared" si="0"/>
        <v>-1224.7166461944507</v>
      </c>
      <c r="F4" s="96">
        <f t="shared" si="0"/>
        <v>-1367.1298249252031</v>
      </c>
      <c r="G4" s="96">
        <f>SUM(B4:F4)</f>
        <v>-5353.4917422433882</v>
      </c>
    </row>
    <row r="5" spans="1:7" x14ac:dyDescent="0.2">
      <c r="B5" s="96"/>
      <c r="C5" s="96"/>
      <c r="D5" s="96"/>
      <c r="E5" s="96"/>
      <c r="F5" s="96"/>
      <c r="G5" s="96"/>
    </row>
    <row r="6" spans="1:7" x14ac:dyDescent="0.2">
      <c r="B6" s="96"/>
      <c r="C6" s="96"/>
      <c r="D6" s="96"/>
      <c r="E6" s="96"/>
      <c r="F6" s="96"/>
      <c r="G6" s="96"/>
    </row>
    <row r="7" spans="1:7" x14ac:dyDescent="0.2">
      <c r="B7" s="96"/>
      <c r="C7" s="96"/>
      <c r="D7" s="96"/>
      <c r="E7" s="96"/>
      <c r="F7" s="96"/>
      <c r="G7" s="96"/>
    </row>
    <row r="8" spans="1:7" x14ac:dyDescent="0.2">
      <c r="B8" s="96"/>
      <c r="C8" s="96"/>
      <c r="D8" s="96"/>
      <c r="E8" s="96"/>
      <c r="F8" s="96"/>
      <c r="G8" s="9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6149E1E7-7217-450B-AE5B-3E2F1F6A64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474F2-3B93-4FBC-99AD-4ECE3EEA5F87}"/>
</file>

<file path=customXml/itemProps3.xml><?xml version="1.0" encoding="utf-8"?>
<ds:datastoreItem xmlns:ds="http://schemas.openxmlformats.org/officeDocument/2006/customXml" ds:itemID="{D4A852FB-759C-4F55-8B23-C40DE0116D9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1f5e108a-442b-424d-88d6-fdac133e65d6"/>
    <ds:schemaRef ds:uri="7e651a3a-8d05-4ee0-9344-b668032e30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requirement  17%</vt:lpstr>
      <vt:lpstr>Revenue requirement  18.2%</vt:lpstr>
      <vt:lpstr>Comparison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WALLIS Donna</cp:lastModifiedBy>
  <cp:revision/>
  <dcterms:created xsi:type="dcterms:W3CDTF">2023-08-10T12:02:36Z</dcterms:created>
  <dcterms:modified xsi:type="dcterms:W3CDTF">2024-02-22T19:10:35Z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