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Submissions/16. Mar 11 2024 - Interrogatory Responses/Excel Files/"/>
    </mc:Choice>
  </mc:AlternateContent>
  <xr:revisionPtr revIDLastSave="0" documentId="8_{B12F03FB-5E85-4951-8E38-15AB7F0C0DD7}" xr6:coauthVersionLast="47" xr6:coauthVersionMax="47" xr10:uidLastSave="{00000000-0000-0000-0000-000000000000}"/>
  <bookViews>
    <workbookView xWindow="-120" yWindow="-120" windowWidth="29040" windowHeight="15840" activeTab="1" xr2:uid="{EDC7CBDE-8E14-4FC3-A7F3-A52EBCB8DD82}"/>
  </bookViews>
  <sheets>
    <sheet name="Tab 1" sheetId="1" r:id="rId1"/>
    <sheet name="Tab 2 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4" l="1"/>
  <c r="L12" i="4"/>
  <c r="L13" i="4"/>
  <c r="L14" i="4"/>
  <c r="L15" i="4"/>
  <c r="L10" i="4"/>
  <c r="K11" i="4"/>
  <c r="K12" i="4"/>
  <c r="K13" i="4"/>
  <c r="K14" i="4"/>
  <c r="K15" i="4"/>
  <c r="K10" i="4"/>
  <c r="L5" i="4"/>
  <c r="L6" i="4"/>
  <c r="L7" i="4"/>
  <c r="L8" i="4"/>
  <c r="L9" i="4"/>
  <c r="L4" i="4"/>
  <c r="K7" i="4"/>
  <c r="K8" i="4"/>
  <c r="K9" i="4"/>
  <c r="K6" i="4"/>
  <c r="K5" i="4"/>
  <c r="K4" i="4"/>
  <c r="P4" i="1"/>
  <c r="J9" i="4"/>
  <c r="I4" i="4"/>
  <c r="F11" i="4" l="1"/>
  <c r="F12" i="4"/>
  <c r="F13" i="4"/>
  <c r="F14" i="4"/>
  <c r="F15" i="4"/>
  <c r="F10" i="4"/>
  <c r="E11" i="4"/>
  <c r="G11" i="4" s="1"/>
  <c r="I11" i="4" s="1"/>
  <c r="E12" i="4"/>
  <c r="E13" i="4"/>
  <c r="G13" i="4" s="1"/>
  <c r="I13" i="4" s="1"/>
  <c r="E14" i="4"/>
  <c r="E15" i="4"/>
  <c r="E10" i="4"/>
  <c r="G10" i="4" s="1"/>
  <c r="I10" i="4" s="1"/>
  <c r="F5" i="4"/>
  <c r="F6" i="4"/>
  <c r="F7" i="4"/>
  <c r="F8" i="4"/>
  <c r="H8" i="4" s="1"/>
  <c r="J8" i="4" s="1"/>
  <c r="F9" i="4"/>
  <c r="H9" i="4" s="1"/>
  <c r="F4" i="4"/>
  <c r="E5" i="4"/>
  <c r="E6" i="4"/>
  <c r="E7" i="4"/>
  <c r="E8" i="4"/>
  <c r="E9" i="4"/>
  <c r="G9" i="4" s="1"/>
  <c r="I9" i="4" s="1"/>
  <c r="E4" i="4"/>
  <c r="G4" i="4" s="1"/>
  <c r="H15" i="4"/>
  <c r="J15" i="4" s="1"/>
  <c r="G15" i="4"/>
  <c r="I15" i="4" s="1"/>
  <c r="H14" i="4"/>
  <c r="J14" i="4" s="1"/>
  <c r="G14" i="4"/>
  <c r="I14" i="4" s="1"/>
  <c r="H13" i="4"/>
  <c r="J13" i="4" s="1"/>
  <c r="H12" i="4"/>
  <c r="J12" i="4" s="1"/>
  <c r="G12" i="4"/>
  <c r="I12" i="4" s="1"/>
  <c r="H11" i="4"/>
  <c r="J11" i="4" s="1"/>
  <c r="H10" i="4"/>
  <c r="J10" i="4" s="1"/>
  <c r="G8" i="4"/>
  <c r="I8" i="4" s="1"/>
  <c r="H7" i="4"/>
  <c r="J7" i="4" s="1"/>
  <c r="G7" i="4"/>
  <c r="I7" i="4" s="1"/>
  <c r="H6" i="4"/>
  <c r="J6" i="4" s="1"/>
  <c r="G6" i="4"/>
  <c r="I6" i="4" s="1"/>
  <c r="H5" i="4"/>
  <c r="J5" i="4" s="1"/>
  <c r="G5" i="4"/>
  <c r="I5" i="4" s="1"/>
  <c r="H4" i="4"/>
  <c r="J4" i="4" s="1"/>
  <c r="J17" i="4" l="1"/>
  <c r="I16" i="4"/>
  <c r="J16" i="4"/>
  <c r="I17" i="4"/>
  <c r="E8" i="1" l="1"/>
  <c r="I14" i="1"/>
  <c r="N8" i="1"/>
  <c r="J14" i="1" l="1"/>
  <c r="E4" i="1" l="1"/>
  <c r="D4" i="1"/>
  <c r="N9" i="1"/>
  <c r="E9" i="1"/>
  <c r="D9" i="1"/>
  <c r="E7" i="1"/>
  <c r="D7" i="1"/>
  <c r="E6" i="1"/>
  <c r="D6" i="1"/>
  <c r="E5" i="1"/>
  <c r="D5" i="1"/>
  <c r="O8" i="1"/>
  <c r="D8" i="1"/>
  <c r="F8" i="1" s="1"/>
  <c r="P8" i="1" s="1"/>
  <c r="V8" i="1" s="1"/>
  <c r="F5" i="1" l="1"/>
  <c r="N7" i="1"/>
  <c r="N5" i="1"/>
  <c r="O5" i="1"/>
  <c r="I6" i="1"/>
  <c r="G6" i="1"/>
  <c r="I8" i="1"/>
  <c r="S8" i="1" s="1"/>
  <c r="Y8" i="1" s="1"/>
  <c r="G8" i="1"/>
  <c r="Q8" i="1" s="1"/>
  <c r="W8" i="1" s="1"/>
  <c r="F7" i="1"/>
  <c r="H7" i="1"/>
  <c r="G9" i="1"/>
  <c r="I9" i="1"/>
  <c r="H6" i="1"/>
  <c r="F6" i="1"/>
  <c r="I5" i="1"/>
  <c r="S5" i="1" s="1"/>
  <c r="Y5" i="1" s="1"/>
  <c r="G5" i="1"/>
  <c r="I4" i="1"/>
  <c r="G4" i="1"/>
  <c r="G7" i="1"/>
  <c r="I7" i="1"/>
  <c r="F9" i="1"/>
  <c r="P9" i="1" s="1"/>
  <c r="V9" i="1" s="1"/>
  <c r="H9" i="1"/>
  <c r="R9" i="1" s="1"/>
  <c r="X9" i="1" s="1"/>
  <c r="H8" i="1"/>
  <c r="R8" i="1" s="1"/>
  <c r="H4" i="1"/>
  <c r="F4" i="1"/>
  <c r="H5" i="1"/>
  <c r="N6" i="1"/>
  <c r="O9" i="1"/>
  <c r="N4" i="1"/>
  <c r="O6" i="1"/>
  <c r="Q6" i="1" s="1"/>
  <c r="W6" i="1" s="1"/>
  <c r="O4" i="1"/>
  <c r="O7" i="1"/>
  <c r="R7" i="1" l="1"/>
  <c r="X7" i="1" s="1"/>
  <c r="R4" i="1"/>
  <c r="X4" i="1" s="1"/>
  <c r="R6" i="1"/>
  <c r="X6" i="1" s="1"/>
  <c r="R5" i="1"/>
  <c r="X5" i="1" s="1"/>
  <c r="Q5" i="1"/>
  <c r="W5" i="1" s="1"/>
  <c r="P5" i="1"/>
  <c r="V5" i="1" s="1"/>
  <c r="P7" i="1"/>
  <c r="V7" i="1" s="1"/>
  <c r="Q4" i="1"/>
  <c r="W4" i="1" s="1"/>
  <c r="S6" i="1"/>
  <c r="Y6" i="1" s="1"/>
  <c r="V4" i="1"/>
  <c r="Q7" i="1"/>
  <c r="W7" i="1" s="1"/>
  <c r="Q9" i="1"/>
  <c r="W9" i="1" s="1"/>
  <c r="P6" i="1"/>
  <c r="V6" i="1" s="1"/>
  <c r="S4" i="1"/>
  <c r="Y4" i="1" s="1"/>
  <c r="S9" i="1"/>
  <c r="Y9" i="1" s="1"/>
  <c r="S7" i="1"/>
  <c r="Y7" i="1" s="1"/>
  <c r="X8" i="1" l="1"/>
</calcChain>
</file>

<file path=xl/sharedStrings.xml><?xml version="1.0" encoding="utf-8"?>
<sst xmlns="http://schemas.openxmlformats.org/spreadsheetml/2006/main" count="79" uniqueCount="51">
  <si>
    <t>2019-2020</t>
  </si>
  <si>
    <t>2015-2017</t>
  </si>
  <si>
    <t>Energy Savings (TWh)</t>
  </si>
  <si>
    <t>Demand Savings (MW)</t>
  </si>
  <si>
    <t>Energy Savings (kWh)</t>
  </si>
  <si>
    <t>Demand Savings (kW)</t>
  </si>
  <si>
    <t>IESO Savings Assumptions:</t>
  </si>
  <si>
    <t>Months</t>
  </si>
  <si>
    <t>Percentage Split</t>
  </si>
  <si>
    <t>THESL Gross Energy Savings (kWh)</t>
  </si>
  <si>
    <t>THESL Gross Demand Savings (kW)</t>
  </si>
  <si>
    <t>- April 2019-Dec 2019 = 9 months, Jan 2020-Dec 2020 = 12 months</t>
  </si>
  <si>
    <t>- % allocation were determined using historical achievements from 2015-2017 Verified Results</t>
  </si>
  <si>
    <t>IESO 2019-2020 Interim Framework</t>
  </si>
  <si>
    <t>2019*</t>
  </si>
  <si>
    <t>2020*</t>
  </si>
  <si>
    <t>* Calendarization of 2019-2020 Interim Framework</t>
  </si>
  <si>
    <t>THESL Energy Savings 
(% of kWh)</t>
  </si>
  <si>
    <t>THESL Demand Savings 
(% of kW)</t>
  </si>
  <si>
    <t>THESL Energy Savings Verified Results
(kWh)</t>
  </si>
  <si>
    <t>THESL Demand Savings Verified Results
(kWh)</t>
  </si>
  <si>
    <t>IESO Energy Savings Verified Results
(kWh)</t>
  </si>
  <si>
    <t>IESO Demand Savings Verified Results
(kWh)</t>
  </si>
  <si>
    <t>THESL Energy Net To Gross Ratio 
(kWh)</t>
  </si>
  <si>
    <t>THESL Demand  Net To Gross Ratio
 (kW)</t>
  </si>
  <si>
    <t xml:space="preserve"> Toronto Hydro’s portion of the IESO’s Interim Framework programs that are removed from its LRAMVA threshold.</t>
  </si>
  <si>
    <t>THESL Net Energy Savings (kWh)</t>
  </si>
  <si>
    <t>THESL Net Demand Savings (kW)</t>
  </si>
  <si>
    <t>Savings from Programs Transferred to the IESO under the Interim Framework</t>
  </si>
  <si>
    <t>Program Name</t>
  </si>
  <si>
    <t>Program Year</t>
  </si>
  <si>
    <t>Save On Energy Home Assistance Program</t>
  </si>
  <si>
    <t>Save On Energy Small Business Lighting Program</t>
  </si>
  <si>
    <t>Save On Energy Energy Manager Program</t>
  </si>
  <si>
    <t>Save On Energy Process &amp; Systems Upgrades Program</t>
  </si>
  <si>
    <t>Save On Energy Retrofit Program</t>
  </si>
  <si>
    <t>Save On Energy Energy Performance Program For Multi-Site Customers</t>
  </si>
  <si>
    <t>Total 2019</t>
  </si>
  <si>
    <t xml:space="preserve">Note: </t>
  </si>
  <si>
    <t>Total 2020</t>
  </si>
  <si>
    <t>1 - Calculations outlined here are only for programs that transitioned to IESO-delivery. All other programs under THESL's original CDM plan are held constant</t>
  </si>
  <si>
    <t>2 - CDM savings were made zero for programs where the extrapolation exceeded the original CDM plan savings</t>
  </si>
  <si>
    <t xml:space="preserve"> </t>
  </si>
  <si>
    <t>Variance 
(Removed from the LRAMVA Threshold)</t>
  </si>
  <si>
    <t>Toronto Hydro’s calculations performed to remove programs transferred to the IESO.</t>
  </si>
  <si>
    <t xml:space="preserve">
Before: THESL's Saving Plan Under CFF</t>
  </si>
  <si>
    <t>After: Remaining Savings</t>
  </si>
  <si>
    <t>Toronto Hydro’s calculations performed to determine Toronto Hydro’s portion of the IESO’s Interim Framework programs .</t>
  </si>
  <si>
    <t>Net Demand Savings (kW)</t>
  </si>
  <si>
    <t>Net Energy Savings
(kWh)</t>
  </si>
  <si>
    <t>Net Demand Savings
(kW)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</si>
</sst>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17">
    <xf numFmtId="0" fontId="0" fillId="0" borderId="0" xfId="0"/>
    <xf numFmtId="0" fontId="0" fillId="0" borderId="0" xfId="0" applyAlignment="1">
      <alignment wrapText="1"/>
    </xf>
    <xf numFmtId="43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/>
    </xf>
    <xf numFmtId="9" fontId="0" fillId="0" borderId="1" xfId="2" applyFont="1" applyBorder="1"/>
    <xf numFmtId="164" fontId="0" fillId="0" borderId="3" xfId="1" applyNumberFormat="1" applyFont="1" applyBorder="1"/>
    <xf numFmtId="164" fontId="0" fillId="0" borderId="3" xfId="0" applyNumberFormat="1" applyBorder="1"/>
    <xf numFmtId="164" fontId="0" fillId="0" borderId="0" xfId="1" applyNumberFormat="1" applyFont="1" applyBorder="1"/>
    <xf numFmtId="164" fontId="0" fillId="0" borderId="0" xfId="0" applyNumberFormat="1" applyBorder="1"/>
    <xf numFmtId="164" fontId="0" fillId="2" borderId="0" xfId="0" applyNumberFormat="1" applyFill="1" applyBorder="1"/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0" fontId="0" fillId="0" borderId="17" xfId="2" applyNumberFormat="1" applyFont="1" applyBorder="1"/>
    <xf numFmtId="10" fontId="0" fillId="0" borderId="18" xfId="2" applyNumberFormat="1" applyFont="1" applyBorder="1"/>
    <xf numFmtId="10" fontId="0" fillId="0" borderId="19" xfId="2" applyNumberFormat="1" applyFont="1" applyBorder="1"/>
    <xf numFmtId="10" fontId="0" fillId="0" borderId="20" xfId="2" applyNumberFormat="1" applyFont="1" applyBorder="1"/>
    <xf numFmtId="10" fontId="0" fillId="0" borderId="21" xfId="2" applyNumberFormat="1" applyFont="1" applyBorder="1"/>
    <xf numFmtId="0" fontId="0" fillId="0" borderId="16" xfId="0" applyBorder="1"/>
    <xf numFmtId="164" fontId="0" fillId="0" borderId="17" xfId="1" applyNumberFormat="1" applyFont="1" applyBorder="1"/>
    <xf numFmtId="0" fontId="0" fillId="0" borderId="18" xfId="0" applyBorder="1"/>
    <xf numFmtId="164" fontId="0" fillId="0" borderId="19" xfId="1" applyNumberFormat="1" applyFont="1" applyBorder="1"/>
    <xf numFmtId="0" fontId="0" fillId="0" borderId="20" xfId="0" applyBorder="1"/>
    <xf numFmtId="164" fontId="0" fillId="0" borderId="23" xfId="1" applyNumberFormat="1" applyFont="1" applyBorder="1"/>
    <xf numFmtId="164" fontId="0" fillId="0" borderId="21" xfId="1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3" xfId="0" applyNumberFormat="1" applyBorder="1"/>
    <xf numFmtId="164" fontId="0" fillId="0" borderId="21" xfId="0" applyNumberFormat="1" applyBorder="1"/>
    <xf numFmtId="0" fontId="0" fillId="0" borderId="19" xfId="0" applyBorder="1"/>
    <xf numFmtId="0" fontId="0" fillId="0" borderId="21" xfId="0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164" fontId="0" fillId="0" borderId="20" xfId="1" applyNumberFormat="1" applyFont="1" applyBorder="1"/>
    <xf numFmtId="164" fontId="0" fillId="2" borderId="16" xfId="0" applyNumberFormat="1" applyFill="1" applyBorder="1"/>
    <xf numFmtId="164" fontId="0" fillId="2" borderId="18" xfId="0" applyNumberFormat="1" applyFill="1" applyBorder="1"/>
    <xf numFmtId="164" fontId="0" fillId="2" borderId="20" xfId="0" applyNumberFormat="1" applyFill="1" applyBorder="1"/>
    <xf numFmtId="164" fontId="0" fillId="2" borderId="23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25" xfId="0" applyBorder="1"/>
    <xf numFmtId="164" fontId="0" fillId="0" borderId="2" xfId="0" applyNumberFormat="1" applyBorder="1"/>
    <xf numFmtId="164" fontId="0" fillId="0" borderId="4" xfId="0" applyNumberFormat="1" applyBorder="1"/>
    <xf numFmtId="0" fontId="0" fillId="0" borderId="5" xfId="0" applyBorder="1"/>
    <xf numFmtId="0" fontId="0" fillId="0" borderId="26" xfId="0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0" xfId="0" applyNumberFormat="1"/>
    <xf numFmtId="0" fontId="0" fillId="0" borderId="7" xfId="0" applyBorder="1"/>
    <xf numFmtId="0" fontId="0" fillId="0" borderId="27" xfId="0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8" xfId="0" applyNumberFormat="1" applyBorder="1"/>
    <xf numFmtId="0" fontId="0" fillId="0" borderId="0" xfId="0" quotePrefix="1"/>
    <xf numFmtId="164" fontId="0" fillId="2" borderId="19" xfId="0" applyNumberFormat="1" applyFill="1" applyBorder="1"/>
    <xf numFmtId="164" fontId="0" fillId="2" borderId="21" xfId="0" applyNumberFormat="1" applyFill="1" applyBorder="1"/>
    <xf numFmtId="10" fontId="0" fillId="0" borderId="18" xfId="2" applyNumberFormat="1" applyFont="1" applyFill="1" applyBorder="1"/>
    <xf numFmtId="10" fontId="0" fillId="0" borderId="20" xfId="2" applyNumberFormat="1" applyFont="1" applyFill="1" applyBorder="1"/>
    <xf numFmtId="10" fontId="0" fillId="0" borderId="19" xfId="2" applyNumberFormat="1" applyFont="1" applyFill="1" applyBorder="1"/>
    <xf numFmtId="10" fontId="0" fillId="0" borderId="21" xfId="2" applyNumberFormat="1" applyFont="1" applyFill="1" applyBorder="1"/>
    <xf numFmtId="0" fontId="0" fillId="0" borderId="0" xfId="0" applyBorder="1"/>
    <xf numFmtId="164" fontId="1" fillId="0" borderId="18" xfId="1" applyNumberFormat="1" applyFont="1" applyFill="1" applyBorder="1"/>
    <xf numFmtId="164" fontId="1" fillId="0" borderId="0" xfId="1" applyNumberFormat="1" applyFont="1" applyFill="1" applyBorder="1"/>
    <xf numFmtId="164" fontId="1" fillId="0" borderId="19" xfId="1" applyNumberFormat="1" applyFont="1" applyFill="1" applyBorder="1"/>
    <xf numFmtId="164" fontId="1" fillId="0" borderId="20" xfId="1" applyNumberFormat="1" applyFont="1" applyFill="1" applyBorder="1"/>
    <xf numFmtId="164" fontId="1" fillId="0" borderId="23" xfId="1" applyNumberFormat="1" applyFont="1" applyFill="1" applyBorder="1"/>
    <xf numFmtId="164" fontId="1" fillId="0" borderId="21" xfId="1" applyNumberFormat="1" applyFont="1" applyFill="1" applyBorder="1"/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0" fillId="2" borderId="17" xfId="0" applyNumberFormat="1" applyFill="1" applyBorder="1"/>
    <xf numFmtId="164" fontId="0" fillId="2" borderId="28" xfId="0" applyNumberFormat="1" applyFill="1" applyBorder="1"/>
    <xf numFmtId="164" fontId="0" fillId="2" borderId="29" xfId="0" applyNumberFormat="1" applyFill="1" applyBorder="1"/>
    <xf numFmtId="164" fontId="2" fillId="2" borderId="0" xfId="0" applyNumberFormat="1" applyFont="1" applyFill="1" applyBorder="1"/>
    <xf numFmtId="164" fontId="2" fillId="2" borderId="6" xfId="0" applyNumberFormat="1" applyFont="1" applyFill="1" applyBorder="1"/>
    <xf numFmtId="164" fontId="2" fillId="2" borderId="8" xfId="0" applyNumberFormat="1" applyFont="1" applyFill="1" applyBorder="1"/>
    <xf numFmtId="164" fontId="2" fillId="2" borderId="9" xfId="0" applyNumberFormat="1" applyFont="1" applyFill="1" applyBorder="1"/>
    <xf numFmtId="0" fontId="2" fillId="2" borderId="2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0" fillId="0" borderId="0" xfId="0" applyFont="1" applyAlignment="1">
      <alignment horizontal="left" vertical="center" indent="5"/>
    </xf>
    <xf numFmtId="0" fontId="2" fillId="0" borderId="1" xfId="0" applyFont="1" applyBorder="1" applyAlignment="1">
      <alignment vertical="center"/>
    </xf>
    <xf numFmtId="0" fontId="0" fillId="0" borderId="5" xfId="0" quotePrefix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7" xfId="0" quotePrefix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8A1A616A-B111-48D2-979C-74A451CF892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8AFF2-E4E1-4212-AAAB-559E40917DFE}">
  <dimension ref="A1:Y34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7" sqref="D27"/>
    </sheetView>
  </sheetViews>
  <sheetFormatPr defaultRowHeight="15" x14ac:dyDescent="0.25"/>
  <cols>
    <col min="1" max="1" width="50.28515625" customWidth="1"/>
    <col min="2" max="3" width="9.140625" customWidth="1"/>
    <col min="4" max="4" width="15.7109375" bestFit="1" customWidth="1"/>
    <col min="5" max="5" width="11.85546875" customWidth="1"/>
    <col min="6" max="6" width="15.28515625" bestFit="1" customWidth="1"/>
    <col min="7" max="7" width="10.85546875" customWidth="1"/>
    <col min="8" max="8" width="15.7109375" customWidth="1"/>
    <col min="9" max="9" width="10.85546875" bestFit="1" customWidth="1"/>
    <col min="10" max="10" width="15" customWidth="1"/>
    <col min="11" max="11" width="15.42578125" customWidth="1"/>
    <col min="12" max="12" width="16.85546875" bestFit="1" customWidth="1"/>
    <col min="13" max="13" width="16.85546875" customWidth="1"/>
    <col min="14" max="15" width="12" customWidth="1"/>
    <col min="16" max="16" width="14.140625" bestFit="1" customWidth="1"/>
    <col min="17" max="17" width="10.42578125" bestFit="1" customWidth="1"/>
    <col min="18" max="18" width="14.140625" bestFit="1" customWidth="1"/>
    <col min="19" max="19" width="12.5703125" customWidth="1"/>
    <col min="20" max="20" width="14.28515625" customWidth="1"/>
    <col min="21" max="21" width="16" customWidth="1"/>
    <col min="22" max="23" width="14.42578125" customWidth="1"/>
    <col min="24" max="24" width="12.5703125" customWidth="1"/>
    <col min="25" max="25" width="11.7109375" customWidth="1"/>
    <col min="26" max="26" width="8.7109375"/>
  </cols>
  <sheetData>
    <row r="1" spans="1:25" ht="15.75" thickBot="1" x14ac:dyDescent="0.3">
      <c r="A1" s="84" t="s">
        <v>47</v>
      </c>
    </row>
    <row r="2" spans="1:25" ht="32.450000000000003" customHeight="1" x14ac:dyDescent="0.25">
      <c r="B2" s="98" t="s">
        <v>13</v>
      </c>
      <c r="C2" s="99"/>
      <c r="D2" s="98" t="s">
        <v>13</v>
      </c>
      <c r="E2" s="99"/>
      <c r="F2" s="95" t="s">
        <v>14</v>
      </c>
      <c r="G2" s="97"/>
      <c r="H2" s="97" t="s">
        <v>15</v>
      </c>
      <c r="I2" s="96"/>
      <c r="J2" s="95" t="s">
        <v>1</v>
      </c>
      <c r="K2" s="109"/>
      <c r="L2" s="95" t="s">
        <v>1</v>
      </c>
      <c r="M2" s="96"/>
      <c r="N2" s="95" t="s">
        <v>0</v>
      </c>
      <c r="O2" s="96"/>
      <c r="P2" s="95">
        <v>2019</v>
      </c>
      <c r="Q2" s="97"/>
      <c r="R2" s="97">
        <v>2020</v>
      </c>
      <c r="S2" s="96"/>
      <c r="T2" s="95" t="s">
        <v>1</v>
      </c>
      <c r="U2" s="96"/>
      <c r="V2" s="95">
        <v>2019</v>
      </c>
      <c r="W2" s="97"/>
      <c r="X2" s="97">
        <v>2020</v>
      </c>
      <c r="Y2" s="96"/>
    </row>
    <row r="3" spans="1:25" ht="66" customHeight="1" x14ac:dyDescent="0.25">
      <c r="B3" s="13" t="s">
        <v>2</v>
      </c>
      <c r="C3" s="14" t="s">
        <v>3</v>
      </c>
      <c r="D3" s="13" t="s">
        <v>4</v>
      </c>
      <c r="E3" s="14" t="s">
        <v>5</v>
      </c>
      <c r="F3" s="13" t="s">
        <v>4</v>
      </c>
      <c r="G3" s="11" t="s">
        <v>5</v>
      </c>
      <c r="H3" s="11" t="s">
        <v>4</v>
      </c>
      <c r="I3" s="14" t="s">
        <v>5</v>
      </c>
      <c r="J3" s="13" t="s">
        <v>19</v>
      </c>
      <c r="K3" s="12" t="s">
        <v>20</v>
      </c>
      <c r="L3" s="13" t="s">
        <v>21</v>
      </c>
      <c r="M3" s="14" t="s">
        <v>22</v>
      </c>
      <c r="N3" s="13" t="s">
        <v>17</v>
      </c>
      <c r="O3" s="14" t="s">
        <v>18</v>
      </c>
      <c r="P3" s="13" t="s">
        <v>26</v>
      </c>
      <c r="Q3" s="11" t="s">
        <v>27</v>
      </c>
      <c r="R3" s="11" t="s">
        <v>26</v>
      </c>
      <c r="S3" s="14" t="s">
        <v>27</v>
      </c>
      <c r="T3" s="13" t="s">
        <v>23</v>
      </c>
      <c r="U3" s="14" t="s">
        <v>24</v>
      </c>
      <c r="V3" s="13" t="s">
        <v>9</v>
      </c>
      <c r="W3" s="11" t="s">
        <v>10</v>
      </c>
      <c r="X3" s="11" t="s">
        <v>9</v>
      </c>
      <c r="Y3" s="14" t="s">
        <v>10</v>
      </c>
    </row>
    <row r="4" spans="1:25" x14ac:dyDescent="0.25">
      <c r="A4" s="44" t="s">
        <v>31</v>
      </c>
      <c r="B4" s="20">
        <v>3.5000000000000003E-2</v>
      </c>
      <c r="C4" s="34">
        <v>3.6</v>
      </c>
      <c r="D4" s="36">
        <f t="shared" ref="D4:D9" si="0">B4*1000000000</f>
        <v>35000000</v>
      </c>
      <c r="E4" s="21">
        <f t="shared" ref="E4:E9" si="1">C4*1000</f>
        <v>3600</v>
      </c>
      <c r="F4" s="27">
        <f t="shared" ref="F4:G9" si="2">D4*$I$14</f>
        <v>15000000</v>
      </c>
      <c r="G4" s="7">
        <f t="shared" si="2"/>
        <v>1542.8571428571427</v>
      </c>
      <c r="H4" s="7">
        <f t="shared" ref="H4:I9" si="3">D4*$J$14</f>
        <v>20000000</v>
      </c>
      <c r="I4" s="28">
        <f t="shared" si="3"/>
        <v>2057.1428571428569</v>
      </c>
      <c r="J4" s="36">
        <v>2203500</v>
      </c>
      <c r="K4" s="6">
        <v>341</v>
      </c>
      <c r="L4" s="36">
        <v>18677780</v>
      </c>
      <c r="M4" s="21">
        <v>2397</v>
      </c>
      <c r="N4" s="16">
        <f t="shared" ref="N4:O9" si="4">IFERROR(J4/L4,0)</f>
        <v>0.11797440595188508</v>
      </c>
      <c r="O4" s="15">
        <f t="shared" si="4"/>
        <v>0.14226115978306217</v>
      </c>
      <c r="P4" s="40">
        <f>F4*N4</f>
        <v>1769616.0892782761</v>
      </c>
      <c r="Q4" s="10">
        <f t="shared" ref="P4:Q9" si="5">G4*O4</f>
        <v>219.48864652243876</v>
      </c>
      <c r="R4" s="10">
        <f t="shared" ref="R4:S9" si="6">H4*N4</f>
        <v>2359488.1190377013</v>
      </c>
      <c r="S4" s="59">
        <f t="shared" si="6"/>
        <v>292.65152869658499</v>
      </c>
      <c r="T4" s="61">
        <v>1</v>
      </c>
      <c r="U4" s="63">
        <v>1</v>
      </c>
      <c r="V4" s="66">
        <f t="shared" ref="V4:W9" si="7">IFERROR(P4/T4,0)</f>
        <v>1769616.0892782761</v>
      </c>
      <c r="W4" s="67">
        <f t="shared" si="7"/>
        <v>219.48864652243876</v>
      </c>
      <c r="X4" s="67">
        <f t="shared" ref="X4:Y9" si="8">IFERROR(R4/T4,0)</f>
        <v>2359488.1190377013</v>
      </c>
      <c r="Y4" s="68">
        <f t="shared" si="8"/>
        <v>292.65152869658499</v>
      </c>
    </row>
    <row r="5" spans="1:25" x14ac:dyDescent="0.25">
      <c r="A5" s="48" t="s">
        <v>32</v>
      </c>
      <c r="B5" s="22">
        <v>6.6000000000000003E-2</v>
      </c>
      <c r="C5" s="34">
        <v>8.3000000000000007</v>
      </c>
      <c r="D5" s="37">
        <f t="shared" si="0"/>
        <v>66000000</v>
      </c>
      <c r="E5" s="23">
        <f t="shared" si="1"/>
        <v>8300</v>
      </c>
      <c r="F5" s="29">
        <f t="shared" si="2"/>
        <v>28285714.285714284</v>
      </c>
      <c r="G5" s="9">
        <f t="shared" si="2"/>
        <v>3557.1428571428569</v>
      </c>
      <c r="H5" s="9">
        <f t="shared" si="3"/>
        <v>37714285.714285709</v>
      </c>
      <c r="I5" s="30">
        <f t="shared" si="3"/>
        <v>4742.8571428571422</v>
      </c>
      <c r="J5" s="37">
        <v>5113611</v>
      </c>
      <c r="K5" s="8">
        <v>1145</v>
      </c>
      <c r="L5" s="37">
        <v>60386222</v>
      </c>
      <c r="M5" s="23">
        <v>13292</v>
      </c>
      <c r="N5" s="16">
        <f t="shared" si="4"/>
        <v>8.4681750747711948E-2</v>
      </c>
      <c r="O5" s="17">
        <f t="shared" si="4"/>
        <v>8.6142040325007524E-2</v>
      </c>
      <c r="P5" s="40">
        <f t="shared" si="5"/>
        <v>2395283.8068638518</v>
      </c>
      <c r="Q5" s="10">
        <f t="shared" si="5"/>
        <v>306.41954344181244</v>
      </c>
      <c r="R5" s="10">
        <f t="shared" si="6"/>
        <v>3193711.7424851358</v>
      </c>
      <c r="S5" s="59">
        <f t="shared" si="6"/>
        <v>408.55939125574992</v>
      </c>
      <c r="T5" s="61">
        <v>0.92910443318564917</v>
      </c>
      <c r="U5" s="63">
        <v>0.9301765650080257</v>
      </c>
      <c r="V5" s="66">
        <f t="shared" si="7"/>
        <v>2578056.5900983466</v>
      </c>
      <c r="W5" s="67">
        <f t="shared" si="7"/>
        <v>329.42083790206925</v>
      </c>
      <c r="X5" s="67">
        <f t="shared" si="8"/>
        <v>3437408.7867977954</v>
      </c>
      <c r="Y5" s="68">
        <f t="shared" si="8"/>
        <v>439.22778386942571</v>
      </c>
    </row>
    <row r="6" spans="1:25" x14ac:dyDescent="0.25">
      <c r="A6" s="48" t="s">
        <v>33</v>
      </c>
      <c r="B6" s="22">
        <v>0.151</v>
      </c>
      <c r="C6" s="34">
        <v>7.6</v>
      </c>
      <c r="D6" s="37">
        <f t="shared" si="0"/>
        <v>151000000</v>
      </c>
      <c r="E6" s="23">
        <f t="shared" si="1"/>
        <v>7600</v>
      </c>
      <c r="F6" s="29">
        <f t="shared" si="2"/>
        <v>64714285.714285709</v>
      </c>
      <c r="G6" s="9">
        <f t="shared" si="2"/>
        <v>3257.1428571428569</v>
      </c>
      <c r="H6" s="9">
        <f t="shared" si="3"/>
        <v>86285714.285714284</v>
      </c>
      <c r="I6" s="30">
        <f t="shared" si="3"/>
        <v>4342.8571428571422</v>
      </c>
      <c r="J6" s="37">
        <v>19514850</v>
      </c>
      <c r="K6" s="8">
        <v>1754</v>
      </c>
      <c r="L6" s="37">
        <v>33631127</v>
      </c>
      <c r="M6" s="23">
        <v>4535</v>
      </c>
      <c r="N6" s="16">
        <f t="shared" si="4"/>
        <v>0.58026155353045406</v>
      </c>
      <c r="O6" s="17">
        <f t="shared" si="4"/>
        <v>0.38676957001102535</v>
      </c>
      <c r="P6" s="40">
        <f t="shared" si="5"/>
        <v>37551211.964185096</v>
      </c>
      <c r="Q6" s="10">
        <f t="shared" si="5"/>
        <v>1259.7637423216254</v>
      </c>
      <c r="R6" s="10">
        <f t="shared" si="6"/>
        <v>50068282.618913464</v>
      </c>
      <c r="S6" s="59">
        <f t="shared" si="6"/>
        <v>1679.6849897621671</v>
      </c>
      <c r="T6" s="61">
        <v>0.71579049996017763</v>
      </c>
      <c r="U6" s="63">
        <v>0.71638655462184875</v>
      </c>
      <c r="V6" s="66">
        <f t="shared" si="7"/>
        <v>52461176.791636974</v>
      </c>
      <c r="W6" s="67">
        <f t="shared" si="7"/>
        <v>1758.4971886952894</v>
      </c>
      <c r="X6" s="67">
        <f t="shared" si="8"/>
        <v>69948235.722182631</v>
      </c>
      <c r="Y6" s="68">
        <f t="shared" si="8"/>
        <v>2344.6629182603856</v>
      </c>
    </row>
    <row r="7" spans="1:25" x14ac:dyDescent="0.25">
      <c r="A7" s="48" t="s">
        <v>34</v>
      </c>
      <c r="B7" s="22">
        <v>0.21</v>
      </c>
      <c r="C7" s="34">
        <v>21.1</v>
      </c>
      <c r="D7" s="37">
        <f t="shared" si="0"/>
        <v>210000000</v>
      </c>
      <c r="E7" s="23">
        <f t="shared" si="1"/>
        <v>21100</v>
      </c>
      <c r="F7" s="29">
        <f t="shared" si="2"/>
        <v>90000000</v>
      </c>
      <c r="G7" s="9">
        <f t="shared" si="2"/>
        <v>9042.8571428571431</v>
      </c>
      <c r="H7" s="9">
        <f t="shared" si="3"/>
        <v>120000000</v>
      </c>
      <c r="I7" s="30">
        <f t="shared" si="3"/>
        <v>12057.142857142857</v>
      </c>
      <c r="J7" s="37">
        <v>21375255</v>
      </c>
      <c r="K7" s="8">
        <v>727</v>
      </c>
      <c r="L7" s="37">
        <v>70227724</v>
      </c>
      <c r="M7" s="23">
        <v>7387</v>
      </c>
      <c r="N7" s="16">
        <f t="shared" si="4"/>
        <v>0.3043706072547645</v>
      </c>
      <c r="O7" s="17">
        <f t="shared" si="4"/>
        <v>9.841613645593611E-2</v>
      </c>
      <c r="P7" s="40">
        <f t="shared" si="5"/>
        <v>27393354.652928807</v>
      </c>
      <c r="Q7" s="10">
        <f t="shared" si="5"/>
        <v>889.96306252296517</v>
      </c>
      <c r="R7" s="10">
        <f t="shared" si="6"/>
        <v>36524472.87057174</v>
      </c>
      <c r="S7" s="59">
        <f t="shared" si="6"/>
        <v>1186.6174166972867</v>
      </c>
      <c r="T7" s="61">
        <v>0.87608812570025341</v>
      </c>
      <c r="U7" s="63">
        <v>0.85644768856447684</v>
      </c>
      <c r="V7" s="66">
        <f t="shared" si="7"/>
        <v>31267807.255158741</v>
      </c>
      <c r="W7" s="67">
        <f t="shared" si="7"/>
        <v>1039.1330076617578</v>
      </c>
      <c r="X7" s="67">
        <f t="shared" si="8"/>
        <v>41690409.673544988</v>
      </c>
      <c r="Y7" s="68">
        <f t="shared" si="8"/>
        <v>1385.5106768823434</v>
      </c>
    </row>
    <row r="8" spans="1:25" x14ac:dyDescent="0.25">
      <c r="A8" s="48" t="s">
        <v>35</v>
      </c>
      <c r="B8" s="22">
        <v>0.92500000000000004</v>
      </c>
      <c r="C8" s="34">
        <v>144</v>
      </c>
      <c r="D8" s="37">
        <f t="shared" si="0"/>
        <v>925000000</v>
      </c>
      <c r="E8" s="23">
        <f t="shared" si="1"/>
        <v>144000</v>
      </c>
      <c r="F8" s="29">
        <f t="shared" si="2"/>
        <v>396428571.4285714</v>
      </c>
      <c r="G8" s="9">
        <f t="shared" si="2"/>
        <v>61714.28571428571</v>
      </c>
      <c r="H8" s="9">
        <f t="shared" si="3"/>
        <v>528571428.57142854</v>
      </c>
      <c r="I8" s="30">
        <f t="shared" si="3"/>
        <v>82285.714285714275</v>
      </c>
      <c r="J8" s="37">
        <v>399966073</v>
      </c>
      <c r="K8" s="8">
        <v>58830</v>
      </c>
      <c r="L8" s="37">
        <v>1496881724</v>
      </c>
      <c r="M8" s="23">
        <v>222452</v>
      </c>
      <c r="N8" s="16">
        <f t="shared" si="4"/>
        <v>0.26719951655980001</v>
      </c>
      <c r="O8" s="17">
        <f t="shared" si="4"/>
        <v>0.26446154676064948</v>
      </c>
      <c r="P8" s="40">
        <f t="shared" si="5"/>
        <v>105925522.63620642</v>
      </c>
      <c r="Q8" s="10">
        <f t="shared" si="5"/>
        <v>16321.055457228653</v>
      </c>
      <c r="R8" s="10">
        <f t="shared" si="6"/>
        <v>141234030.18160856</v>
      </c>
      <c r="S8" s="59">
        <f t="shared" si="6"/>
        <v>21761.407276304868</v>
      </c>
      <c r="T8" s="61">
        <v>0.85603832840003369</v>
      </c>
      <c r="U8" s="63">
        <v>0.87510884438362979</v>
      </c>
      <c r="V8" s="66">
        <f t="shared" si="7"/>
        <v>123739228.86628805</v>
      </c>
      <c r="W8" s="67">
        <f t="shared" si="7"/>
        <v>18650.314828807554</v>
      </c>
      <c r="X8" s="67">
        <f t="shared" si="8"/>
        <v>164985638.48838407</v>
      </c>
      <c r="Y8" s="68">
        <f t="shared" si="8"/>
        <v>24867.086438410068</v>
      </c>
    </row>
    <row r="9" spans="1:25" ht="15.75" thickBot="1" x14ac:dyDescent="0.3">
      <c r="A9" s="53" t="s">
        <v>36</v>
      </c>
      <c r="B9" s="24">
        <v>2.4E-2</v>
      </c>
      <c r="C9" s="35">
        <v>2.8</v>
      </c>
      <c r="D9" s="38">
        <f t="shared" si="0"/>
        <v>24000000</v>
      </c>
      <c r="E9" s="26">
        <f t="shared" si="1"/>
        <v>2800</v>
      </c>
      <c r="F9" s="31">
        <f t="shared" si="2"/>
        <v>10285714.285714285</v>
      </c>
      <c r="G9" s="32">
        <f t="shared" si="2"/>
        <v>1200</v>
      </c>
      <c r="H9" s="32">
        <f t="shared" si="3"/>
        <v>13714285.714285713</v>
      </c>
      <c r="I9" s="33">
        <f t="shared" si="3"/>
        <v>1600</v>
      </c>
      <c r="J9" s="38">
        <v>1724912</v>
      </c>
      <c r="K9" s="25">
        <v>0</v>
      </c>
      <c r="L9" s="38">
        <v>7921276</v>
      </c>
      <c r="M9" s="26">
        <v>0</v>
      </c>
      <c r="N9" s="18">
        <f t="shared" si="4"/>
        <v>0.21775683614609564</v>
      </c>
      <c r="O9" s="19">
        <f t="shared" si="4"/>
        <v>0</v>
      </c>
      <c r="P9" s="41">
        <f t="shared" si="5"/>
        <v>2239784.6003598408</v>
      </c>
      <c r="Q9" s="42">
        <f t="shared" si="5"/>
        <v>0</v>
      </c>
      <c r="R9" s="42">
        <f t="shared" si="6"/>
        <v>2986379.4671464544</v>
      </c>
      <c r="S9" s="60">
        <f t="shared" si="6"/>
        <v>0</v>
      </c>
      <c r="T9" s="62">
        <v>0.75000021740245804</v>
      </c>
      <c r="U9" s="64">
        <v>0</v>
      </c>
      <c r="V9" s="69">
        <f t="shared" si="7"/>
        <v>2986378.6014850563</v>
      </c>
      <c r="W9" s="70">
        <f t="shared" si="7"/>
        <v>0</v>
      </c>
      <c r="X9" s="70">
        <f t="shared" si="8"/>
        <v>3981838.1353134084</v>
      </c>
      <c r="Y9" s="71">
        <f t="shared" si="8"/>
        <v>0</v>
      </c>
    </row>
    <row r="10" spans="1:25" x14ac:dyDescent="0.25">
      <c r="F10" t="s">
        <v>16</v>
      </c>
      <c r="P10" s="100" t="s">
        <v>25</v>
      </c>
      <c r="Q10" s="101"/>
      <c r="R10" s="101"/>
      <c r="S10" s="101"/>
      <c r="T10" s="101"/>
      <c r="U10" s="101"/>
      <c r="V10" s="101"/>
      <c r="W10" s="101"/>
      <c r="X10" s="101"/>
      <c r="Y10" s="102"/>
    </row>
    <row r="11" spans="1:25" x14ac:dyDescent="0.25">
      <c r="P11" s="103"/>
      <c r="Q11" s="104"/>
      <c r="R11" s="104"/>
      <c r="S11" s="104"/>
      <c r="T11" s="104"/>
      <c r="U11" s="104"/>
      <c r="V11" s="104"/>
      <c r="W11" s="104"/>
      <c r="X11" s="104"/>
      <c r="Y11" s="105"/>
    </row>
    <row r="12" spans="1:25" x14ac:dyDescent="0.25">
      <c r="I12" s="4">
        <v>2019</v>
      </c>
      <c r="J12" s="4">
        <v>2020</v>
      </c>
      <c r="P12" s="106"/>
      <c r="Q12" s="107"/>
      <c r="R12" s="107"/>
      <c r="S12" s="107"/>
      <c r="T12" s="107"/>
      <c r="U12" s="107"/>
      <c r="V12" s="107"/>
      <c r="W12" s="107"/>
      <c r="X12" s="107"/>
      <c r="Y12" s="108"/>
    </row>
    <row r="13" spans="1:25" x14ac:dyDescent="0.25">
      <c r="B13" s="89" t="s">
        <v>6</v>
      </c>
      <c r="C13" s="90"/>
      <c r="D13" s="90"/>
      <c r="E13" s="90"/>
      <c r="F13" s="91"/>
      <c r="H13" t="s">
        <v>7</v>
      </c>
      <c r="I13" s="3">
        <v>9</v>
      </c>
      <c r="J13" s="3">
        <v>12</v>
      </c>
    </row>
    <row r="14" spans="1:25" x14ac:dyDescent="0.25">
      <c r="B14" s="86" t="s">
        <v>11</v>
      </c>
      <c r="C14" s="87"/>
      <c r="D14" s="87"/>
      <c r="E14" s="87"/>
      <c r="F14" s="88"/>
      <c r="H14" t="s">
        <v>8</v>
      </c>
      <c r="I14" s="5">
        <f>I13/SUM($I$13:$J$13)</f>
        <v>0.42857142857142855</v>
      </c>
      <c r="J14" s="5">
        <f>J13/SUM($I$13:$J$13)</f>
        <v>0.5714285714285714</v>
      </c>
    </row>
    <row r="15" spans="1:25" x14ac:dyDescent="0.25">
      <c r="B15" s="92" t="s">
        <v>12</v>
      </c>
      <c r="C15" s="93"/>
      <c r="D15" s="93"/>
      <c r="E15" s="93"/>
      <c r="F15" s="94"/>
    </row>
    <row r="16" spans="1:25" ht="14.45" customHeight="1" x14ac:dyDescent="0.25"/>
    <row r="18" spans="7:18" ht="15" customHeight="1" x14ac:dyDescent="0.25">
      <c r="G18" s="1"/>
    </row>
    <row r="19" spans="7:18" ht="15" customHeight="1" x14ac:dyDescent="0.25">
      <c r="G19" s="1"/>
      <c r="R19" s="2"/>
    </row>
    <row r="20" spans="7:18" ht="36" customHeight="1" x14ac:dyDescent="0.25">
      <c r="G20" s="1"/>
      <c r="R20" s="2"/>
    </row>
    <row r="22" spans="7:18" x14ac:dyDescent="0.25">
      <c r="R22" s="2"/>
    </row>
    <row r="27" spans="7:18" x14ac:dyDescent="0.25">
      <c r="N27" s="65"/>
      <c r="O27" s="65"/>
      <c r="P27" s="65"/>
    </row>
    <row r="28" spans="7:18" x14ac:dyDescent="0.25">
      <c r="N28" s="65"/>
      <c r="O28" s="65"/>
      <c r="P28" s="65"/>
    </row>
    <row r="29" spans="7:18" x14ac:dyDescent="0.25">
      <c r="N29" s="65"/>
      <c r="O29" s="65"/>
      <c r="P29" s="65"/>
    </row>
    <row r="30" spans="7:18" x14ac:dyDescent="0.25">
      <c r="N30" s="65"/>
      <c r="O30" s="65"/>
      <c r="P30" s="65"/>
    </row>
    <row r="31" spans="7:18" x14ac:dyDescent="0.25">
      <c r="N31" s="65"/>
      <c r="O31" s="65"/>
      <c r="P31" s="65"/>
    </row>
    <row r="32" spans="7:18" x14ac:dyDescent="0.25">
      <c r="N32" s="65"/>
      <c r="O32" s="65"/>
      <c r="P32" s="65"/>
    </row>
    <row r="33" spans="14:16" x14ac:dyDescent="0.25">
      <c r="N33" s="65"/>
      <c r="O33" s="65"/>
      <c r="P33" s="65"/>
    </row>
    <row r="34" spans="14:16" x14ac:dyDescent="0.25">
      <c r="N34" s="65"/>
      <c r="O34" s="65"/>
      <c r="P34" s="65"/>
    </row>
  </sheetData>
  <mergeCells count="16">
    <mergeCell ref="B14:F14"/>
    <mergeCell ref="B13:F13"/>
    <mergeCell ref="B15:F15"/>
    <mergeCell ref="N2:O2"/>
    <mergeCell ref="P2:Q2"/>
    <mergeCell ref="B2:C2"/>
    <mergeCell ref="D2:E2"/>
    <mergeCell ref="F2:G2"/>
    <mergeCell ref="H2:I2"/>
    <mergeCell ref="P10:Y12"/>
    <mergeCell ref="R2:S2"/>
    <mergeCell ref="T2:U2"/>
    <mergeCell ref="V2:W2"/>
    <mergeCell ref="J2:K2"/>
    <mergeCell ref="X2:Y2"/>
    <mergeCell ref="L2: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8EF0A-5651-4FF4-8BB2-EE8DAD57773C}">
  <dimension ref="A1:L37"/>
  <sheetViews>
    <sheetView showGridLines="0" tabSelected="1" workbookViewId="0">
      <selection activeCell="C10" sqref="C10"/>
    </sheetView>
  </sheetViews>
  <sheetFormatPr defaultRowHeight="15" x14ac:dyDescent="0.25"/>
  <cols>
    <col min="1" max="1" width="65" bestFit="1" customWidth="1"/>
    <col min="2" max="2" width="12.7109375" bestFit="1" customWidth="1"/>
    <col min="3" max="3" width="19.42578125" bestFit="1" customWidth="1"/>
    <col min="4" max="4" width="18" bestFit="1" customWidth="1"/>
    <col min="5" max="5" width="19.42578125" bestFit="1" customWidth="1"/>
    <col min="6" max="6" width="18" customWidth="1"/>
    <col min="7" max="7" width="19.42578125" bestFit="1" customWidth="1"/>
    <col min="8" max="8" width="18" bestFit="1" customWidth="1"/>
    <col min="9" max="9" width="18.28515625" bestFit="1" customWidth="1"/>
    <col min="10" max="10" width="16.85546875" bestFit="1" customWidth="1"/>
  </cols>
  <sheetData>
    <row r="1" spans="1:12" ht="15.75" thickBot="1" x14ac:dyDescent="0.3">
      <c r="A1" t="s">
        <v>44</v>
      </c>
    </row>
    <row r="2" spans="1:12" ht="54" customHeight="1" x14ac:dyDescent="0.25">
      <c r="C2" s="110" t="s">
        <v>45</v>
      </c>
      <c r="D2" s="111"/>
      <c r="E2" s="112" t="s">
        <v>28</v>
      </c>
      <c r="F2" s="113"/>
      <c r="G2" s="111" t="s">
        <v>46</v>
      </c>
      <c r="H2" s="114"/>
      <c r="I2" s="115" t="s">
        <v>43</v>
      </c>
      <c r="J2" s="116"/>
    </row>
    <row r="3" spans="1:12" ht="45" x14ac:dyDescent="0.25">
      <c r="A3" s="85" t="s">
        <v>29</v>
      </c>
      <c r="B3" s="43" t="s">
        <v>30</v>
      </c>
      <c r="C3" s="43" t="s">
        <v>48</v>
      </c>
      <c r="D3" s="43" t="s">
        <v>49</v>
      </c>
      <c r="E3" s="43" t="s">
        <v>50</v>
      </c>
      <c r="F3" s="43" t="s">
        <v>49</v>
      </c>
      <c r="G3" s="43" t="s">
        <v>50</v>
      </c>
      <c r="H3" s="72" t="s">
        <v>49</v>
      </c>
      <c r="I3" s="73" t="s">
        <v>50</v>
      </c>
      <c r="J3" s="74" t="s">
        <v>49</v>
      </c>
    </row>
    <row r="4" spans="1:12" x14ac:dyDescent="0.25">
      <c r="A4" s="44" t="s">
        <v>31</v>
      </c>
      <c r="B4" s="45">
        <v>2019</v>
      </c>
      <c r="C4" s="46">
        <v>632.1045988077525</v>
      </c>
      <c r="D4" s="47">
        <v>4999996</v>
      </c>
      <c r="E4" s="7">
        <f>'Tab 1'!Q4</f>
        <v>219.48864652243876</v>
      </c>
      <c r="F4" s="47">
        <f>'Tab 1'!P4</f>
        <v>1769616.0892782761</v>
      </c>
      <c r="G4" s="7">
        <f>IF(C4-E4&gt;0,C4-E4,0)</f>
        <v>412.61595228531371</v>
      </c>
      <c r="H4" s="7">
        <f>IF(D4-F4&gt;0,D4-F4,0)</f>
        <v>3230379.9107217239</v>
      </c>
      <c r="I4" s="39">
        <f>C4-G4</f>
        <v>219.48864652243878</v>
      </c>
      <c r="J4" s="75">
        <f>D4-H4</f>
        <v>1769616.0892782761</v>
      </c>
      <c r="K4" s="52">
        <f>E4-'Tab 1'!Q4</f>
        <v>0</v>
      </c>
      <c r="L4" s="52">
        <f>F4-'Tab 1'!P4</f>
        <v>0</v>
      </c>
    </row>
    <row r="5" spans="1:12" x14ac:dyDescent="0.25">
      <c r="A5" s="48" t="s">
        <v>32</v>
      </c>
      <c r="B5" s="49">
        <v>2019</v>
      </c>
      <c r="C5" s="50">
        <v>1340.2684551064572</v>
      </c>
      <c r="D5" s="51">
        <v>5999993</v>
      </c>
      <c r="E5" s="52">
        <f>'Tab 1'!Q5</f>
        <v>306.41954344181244</v>
      </c>
      <c r="F5" s="51">
        <f>'Tab 1'!P5</f>
        <v>2395283.8068638518</v>
      </c>
      <c r="G5" s="52">
        <f t="shared" ref="G5:H15" si="0">IF(C5-E5&gt;0,C5-E5,0)</f>
        <v>1033.8489116646447</v>
      </c>
      <c r="H5" s="9">
        <f t="shared" si="0"/>
        <v>3604709.1931361482</v>
      </c>
      <c r="I5" s="40">
        <f t="shared" ref="I5:J15" si="1">C5-G5</f>
        <v>306.41954344181249</v>
      </c>
      <c r="J5" s="59">
        <f t="shared" si="1"/>
        <v>2395283.8068638518</v>
      </c>
      <c r="K5" s="52">
        <f>E5-'Tab 1'!Q5</f>
        <v>0</v>
      </c>
      <c r="L5" s="52">
        <f>F5-'Tab 1'!P5</f>
        <v>0</v>
      </c>
    </row>
    <row r="6" spans="1:12" x14ac:dyDescent="0.25">
      <c r="A6" s="48" t="s">
        <v>33</v>
      </c>
      <c r="B6" s="49">
        <v>2019</v>
      </c>
      <c r="C6" s="50">
        <v>595.9678366151702</v>
      </c>
      <c r="D6" s="51">
        <v>4022062</v>
      </c>
      <c r="E6" s="52">
        <f>'Tab 1'!Q6</f>
        <v>1259.7637423216254</v>
      </c>
      <c r="F6" s="51">
        <f>'Tab 1'!P6</f>
        <v>37551211.964185096</v>
      </c>
      <c r="G6" s="52">
        <f>IF(C6-E6&gt;0,C6-E6,0)</f>
        <v>0</v>
      </c>
      <c r="H6" s="9">
        <f t="shared" si="0"/>
        <v>0</v>
      </c>
      <c r="I6" s="40">
        <f t="shared" si="1"/>
        <v>595.9678366151702</v>
      </c>
      <c r="J6" s="59">
        <f t="shared" si="1"/>
        <v>4022062</v>
      </c>
      <c r="K6" s="52">
        <f>E6-'Tab 1'!Q6</f>
        <v>0</v>
      </c>
      <c r="L6" s="52">
        <f>F6-'Tab 1'!P6</f>
        <v>0</v>
      </c>
    </row>
    <row r="7" spans="1:12" x14ac:dyDescent="0.25">
      <c r="A7" s="48" t="s">
        <v>34</v>
      </c>
      <c r="B7" s="49">
        <v>2019</v>
      </c>
      <c r="C7" s="50">
        <v>573.39377130829041</v>
      </c>
      <c r="D7" s="51">
        <v>21060000</v>
      </c>
      <c r="E7" s="52">
        <f>'Tab 1'!Q7</f>
        <v>889.96306252296517</v>
      </c>
      <c r="F7" s="51">
        <f>'Tab 1'!P7</f>
        <v>27393354.652928807</v>
      </c>
      <c r="G7" s="52">
        <f t="shared" si="0"/>
        <v>0</v>
      </c>
      <c r="H7" s="9">
        <f t="shared" si="0"/>
        <v>0</v>
      </c>
      <c r="I7" s="40">
        <f t="shared" si="1"/>
        <v>573.39377130829041</v>
      </c>
      <c r="J7" s="59">
        <f t="shared" si="1"/>
        <v>21060000</v>
      </c>
      <c r="K7" s="52">
        <f>E7-'Tab 1'!Q7</f>
        <v>0</v>
      </c>
      <c r="L7" s="52">
        <f>F7-'Tab 1'!P7</f>
        <v>0</v>
      </c>
    </row>
    <row r="8" spans="1:12" x14ac:dyDescent="0.25">
      <c r="A8" s="48" t="s">
        <v>35</v>
      </c>
      <c r="B8" s="49">
        <v>2019</v>
      </c>
      <c r="C8" s="50">
        <v>26616.478362181671</v>
      </c>
      <c r="D8" s="51">
        <v>179999843</v>
      </c>
      <c r="E8" s="52">
        <f>'Tab 1'!Q8</f>
        <v>16321.055457228653</v>
      </c>
      <c r="F8" s="51">
        <f>'Tab 1'!P8</f>
        <v>105925522.63620642</v>
      </c>
      <c r="G8" s="52">
        <f t="shared" si="0"/>
        <v>10295.422904953019</v>
      </c>
      <c r="H8" s="9">
        <f t="shared" si="0"/>
        <v>74074320.363793582</v>
      </c>
      <c r="I8" s="40">
        <f t="shared" si="1"/>
        <v>16321.055457228653</v>
      </c>
      <c r="J8" s="59">
        <f t="shared" si="1"/>
        <v>105925522.63620642</v>
      </c>
      <c r="K8" s="52">
        <f>E8-'Tab 1'!Q8</f>
        <v>0</v>
      </c>
      <c r="L8" s="52">
        <f>F8-'Tab 1'!P8</f>
        <v>0</v>
      </c>
    </row>
    <row r="9" spans="1:12" x14ac:dyDescent="0.25">
      <c r="A9" s="53" t="s">
        <v>36</v>
      </c>
      <c r="B9" s="54">
        <v>2019</v>
      </c>
      <c r="C9" s="55">
        <v>0</v>
      </c>
      <c r="D9" s="56">
        <v>0</v>
      </c>
      <c r="E9" s="57">
        <f>'Tab 1'!Q9</f>
        <v>0</v>
      </c>
      <c r="F9" s="56">
        <f>'Tab 1'!P9</f>
        <v>2239784.6003598408</v>
      </c>
      <c r="G9" s="57">
        <f t="shared" si="0"/>
        <v>0</v>
      </c>
      <c r="H9" s="57">
        <f t="shared" si="0"/>
        <v>0</v>
      </c>
      <c r="I9" s="76">
        <f t="shared" si="1"/>
        <v>0</v>
      </c>
      <c r="J9" s="77">
        <f>D9-H9</f>
        <v>0</v>
      </c>
      <c r="K9" s="52">
        <f>E9-'Tab 1'!Q9</f>
        <v>0</v>
      </c>
      <c r="L9" s="52">
        <f>F9-'Tab 1'!P9</f>
        <v>0</v>
      </c>
    </row>
    <row r="10" spans="1:12" x14ac:dyDescent="0.25">
      <c r="A10" s="48" t="s">
        <v>31</v>
      </c>
      <c r="B10" s="49">
        <v>2020</v>
      </c>
      <c r="C10" s="50">
        <v>644.74745942371464</v>
      </c>
      <c r="D10" s="51">
        <v>5100002</v>
      </c>
      <c r="E10" s="7">
        <f>'Tab 1'!S4</f>
        <v>292.65152869658499</v>
      </c>
      <c r="F10" s="47">
        <f>'Tab 1'!R4</f>
        <v>2359488.1190377013</v>
      </c>
      <c r="G10" s="52">
        <f t="shared" si="0"/>
        <v>352.09593072712966</v>
      </c>
      <c r="H10" s="9">
        <f t="shared" si="0"/>
        <v>2740513.8809622987</v>
      </c>
      <c r="I10" s="40">
        <f t="shared" si="1"/>
        <v>292.65152869658499</v>
      </c>
      <c r="J10" s="59">
        <f t="shared" si="1"/>
        <v>2359488.1190377013</v>
      </c>
      <c r="K10" s="52">
        <f>E10-'Tab 1'!S4</f>
        <v>0</v>
      </c>
      <c r="L10" s="52">
        <f>F10-'Tab 1'!R4</f>
        <v>0</v>
      </c>
    </row>
    <row r="11" spans="1:12" x14ac:dyDescent="0.25">
      <c r="A11" s="48" t="s">
        <v>32</v>
      </c>
      <c r="B11" s="49">
        <v>2020</v>
      </c>
      <c r="C11" s="50">
        <v>910.69203342359503</v>
      </c>
      <c r="D11" s="51">
        <v>4076904</v>
      </c>
      <c r="E11" s="52">
        <f>'Tab 1'!S5</f>
        <v>408.55939125574992</v>
      </c>
      <c r="F11" s="51">
        <f>'Tab 1'!R5</f>
        <v>3193711.7424851358</v>
      </c>
      <c r="G11" s="52">
        <f t="shared" si="0"/>
        <v>502.13264216784512</v>
      </c>
      <c r="H11" s="9">
        <f t="shared" si="0"/>
        <v>883192.25751486421</v>
      </c>
      <c r="I11" s="40">
        <f t="shared" si="1"/>
        <v>408.55939125574992</v>
      </c>
      <c r="J11" s="59">
        <f t="shared" si="1"/>
        <v>3193711.7424851358</v>
      </c>
      <c r="K11" s="52">
        <f>E11-'Tab 1'!S5</f>
        <v>0</v>
      </c>
      <c r="L11" s="52">
        <f>F11-'Tab 1'!R5</f>
        <v>0</v>
      </c>
    </row>
    <row r="12" spans="1:12" x14ac:dyDescent="0.25">
      <c r="A12" s="48" t="s">
        <v>33</v>
      </c>
      <c r="B12" s="49">
        <v>2020</v>
      </c>
      <c r="C12" s="50">
        <v>527.67782102117474</v>
      </c>
      <c r="D12" s="51">
        <v>3561187</v>
      </c>
      <c r="E12" s="52">
        <f>'Tab 1'!S6</f>
        <v>1679.6849897621671</v>
      </c>
      <c r="F12" s="51">
        <f>'Tab 1'!R6</f>
        <v>50068282.618913464</v>
      </c>
      <c r="G12" s="52">
        <f t="shared" si="0"/>
        <v>0</v>
      </c>
      <c r="H12" s="9">
        <f t="shared" si="0"/>
        <v>0</v>
      </c>
      <c r="I12" s="40">
        <f>C12-G12</f>
        <v>527.67782102117474</v>
      </c>
      <c r="J12" s="59">
        <f t="shared" si="1"/>
        <v>3561187</v>
      </c>
      <c r="K12" s="52">
        <f>E12-'Tab 1'!S6</f>
        <v>0</v>
      </c>
      <c r="L12" s="52">
        <f>F12-'Tab 1'!R6</f>
        <v>0</v>
      </c>
    </row>
    <row r="13" spans="1:12" x14ac:dyDescent="0.25">
      <c r="A13" s="48" t="s">
        <v>34</v>
      </c>
      <c r="B13" s="49">
        <v>2020</v>
      </c>
      <c r="C13" s="50">
        <v>4241.6436672420969</v>
      </c>
      <c r="D13" s="51">
        <v>155790000</v>
      </c>
      <c r="E13" s="52">
        <f>'Tab 1'!S7</f>
        <v>1186.6174166972867</v>
      </c>
      <c r="F13" s="51">
        <f>'Tab 1'!R7</f>
        <v>36524472.87057174</v>
      </c>
      <c r="G13" s="52">
        <f t="shared" si="0"/>
        <v>3055.02625054481</v>
      </c>
      <c r="H13" s="9">
        <f t="shared" si="0"/>
        <v>119265527.12942827</v>
      </c>
      <c r="I13" s="40">
        <f t="shared" si="1"/>
        <v>1186.6174166972869</v>
      </c>
      <c r="J13" s="59">
        <f t="shared" si="1"/>
        <v>36524472.870571733</v>
      </c>
      <c r="K13" s="52">
        <f>E13-'Tab 1'!S7</f>
        <v>0</v>
      </c>
      <c r="L13" s="52">
        <f>F13-'Tab 1'!R7</f>
        <v>0</v>
      </c>
    </row>
    <row r="14" spans="1:12" x14ac:dyDescent="0.25">
      <c r="A14" s="48" t="s">
        <v>35</v>
      </c>
      <c r="B14" s="49">
        <v>2020</v>
      </c>
      <c r="C14" s="50">
        <v>25877.17205597338</v>
      </c>
      <c r="D14" s="51">
        <v>175000120</v>
      </c>
      <c r="E14" s="52">
        <f>'Tab 1'!S8</f>
        <v>21761.407276304868</v>
      </c>
      <c r="F14" s="51">
        <f>'Tab 1'!R8</f>
        <v>141234030.18160856</v>
      </c>
      <c r="G14" s="52">
        <f t="shared" si="0"/>
        <v>4115.7647796685123</v>
      </c>
      <c r="H14" s="9">
        <f t="shared" si="0"/>
        <v>33766089.818391442</v>
      </c>
      <c r="I14" s="40">
        <f t="shared" si="1"/>
        <v>21761.407276304868</v>
      </c>
      <c r="J14" s="59">
        <f t="shared" si="1"/>
        <v>141234030.18160856</v>
      </c>
      <c r="K14" s="52">
        <f>E14-'Tab 1'!S8</f>
        <v>0</v>
      </c>
      <c r="L14" s="52">
        <f>F14-'Tab 1'!R8</f>
        <v>0</v>
      </c>
    </row>
    <row r="15" spans="1:12" ht="15.75" thickBot="1" x14ac:dyDescent="0.3">
      <c r="A15" s="53" t="s">
        <v>36</v>
      </c>
      <c r="B15" s="54">
        <v>2020</v>
      </c>
      <c r="C15" s="55">
        <v>0</v>
      </c>
      <c r="D15" s="56">
        <v>0</v>
      </c>
      <c r="E15" s="57">
        <f>'Tab 1'!S9</f>
        <v>0</v>
      </c>
      <c r="F15" s="56">
        <f>'Tab 1'!R9</f>
        <v>2986379.4671464544</v>
      </c>
      <c r="G15" s="57">
        <f t="shared" si="0"/>
        <v>0</v>
      </c>
      <c r="H15" s="57">
        <f t="shared" si="0"/>
        <v>0</v>
      </c>
      <c r="I15" s="41">
        <f t="shared" si="1"/>
        <v>0</v>
      </c>
      <c r="J15" s="60">
        <f t="shared" si="1"/>
        <v>0</v>
      </c>
      <c r="K15" s="52">
        <f>E15-'Tab 1'!S9</f>
        <v>0</v>
      </c>
      <c r="L15" s="52">
        <f>F15-'Tab 1'!R9</f>
        <v>0</v>
      </c>
    </row>
    <row r="16" spans="1:12" x14ac:dyDescent="0.25">
      <c r="H16" s="82" t="s">
        <v>37</v>
      </c>
      <c r="I16" s="78">
        <f>SUM(I4:I9)</f>
        <v>18016.325255116364</v>
      </c>
      <c r="J16" s="79">
        <f>SUM(J4:J9)</f>
        <v>135172484.53234854</v>
      </c>
    </row>
    <row r="17" spans="1:10" x14ac:dyDescent="0.25">
      <c r="A17" t="s">
        <v>38</v>
      </c>
      <c r="H17" s="83" t="s">
        <v>39</v>
      </c>
      <c r="I17" s="80">
        <f>SUM(I10:I15)</f>
        <v>24176.913433975664</v>
      </c>
      <c r="J17" s="81">
        <f>SUM(J10:J15)</f>
        <v>186872889.91370314</v>
      </c>
    </row>
    <row r="18" spans="1:10" x14ac:dyDescent="0.25">
      <c r="A18" s="58" t="s">
        <v>40</v>
      </c>
    </row>
    <row r="19" spans="1:10" x14ac:dyDescent="0.25">
      <c r="A19" s="58" t="s">
        <v>41</v>
      </c>
      <c r="J19" t="s">
        <v>42</v>
      </c>
    </row>
    <row r="22" spans="1:10" x14ac:dyDescent="0.25">
      <c r="D22" s="65"/>
      <c r="E22" s="9"/>
      <c r="F22" s="9"/>
      <c r="G22" s="9"/>
      <c r="H22" s="9"/>
      <c r="I22" s="65"/>
    </row>
    <row r="23" spans="1:10" x14ac:dyDescent="0.25">
      <c r="D23" s="65"/>
      <c r="E23" s="9"/>
      <c r="F23" s="9"/>
      <c r="G23" s="9"/>
      <c r="H23" s="9"/>
      <c r="I23" s="65"/>
    </row>
    <row r="24" spans="1:10" x14ac:dyDescent="0.25">
      <c r="D24" s="65"/>
      <c r="E24" s="9"/>
      <c r="F24" s="9"/>
      <c r="G24" s="9"/>
      <c r="H24" s="9"/>
      <c r="I24" s="65"/>
    </row>
    <row r="25" spans="1:10" x14ac:dyDescent="0.25">
      <c r="D25" s="65"/>
      <c r="E25" s="9"/>
      <c r="F25" s="9"/>
      <c r="G25" s="9"/>
      <c r="H25" s="9"/>
      <c r="I25" s="65"/>
    </row>
    <row r="26" spans="1:10" x14ac:dyDescent="0.25">
      <c r="D26" s="65"/>
      <c r="E26" s="9"/>
      <c r="F26" s="9"/>
      <c r="G26" s="9"/>
      <c r="H26" s="9"/>
      <c r="I26" s="65"/>
    </row>
    <row r="27" spans="1:10" x14ac:dyDescent="0.25">
      <c r="D27" s="65"/>
      <c r="E27" s="9"/>
      <c r="F27" s="9"/>
      <c r="G27" s="9"/>
      <c r="H27" s="9"/>
      <c r="I27" s="65"/>
    </row>
    <row r="28" spans="1:10" x14ac:dyDescent="0.25">
      <c r="D28" s="65"/>
      <c r="E28" s="9"/>
      <c r="F28" s="9"/>
      <c r="G28" s="9"/>
      <c r="H28" s="9"/>
      <c r="I28" s="65"/>
    </row>
    <row r="29" spans="1:10" x14ac:dyDescent="0.25">
      <c r="D29" s="65"/>
      <c r="E29" s="9"/>
      <c r="F29" s="9"/>
      <c r="G29" s="9"/>
      <c r="H29" s="9"/>
      <c r="I29" s="65"/>
    </row>
    <row r="30" spans="1:10" x14ac:dyDescent="0.25">
      <c r="D30" s="65"/>
      <c r="E30" s="9"/>
      <c r="F30" s="9"/>
      <c r="G30" s="9"/>
      <c r="H30" s="9"/>
      <c r="I30" s="65"/>
    </row>
    <row r="31" spans="1:10" x14ac:dyDescent="0.25">
      <c r="D31" s="65"/>
      <c r="E31" s="9"/>
      <c r="F31" s="9"/>
      <c r="G31" s="9"/>
      <c r="H31" s="9"/>
      <c r="I31" s="65"/>
    </row>
    <row r="32" spans="1:10" x14ac:dyDescent="0.25">
      <c r="D32" s="65"/>
      <c r="E32" s="9"/>
      <c r="F32" s="9"/>
      <c r="G32" s="9"/>
      <c r="H32" s="9"/>
      <c r="I32" s="65"/>
    </row>
    <row r="33" spans="4:9" x14ac:dyDescent="0.25">
      <c r="D33" s="65"/>
      <c r="E33" s="9"/>
      <c r="F33" s="9"/>
      <c r="G33" s="9"/>
      <c r="H33" s="9"/>
      <c r="I33" s="65"/>
    </row>
    <row r="34" spans="4:9" x14ac:dyDescent="0.25">
      <c r="D34" s="65"/>
      <c r="E34" s="65"/>
      <c r="F34" s="65"/>
      <c r="G34" s="65"/>
      <c r="H34" s="65"/>
      <c r="I34" s="65"/>
    </row>
    <row r="35" spans="4:9" x14ac:dyDescent="0.25">
      <c r="D35" s="65"/>
      <c r="E35" s="65"/>
      <c r="F35" s="65"/>
      <c r="G35" s="65"/>
      <c r="H35" s="65"/>
      <c r="I35" s="65"/>
    </row>
    <row r="36" spans="4:9" x14ac:dyDescent="0.25">
      <c r="D36" s="65"/>
      <c r="E36" s="65"/>
      <c r="F36" s="65"/>
      <c r="G36" s="65"/>
      <c r="H36" s="65"/>
      <c r="I36" s="65"/>
    </row>
    <row r="37" spans="4:9" x14ac:dyDescent="0.25">
      <c r="D37" s="65"/>
      <c r="E37" s="65"/>
      <c r="F37" s="65"/>
      <c r="G37" s="65"/>
      <c r="H37" s="65"/>
      <c r="I37" s="65"/>
    </row>
  </sheetData>
  <mergeCells count="4">
    <mergeCell ref="C2:D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E4013D-4B65-480E-AA91-B99D7EA803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9EC6FD-177A-4616-94F6-8F6F6C3E71BF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94A1394-4E48-4E8A-91F8-3009E1B8B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1</vt:lpstr>
      <vt:lpstr>Tab 2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IESO-IF CDM Savings (IF Plan)</dc:title>
  <dc:creator>Jp Musaazi</dc:creator>
  <cp:lastModifiedBy>Luzmilla Yousif</cp:lastModifiedBy>
  <dcterms:created xsi:type="dcterms:W3CDTF">2021-07-08T14:51:41Z</dcterms:created>
  <dcterms:modified xsi:type="dcterms:W3CDTF">2024-03-10T19:09:18Z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2023-05-15T20:13:55Z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e5feac49-e95e-4514-a8d2-2f14bb0225af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