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SB/SB_GasSupplyMgmt/Regulatory/QRAM/2024_Q2 - 2024 03 01 Range (IR)/IR/"/>
    </mc:Choice>
  </mc:AlternateContent>
  <bookViews>
    <workbookView xWindow="0" yWindow="0" windowWidth="28800" windowHeight="11772" tabRatio="824" activeTab="3"/>
  </bookViews>
  <sheets>
    <sheet name="Staff_1G" sheetId="1" r:id="rId1"/>
    <sheet name="Staff_1H" sheetId="2" r:id="rId2"/>
    <sheet name="Staff_2E" sheetId="3" r:id="rId3"/>
    <sheet name="Staff_1H_Sch. 2" sheetId="5" r:id="rId4"/>
    <sheet name="Staff_1H_Sch. 5" sheetId="6" r:id="rId5"/>
    <sheet name="Staff_1H_Sch. 8" sheetId="7" r:id="rId6"/>
    <sheet name="Staff_2E_Sch. 2" sheetId="8" r:id="rId7"/>
    <sheet name="Staff_2E_Sch. 5" sheetId="9" r:id="rId8"/>
    <sheet name="Staff_2H_Sch. 8" sheetId="10" r:id="rId9"/>
  </sheets>
  <definedNames>
    <definedName name="ADJ0">'Staff_1H_Sch. 5'!#REF!</definedName>
    <definedName name="_xlnm.Print_Area" localSheetId="3">'Staff_1H_Sch. 2'!$A$1:$P$47</definedName>
    <definedName name="_xlnm.Print_Area" localSheetId="4">'Staff_1H_Sch. 5'!$A$1:$N$49</definedName>
    <definedName name="_xlnm.Print_Area" localSheetId="5">'Staff_1H_Sch. 8'!$A$1:$R$70</definedName>
    <definedName name="_xlnm.Print_Area" localSheetId="6">'Staff_2E_Sch. 2'!$A$1:$P$47</definedName>
    <definedName name="_xlnm.Print_Area" localSheetId="7">'Staff_2E_Sch. 5'!$A$1:$N$49</definedName>
    <definedName name="_xlnm.Print_Area" localSheetId="8">'Staff_2H_Sch. 8'!$A$1:$R$70</definedName>
    <definedName name="solver_adj" localSheetId="4" hidden="1">'Staff_1H_Sch. 5'!#REF!</definedName>
    <definedName name="solver_adj" localSheetId="5" hidden="1">'Staff_1H_Sch. 8'!#REF!</definedName>
    <definedName name="solver_adj" localSheetId="7" hidden="1">'Staff_2E_Sch. 5'!#REF!</definedName>
    <definedName name="solver_adj" localSheetId="8" hidden="1">'Staff_2H_Sch. 8'!#REF!</definedName>
    <definedName name="solver_cvg" localSheetId="4" hidden="1">0.0001</definedName>
    <definedName name="solver_cvg" localSheetId="5" hidden="1">0.0001</definedName>
    <definedName name="solver_cvg" localSheetId="7" hidden="1">0.0001</definedName>
    <definedName name="solver_cvg" localSheetId="8" hidden="1">0.0001</definedName>
    <definedName name="solver_drv" localSheetId="4" hidden="1">1</definedName>
    <definedName name="solver_drv" localSheetId="5" hidden="1">1</definedName>
    <definedName name="solver_drv" localSheetId="7" hidden="1">1</definedName>
    <definedName name="solver_drv" localSheetId="8" hidden="1">1</definedName>
    <definedName name="solver_est" localSheetId="4" hidden="1">1</definedName>
    <definedName name="solver_est" localSheetId="5" hidden="1">1</definedName>
    <definedName name="solver_est" localSheetId="7" hidden="1">1</definedName>
    <definedName name="solver_est" localSheetId="8" hidden="1">1</definedName>
    <definedName name="solver_itr" localSheetId="4" hidden="1">100</definedName>
    <definedName name="solver_itr" localSheetId="5" hidden="1">100</definedName>
    <definedName name="solver_itr" localSheetId="7" hidden="1">100</definedName>
    <definedName name="solver_itr" localSheetId="8" hidden="1">100</definedName>
    <definedName name="solver_lin" localSheetId="4" hidden="1">2</definedName>
    <definedName name="solver_lin" localSheetId="5" hidden="1">2</definedName>
    <definedName name="solver_lin" localSheetId="7" hidden="1">2</definedName>
    <definedName name="solver_lin" localSheetId="8" hidden="1">2</definedName>
    <definedName name="solver_neg" localSheetId="4" hidden="1">2</definedName>
    <definedName name="solver_neg" localSheetId="5" hidden="1">2</definedName>
    <definedName name="solver_neg" localSheetId="7" hidden="1">2</definedName>
    <definedName name="solver_neg" localSheetId="8" hidden="1">2</definedName>
    <definedName name="solver_num" localSheetId="4" hidden="1">0</definedName>
    <definedName name="solver_num" localSheetId="5" hidden="1">0</definedName>
    <definedName name="solver_num" localSheetId="7" hidden="1">0</definedName>
    <definedName name="solver_num" localSheetId="8" hidden="1">0</definedName>
    <definedName name="solver_nwt" localSheetId="4" hidden="1">1</definedName>
    <definedName name="solver_nwt" localSheetId="5" hidden="1">1</definedName>
    <definedName name="solver_nwt" localSheetId="7" hidden="1">1</definedName>
    <definedName name="solver_nwt" localSheetId="8" hidden="1">1</definedName>
    <definedName name="solver_opt" localSheetId="4" hidden="1">'Staff_1H_Sch. 5'!$L$41</definedName>
    <definedName name="solver_opt" localSheetId="5" hidden="1">'Staff_1H_Sch. 8'!$Q$29</definedName>
    <definedName name="solver_opt" localSheetId="7" hidden="1">'Staff_2E_Sch. 5'!$L$41</definedName>
    <definedName name="solver_opt" localSheetId="8" hidden="1">'Staff_2H_Sch. 8'!$Q$29</definedName>
    <definedName name="solver_pre" localSheetId="4" hidden="1">0.000001</definedName>
    <definedName name="solver_pre" localSheetId="5" hidden="1">0.000001</definedName>
    <definedName name="solver_pre" localSheetId="7" hidden="1">0.000001</definedName>
    <definedName name="solver_pre" localSheetId="8" hidden="1">0.000001</definedName>
    <definedName name="solver_scl" localSheetId="4" hidden="1">2</definedName>
    <definedName name="solver_scl" localSheetId="5" hidden="1">2</definedName>
    <definedName name="solver_scl" localSheetId="7" hidden="1">2</definedName>
    <definedName name="solver_scl" localSheetId="8" hidden="1">2</definedName>
    <definedName name="solver_sho" localSheetId="4" hidden="1">2</definedName>
    <definedName name="solver_sho" localSheetId="5" hidden="1">2</definedName>
    <definedName name="solver_sho" localSheetId="7" hidden="1">2</definedName>
    <definedName name="solver_sho" localSheetId="8" hidden="1">2</definedName>
    <definedName name="solver_tim" localSheetId="4" hidden="1">100</definedName>
    <definedName name="solver_tim" localSheetId="5" hidden="1">100</definedName>
    <definedName name="solver_tim" localSheetId="7" hidden="1">100</definedName>
    <definedName name="solver_tim" localSheetId="8" hidden="1">100</definedName>
    <definedName name="solver_tol" localSheetId="4" hidden="1">0.05</definedName>
    <definedName name="solver_tol" localSheetId="5" hidden="1">0.05</definedName>
    <definedName name="solver_tol" localSheetId="7" hidden="1">0.05</definedName>
    <definedName name="solver_tol" localSheetId="8" hidden="1">0.05</definedName>
    <definedName name="solver_typ" localSheetId="4" hidden="1">3</definedName>
    <definedName name="solver_typ" localSheetId="5" hidden="1">1</definedName>
    <definedName name="solver_typ" localSheetId="7" hidden="1">3</definedName>
    <definedName name="solver_typ" localSheetId="8" hidden="1">1</definedName>
    <definedName name="solver_val" localSheetId="4" hidden="1">0</definedName>
    <definedName name="solver_val" localSheetId="5" hidden="1">0</definedName>
    <definedName name="solver_val" localSheetId="7" hidden="1">0</definedName>
    <definedName name="solver_val" localSheetId="8" hidden="1">0</definedName>
    <definedName name="Z">'Staff_2E_Sch. 5'!#REF!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5" i="7" l="1"/>
  <c r="F65" i="7"/>
  <c r="E65" i="7"/>
  <c r="G65" i="7" s="1"/>
  <c r="B65" i="7"/>
  <c r="H65" i="7" s="1"/>
  <c r="A65" i="7"/>
  <c r="R63" i="7"/>
  <c r="F63" i="7"/>
  <c r="E63" i="7"/>
  <c r="G63" i="7" s="1"/>
  <c r="B63" i="7"/>
  <c r="H63" i="7" s="1"/>
  <c r="A63" i="7"/>
  <c r="R61" i="7"/>
  <c r="F61" i="7"/>
  <c r="E61" i="7"/>
  <c r="G61" i="7" s="1"/>
  <c r="H61" i="7" s="1"/>
  <c r="B61" i="7"/>
  <c r="A61" i="7"/>
  <c r="R59" i="7"/>
  <c r="G59" i="7"/>
  <c r="F59" i="7"/>
  <c r="E59" i="7"/>
  <c r="B59" i="7"/>
  <c r="H59" i="7" s="1"/>
  <c r="A59" i="7"/>
  <c r="R57" i="7"/>
  <c r="F57" i="7"/>
  <c r="E57" i="7"/>
  <c r="G57" i="7" s="1"/>
  <c r="H57" i="7" s="1"/>
  <c r="B57" i="7"/>
  <c r="A57" i="7"/>
  <c r="R55" i="7"/>
  <c r="F55" i="7"/>
  <c r="E55" i="7"/>
  <c r="G55" i="7" s="1"/>
  <c r="H55" i="7" s="1"/>
  <c r="B55" i="7"/>
  <c r="A55" i="7"/>
  <c r="R53" i="7"/>
  <c r="F53" i="7"/>
  <c r="G53" i="7" s="1"/>
  <c r="E53" i="7"/>
  <c r="B53" i="7"/>
  <c r="A53" i="7"/>
  <c r="R51" i="7"/>
  <c r="F51" i="7"/>
  <c r="E51" i="7"/>
  <c r="G51" i="7" s="1"/>
  <c r="H51" i="7" s="1"/>
  <c r="B51" i="7"/>
  <c r="A51" i="7"/>
  <c r="R49" i="7"/>
  <c r="F49" i="7"/>
  <c r="E49" i="7"/>
  <c r="G49" i="7" s="1"/>
  <c r="B49" i="7"/>
  <c r="A49" i="7"/>
  <c r="R47" i="7"/>
  <c r="F47" i="7"/>
  <c r="E47" i="7"/>
  <c r="G47" i="7" s="1"/>
  <c r="B47" i="7"/>
  <c r="A47" i="7"/>
  <c r="R45" i="7"/>
  <c r="L45" i="7"/>
  <c r="L47" i="7" s="1"/>
  <c r="J45" i="7"/>
  <c r="F45" i="7"/>
  <c r="G45" i="7" s="1"/>
  <c r="H45" i="7" s="1"/>
  <c r="E45" i="7"/>
  <c r="B45" i="7"/>
  <c r="A45" i="7"/>
  <c r="R43" i="7"/>
  <c r="M43" i="7"/>
  <c r="J43" i="7"/>
  <c r="F43" i="7"/>
  <c r="G43" i="7" s="1"/>
  <c r="H43" i="7" s="1"/>
  <c r="E43" i="7"/>
  <c r="B43" i="7"/>
  <c r="A43" i="7"/>
  <c r="R41" i="7"/>
  <c r="M41" i="7"/>
  <c r="J41" i="7"/>
  <c r="F41" i="7"/>
  <c r="G41" i="7" s="1"/>
  <c r="H41" i="7" s="1"/>
  <c r="E41" i="7"/>
  <c r="B41" i="7"/>
  <c r="A41" i="7"/>
  <c r="R39" i="7"/>
  <c r="M39" i="7"/>
  <c r="J39" i="7"/>
  <c r="F39" i="7"/>
  <c r="G39" i="7" s="1"/>
  <c r="H39" i="7" s="1"/>
  <c r="E39" i="7"/>
  <c r="B39" i="7"/>
  <c r="A39" i="7"/>
  <c r="R37" i="7"/>
  <c r="M37" i="7"/>
  <c r="J37" i="7"/>
  <c r="F37" i="7"/>
  <c r="G37" i="7" s="1"/>
  <c r="H37" i="7" s="1"/>
  <c r="E37" i="7"/>
  <c r="B37" i="7"/>
  <c r="A37" i="7"/>
  <c r="R35" i="7"/>
  <c r="M35" i="7"/>
  <c r="J35" i="7"/>
  <c r="F35" i="7"/>
  <c r="G35" i="7" s="1"/>
  <c r="H35" i="7" s="1"/>
  <c r="E35" i="7"/>
  <c r="B35" i="7"/>
  <c r="A35" i="7"/>
  <c r="R33" i="7"/>
  <c r="M33" i="7"/>
  <c r="J33" i="7"/>
  <c r="F33" i="7"/>
  <c r="G33" i="7" s="1"/>
  <c r="H33" i="7" s="1"/>
  <c r="E33" i="7"/>
  <c r="B33" i="7"/>
  <c r="A33" i="7"/>
  <c r="R31" i="7"/>
  <c r="M31" i="7"/>
  <c r="J31" i="7"/>
  <c r="F31" i="7"/>
  <c r="G31" i="7" s="1"/>
  <c r="H31" i="7" s="1"/>
  <c r="E31" i="7"/>
  <c r="B31" i="7"/>
  <c r="A31" i="7"/>
  <c r="R29" i="7"/>
  <c r="L29" i="7"/>
  <c r="J29" i="7"/>
  <c r="G29" i="7"/>
  <c r="F29" i="7"/>
  <c r="E29" i="7"/>
  <c r="M29" i="7" s="1"/>
  <c r="B29" i="7"/>
  <c r="H29" i="7" s="1"/>
  <c r="A29" i="7"/>
  <c r="R27" i="7"/>
  <c r="L27" i="7"/>
  <c r="J27" i="7"/>
  <c r="F27" i="7"/>
  <c r="E27" i="7"/>
  <c r="G27" i="7" s="1"/>
  <c r="H27" i="7" s="1"/>
  <c r="B27" i="7"/>
  <c r="A27" i="7"/>
  <c r="R25" i="7"/>
  <c r="J25" i="7"/>
  <c r="F25" i="7"/>
  <c r="E25" i="7"/>
  <c r="G25" i="7" s="1"/>
  <c r="H25" i="7" s="1"/>
  <c r="B25" i="7"/>
  <c r="A25" i="7"/>
  <c r="R23" i="7"/>
  <c r="J23" i="7"/>
  <c r="G23" i="7"/>
  <c r="F23" i="7"/>
  <c r="E23" i="7"/>
  <c r="B23" i="7"/>
  <c r="H23" i="7" s="1"/>
  <c r="A23" i="7"/>
  <c r="R21" i="7"/>
  <c r="L21" i="7"/>
  <c r="L23" i="7" s="1"/>
  <c r="M23" i="7" s="1"/>
  <c r="J21" i="7"/>
  <c r="G21" i="7"/>
  <c r="F21" i="7"/>
  <c r="E21" i="7"/>
  <c r="B21" i="7"/>
  <c r="H21" i="7" s="1"/>
  <c r="A21" i="7"/>
  <c r="R19" i="7"/>
  <c r="O19" i="7"/>
  <c r="P19" i="7" s="1"/>
  <c r="M19" i="7"/>
  <c r="J19" i="7"/>
  <c r="F19" i="7"/>
  <c r="G19" i="7" s="1"/>
  <c r="E19" i="7"/>
  <c r="B19" i="7"/>
  <c r="H19" i="7" s="1"/>
  <c r="I19" i="7" s="1"/>
  <c r="A19" i="7"/>
  <c r="B49" i="6"/>
  <c r="M41" i="6"/>
  <c r="C41" i="6"/>
  <c r="B41" i="6"/>
  <c r="D41" i="6" s="1"/>
  <c r="F19" i="6"/>
  <c r="G19" i="6" s="1"/>
  <c r="E19" i="6"/>
  <c r="J47" i="7" s="1"/>
  <c r="F17" i="6"/>
  <c r="G17" i="6" s="1"/>
  <c r="N42" i="5"/>
  <c r="F46" i="5" s="1"/>
  <c r="H42" i="5"/>
  <c r="E42" i="5"/>
  <c r="D42" i="5"/>
  <c r="C42" i="5"/>
  <c r="J40" i="5"/>
  <c r="L40" i="5" s="1"/>
  <c r="I38" i="5"/>
  <c r="I40" i="5" s="1"/>
  <c r="L36" i="5"/>
  <c r="J36" i="5"/>
  <c r="I36" i="5"/>
  <c r="J38" i="5" s="1"/>
  <c r="L38" i="5" s="1"/>
  <c r="K34" i="5"/>
  <c r="K36" i="5" s="1"/>
  <c r="K38" i="5" s="1"/>
  <c r="K40" i="5" s="1"/>
  <c r="K42" i="5" s="1"/>
  <c r="E49" i="6" s="1"/>
  <c r="J34" i="5"/>
  <c r="L34" i="5" s="1"/>
  <c r="L49" i="7" l="1"/>
  <c r="M47" i="7"/>
  <c r="H49" i="7"/>
  <c r="M40" i="5"/>
  <c r="M42" i="5" s="1"/>
  <c r="I42" i="5"/>
  <c r="E48" i="6" s="1"/>
  <c r="H53" i="7"/>
  <c r="I21" i="7"/>
  <c r="K19" i="7"/>
  <c r="N19" i="7" s="1"/>
  <c r="L42" i="5"/>
  <c r="H47" i="7"/>
  <c r="M36" i="5"/>
  <c r="J42" i="5"/>
  <c r="E21" i="6"/>
  <c r="M21" i="7"/>
  <c r="M25" i="7"/>
  <c r="M34" i="5"/>
  <c r="M27" i="7"/>
  <c r="M38" i="5"/>
  <c r="M45" i="7"/>
  <c r="V46" i="3"/>
  <c r="P46" i="3"/>
  <c r="J46" i="3"/>
  <c r="U19" i="3"/>
  <c r="W19" i="3" s="1"/>
  <c r="T19" i="3"/>
  <c r="Q19" i="3"/>
  <c r="O19" i="3"/>
  <c r="P19" i="3" s="1"/>
  <c r="N19" i="3"/>
  <c r="I19" i="3"/>
  <c r="K19" i="3" s="1"/>
  <c r="H19" i="3"/>
  <c r="E19" i="3"/>
  <c r="C19" i="3"/>
  <c r="D19" i="3" s="1"/>
  <c r="B19" i="3"/>
  <c r="U17" i="3"/>
  <c r="W17" i="3" s="1"/>
  <c r="T17" i="3"/>
  <c r="Q17" i="3"/>
  <c r="O17" i="3"/>
  <c r="P17" i="3" s="1"/>
  <c r="N17" i="3"/>
  <c r="I17" i="3"/>
  <c r="K17" i="3" s="1"/>
  <c r="H17" i="3"/>
  <c r="E17" i="3"/>
  <c r="C17" i="3"/>
  <c r="D17" i="3" s="1"/>
  <c r="B17" i="3"/>
  <c r="U16" i="3"/>
  <c r="W16" i="3" s="1"/>
  <c r="T16" i="3"/>
  <c r="Q16" i="3"/>
  <c r="O16" i="3"/>
  <c r="P16" i="3" s="1"/>
  <c r="N16" i="3"/>
  <c r="I16" i="3"/>
  <c r="K16" i="3" s="1"/>
  <c r="H16" i="3"/>
  <c r="E16" i="3"/>
  <c r="C16" i="3"/>
  <c r="D16" i="3" s="1"/>
  <c r="B16" i="3"/>
  <c r="U14" i="3"/>
  <c r="W14" i="3" s="1"/>
  <c r="T14" i="3"/>
  <c r="Q14" i="3"/>
  <c r="O14" i="3"/>
  <c r="P14" i="3" s="1"/>
  <c r="N14" i="3"/>
  <c r="I14" i="3"/>
  <c r="K14" i="3" s="1"/>
  <c r="H14" i="3"/>
  <c r="E14" i="3"/>
  <c r="C14" i="3"/>
  <c r="D14" i="3" s="1"/>
  <c r="B14" i="3"/>
  <c r="U12" i="3"/>
  <c r="W12" i="3" s="1"/>
  <c r="T12" i="3"/>
  <c r="Q12" i="3"/>
  <c r="O12" i="3"/>
  <c r="P12" i="3" s="1"/>
  <c r="N12" i="3"/>
  <c r="I12" i="3"/>
  <c r="K12" i="3" s="1"/>
  <c r="H12" i="3"/>
  <c r="E12" i="3"/>
  <c r="C12" i="3"/>
  <c r="D12" i="3" s="1"/>
  <c r="B12" i="3"/>
  <c r="U11" i="3"/>
  <c r="W11" i="3" s="1"/>
  <c r="T11" i="3"/>
  <c r="Q11" i="3"/>
  <c r="O11" i="3"/>
  <c r="P11" i="3" s="1"/>
  <c r="N11" i="3"/>
  <c r="I11" i="3"/>
  <c r="K11" i="3" s="1"/>
  <c r="H11" i="3"/>
  <c r="E11" i="3"/>
  <c r="C11" i="3"/>
  <c r="D11" i="3" s="1"/>
  <c r="B11" i="3"/>
  <c r="U10" i="3"/>
  <c r="W10" i="3" s="1"/>
  <c r="T10" i="3"/>
  <c r="T21" i="3" s="1"/>
  <c r="Q10" i="3"/>
  <c r="O10" i="3"/>
  <c r="P10" i="3" s="1"/>
  <c r="N10" i="3"/>
  <c r="N21" i="3" s="1"/>
  <c r="I10" i="3"/>
  <c r="K10" i="3" s="1"/>
  <c r="H10" i="3"/>
  <c r="H21" i="3" s="1"/>
  <c r="E10" i="3"/>
  <c r="C10" i="3"/>
  <c r="D10" i="3" s="1"/>
  <c r="B10" i="3"/>
  <c r="B21" i="3" s="1"/>
  <c r="T6" i="3"/>
  <c r="N6" i="3"/>
  <c r="H6" i="3"/>
  <c r="B6" i="3"/>
  <c r="T5" i="3"/>
  <c r="N5" i="3"/>
  <c r="H5" i="3"/>
  <c r="B5" i="3"/>
  <c r="G4" i="3"/>
  <c r="M4" i="3" s="1"/>
  <c r="S4" i="3" s="1"/>
  <c r="V46" i="2"/>
  <c r="U19" i="2" s="1"/>
  <c r="P46" i="2"/>
  <c r="J46" i="2"/>
  <c r="I19" i="2" s="1"/>
  <c r="T19" i="2"/>
  <c r="O19" i="2"/>
  <c r="P19" i="2" s="1"/>
  <c r="N19" i="2"/>
  <c r="H19" i="2"/>
  <c r="C19" i="2"/>
  <c r="E19" i="2" s="1"/>
  <c r="B19" i="2"/>
  <c r="W17" i="2"/>
  <c r="U17" i="2"/>
  <c r="V17" i="2" s="1"/>
  <c r="T17" i="2"/>
  <c r="O17" i="2"/>
  <c r="Q17" i="2" s="1"/>
  <c r="N17" i="2"/>
  <c r="K17" i="2"/>
  <c r="I17" i="2"/>
  <c r="J17" i="2" s="1"/>
  <c r="H17" i="2"/>
  <c r="C17" i="2"/>
  <c r="D17" i="2" s="1"/>
  <c r="B17" i="2"/>
  <c r="W16" i="2"/>
  <c r="U16" i="2"/>
  <c r="V16" i="2" s="1"/>
  <c r="T16" i="2"/>
  <c r="O16" i="2"/>
  <c r="Q16" i="2" s="1"/>
  <c r="N16" i="2"/>
  <c r="K16" i="2"/>
  <c r="I16" i="2"/>
  <c r="J16" i="2" s="1"/>
  <c r="H16" i="2"/>
  <c r="C16" i="2"/>
  <c r="E16" i="2" s="1"/>
  <c r="B16" i="2"/>
  <c r="W14" i="2"/>
  <c r="U14" i="2"/>
  <c r="V14" i="2" s="1"/>
  <c r="T14" i="2"/>
  <c r="O14" i="2"/>
  <c r="P14" i="2" s="1"/>
  <c r="N14" i="2"/>
  <c r="K14" i="2"/>
  <c r="I14" i="2"/>
  <c r="J14" i="2" s="1"/>
  <c r="H14" i="2"/>
  <c r="C14" i="2"/>
  <c r="E14" i="2" s="1"/>
  <c r="B14" i="2"/>
  <c r="W12" i="2"/>
  <c r="U12" i="2"/>
  <c r="V12" i="2" s="1"/>
  <c r="T12" i="2"/>
  <c r="O12" i="2"/>
  <c r="P12" i="2" s="1"/>
  <c r="N12" i="2"/>
  <c r="K12" i="2"/>
  <c r="I12" i="2"/>
  <c r="J12" i="2" s="1"/>
  <c r="H12" i="2"/>
  <c r="C12" i="2"/>
  <c r="E12" i="2" s="1"/>
  <c r="B12" i="2"/>
  <c r="W11" i="2"/>
  <c r="U11" i="2"/>
  <c r="V11" i="2" s="1"/>
  <c r="T11" i="2"/>
  <c r="O11" i="2"/>
  <c r="Q11" i="2" s="1"/>
  <c r="N11" i="2"/>
  <c r="K11" i="2"/>
  <c r="I11" i="2"/>
  <c r="J11" i="2" s="1"/>
  <c r="H11" i="2"/>
  <c r="C11" i="2"/>
  <c r="D11" i="2" s="1"/>
  <c r="B11" i="2"/>
  <c r="W10" i="2"/>
  <c r="U10" i="2"/>
  <c r="V10" i="2" s="1"/>
  <c r="T10" i="2"/>
  <c r="T21" i="2" s="1"/>
  <c r="O10" i="2"/>
  <c r="O21" i="2" s="1"/>
  <c r="N10" i="2"/>
  <c r="N21" i="2" s="1"/>
  <c r="K10" i="2"/>
  <c r="I10" i="2"/>
  <c r="J10" i="2" s="1"/>
  <c r="H10" i="2"/>
  <c r="H21" i="2" s="1"/>
  <c r="C10" i="2"/>
  <c r="C21" i="2" s="1"/>
  <c r="B10" i="2"/>
  <c r="B21" i="2" s="1"/>
  <c r="T6" i="2"/>
  <c r="N6" i="2"/>
  <c r="H6" i="2"/>
  <c r="B6" i="2"/>
  <c r="T5" i="2"/>
  <c r="N5" i="2"/>
  <c r="H5" i="2"/>
  <c r="B5" i="2"/>
  <c r="G4" i="2"/>
  <c r="M4" i="2" s="1"/>
  <c r="S4" i="2" s="1"/>
  <c r="V46" i="1"/>
  <c r="P46" i="1"/>
  <c r="J46" i="1"/>
  <c r="U19" i="1"/>
  <c r="W19" i="1" s="1"/>
  <c r="T19" i="1"/>
  <c r="O19" i="1"/>
  <c r="Q19" i="1" s="1"/>
  <c r="N19" i="1"/>
  <c r="I19" i="1"/>
  <c r="K19" i="1" s="1"/>
  <c r="H19" i="1"/>
  <c r="C19" i="1"/>
  <c r="E19" i="1" s="1"/>
  <c r="B19" i="1"/>
  <c r="U17" i="1"/>
  <c r="V17" i="1" s="1"/>
  <c r="T17" i="1"/>
  <c r="O17" i="1"/>
  <c r="Q17" i="1" s="1"/>
  <c r="N17" i="1"/>
  <c r="I17" i="1"/>
  <c r="K17" i="1" s="1"/>
  <c r="H17" i="1"/>
  <c r="C17" i="1"/>
  <c r="E17" i="1" s="1"/>
  <c r="B17" i="1"/>
  <c r="U16" i="1"/>
  <c r="V16" i="1" s="1"/>
  <c r="T16" i="1"/>
  <c r="O16" i="1"/>
  <c r="Q16" i="1" s="1"/>
  <c r="N16" i="1"/>
  <c r="I16" i="1"/>
  <c r="K16" i="1" s="1"/>
  <c r="H16" i="1"/>
  <c r="C16" i="1"/>
  <c r="E16" i="1" s="1"/>
  <c r="B16" i="1"/>
  <c r="U14" i="1"/>
  <c r="V14" i="1" s="1"/>
  <c r="T14" i="1"/>
  <c r="O14" i="1"/>
  <c r="Q14" i="1" s="1"/>
  <c r="N14" i="1"/>
  <c r="I14" i="1"/>
  <c r="K14" i="1" s="1"/>
  <c r="H14" i="1"/>
  <c r="C14" i="1"/>
  <c r="E14" i="1" s="1"/>
  <c r="B14" i="1"/>
  <c r="U12" i="1"/>
  <c r="W12" i="1" s="1"/>
  <c r="T12" i="1"/>
  <c r="O12" i="1"/>
  <c r="Q12" i="1" s="1"/>
  <c r="N12" i="1"/>
  <c r="I12" i="1"/>
  <c r="K12" i="1" s="1"/>
  <c r="H12" i="1"/>
  <c r="C12" i="1"/>
  <c r="E12" i="1" s="1"/>
  <c r="B12" i="1"/>
  <c r="U11" i="1"/>
  <c r="W11" i="1" s="1"/>
  <c r="T11" i="1"/>
  <c r="O11" i="1"/>
  <c r="Q11" i="1" s="1"/>
  <c r="N11" i="1"/>
  <c r="I11" i="1"/>
  <c r="J11" i="1" s="1"/>
  <c r="H11" i="1"/>
  <c r="C11" i="1"/>
  <c r="E11" i="1" s="1"/>
  <c r="B11" i="1"/>
  <c r="U10" i="1"/>
  <c r="V10" i="1" s="1"/>
  <c r="T10" i="1"/>
  <c r="T21" i="1" s="1"/>
  <c r="O10" i="1"/>
  <c r="Q10" i="1" s="1"/>
  <c r="N10" i="1"/>
  <c r="N21" i="1" s="1"/>
  <c r="I10" i="1"/>
  <c r="K10" i="1" s="1"/>
  <c r="H10" i="1"/>
  <c r="H21" i="1" s="1"/>
  <c r="C10" i="1"/>
  <c r="E10" i="1" s="1"/>
  <c r="B10" i="1"/>
  <c r="B21" i="1" s="1"/>
  <c r="T6" i="1"/>
  <c r="N6" i="1"/>
  <c r="H6" i="1"/>
  <c r="B6" i="1"/>
  <c r="T5" i="1"/>
  <c r="N5" i="1"/>
  <c r="H5" i="1"/>
  <c r="B5" i="1"/>
  <c r="G4" i="1"/>
  <c r="M4" i="1" s="1"/>
  <c r="S4" i="1" s="1"/>
  <c r="I17" i="6" l="1"/>
  <c r="H17" i="6"/>
  <c r="F45" i="5"/>
  <c r="F47" i="5" s="1"/>
  <c r="G47" i="5"/>
  <c r="Q19" i="7"/>
  <c r="O21" i="7"/>
  <c r="P21" i="7" s="1"/>
  <c r="F21" i="6"/>
  <c r="G21" i="6" s="1"/>
  <c r="J49" i="7"/>
  <c r="E23" i="6"/>
  <c r="I23" i="7"/>
  <c r="K21" i="7"/>
  <c r="N21" i="7" s="1"/>
  <c r="L51" i="7"/>
  <c r="M49" i="7"/>
  <c r="D21" i="3"/>
  <c r="P21" i="3"/>
  <c r="U21" i="3"/>
  <c r="W21" i="3" s="1"/>
  <c r="J10" i="3"/>
  <c r="V10" i="3"/>
  <c r="J11" i="3"/>
  <c r="V11" i="3"/>
  <c r="J12" i="3"/>
  <c r="V12" i="3"/>
  <c r="J14" i="3"/>
  <c r="V14" i="3"/>
  <c r="J16" i="3"/>
  <c r="V16" i="3"/>
  <c r="J17" i="3"/>
  <c r="V17" i="3"/>
  <c r="J19" i="3"/>
  <c r="V19" i="3"/>
  <c r="I21" i="3"/>
  <c r="K21" i="3" s="1"/>
  <c r="C21" i="3"/>
  <c r="E21" i="3" s="1"/>
  <c r="O21" i="3"/>
  <c r="Q21" i="3" s="1"/>
  <c r="W19" i="2"/>
  <c r="V19" i="2"/>
  <c r="V21" i="2" s="1"/>
  <c r="Q21" i="2"/>
  <c r="K19" i="2"/>
  <c r="J19" i="2"/>
  <c r="E21" i="2"/>
  <c r="J21" i="2"/>
  <c r="J10" i="1"/>
  <c r="V12" i="1"/>
  <c r="J16" i="1"/>
  <c r="J19" i="1"/>
  <c r="W10" i="1"/>
  <c r="W16" i="1"/>
  <c r="D10" i="2"/>
  <c r="P10" i="2"/>
  <c r="D12" i="2"/>
  <c r="D14" i="2"/>
  <c r="D16" i="2"/>
  <c r="P16" i="2"/>
  <c r="D19" i="2"/>
  <c r="C21" i="1"/>
  <c r="E21" i="1" s="1"/>
  <c r="E11" i="2"/>
  <c r="Q14" i="2"/>
  <c r="E17" i="2"/>
  <c r="Q19" i="2"/>
  <c r="D10" i="1"/>
  <c r="P10" i="1"/>
  <c r="D11" i="1"/>
  <c r="P11" i="1"/>
  <c r="D12" i="1"/>
  <c r="P12" i="1"/>
  <c r="D14" i="1"/>
  <c r="P14" i="1"/>
  <c r="D16" i="1"/>
  <c r="P16" i="1"/>
  <c r="D17" i="1"/>
  <c r="P17" i="1"/>
  <c r="D19" i="1"/>
  <c r="P19" i="1"/>
  <c r="I21" i="1"/>
  <c r="K21" i="1" s="1"/>
  <c r="V11" i="1"/>
  <c r="V21" i="1" s="1"/>
  <c r="W17" i="1"/>
  <c r="P11" i="2"/>
  <c r="O21" i="1"/>
  <c r="Q21" i="1" s="1"/>
  <c r="E10" i="2"/>
  <c r="Q12" i="2"/>
  <c r="I21" i="2"/>
  <c r="K21" i="2" s="1"/>
  <c r="U21" i="2"/>
  <c r="W21" i="2" s="1"/>
  <c r="J12" i="1"/>
  <c r="J17" i="1"/>
  <c r="K11" i="1"/>
  <c r="W14" i="1"/>
  <c r="P17" i="2"/>
  <c r="Q10" i="2"/>
  <c r="U21" i="1"/>
  <c r="W21" i="1" s="1"/>
  <c r="V19" i="1"/>
  <c r="J14" i="1"/>
  <c r="Q21" i="7" l="1"/>
  <c r="O23" i="7"/>
  <c r="P23" i="7" s="1"/>
  <c r="N23" i="7"/>
  <c r="L53" i="7"/>
  <c r="M51" i="7"/>
  <c r="K23" i="7"/>
  <c r="I25" i="7"/>
  <c r="J51" i="7"/>
  <c r="F23" i="6"/>
  <c r="G23" i="6" s="1"/>
  <c r="E25" i="6"/>
  <c r="I19" i="6"/>
  <c r="K19" i="6" s="1"/>
  <c r="L17" i="6"/>
  <c r="H19" i="6"/>
  <c r="J17" i="6"/>
  <c r="K17" i="6"/>
  <c r="V21" i="3"/>
  <c r="J21" i="3"/>
  <c r="J21" i="1"/>
  <c r="P21" i="2"/>
  <c r="D21" i="2"/>
  <c r="P21" i="1"/>
  <c r="D21" i="1"/>
  <c r="J65" i="7" l="1"/>
  <c r="J63" i="7"/>
  <c r="J61" i="7"/>
  <c r="J57" i="7"/>
  <c r="F25" i="6"/>
  <c r="G25" i="6" s="1"/>
  <c r="J59" i="7"/>
  <c r="J55" i="7"/>
  <c r="E27" i="6"/>
  <c r="J53" i="7"/>
  <c r="L55" i="7"/>
  <c r="M53" i="7"/>
  <c r="J19" i="6"/>
  <c r="K25" i="7"/>
  <c r="N25" i="7" s="1"/>
  <c r="I27" i="7"/>
  <c r="O25" i="7"/>
  <c r="P25" i="7" s="1"/>
  <c r="Q23" i="7"/>
  <c r="L19" i="6"/>
  <c r="I21" i="6"/>
  <c r="K21" i="6" s="1"/>
  <c r="H21" i="6"/>
  <c r="O27" i="7" l="1"/>
  <c r="P27" i="7" s="1"/>
  <c r="Q25" i="7"/>
  <c r="I23" i="6"/>
  <c r="K23" i="6" s="1"/>
  <c r="H23" i="6"/>
  <c r="I29" i="7"/>
  <c r="K27" i="7"/>
  <c r="N27" i="7" s="1"/>
  <c r="L57" i="7"/>
  <c r="M55" i="7"/>
  <c r="F27" i="6"/>
  <c r="G27" i="6" s="1"/>
  <c r="E29" i="6"/>
  <c r="J21" i="6"/>
  <c r="J23" i="6" s="1"/>
  <c r="P29" i="7" l="1"/>
  <c r="O29" i="7"/>
  <c r="Q27" i="7"/>
  <c r="L21" i="6"/>
  <c r="I25" i="6"/>
  <c r="J25" i="6" s="1"/>
  <c r="H25" i="6"/>
  <c r="L23" i="6"/>
  <c r="L59" i="7"/>
  <c r="M57" i="7"/>
  <c r="F29" i="6"/>
  <c r="G29" i="6" s="1"/>
  <c r="E31" i="6"/>
  <c r="K29" i="7"/>
  <c r="N29" i="7" s="1"/>
  <c r="I31" i="7"/>
  <c r="Q29" i="7" l="1"/>
  <c r="O31" i="7"/>
  <c r="K25" i="6"/>
  <c r="P31" i="7"/>
  <c r="F31" i="6"/>
  <c r="G31" i="6" s="1"/>
  <c r="E33" i="6"/>
  <c r="L61" i="7"/>
  <c r="M59" i="7"/>
  <c r="K31" i="7"/>
  <c r="N31" i="7" s="1"/>
  <c r="I33" i="7"/>
  <c r="I27" i="6"/>
  <c r="K27" i="6" s="1"/>
  <c r="H27" i="6"/>
  <c r="L25" i="6"/>
  <c r="N33" i="7" l="1"/>
  <c r="Q31" i="7"/>
  <c r="O33" i="7"/>
  <c r="K33" i="7"/>
  <c r="I35" i="7"/>
  <c r="P33" i="7"/>
  <c r="L63" i="7"/>
  <c r="M61" i="7"/>
  <c r="F33" i="6"/>
  <c r="G33" i="6" s="1"/>
  <c r="E35" i="6"/>
  <c r="I29" i="6"/>
  <c r="K29" i="6" s="1"/>
  <c r="H29" i="6"/>
  <c r="J27" i="6"/>
  <c r="J29" i="6" s="1"/>
  <c r="L65" i="7" l="1"/>
  <c r="M65" i="7" s="1"/>
  <c r="M63" i="7"/>
  <c r="I31" i="6"/>
  <c r="K31" i="6" s="1"/>
  <c r="L29" i="6"/>
  <c r="H31" i="6"/>
  <c r="O35" i="7"/>
  <c r="P35" i="7" s="1"/>
  <c r="Q33" i="7"/>
  <c r="K35" i="7"/>
  <c r="N35" i="7" s="1"/>
  <c r="I37" i="7"/>
  <c r="L27" i="6"/>
  <c r="J31" i="6"/>
  <c r="F35" i="6"/>
  <c r="G35" i="6" s="1"/>
  <c r="E37" i="6"/>
  <c r="P37" i="7" l="1"/>
  <c r="Q35" i="7"/>
  <c r="O37" i="7"/>
  <c r="F37" i="6"/>
  <c r="G37" i="6" s="1"/>
  <c r="E39" i="6"/>
  <c r="F39" i="6" s="1"/>
  <c r="G39" i="6" s="1"/>
  <c r="I33" i="6"/>
  <c r="K33" i="6" s="1"/>
  <c r="H33" i="6"/>
  <c r="L31" i="6"/>
  <c r="K37" i="7"/>
  <c r="N37" i="7" s="1"/>
  <c r="I39" i="7"/>
  <c r="N39" i="7" l="1"/>
  <c r="Q37" i="7"/>
  <c r="O39" i="7"/>
  <c r="P39" i="7" s="1"/>
  <c r="J33" i="6"/>
  <c r="K39" i="7"/>
  <c r="I41" i="7"/>
  <c r="G41" i="6"/>
  <c r="I35" i="6"/>
  <c r="K35" i="6" s="1"/>
  <c r="H35" i="6"/>
  <c r="P41" i="7" l="1"/>
  <c r="I37" i="6"/>
  <c r="K37" i="6" s="1"/>
  <c r="H37" i="6"/>
  <c r="J35" i="6"/>
  <c r="J37" i="6" s="1"/>
  <c r="K41" i="7"/>
  <c r="I43" i="7"/>
  <c r="N41" i="7"/>
  <c r="O41" i="7"/>
  <c r="Q39" i="7"/>
  <c r="L33" i="6"/>
  <c r="N43" i="7" l="1"/>
  <c r="Q41" i="7"/>
  <c r="O43" i="7"/>
  <c r="P43" i="7" s="1"/>
  <c r="K43" i="7"/>
  <c r="I45" i="7"/>
  <c r="I39" i="6"/>
  <c r="H39" i="6"/>
  <c r="L37" i="6"/>
  <c r="L35" i="6"/>
  <c r="P45" i="7" l="1"/>
  <c r="H41" i="6"/>
  <c r="I41" i="6"/>
  <c r="K39" i="6"/>
  <c r="K41" i="6" s="1"/>
  <c r="K45" i="7"/>
  <c r="I47" i="7"/>
  <c r="Q43" i="7"/>
  <c r="O45" i="7"/>
  <c r="N45" i="7"/>
  <c r="J39" i="6"/>
  <c r="J41" i="6" s="1"/>
  <c r="K47" i="7" l="1"/>
  <c r="I49" i="7"/>
  <c r="Q45" i="7"/>
  <c r="O47" i="7"/>
  <c r="P47" i="7" s="1"/>
  <c r="N47" i="7"/>
  <c r="L39" i="6"/>
  <c r="L41" i="6" s="1"/>
  <c r="Q47" i="7" l="1"/>
  <c r="O49" i="7"/>
  <c r="P49" i="7" s="1"/>
  <c r="G46" i="6"/>
  <c r="F44" i="6"/>
  <c r="F46" i="6" s="1"/>
  <c r="K49" i="7"/>
  <c r="N49" i="7" s="1"/>
  <c r="I51" i="7"/>
  <c r="Q49" i="7" l="1"/>
  <c r="O51" i="7"/>
  <c r="P51" i="7" s="1"/>
  <c r="I53" i="7"/>
  <c r="K51" i="7"/>
  <c r="N51" i="7" s="1"/>
  <c r="Q51" i="7" l="1"/>
  <c r="O53" i="7"/>
  <c r="P53" i="7" s="1"/>
  <c r="K53" i="7"/>
  <c r="N53" i="7" s="1"/>
  <c r="I55" i="7"/>
  <c r="Q53" i="7" l="1"/>
  <c r="O55" i="7"/>
  <c r="P55" i="7" s="1"/>
  <c r="K55" i="7"/>
  <c r="N55" i="7" s="1"/>
  <c r="I57" i="7"/>
  <c r="O57" i="7" l="1"/>
  <c r="Q55" i="7"/>
  <c r="P57" i="7"/>
  <c r="K57" i="7"/>
  <c r="N57" i="7" s="1"/>
  <c r="I59" i="7"/>
  <c r="Q57" i="7" l="1"/>
  <c r="O59" i="7"/>
  <c r="K59" i="7"/>
  <c r="N59" i="7" s="1"/>
  <c r="I61" i="7"/>
  <c r="P59" i="7"/>
  <c r="Q59" i="7" l="1"/>
  <c r="O61" i="7"/>
  <c r="P61" i="7" s="1"/>
  <c r="K61" i="7"/>
  <c r="N61" i="7" s="1"/>
  <c r="I63" i="7"/>
  <c r="Q61" i="7" l="1"/>
  <c r="O63" i="7"/>
  <c r="P63" i="7" s="1"/>
  <c r="K63" i="7"/>
  <c r="N63" i="7" s="1"/>
  <c r="I65" i="7"/>
  <c r="Q63" i="7" l="1"/>
  <c r="O65" i="7"/>
  <c r="P65" i="7"/>
  <c r="K65" i="7"/>
  <c r="N65" i="7" s="1"/>
  <c r="Q65" i="7" s="1"/>
</calcChain>
</file>

<file path=xl/comments1.xml><?xml version="1.0" encoding="utf-8"?>
<comments xmlns="http://schemas.openxmlformats.org/spreadsheetml/2006/main">
  <authors>
    <author>Poon, Kenneth</author>
  </authors>
  <commentList>
    <comment ref="I34" authorId="0" shapeId="0">
      <text>
        <r>
          <rPr>
            <b/>
            <sz val="9"/>
            <color indexed="81"/>
            <rFont val="Tahoma"/>
            <family val="2"/>
          </rPr>
          <t>Poon, Kenneth: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2" authorId="0" shapeId="0">
      <text>
        <r>
          <rPr>
            <b/>
            <sz val="9"/>
            <color indexed="81"/>
            <rFont val="Tahoma"/>
            <family val="2"/>
          </rPr>
          <t>Poon, Kenneth:</t>
        </r>
        <r>
          <rPr>
            <sz val="9"/>
            <color indexed="81"/>
            <rFont val="Tahoma"/>
            <family val="2"/>
          </rPr>
          <t xml:space="preserve">
negative = credit
positive = debit</t>
        </r>
      </text>
    </comment>
  </commentList>
</comments>
</file>

<file path=xl/comments2.xml><?xml version="1.0" encoding="utf-8"?>
<comments xmlns="http://schemas.openxmlformats.org/spreadsheetml/2006/main">
  <authors>
    <author>Poon, Kenneth</author>
  </authors>
  <commentList>
    <comment ref="I34" authorId="0" shapeId="0">
      <text>
        <r>
          <rPr>
            <b/>
            <sz val="9"/>
            <color indexed="81"/>
            <rFont val="Tahoma"/>
            <family val="2"/>
          </rPr>
          <t>Poon, Kenneth: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2" authorId="0" shapeId="0">
      <text>
        <r>
          <rPr>
            <b/>
            <sz val="9"/>
            <color indexed="81"/>
            <rFont val="Tahoma"/>
            <family val="2"/>
          </rPr>
          <t>Poon, Kenneth:</t>
        </r>
        <r>
          <rPr>
            <sz val="9"/>
            <color indexed="81"/>
            <rFont val="Tahoma"/>
            <family val="2"/>
          </rPr>
          <t xml:space="preserve">
negative = credit
positive = debit</t>
        </r>
      </text>
    </comment>
  </commentList>
</comments>
</file>

<file path=xl/sharedStrings.xml><?xml version="1.0" encoding="utf-8"?>
<sst xmlns="http://schemas.openxmlformats.org/spreadsheetml/2006/main" count="920" uniqueCount="136">
  <si>
    <t>Rate 6 ANNUAL BILL IMPACT</t>
  </si>
  <si>
    <t>Rate 11 ANNUAL BILL IMPACT</t>
  </si>
  <si>
    <t>$</t>
  </si>
  <si>
    <t>Percent</t>
  </si>
  <si>
    <t>EB-2024-0100</t>
  </si>
  <si>
    <t>Change</t>
  </si>
  <si>
    <t>Average Residential Consumption</t>
  </si>
  <si>
    <t>Average Consumption</t>
  </si>
  <si>
    <t>Monthly Charges</t>
  </si>
  <si>
    <t>Delivery Charges</t>
  </si>
  <si>
    <t>Upstream Charges</t>
  </si>
  <si>
    <t>Rate Riders</t>
  </si>
  <si>
    <t>Federal Carbon Charge (if applicable)</t>
  </si>
  <si>
    <t>Facility Carbon Charge</t>
  </si>
  <si>
    <t>Total Commodity Charges</t>
  </si>
  <si>
    <t>Total Customer Charges</t>
  </si>
  <si>
    <t>RATES USED</t>
  </si>
  <si>
    <t>EB-2023-0338</t>
  </si>
  <si>
    <t>Monthly Charge</t>
  </si>
  <si>
    <t>Delivery Charge - first 100 m3</t>
  </si>
  <si>
    <t>Delivery Charge - first 1000 m3</t>
  </si>
  <si>
    <t>Delivery Charge</t>
  </si>
  <si>
    <t>Delivery Charge - next 400 m3</t>
  </si>
  <si>
    <t>Delivery Charge - next 6000 m3</t>
  </si>
  <si>
    <t>Delivery Charge - after 500 m3</t>
  </si>
  <si>
    <t>Delivery Charge - after 7000 m3</t>
  </si>
  <si>
    <t>Upstream Charges - Recovery</t>
  </si>
  <si>
    <t>Upstream Charges - Tport Storage</t>
  </si>
  <si>
    <t>Rate Rider for Delay in Revenue Recovery</t>
  </si>
  <si>
    <t>ECVA Rate Rider</t>
  </si>
  <si>
    <t>CIACVA Rate Rider</t>
  </si>
  <si>
    <t>MTVA Rate Rider</t>
  </si>
  <si>
    <t xml:space="preserve">ORDA Rate Rider </t>
  </si>
  <si>
    <t>Gas Supply Charge</t>
  </si>
  <si>
    <t>Rate 1 Residential ANNUAL BILL IMPACT</t>
  </si>
  <si>
    <t>Rate 1 Commercial ANNUAL BILL IMPACT</t>
  </si>
  <si>
    <t>As Filed</t>
  </si>
  <si>
    <t>Average Commercial Consumption</t>
  </si>
  <si>
    <t>If no change made to correct the reference price error in the current application</t>
  </si>
  <si>
    <t xml:space="preserve">If no change made to correct the billing error in the current application </t>
  </si>
  <si>
    <t xml:space="preserve"> </t>
  </si>
  <si>
    <t>Schedule 2</t>
  </si>
  <si>
    <t>EPCOR NATURAL GAS LIMITED PARTNERSHIP</t>
  </si>
  <si>
    <t>PURCHASED GAS COMMODITY VARIANCE ACCOUNT - PROJECTED BALANCE</t>
  </si>
  <si>
    <t>Actual/</t>
  </si>
  <si>
    <t>Total</t>
  </si>
  <si>
    <t>Average</t>
  </si>
  <si>
    <t>Purchase</t>
  </si>
  <si>
    <t>Forecast</t>
  </si>
  <si>
    <t>Reference</t>
  </si>
  <si>
    <t>Unit Rate</t>
  </si>
  <si>
    <t>Monthly</t>
  </si>
  <si>
    <t>Y-T-D</t>
  </si>
  <si>
    <t>Residential</t>
  </si>
  <si>
    <t>Cost</t>
  </si>
  <si>
    <t>Price</t>
  </si>
  <si>
    <t>Difference</t>
  </si>
  <si>
    <t>PGCVA</t>
  </si>
  <si>
    <t>Interest</t>
  </si>
  <si>
    <t>Consumption</t>
  </si>
  <si>
    <t>Act/Fcst</t>
  </si>
  <si>
    <t>Month</t>
  </si>
  <si>
    <t>($'s)</t>
  </si>
  <si>
    <t>M*3</t>
  </si>
  <si>
    <t>($/M*3)</t>
  </si>
  <si>
    <t>(M*3)</t>
  </si>
  <si>
    <t>Rate</t>
  </si>
  <si>
    <t>Actual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</si>
  <si>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</si>
  <si>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</si>
  <si>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</si>
  <si>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</si>
  <si>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</si>
  <si>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</si>
  <si>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</si>
  <si>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</si>
  <si>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</si>
  <si>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</si>
  <si>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</si>
  <si>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</si>
  <si>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PGCVA Balance per M*3 Purchased ($/M*3)</t>
  </si>
  <si>
    <t>Average Residential Consumption per Customer</t>
  </si>
  <si>
    <t>Estimated Impact on Average Residential Customer</t>
  </si>
  <si>
    <t>Schedule 5</t>
  </si>
  <si>
    <t>PURCHASED GAS COMMODITY VARIANCE ACCOUNT</t>
  </si>
  <si>
    <t>(WITH CHANGE IN REFERENCE PRICE)</t>
  </si>
  <si>
    <t>(1)</t>
  </si>
  <si>
    <t>(2)</t>
  </si>
  <si>
    <t>Forecast Average Residential Consumption per Customer</t>
  </si>
  <si>
    <t>(1) Includes</t>
  </si>
  <si>
    <t xml:space="preserve"> year-to-date balance of </t>
  </si>
  <si>
    <t xml:space="preserve">     (See Schedule 2)</t>
  </si>
  <si>
    <t>(2) Includes</t>
  </si>
  <si>
    <t>Schedule 8</t>
  </si>
  <si>
    <t>GAS PURCHASE REBALANCING ACCOUNT</t>
  </si>
  <si>
    <t>Direct</t>
  </si>
  <si>
    <t>System</t>
  </si>
  <si>
    <t>Throughput</t>
  </si>
  <si>
    <t>Sales</t>
  </si>
  <si>
    <t>Deemed</t>
  </si>
  <si>
    <t>Inventory</t>
  </si>
  <si>
    <t>Cumulative</t>
  </si>
  <si>
    <t>GPRA</t>
  </si>
  <si>
    <t>Volume</t>
  </si>
  <si>
    <t>U.F.G.</t>
  </si>
  <si>
    <t>+ U.F.G.</t>
  </si>
  <si>
    <t>Balance</t>
  </si>
  <si>
    <t>Revaluation</t>
  </si>
  <si>
    <t>Recovery</t>
  </si>
  <si>
    <t>A</t>
  </si>
  <si>
    <t>B</t>
  </si>
  <si>
    <t>C</t>
  </si>
  <si>
    <t>D=B-C</t>
  </si>
  <si>
    <t>E</t>
  </si>
  <si>
    <t>F=D+E</t>
  </si>
  <si>
    <t>G=A-F</t>
  </si>
  <si>
    <t>H</t>
  </si>
  <si>
    <t>I</t>
  </si>
  <si>
    <t>J</t>
  </si>
  <si>
    <t>K</t>
  </si>
  <si>
    <t>L=KxD</t>
  </si>
  <si>
    <t>M</t>
  </si>
  <si>
    <t>N</t>
  </si>
  <si>
    <t>O</t>
  </si>
  <si>
    <t>P=M+O</t>
  </si>
  <si>
    <t>(3)</t>
  </si>
  <si>
    <t xml:space="preserve">Includes balance of </t>
  </si>
  <si>
    <t>Includes balance of</t>
  </si>
  <si>
    <t>HISTORICAL TWELVE MONTH PERIOD - APRIL, 2023 TO MARCH, 2024</t>
  </si>
  <si>
    <t>PROJECTED TWELVE MONTH FORWARD PERIOD - APRIL, 2024 TO MARCH, 2025</t>
  </si>
  <si>
    <t>March, 2024</t>
  </si>
  <si>
    <t>APRIL, 2023 THROUGH MARCH, 2025</t>
  </si>
  <si>
    <t>as of March, 2023</t>
  </si>
  <si>
    <t>Customer Rebate</t>
  </si>
  <si>
    <t>Staff 1H</t>
  </si>
  <si>
    <t>Staff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</si>
</sst>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7" formatCode="&quot;$&quot;#,##0.00_);\(&quot;$&quot;#,##0.00\)"/>
    <numFmt numFmtId="43" formatCode="_(* #,##0.00_);_(* \(#,##0.00\);_(* &quot;-&quot;??_);_(@_)"/>
    <numFmt numFmtId="164" formatCode="dd\-mmm\-yy_)"/>
    <numFmt numFmtId="165" formatCode="#,##0.0"/>
    <numFmt numFmtId="166" formatCode="0.0%"/>
    <numFmt numFmtId="167" formatCode="0.000000"/>
    <numFmt numFmtId="168" formatCode="mmmm\,\ yyyy"/>
    <numFmt numFmtId="169" formatCode="#,##0.000000_);\(#,##0.000000\)"/>
    <numFmt numFmtId="170" formatCode=";;;"/>
    <numFmt numFmtId="171" formatCode="#,##0.000000"/>
    <numFmt numFmtId="172" formatCode="0.0"/>
    <numFmt numFmtId="173" formatCode="0.000000_)"/>
    <numFmt numFmtId="174" formatCode="0.0_)"/>
    <numFmt numFmtId="175" formatCode="#,##0.0_);\(#,##0.0\)"/>
    <numFmt numFmtId="176" formatCode="0.00_)"/>
    <numFmt numFmtId="177" formatCode="&quot;$&quot;#,##0.000000_);\(&quot;$&quot;#,##0.000000\)"/>
    <numFmt numFmtId="178" formatCode="_(* #,##0_);_(* \(#,##0\);_(* &quot;-&quot;??_);_(@_)"/>
    <numFmt numFmtId="179" formatCode="_(* #,##0.000000_);_(* \(#,##0.000000\);_(* &quot;-&quot;??_);_(@_)"/>
    <numFmt numFmtId="180" formatCode="#,##0.00_ ;\-#,##0.00\ "/>
    <numFmt numFmtId="181" formatCode="&quot;$&quot;#,##0.000000_);[Red]\(&quot;$&quot;#,##0.000000\)"/>
    <numFmt numFmtId="182" formatCode="#,##0.0000000_);\(#,##0.0000000\)"/>
  </numFmts>
  <fonts count="9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7">
    <xf numFmtId="0" fontId="0" fillId="0" borderId="0" xfId="0"/>
    <xf numFmtId="164" fontId="2" fillId="0" borderId="0" xfId="0" applyNumberFormat="1" applyFont="1" applyFill="1" applyAlignment="1">
      <alignment horizontal="center"/>
    </xf>
    <xf numFmtId="7" fontId="2" fillId="0" borderId="0" xfId="0" quotePrefix="1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" fontId="2" fillId="0" borderId="0" xfId="0" applyNumberFormat="1" applyFont="1" applyFill="1" applyAlignment="1" applyProtection="1">
      <alignment horizontal="center"/>
      <protection locked="0"/>
    </xf>
    <xf numFmtId="167" fontId="2" fillId="0" borderId="0" xfId="0" applyNumberFormat="1" applyFont="1" applyFill="1" applyAlignment="1" applyProtection="1">
      <alignment horizontal="center"/>
      <protection locked="0"/>
    </xf>
    <xf numFmtId="7" fontId="2" fillId="0" borderId="0" xfId="1" applyNumberFormat="1" applyFont="1" applyFill="1"/>
    <xf numFmtId="7" fontId="3" fillId="0" borderId="0" xfId="1" applyNumberFormat="1" applyFont="1" applyFill="1"/>
    <xf numFmtId="175" fontId="3" fillId="0" borderId="0" xfId="1" applyNumberFormat="1" applyFont="1" applyFill="1"/>
    <xf numFmtId="0" fontId="4" fillId="0" borderId="0" xfId="1" applyFont="1" applyFill="1"/>
    <xf numFmtId="0" fontId="2" fillId="0" borderId="0" xfId="1" applyFont="1" applyFill="1" applyAlignment="1">
      <alignment horizontal="right"/>
    </xf>
    <xf numFmtId="168" fontId="4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right"/>
    </xf>
    <xf numFmtId="0" fontId="4" fillId="0" borderId="0" xfId="1" applyFont="1" applyFill="1" applyAlignment="1">
      <alignment horizontal="centerContinuous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Continuous"/>
    </xf>
    <xf numFmtId="3" fontId="3" fillId="0" borderId="0" xfId="1" applyNumberFormat="1" applyFont="1" applyFill="1"/>
    <xf numFmtId="169" fontId="3" fillId="0" borderId="0" xfId="1" applyNumberFormat="1" applyFont="1" applyFill="1"/>
    <xf numFmtId="169" fontId="2" fillId="0" borderId="0" xfId="1" applyNumberFormat="1" applyFont="1" applyFill="1"/>
    <xf numFmtId="39" fontId="3" fillId="0" borderId="0" xfId="1" applyNumberFormat="1" applyFont="1" applyFill="1"/>
    <xf numFmtId="0" fontId="2" fillId="0" borderId="0" xfId="1" quotePrefix="1" applyFont="1" applyFill="1" applyAlignment="1">
      <alignment horizontal="centerContinuous"/>
    </xf>
    <xf numFmtId="165" fontId="3" fillId="0" borderId="0" xfId="1" applyNumberFormat="1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178" fontId="2" fillId="0" borderId="0" xfId="3" applyNumberFormat="1" applyFont="1" applyFill="1"/>
    <xf numFmtId="179" fontId="2" fillId="0" borderId="0" xfId="3" applyNumberFormat="1" applyFont="1" applyFill="1"/>
    <xf numFmtId="39" fontId="2" fillId="0" borderId="0" xfId="1" applyNumberFormat="1" applyFont="1" applyFill="1"/>
    <xf numFmtId="172" fontId="2" fillId="0" borderId="0" xfId="1" applyNumberFormat="1" applyFont="1" applyFill="1" applyAlignment="1">
      <alignment horizontal="center"/>
    </xf>
    <xf numFmtId="10" fontId="2" fillId="0" borderId="0" xfId="1" applyNumberFormat="1" applyFont="1" applyFill="1" applyAlignment="1">
      <alignment horizontal="center"/>
    </xf>
    <xf numFmtId="172" fontId="3" fillId="0" borderId="0" xfId="1" applyNumberFormat="1" applyFont="1" applyFill="1" applyAlignment="1">
      <alignment horizontal="center"/>
    </xf>
    <xf numFmtId="37" fontId="2" fillId="0" borderId="0" xfId="1" applyNumberFormat="1" applyFont="1" applyFill="1"/>
    <xf numFmtId="173" fontId="2" fillId="0" borderId="0" xfId="1" applyNumberFormat="1" applyFont="1" applyFill="1"/>
    <xf numFmtId="174" fontId="2" fillId="0" borderId="0" xfId="1" applyNumberFormat="1" applyFont="1" applyFill="1"/>
    <xf numFmtId="175" fontId="2" fillId="0" borderId="0" xfId="1" applyNumberFormat="1" applyFont="1" applyFill="1" applyAlignment="1">
      <alignment horizontal="center"/>
    </xf>
    <xf numFmtId="177" fontId="2" fillId="0" borderId="0" xfId="1" applyNumberFormat="1" applyFont="1" applyFill="1"/>
    <xf numFmtId="180" fontId="2" fillId="0" borderId="0" xfId="1" applyNumberFormat="1" applyFont="1" applyFill="1"/>
    <xf numFmtId="170" fontId="2" fillId="0" borderId="0" xfId="1" applyNumberFormat="1" applyFont="1" applyFill="1"/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left"/>
      <protection locked="0"/>
    </xf>
    <xf numFmtId="0" fontId="2" fillId="0" borderId="0" xfId="1" applyFont="1" applyFill="1" applyAlignment="1" applyProtection="1">
      <alignment horizontal="right"/>
      <protection locked="0"/>
    </xf>
    <xf numFmtId="181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3" fillId="0" borderId="0" xfId="1" applyFont="1" applyFill="1"/>
    <xf numFmtId="0" fontId="2" fillId="0" borderId="0" xfId="1" quotePrefix="1" applyFont="1" applyFill="1" applyAlignment="1">
      <alignment horizontal="center"/>
    </xf>
    <xf numFmtId="3" fontId="2" fillId="0" borderId="0" xfId="1" applyNumberFormat="1" applyFont="1" applyFill="1"/>
    <xf numFmtId="39" fontId="2" fillId="0" borderId="0" xfId="1" applyNumberFormat="1" applyFont="1" applyFill="1" applyProtection="1">
      <protection locked="0"/>
    </xf>
    <xf numFmtId="37" fontId="3" fillId="0" borderId="0" xfId="1" applyNumberFormat="1" applyFont="1" applyFill="1" applyProtection="1">
      <protection locked="0"/>
    </xf>
    <xf numFmtId="37" fontId="3" fillId="0" borderId="0" xfId="1" applyNumberFormat="1" applyFont="1" applyFill="1"/>
    <xf numFmtId="37" fontId="2" fillId="0" borderId="0" xfId="1" applyNumberFormat="1" applyFont="1" applyFill="1" applyProtection="1">
      <protection locked="0"/>
    </xf>
    <xf numFmtId="39" fontId="3" fillId="0" borderId="0" xfId="1" applyNumberFormat="1" applyFont="1" applyFill="1" applyProtection="1">
      <protection locked="0"/>
    </xf>
    <xf numFmtId="173" fontId="2" fillId="0" borderId="0" xfId="1" applyNumberFormat="1" applyFont="1" applyFill="1" applyProtection="1">
      <protection locked="0"/>
    </xf>
    <xf numFmtId="182" fontId="2" fillId="0" borderId="0" xfId="1" applyNumberFormat="1" applyFont="1" applyFill="1"/>
    <xf numFmtId="169" fontId="2" fillId="0" borderId="0" xfId="1" applyNumberFormat="1" applyFont="1" applyFill="1" applyProtection="1">
      <protection locked="0"/>
    </xf>
    <xf numFmtId="177" fontId="2" fillId="0" borderId="0" xfId="1" applyNumberFormat="1" applyFont="1" applyFill="1" applyProtection="1">
      <protection locked="0"/>
    </xf>
    <xf numFmtId="0" fontId="4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0" xfId="1" applyFont="1" applyFill="1" applyAlignment="1" applyProtection="1">
      <alignment horizontal="center"/>
      <protection locked="0"/>
    </xf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>
      <alignment horizontal="center"/>
    </xf>
    <xf numFmtId="0" fontId="5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178" fontId="5" fillId="0" borderId="0" xfId="1" applyNumberFormat="1" applyFont="1" applyFill="1"/>
    <xf numFmtId="169" fontId="5" fillId="0" borderId="0" xfId="1" applyNumberFormat="1" applyFont="1" applyFill="1"/>
    <xf numFmtId="10" fontId="5" fillId="0" borderId="0" xfId="1" applyNumberFormat="1" applyFont="1" applyFill="1" applyAlignment="1">
      <alignment horizontal="center"/>
    </xf>
    <xf numFmtId="37" fontId="5" fillId="0" borderId="0" xfId="1" applyNumberFormat="1" applyFont="1" applyFill="1"/>
    <xf numFmtId="0" fontId="4" fillId="0" borderId="0" xfId="1" applyFont="1" applyFill="1" applyAlignment="1">
      <alignment horizontal="left"/>
    </xf>
    <xf numFmtId="0" fontId="2" fillId="0" borderId="0" xfId="1" applyNumberFormat="1" applyFont="1" applyFill="1"/>
    <xf numFmtId="168" fontId="4" fillId="0" borderId="0" xfId="1" applyNumberFormat="1" applyFont="1" applyFill="1" applyAlignment="1" applyProtection="1">
      <alignment horizontal="right"/>
      <protection locked="0"/>
    </xf>
    <xf numFmtId="0" fontId="1" fillId="0" borderId="0" xfId="1" applyFont="1" applyFill="1" applyAlignment="1">
      <alignment horizontal="centerContinuous"/>
    </xf>
    <xf numFmtId="171" fontId="2" fillId="0" borderId="0" xfId="1" applyNumberFormat="1" applyFont="1" applyFill="1"/>
    <xf numFmtId="10" fontId="2" fillId="0" borderId="0" xfId="2" applyNumberFormat="1" applyFont="1" applyFill="1"/>
    <xf numFmtId="171" fontId="3" fillId="0" borderId="0" xfId="1" applyNumberFormat="1" applyFont="1" applyFill="1"/>
    <xf numFmtId="10" fontId="3" fillId="0" borderId="0" xfId="2" applyNumberFormat="1" applyFont="1" applyFill="1"/>
    <xf numFmtId="174" fontId="2" fillId="0" borderId="0" xfId="1" applyNumberFormat="1" applyFont="1" applyFill="1" applyAlignment="1">
      <alignment horizontal="center"/>
    </xf>
    <xf numFmtId="176" fontId="2" fillId="0" borderId="0" xfId="1" applyNumberFormat="1" applyFont="1" applyFill="1"/>
    <xf numFmtId="0" fontId="2" fillId="0" borderId="0" xfId="1" quotePrefix="1" applyFont="1" applyFill="1"/>
    <xf numFmtId="173" fontId="5" fillId="0" borderId="0" xfId="1" applyNumberFormat="1" applyFont="1" applyFill="1"/>
    <xf numFmtId="39" fontId="5" fillId="0" borderId="0" xfId="1" applyNumberFormat="1" applyFont="1" applyFill="1"/>
    <xf numFmtId="0" fontId="1" fillId="0" borderId="0" xfId="0" applyFont="1" applyFill="1" applyAlignment="1" applyProtection="1">
      <alignment horizontal="center"/>
      <protection locked="0"/>
    </xf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165" fontId="2" fillId="0" borderId="0" xfId="0" applyNumberFormat="1" applyFont="1" applyFill="1" applyAlignment="1" applyProtection="1">
      <alignment horizontal="center"/>
      <protection locked="0"/>
    </xf>
    <xf numFmtId="7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7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2" fillId="0" borderId="0" xfId="0" quotePrefix="1" applyFont="1" applyFill="1"/>
    <xf numFmtId="167" fontId="4" fillId="0" borderId="0" xfId="0" applyNumberFormat="1" applyFont="1" applyFill="1" applyAlignment="1" applyProtection="1">
      <alignment horizontal="center"/>
      <protection locked="0"/>
    </xf>
  </cellXfs>
  <cellStyles count="4">
    <cellStyle name="Comma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46"/>
  <sheetViews>
    <sheetView showGridLines="0" zoomScale="60" zoomScaleNormal="60" workbookViewId="0">
      <selection activeCell="Q54" sqref="Q54"/>
    </sheetView>
  </sheetViews>
  <sheetFormatPr defaultRowHeight="14.4" x14ac:dyDescent="0.3"/>
  <cols>
    <col min="1" max="1" width="46.33203125" style="83" bestFit="1" customWidth="1"/>
    <col min="2" max="5" width="17.109375" style="83" customWidth="1"/>
    <col min="6" max="6" width="8.88671875" style="83"/>
    <col min="7" max="7" width="45.33203125" style="83" customWidth="1"/>
    <col min="8" max="11" width="17.109375" style="83" customWidth="1"/>
    <col min="12" max="12" width="8.88671875" style="83"/>
    <col min="13" max="13" width="42.6640625" style="83" bestFit="1" customWidth="1"/>
    <col min="14" max="17" width="17.109375" style="83" customWidth="1"/>
    <col min="18" max="18" width="8.88671875" style="83"/>
    <col min="19" max="19" width="46.33203125" style="83" bestFit="1" customWidth="1"/>
    <col min="20" max="23" width="17.33203125" style="83" customWidth="1"/>
    <col min="24" max="16384" width="8.88671875" style="83"/>
  </cols>
  <sheetData>
    <row r="3" spans="1:23" ht="15.6" x14ac:dyDescent="0.3">
      <c r="A3" s="82" t="s">
        <v>34</v>
      </c>
      <c r="B3" s="82"/>
      <c r="C3" s="82"/>
      <c r="D3" s="82"/>
      <c r="E3" s="82"/>
      <c r="G3" s="82" t="s">
        <v>35</v>
      </c>
      <c r="H3" s="82"/>
      <c r="I3" s="82"/>
      <c r="J3" s="82"/>
      <c r="K3" s="82"/>
      <c r="L3" s="84"/>
      <c r="M3" s="82" t="s">
        <v>0</v>
      </c>
      <c r="N3" s="82"/>
      <c r="O3" s="82"/>
      <c r="P3" s="82"/>
      <c r="Q3" s="82"/>
      <c r="S3" s="82" t="s">
        <v>1</v>
      </c>
      <c r="T3" s="82"/>
      <c r="U3" s="82"/>
      <c r="V3" s="82"/>
      <c r="W3" s="82"/>
    </row>
    <row r="4" spans="1:23" ht="15.6" x14ac:dyDescent="0.3">
      <c r="A4" s="85" t="s">
        <v>36</v>
      </c>
      <c r="B4" s="85"/>
      <c r="C4" s="85"/>
      <c r="D4" s="85"/>
      <c r="E4" s="85"/>
      <c r="G4" s="85" t="str">
        <f>A4</f>
        <v>As Filed</v>
      </c>
      <c r="H4" s="85"/>
      <c r="I4" s="85"/>
      <c r="J4" s="85"/>
      <c r="K4" s="85"/>
      <c r="L4" s="86"/>
      <c r="M4" s="85" t="str">
        <f>G4</f>
        <v>As Filed</v>
      </c>
      <c r="N4" s="85"/>
      <c r="O4" s="85"/>
      <c r="P4" s="85"/>
      <c r="Q4" s="85"/>
      <c r="S4" s="85" t="str">
        <f>M4</f>
        <v>As Filed</v>
      </c>
      <c r="T4" s="85"/>
      <c r="U4" s="85"/>
      <c r="V4" s="85"/>
      <c r="W4" s="85"/>
    </row>
    <row r="5" spans="1:23" ht="15.6" x14ac:dyDescent="0.3">
      <c r="A5" s="87"/>
      <c r="B5" s="1">
        <f>C26</f>
        <v>45292</v>
      </c>
      <c r="C5" s="88">
        <v>45383</v>
      </c>
      <c r="D5" s="84" t="s">
        <v>2</v>
      </c>
      <c r="E5" s="84" t="s">
        <v>3</v>
      </c>
      <c r="G5" s="87"/>
      <c r="H5" s="1">
        <f>I26</f>
        <v>45292</v>
      </c>
      <c r="I5" s="88">
        <v>45383</v>
      </c>
      <c r="J5" s="84" t="s">
        <v>2</v>
      </c>
      <c r="K5" s="84" t="s">
        <v>3</v>
      </c>
      <c r="L5" s="84"/>
      <c r="M5" s="87"/>
      <c r="N5" s="1">
        <f>O26</f>
        <v>45292</v>
      </c>
      <c r="O5" s="88">
        <v>45383</v>
      </c>
      <c r="P5" s="84" t="s">
        <v>2</v>
      </c>
      <c r="Q5" s="84" t="s">
        <v>3</v>
      </c>
      <c r="S5" s="87"/>
      <c r="T5" s="1">
        <f>U26</f>
        <v>45292</v>
      </c>
      <c r="U5" s="88">
        <v>45383</v>
      </c>
      <c r="V5" s="84" t="s">
        <v>2</v>
      </c>
      <c r="W5" s="84" t="s">
        <v>3</v>
      </c>
    </row>
    <row r="6" spans="1:23" ht="15.6" x14ac:dyDescent="0.3">
      <c r="A6" s="87"/>
      <c r="B6" s="89" t="str">
        <f>C27</f>
        <v>EB-2023-0338</v>
      </c>
      <c r="C6" s="3" t="s">
        <v>4</v>
      </c>
      <c r="D6" s="3" t="s">
        <v>5</v>
      </c>
      <c r="E6" s="3" t="s">
        <v>5</v>
      </c>
      <c r="G6" s="87"/>
      <c r="H6" s="89" t="str">
        <f>I27</f>
        <v>EB-2023-0338</v>
      </c>
      <c r="I6" s="3" t="s">
        <v>4</v>
      </c>
      <c r="J6" s="3" t="s">
        <v>5</v>
      </c>
      <c r="K6" s="3" t="s">
        <v>5</v>
      </c>
      <c r="L6" s="3"/>
      <c r="M6" s="87"/>
      <c r="N6" s="89" t="str">
        <f>O27</f>
        <v>EB-2023-0338</v>
      </c>
      <c r="O6" s="3" t="s">
        <v>4</v>
      </c>
      <c r="P6" s="3" t="s">
        <v>5</v>
      </c>
      <c r="Q6" s="3" t="s">
        <v>5</v>
      </c>
      <c r="S6" s="87"/>
      <c r="T6" s="89" t="str">
        <f>U27</f>
        <v>EB-2023-0338</v>
      </c>
      <c r="U6" s="3" t="s">
        <v>4</v>
      </c>
      <c r="V6" s="3" t="s">
        <v>5</v>
      </c>
      <c r="W6" s="3" t="s">
        <v>5</v>
      </c>
    </row>
    <row r="7" spans="1:23" ht="15.6" x14ac:dyDescent="0.3">
      <c r="A7" s="87"/>
      <c r="B7" s="86"/>
      <c r="C7" s="86"/>
      <c r="D7" s="86"/>
      <c r="E7" s="86"/>
      <c r="G7" s="87"/>
      <c r="H7" s="86"/>
      <c r="I7" s="86"/>
      <c r="J7" s="86"/>
      <c r="K7" s="86"/>
      <c r="L7" s="86"/>
      <c r="M7" s="87"/>
      <c r="N7" s="86"/>
      <c r="O7" s="86"/>
      <c r="P7" s="86"/>
      <c r="Q7" s="86"/>
      <c r="S7" s="87"/>
      <c r="T7" s="86"/>
      <c r="U7" s="86"/>
      <c r="V7" s="86"/>
      <c r="W7" s="86"/>
    </row>
    <row r="8" spans="1:23" ht="15.6" x14ac:dyDescent="0.3">
      <c r="A8" s="86" t="s">
        <v>6</v>
      </c>
      <c r="B8" s="90">
        <v>2148.9999999999991</v>
      </c>
      <c r="C8" s="90">
        <v>2148.9999999999991</v>
      </c>
      <c r="D8" s="86"/>
      <c r="E8" s="86"/>
      <c r="G8" s="86" t="s">
        <v>37</v>
      </c>
      <c r="H8" s="90">
        <v>4693</v>
      </c>
      <c r="I8" s="90">
        <v>4693</v>
      </c>
      <c r="J8" s="86"/>
      <c r="K8" s="86"/>
      <c r="L8" s="86"/>
      <c r="M8" s="86" t="s">
        <v>7</v>
      </c>
      <c r="N8" s="90">
        <v>26933</v>
      </c>
      <c r="O8" s="90">
        <v>26933</v>
      </c>
      <c r="P8" s="86"/>
      <c r="Q8" s="86"/>
      <c r="S8" s="86" t="s">
        <v>6</v>
      </c>
      <c r="T8" s="90">
        <v>101499</v>
      </c>
      <c r="U8" s="90">
        <v>101499</v>
      </c>
      <c r="V8" s="86"/>
      <c r="W8" s="86"/>
    </row>
    <row r="9" spans="1:23" ht="15.6" x14ac:dyDescent="0.3">
      <c r="A9" s="86"/>
      <c r="B9" s="86"/>
      <c r="C9" s="86"/>
      <c r="D9" s="86"/>
      <c r="E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S9" s="86"/>
      <c r="T9" s="86"/>
      <c r="U9" s="86"/>
      <c r="V9" s="86"/>
      <c r="W9" s="86"/>
    </row>
    <row r="10" spans="1:23" ht="15.6" x14ac:dyDescent="0.3">
      <c r="A10" s="86" t="s">
        <v>8</v>
      </c>
      <c r="B10" s="91">
        <f>C28*12</f>
        <v>341.4</v>
      </c>
      <c r="C10" s="91">
        <f>12*D28</f>
        <v>341.4</v>
      </c>
      <c r="D10" s="91">
        <f>C10-B10</f>
        <v>0</v>
      </c>
      <c r="E10" s="92">
        <f>C10/B10-1</f>
        <v>0</v>
      </c>
      <c r="G10" s="86" t="s">
        <v>8</v>
      </c>
      <c r="H10" s="91">
        <f>I28*12</f>
        <v>341.4</v>
      </c>
      <c r="I10" s="91">
        <f>12*J28</f>
        <v>341.4</v>
      </c>
      <c r="J10" s="91">
        <f>I10-H10</f>
        <v>0</v>
      </c>
      <c r="K10" s="92">
        <f>I10/H10-1</f>
        <v>0</v>
      </c>
      <c r="L10" s="92"/>
      <c r="M10" s="86" t="s">
        <v>8</v>
      </c>
      <c r="N10" s="91">
        <f>O28*12</f>
        <v>1355.16</v>
      </c>
      <c r="O10" s="91">
        <f>12*P28</f>
        <v>1355.16</v>
      </c>
      <c r="P10" s="91">
        <f>O10-N10</f>
        <v>0</v>
      </c>
      <c r="Q10" s="92">
        <f>O10/N10-1</f>
        <v>0</v>
      </c>
      <c r="S10" s="86" t="s">
        <v>8</v>
      </c>
      <c r="T10" s="91">
        <f>U28*12</f>
        <v>2698.32</v>
      </c>
      <c r="U10" s="91">
        <f>12*V28</f>
        <v>2698.32</v>
      </c>
      <c r="V10" s="91">
        <f>U10-T10</f>
        <v>0</v>
      </c>
      <c r="W10" s="92">
        <f>U10/T10-1</f>
        <v>0</v>
      </c>
    </row>
    <row r="11" spans="1:23" ht="15.6" x14ac:dyDescent="0.3">
      <c r="A11" s="86" t="s">
        <v>9</v>
      </c>
      <c r="B11" s="91">
        <f>1089*C30+1060*C31</f>
        <v>625.74169500000005</v>
      </c>
      <c r="C11" s="91">
        <f>1089*D30+1060*D31</f>
        <v>625.74169500000005</v>
      </c>
      <c r="D11" s="91">
        <f>C11-B11</f>
        <v>0</v>
      </c>
      <c r="E11" s="92">
        <f>C11/B11-1</f>
        <v>0</v>
      </c>
      <c r="G11" s="86" t="s">
        <v>9</v>
      </c>
      <c r="H11" s="91">
        <f>1198*I30+2475*I31+1020*I32</f>
        <v>1350.9789349999999</v>
      </c>
      <c r="I11" s="91">
        <f>1198*J30+2475*J31+1020*J32</f>
        <v>1350.9789349999999</v>
      </c>
      <c r="J11" s="91">
        <f>I11-H11</f>
        <v>0</v>
      </c>
      <c r="K11" s="92">
        <f>I11/H11-1</f>
        <v>0</v>
      </c>
      <c r="L11" s="92"/>
      <c r="M11" s="86" t="s">
        <v>9</v>
      </c>
      <c r="N11" s="91">
        <f>9832*O30+17101*O31</f>
        <v>6841.8462900000013</v>
      </c>
      <c r="O11" s="91">
        <f>9832*P30+17101*P31</f>
        <v>6841.8462900000013</v>
      </c>
      <c r="P11" s="91">
        <f>O11-N11</f>
        <v>0</v>
      </c>
      <c r="Q11" s="92">
        <f>O11/N11-1</f>
        <v>0</v>
      </c>
      <c r="S11" s="86" t="s">
        <v>9</v>
      </c>
      <c r="T11" s="91">
        <f>T8*U30</f>
        <v>17102.074005000002</v>
      </c>
      <c r="U11" s="91">
        <f>U8*V30</f>
        <v>17102.074005000002</v>
      </c>
      <c r="V11" s="91">
        <f>U11-T11</f>
        <v>0</v>
      </c>
      <c r="W11" s="92">
        <f>U11/T11-1</f>
        <v>0</v>
      </c>
    </row>
    <row r="12" spans="1:23" ht="15.6" x14ac:dyDescent="0.3">
      <c r="A12" s="86" t="s">
        <v>10</v>
      </c>
      <c r="B12" s="91">
        <f>SUM(C34:C35)*B8</f>
        <v>89.660577999999958</v>
      </c>
      <c r="C12" s="91">
        <f>SUM(D34:D35)*C8</f>
        <v>89.660577999999958</v>
      </c>
      <c r="D12" s="91">
        <f>C12-B12</f>
        <v>0</v>
      </c>
      <c r="E12" s="92">
        <f>C12/B12-1</f>
        <v>0</v>
      </c>
      <c r="G12" s="86" t="s">
        <v>10</v>
      </c>
      <c r="H12" s="91">
        <f>SUM(I34:I35)*H8</f>
        <v>195.80134599999997</v>
      </c>
      <c r="I12" s="91">
        <f>SUM(J34:J35)*I8</f>
        <v>195.80134599999997</v>
      </c>
      <c r="J12" s="91">
        <f>I12-H12</f>
        <v>0</v>
      </c>
      <c r="K12" s="92">
        <f>I12/H12-1</f>
        <v>0</v>
      </c>
      <c r="L12" s="92"/>
      <c r="M12" s="86" t="s">
        <v>10</v>
      </c>
      <c r="N12" s="91">
        <f>SUM(O34:O35)*N8</f>
        <v>2305.8149289999997</v>
      </c>
      <c r="O12" s="91">
        <f>SUM(P34:P35)*O8</f>
        <v>2305.8149289999997</v>
      </c>
      <c r="P12" s="91">
        <f>O12-N12</f>
        <v>0</v>
      </c>
      <c r="Q12" s="92">
        <f>O12/N12-1</f>
        <v>0</v>
      </c>
      <c r="S12" s="86" t="s">
        <v>10</v>
      </c>
      <c r="T12" s="91">
        <f>SUM(U34:U35)*T8</f>
        <v>1879.5584820000004</v>
      </c>
      <c r="U12" s="91">
        <f>SUM(V34:V35)*U8</f>
        <v>1879.5584820000004</v>
      </c>
      <c r="V12" s="91">
        <f>U12-T12</f>
        <v>0</v>
      </c>
      <c r="W12" s="92">
        <f>U12/T12-1</f>
        <v>0</v>
      </c>
    </row>
    <row r="13" spans="1:23" ht="15.6" x14ac:dyDescent="0.3">
      <c r="A13" s="86"/>
      <c r="B13" s="91"/>
      <c r="C13" s="91"/>
      <c r="D13" s="91"/>
      <c r="E13" s="92"/>
      <c r="G13" s="86"/>
      <c r="H13" s="91"/>
      <c r="I13" s="91"/>
      <c r="J13" s="91"/>
      <c r="K13" s="92"/>
      <c r="L13" s="92"/>
      <c r="M13" s="86"/>
      <c r="N13" s="91"/>
      <c r="O13" s="91"/>
      <c r="P13" s="91"/>
      <c r="Q13" s="92"/>
      <c r="S13" s="86"/>
      <c r="T13" s="91"/>
      <c r="U13" s="91"/>
      <c r="V13" s="91"/>
      <c r="W13" s="92"/>
    </row>
    <row r="14" spans="1:23" ht="15.6" x14ac:dyDescent="0.3">
      <c r="A14" s="86" t="s">
        <v>11</v>
      </c>
      <c r="B14" s="91">
        <f>SUM(C$37:C$41)*B8</f>
        <v>37.790164999999995</v>
      </c>
      <c r="C14" s="91">
        <f>SUM(D$37:D$41)*C8</f>
        <v>37.790164999999995</v>
      </c>
      <c r="D14" s="91">
        <f>C14-B14</f>
        <v>0</v>
      </c>
      <c r="E14" s="92">
        <f>C14/B14-1</f>
        <v>0</v>
      </c>
      <c r="G14" s="86" t="s">
        <v>11</v>
      </c>
      <c r="H14" s="91">
        <f>SUM(I$37:I$41)*H8</f>
        <v>82.526405000000011</v>
      </c>
      <c r="I14" s="91">
        <f>SUM(J$37:J$41)*I8</f>
        <v>82.526405000000011</v>
      </c>
      <c r="J14" s="91">
        <f>I14-H14</f>
        <v>0</v>
      </c>
      <c r="K14" s="92">
        <f>I14/H14-1</f>
        <v>0</v>
      </c>
      <c r="L14" s="92"/>
      <c r="M14" s="86" t="s">
        <v>11</v>
      </c>
      <c r="N14" s="91">
        <f>SUM(O$37:O$41)*N8</f>
        <v>44.520249000000113</v>
      </c>
      <c r="O14" s="91">
        <f>SUM(P$37:P$41)*O8</f>
        <v>44.520249000000113</v>
      </c>
      <c r="P14" s="91">
        <f>O14-N14</f>
        <v>0</v>
      </c>
      <c r="Q14" s="92">
        <f>O14/N14-1</f>
        <v>0</v>
      </c>
      <c r="S14" s="86" t="s">
        <v>11</v>
      </c>
      <c r="T14" s="91">
        <f>SUM(U$37:U$41)*T8</f>
        <v>505.05902400000002</v>
      </c>
      <c r="U14" s="91">
        <f>SUM(V$37:V$41)*U8</f>
        <v>505.05902400000002</v>
      </c>
      <c r="V14" s="91">
        <f>U14-T14</f>
        <v>0</v>
      </c>
      <c r="W14" s="92">
        <f>U14/T14-1</f>
        <v>0</v>
      </c>
    </row>
    <row r="15" spans="1:23" ht="15.6" x14ac:dyDescent="0.3">
      <c r="A15" s="86"/>
      <c r="B15" s="91"/>
      <c r="C15" s="91"/>
      <c r="D15" s="91"/>
      <c r="E15" s="92"/>
      <c r="G15" s="86"/>
      <c r="H15" s="91"/>
      <c r="I15" s="91"/>
      <c r="J15" s="91"/>
      <c r="K15" s="92"/>
      <c r="L15" s="92"/>
      <c r="M15" s="86"/>
      <c r="N15" s="91"/>
      <c r="O15" s="91"/>
      <c r="P15" s="91"/>
      <c r="Q15" s="92"/>
      <c r="S15" s="86"/>
      <c r="T15" s="91"/>
      <c r="U15" s="91"/>
      <c r="V15" s="91"/>
      <c r="W15" s="92"/>
    </row>
    <row r="16" spans="1:23" ht="15.6" x14ac:dyDescent="0.3">
      <c r="A16" s="86" t="s">
        <v>12</v>
      </c>
      <c r="B16" s="91">
        <f>C43*B8</f>
        <v>266.26109999999989</v>
      </c>
      <c r="C16" s="91">
        <f>D43*C8</f>
        <v>327.72249999999985</v>
      </c>
      <c r="D16" s="91">
        <f>C16-B16</f>
        <v>61.461399999999969</v>
      </c>
      <c r="E16" s="92">
        <f>C16/B16-1</f>
        <v>0.23083131557707826</v>
      </c>
      <c r="G16" s="86" t="s">
        <v>12</v>
      </c>
      <c r="H16" s="91">
        <f>I43*H8</f>
        <v>581.46269999999993</v>
      </c>
      <c r="I16" s="91">
        <f>J43*I8</f>
        <v>715.6825</v>
      </c>
      <c r="J16" s="91">
        <f>I16-H16</f>
        <v>134.21980000000008</v>
      </c>
      <c r="K16" s="92">
        <f>I16/H16-1</f>
        <v>0.23083131557707848</v>
      </c>
      <c r="L16" s="92"/>
      <c r="M16" s="86" t="s">
        <v>12</v>
      </c>
      <c r="N16" s="91">
        <f>O43*N8</f>
        <v>3336.9987000000001</v>
      </c>
      <c r="O16" s="91">
        <f>P43*O8</f>
        <v>4107.2825000000003</v>
      </c>
      <c r="P16" s="91">
        <f>O16-N16</f>
        <v>770.28380000000016</v>
      </c>
      <c r="Q16" s="92">
        <f>O16/N16-1</f>
        <v>0.23083131557707826</v>
      </c>
      <c r="S16" s="86" t="s">
        <v>12</v>
      </c>
      <c r="T16" s="91">
        <f>U43*T8</f>
        <v>12575.7261</v>
      </c>
      <c r="U16" s="91">
        <f>V43*U8</f>
        <v>15478.5975</v>
      </c>
      <c r="V16" s="91">
        <f>U16-T16</f>
        <v>2902.8714</v>
      </c>
      <c r="W16" s="92">
        <f>U16/T16-1</f>
        <v>0.23083131557707826</v>
      </c>
    </row>
    <row r="17" spans="1:23" ht="15.6" x14ac:dyDescent="0.3">
      <c r="A17" s="86" t="s">
        <v>13</v>
      </c>
      <c r="B17" s="91">
        <f>C44*B8</f>
        <v>2.363899999999999E-2</v>
      </c>
      <c r="C17" s="91">
        <f>D44*C8</f>
        <v>2.7936999999999986E-2</v>
      </c>
      <c r="D17" s="91">
        <f>ROUND(C17,2)-ROUND(B17,2)</f>
        <v>9.9999999999999985E-3</v>
      </c>
      <c r="E17" s="92">
        <f>C17/B17-1</f>
        <v>0.18181818181818166</v>
      </c>
      <c r="G17" s="86" t="s">
        <v>13</v>
      </c>
      <c r="H17" s="91">
        <f>I44*H8</f>
        <v>5.1622999999999995E-2</v>
      </c>
      <c r="I17" s="91">
        <f>J44*I8</f>
        <v>6.1008999999999994E-2</v>
      </c>
      <c r="J17" s="91">
        <f>ROUND(I17,2)-ROUND(H17,2)</f>
        <v>9.999999999999995E-3</v>
      </c>
      <c r="K17" s="92">
        <f>I17/H17-1</f>
        <v>0.18181818181818188</v>
      </c>
      <c r="L17" s="92"/>
      <c r="M17" s="86" t="s">
        <v>13</v>
      </c>
      <c r="N17" s="91">
        <f>O44*N8</f>
        <v>0.296263</v>
      </c>
      <c r="O17" s="91">
        <f>P44*O8</f>
        <v>0.35012899999999997</v>
      </c>
      <c r="P17" s="91">
        <f>ROUND(O17,2)-ROUND(N17,2)</f>
        <v>4.9999999999999989E-2</v>
      </c>
      <c r="Q17" s="92">
        <f>O17/N17-1</f>
        <v>0.18181818181818166</v>
      </c>
      <c r="S17" s="86" t="s">
        <v>13</v>
      </c>
      <c r="T17" s="91">
        <f>U44*T8</f>
        <v>1.1164890000000001</v>
      </c>
      <c r="U17" s="91">
        <f>V44*U8</f>
        <v>1.3194869999999999</v>
      </c>
      <c r="V17" s="91">
        <f>ROUND(U17,2)-ROUND(T17,2)</f>
        <v>0.19999999999999996</v>
      </c>
      <c r="W17" s="92">
        <f>U17/T17-1</f>
        <v>0.18181818181818166</v>
      </c>
    </row>
    <row r="18" spans="1:23" ht="15.6" x14ac:dyDescent="0.3">
      <c r="A18" s="86"/>
      <c r="B18" s="91"/>
      <c r="C18" s="91"/>
      <c r="D18" s="91"/>
      <c r="E18" s="92"/>
      <c r="G18" s="86"/>
      <c r="H18" s="91"/>
      <c r="I18" s="91"/>
      <c r="J18" s="91"/>
      <c r="K18" s="92"/>
      <c r="L18" s="92"/>
      <c r="M18" s="86"/>
      <c r="N18" s="91"/>
      <c r="O18" s="91"/>
      <c r="P18" s="91"/>
      <c r="Q18" s="92"/>
      <c r="S18" s="86"/>
      <c r="T18" s="91"/>
      <c r="U18" s="91"/>
      <c r="V18" s="91"/>
      <c r="W18" s="92"/>
    </row>
    <row r="19" spans="1:23" ht="15.6" x14ac:dyDescent="0.3">
      <c r="A19" s="86" t="s">
        <v>14</v>
      </c>
      <c r="B19" s="93">
        <f>B8*(C46)</f>
        <v>331.17164499999984</v>
      </c>
      <c r="C19" s="93">
        <f>C8*(D46)</f>
        <v>244.65505399999989</v>
      </c>
      <c r="D19" s="93">
        <f>C19-B19</f>
        <v>-86.516590999999949</v>
      </c>
      <c r="E19" s="94">
        <f>C19/B19-1</f>
        <v>-0.26124395704227632</v>
      </c>
      <c r="G19" s="86" t="s">
        <v>14</v>
      </c>
      <c r="H19" s="93">
        <f>H8*(I46)</f>
        <v>723.21476499999994</v>
      </c>
      <c r="I19" s="93">
        <f>I8*(J46)</f>
        <v>534.27927799999998</v>
      </c>
      <c r="J19" s="93">
        <f>I19-H19</f>
        <v>-188.93548699999997</v>
      </c>
      <c r="K19" s="94">
        <f>I19/H19-1</f>
        <v>-0.26124395704227632</v>
      </c>
      <c r="L19" s="94"/>
      <c r="M19" s="86" t="s">
        <v>14</v>
      </c>
      <c r="N19" s="93">
        <f>N8*(O46)</f>
        <v>4150.5099650000002</v>
      </c>
      <c r="O19" s="93">
        <f>O8*(P46)</f>
        <v>3066.2143180000003</v>
      </c>
      <c r="P19" s="93">
        <f>O19-N19</f>
        <v>-1084.2956469999999</v>
      </c>
      <c r="Q19" s="94">
        <f>O19/N19-1</f>
        <v>-0.26124395704227632</v>
      </c>
      <c r="S19" s="86" t="s">
        <v>14</v>
      </c>
      <c r="T19" s="93">
        <f>T8*(U46)</f>
        <v>15641.503395</v>
      </c>
      <c r="U19" s="93">
        <f>U8*(V46)</f>
        <v>11555.255154</v>
      </c>
      <c r="V19" s="93">
        <f>U19-T19</f>
        <v>-4086.2482409999993</v>
      </c>
      <c r="W19" s="94">
        <f>U19/T19-1</f>
        <v>-0.26124395704227632</v>
      </c>
    </row>
    <row r="20" spans="1:23" ht="15.6" x14ac:dyDescent="0.3">
      <c r="A20" s="86"/>
      <c r="B20" s="91"/>
      <c r="C20" s="91"/>
      <c r="D20" s="91"/>
      <c r="E20" s="92"/>
      <c r="G20" s="86"/>
      <c r="H20" s="91"/>
      <c r="I20" s="91"/>
      <c r="J20" s="91"/>
      <c r="K20" s="92"/>
      <c r="L20" s="92"/>
      <c r="M20" s="86"/>
      <c r="N20" s="91"/>
      <c r="O20" s="91"/>
      <c r="P20" s="91"/>
      <c r="Q20" s="92"/>
      <c r="S20" s="86"/>
      <c r="T20" s="91"/>
      <c r="U20" s="91"/>
      <c r="V20" s="91"/>
      <c r="W20" s="92"/>
    </row>
    <row r="21" spans="1:23" ht="15.6" x14ac:dyDescent="0.3">
      <c r="A21" s="86" t="s">
        <v>15</v>
      </c>
      <c r="B21" s="91">
        <f>SUM(B10:B19)</f>
        <v>1692.0488219999997</v>
      </c>
      <c r="C21" s="91">
        <f>SUM(C10:C19)</f>
        <v>1666.9979289999997</v>
      </c>
      <c r="D21" s="91">
        <f>SUM(D10:D19)</f>
        <v>-25.045190999999981</v>
      </c>
      <c r="E21" s="92">
        <f>C21/B21-1</f>
        <v>-1.4805065122405869E-2</v>
      </c>
      <c r="G21" s="86" t="s">
        <v>15</v>
      </c>
      <c r="H21" s="91">
        <f>SUM(H10:H19)</f>
        <v>3275.4357739999996</v>
      </c>
      <c r="I21" s="91">
        <f>SUM(I10:I19)</f>
        <v>3220.7294729999999</v>
      </c>
      <c r="J21" s="91">
        <f>SUM(J10:J19)</f>
        <v>-54.705686999999898</v>
      </c>
      <c r="K21" s="92">
        <f>I21/H21-1</f>
        <v>-1.6701991666040694E-2</v>
      </c>
      <c r="L21" s="92"/>
      <c r="M21" s="86" t="s">
        <v>15</v>
      </c>
      <c r="N21" s="91">
        <f>SUM(N10:N19)</f>
        <v>18035.146396</v>
      </c>
      <c r="O21" s="91">
        <f>SUM(O10:O19)</f>
        <v>17721.188415000001</v>
      </c>
      <c r="P21" s="91">
        <f>SUM(P10:P19)</f>
        <v>-313.96184699999981</v>
      </c>
      <c r="Q21" s="92">
        <f>O21/N21-1</f>
        <v>-1.740811935242359E-2</v>
      </c>
      <c r="S21" s="86" t="s">
        <v>15</v>
      </c>
      <c r="T21" s="91">
        <f>SUM(T10:T19)</f>
        <v>50403.357495000004</v>
      </c>
      <c r="U21" s="91">
        <f>SUM(U10:U19)</f>
        <v>49220.183652</v>
      </c>
      <c r="V21" s="91">
        <f>SUM(V10:V19)</f>
        <v>-1183.1768409999995</v>
      </c>
      <c r="W21" s="92">
        <f>U21/T21-1</f>
        <v>-2.347410771430003E-2</v>
      </c>
    </row>
    <row r="22" spans="1:23" ht="15.6" x14ac:dyDescent="0.3">
      <c r="A22" s="86"/>
      <c r="B22" s="91"/>
      <c r="C22" s="91"/>
      <c r="D22" s="91"/>
      <c r="E22" s="92"/>
      <c r="G22" s="86"/>
      <c r="H22" s="91"/>
      <c r="I22" s="91"/>
      <c r="J22" s="91"/>
      <c r="K22" s="92"/>
      <c r="L22" s="92"/>
      <c r="M22" s="86"/>
      <c r="N22" s="91"/>
      <c r="O22" s="91"/>
      <c r="P22" s="91"/>
      <c r="Q22" s="92"/>
      <c r="S22" s="86"/>
      <c r="T22" s="91"/>
      <c r="U22" s="91"/>
      <c r="V22" s="91"/>
      <c r="W22" s="92"/>
    </row>
    <row r="23" spans="1:23" ht="15.6" x14ac:dyDescent="0.3">
      <c r="A23" s="86"/>
      <c r="B23" s="91"/>
      <c r="C23" s="91"/>
      <c r="D23" s="91"/>
      <c r="E23" s="92"/>
      <c r="G23" s="86"/>
      <c r="H23" s="91"/>
      <c r="I23" s="91"/>
      <c r="J23" s="91"/>
      <c r="K23" s="92"/>
      <c r="L23" s="92"/>
      <c r="M23" s="86"/>
      <c r="N23" s="91"/>
      <c r="O23" s="91"/>
      <c r="P23" s="91"/>
      <c r="Q23" s="92"/>
      <c r="S23" s="86"/>
      <c r="T23" s="91"/>
      <c r="U23" s="91"/>
      <c r="V23" s="91"/>
      <c r="W23" s="92"/>
    </row>
    <row r="24" spans="1:23" ht="15.6" x14ac:dyDescent="0.3">
      <c r="A24" s="85" t="s">
        <v>16</v>
      </c>
      <c r="B24" s="85"/>
      <c r="C24" s="85"/>
      <c r="D24" s="85"/>
      <c r="E24" s="85"/>
      <c r="G24" s="85" t="s">
        <v>16</v>
      </c>
      <c r="H24" s="85"/>
      <c r="I24" s="85"/>
      <c r="J24" s="85"/>
      <c r="K24" s="85"/>
      <c r="L24" s="87"/>
      <c r="M24" s="85" t="s">
        <v>16</v>
      </c>
      <c r="N24" s="85"/>
      <c r="O24" s="85"/>
      <c r="P24" s="85"/>
      <c r="Q24" s="85"/>
      <c r="S24" s="85" t="s">
        <v>16</v>
      </c>
      <c r="T24" s="85"/>
      <c r="U24" s="85"/>
      <c r="V24" s="85"/>
      <c r="W24" s="85"/>
    </row>
    <row r="25" spans="1:23" ht="15.6" x14ac:dyDescent="0.3">
      <c r="A25" s="86"/>
      <c r="B25" s="2"/>
      <c r="C25" s="2"/>
      <c r="D25" s="2"/>
      <c r="E25" s="92"/>
      <c r="G25" s="86"/>
      <c r="H25" s="2"/>
      <c r="I25" s="2"/>
      <c r="J25" s="2"/>
      <c r="K25" s="92"/>
      <c r="L25" s="92"/>
      <c r="M25" s="86"/>
      <c r="N25" s="2"/>
      <c r="O25" s="2"/>
      <c r="P25" s="2"/>
      <c r="Q25" s="92"/>
      <c r="S25" s="86"/>
      <c r="T25" s="2"/>
      <c r="U25" s="2"/>
      <c r="V25" s="2"/>
      <c r="W25" s="92"/>
    </row>
    <row r="26" spans="1:23" ht="15.6" x14ac:dyDescent="0.3">
      <c r="A26" s="86"/>
      <c r="B26" s="1"/>
      <c r="C26" s="1">
        <v>45292</v>
      </c>
      <c r="D26" s="1">
        <v>45383</v>
      </c>
      <c r="E26" s="86"/>
      <c r="G26" s="86"/>
      <c r="H26" s="1"/>
      <c r="I26" s="1">
        <v>45292</v>
      </c>
      <c r="J26" s="1">
        <v>45383</v>
      </c>
      <c r="K26" s="86"/>
      <c r="L26" s="86"/>
      <c r="M26" s="86"/>
      <c r="N26" s="1"/>
      <c r="O26" s="1">
        <v>45292</v>
      </c>
      <c r="P26" s="1">
        <v>45383</v>
      </c>
      <c r="Q26" s="86"/>
      <c r="S26" s="86"/>
      <c r="T26" s="1"/>
      <c r="U26" s="1">
        <v>45292</v>
      </c>
      <c r="V26" s="1">
        <v>45383</v>
      </c>
      <c r="W26" s="86"/>
    </row>
    <row r="27" spans="1:23" ht="15.6" x14ac:dyDescent="0.3">
      <c r="A27" s="86"/>
      <c r="B27" s="3"/>
      <c r="C27" s="3" t="s">
        <v>17</v>
      </c>
      <c r="D27" s="3" t="s">
        <v>4</v>
      </c>
      <c r="E27" s="86"/>
      <c r="G27" s="86"/>
      <c r="H27" s="3"/>
      <c r="I27" s="3" t="s">
        <v>17</v>
      </c>
      <c r="J27" s="3" t="s">
        <v>4</v>
      </c>
      <c r="K27" s="86"/>
      <c r="L27" s="86"/>
      <c r="M27" s="86"/>
      <c r="N27" s="3"/>
      <c r="O27" s="3" t="s">
        <v>17</v>
      </c>
      <c r="P27" s="3" t="s">
        <v>4</v>
      </c>
      <c r="Q27" s="86"/>
      <c r="S27" s="86"/>
      <c r="T27" s="3"/>
      <c r="U27" s="3" t="s">
        <v>17</v>
      </c>
      <c r="V27" s="3" t="s">
        <v>4</v>
      </c>
      <c r="W27" s="86"/>
    </row>
    <row r="28" spans="1:23" ht="15.6" x14ac:dyDescent="0.3">
      <c r="A28" s="86" t="s">
        <v>18</v>
      </c>
      <c r="B28" s="4"/>
      <c r="C28" s="4">
        <v>28.45</v>
      </c>
      <c r="D28" s="4">
        <v>28.45</v>
      </c>
      <c r="E28" s="86"/>
      <c r="G28" s="86" t="s">
        <v>18</v>
      </c>
      <c r="H28" s="4"/>
      <c r="I28" s="4">
        <v>28.45</v>
      </c>
      <c r="J28" s="4">
        <v>28.45</v>
      </c>
      <c r="K28" s="86"/>
      <c r="L28" s="86"/>
      <c r="M28" s="86" t="s">
        <v>18</v>
      </c>
      <c r="N28" s="4"/>
      <c r="O28" s="4">
        <v>112.93</v>
      </c>
      <c r="P28" s="4">
        <v>112.93</v>
      </c>
      <c r="Q28" s="86"/>
      <c r="S28" s="86" t="s">
        <v>18</v>
      </c>
      <c r="T28" s="4"/>
      <c r="U28" s="4">
        <v>224.86</v>
      </c>
      <c r="V28" s="4">
        <v>224.86</v>
      </c>
      <c r="W28" s="86"/>
    </row>
    <row r="29" spans="1:23" ht="15.6" x14ac:dyDescent="0.3">
      <c r="A29" s="86"/>
      <c r="B29" s="4"/>
      <c r="C29" s="4"/>
      <c r="D29" s="4"/>
      <c r="E29" s="86"/>
      <c r="G29" s="86"/>
      <c r="H29" s="4"/>
      <c r="I29" s="4"/>
      <c r="J29" s="4"/>
      <c r="K29" s="86"/>
      <c r="L29" s="86"/>
      <c r="M29" s="86"/>
      <c r="N29" s="4"/>
      <c r="O29" s="4"/>
      <c r="P29" s="4"/>
      <c r="Q29" s="86"/>
      <c r="S29" s="86"/>
      <c r="T29" s="4"/>
      <c r="U29" s="4"/>
      <c r="V29" s="4"/>
      <c r="W29" s="86"/>
    </row>
    <row r="30" spans="1:23" ht="15.6" x14ac:dyDescent="0.3">
      <c r="A30" s="86" t="s">
        <v>19</v>
      </c>
      <c r="B30" s="5"/>
      <c r="C30" s="5">
        <v>0.29403499999999999</v>
      </c>
      <c r="D30" s="5">
        <v>0.29403499999999999</v>
      </c>
      <c r="G30" s="86" t="s">
        <v>19</v>
      </c>
      <c r="H30" s="5"/>
      <c r="I30" s="5">
        <v>0.29403499999999999</v>
      </c>
      <c r="J30" s="5">
        <v>0.29403499999999999</v>
      </c>
      <c r="M30" s="86" t="s">
        <v>20</v>
      </c>
      <c r="N30" s="5"/>
      <c r="O30" s="5">
        <v>0.27125500000000002</v>
      </c>
      <c r="P30" s="5">
        <v>0.27125500000000002</v>
      </c>
      <c r="S30" s="86" t="s">
        <v>21</v>
      </c>
      <c r="T30" s="5"/>
      <c r="U30" s="5">
        <v>0.16849500000000001</v>
      </c>
      <c r="V30" s="5">
        <v>0.16849500000000001</v>
      </c>
    </row>
    <row r="31" spans="1:23" ht="15.6" x14ac:dyDescent="0.3">
      <c r="A31" s="86" t="s">
        <v>22</v>
      </c>
      <c r="B31" s="5"/>
      <c r="C31" s="5">
        <v>0.28824300000000003</v>
      </c>
      <c r="D31" s="5">
        <v>0.28824300000000003</v>
      </c>
      <c r="E31" s="95"/>
      <c r="G31" s="86" t="s">
        <v>22</v>
      </c>
      <c r="H31" s="5"/>
      <c r="I31" s="5">
        <v>0.28824300000000003</v>
      </c>
      <c r="J31" s="5">
        <v>0.28824300000000003</v>
      </c>
      <c r="K31" s="95"/>
      <c r="L31" s="95"/>
      <c r="M31" s="86" t="s">
        <v>23</v>
      </c>
      <c r="N31" s="5"/>
      <c r="O31" s="5">
        <v>0.24413000000000001</v>
      </c>
      <c r="P31" s="5">
        <v>0.24413000000000001</v>
      </c>
      <c r="Q31" s="95"/>
      <c r="S31" s="86"/>
      <c r="T31" s="5"/>
      <c r="U31" s="5"/>
      <c r="V31" s="5"/>
      <c r="W31" s="95"/>
    </row>
    <row r="32" spans="1:23" ht="15.6" x14ac:dyDescent="0.3">
      <c r="A32" s="86" t="s">
        <v>24</v>
      </c>
      <c r="B32" s="5"/>
      <c r="C32" s="5">
        <v>0.27972900000000001</v>
      </c>
      <c r="D32" s="5">
        <v>0.27972900000000001</v>
      </c>
      <c r="E32" s="95"/>
      <c r="G32" s="86" t="s">
        <v>24</v>
      </c>
      <c r="H32" s="5"/>
      <c r="I32" s="5">
        <v>0.27972900000000001</v>
      </c>
      <c r="J32" s="5">
        <v>0.27972900000000001</v>
      </c>
      <c r="K32" s="95"/>
      <c r="L32" s="95"/>
      <c r="M32" s="86" t="s">
        <v>25</v>
      </c>
      <c r="N32" s="5"/>
      <c r="O32" s="5">
        <v>0.23192099999999999</v>
      </c>
      <c r="P32" s="5">
        <v>0.23192099999999999</v>
      </c>
      <c r="Q32" s="95"/>
      <c r="W32" s="95"/>
    </row>
    <row r="33" spans="1:23" ht="15.6" x14ac:dyDescent="0.3">
      <c r="A33" s="86"/>
      <c r="B33" s="5"/>
      <c r="C33" s="5"/>
      <c r="D33" s="5"/>
      <c r="E33" s="95"/>
      <c r="G33" s="86"/>
      <c r="H33" s="5"/>
      <c r="I33" s="5"/>
      <c r="J33" s="5"/>
      <c r="K33" s="95"/>
      <c r="L33" s="95"/>
      <c r="M33" s="86"/>
      <c r="N33" s="5"/>
      <c r="O33" s="5"/>
      <c r="P33" s="5"/>
      <c r="Q33" s="95"/>
      <c r="W33" s="95"/>
    </row>
    <row r="34" spans="1:23" ht="15.6" x14ac:dyDescent="0.3">
      <c r="A34" s="86" t="s">
        <v>26</v>
      </c>
      <c r="B34" s="5"/>
      <c r="C34" s="5">
        <v>1.474E-2</v>
      </c>
      <c r="D34" s="5">
        <v>1.474E-2</v>
      </c>
      <c r="E34" s="95"/>
      <c r="G34" s="86" t="s">
        <v>26</v>
      </c>
      <c r="H34" s="5"/>
      <c r="I34" s="5">
        <v>1.474E-2</v>
      </c>
      <c r="J34" s="5">
        <v>1.474E-2</v>
      </c>
      <c r="K34" s="95"/>
      <c r="L34" s="95"/>
      <c r="M34" s="86" t="s">
        <v>26</v>
      </c>
      <c r="N34" s="5"/>
      <c r="O34" s="5">
        <v>2.92E-2</v>
      </c>
      <c r="P34" s="5">
        <v>2.92E-2</v>
      </c>
      <c r="Q34" s="95"/>
      <c r="S34" s="86" t="s">
        <v>26</v>
      </c>
      <c r="T34" s="5"/>
      <c r="U34" s="5">
        <v>3.5199999999999999E-4</v>
      </c>
      <c r="V34" s="5">
        <v>3.5199999999999999E-4</v>
      </c>
      <c r="W34" s="95"/>
    </row>
    <row r="35" spans="1:23" ht="15.6" x14ac:dyDescent="0.3">
      <c r="A35" s="86" t="s">
        <v>27</v>
      </c>
      <c r="B35" s="5"/>
      <c r="C35" s="5">
        <v>2.6981999999999999E-2</v>
      </c>
      <c r="D35" s="5">
        <v>2.6981999999999999E-2</v>
      </c>
      <c r="E35" s="95"/>
      <c r="G35" s="86" t="s">
        <v>27</v>
      </c>
      <c r="H35" s="5"/>
      <c r="I35" s="5">
        <v>2.6981999999999999E-2</v>
      </c>
      <c r="J35" s="5">
        <v>2.6981999999999999E-2</v>
      </c>
      <c r="K35" s="95"/>
      <c r="L35" s="95"/>
      <c r="M35" s="86" t="s">
        <v>27</v>
      </c>
      <c r="N35" s="5"/>
      <c r="O35" s="5">
        <v>5.6412999999999998E-2</v>
      </c>
      <c r="P35" s="5">
        <v>5.6412999999999998E-2</v>
      </c>
      <c r="Q35" s="95"/>
      <c r="S35" s="86" t="s">
        <v>27</v>
      </c>
      <c r="T35" s="5"/>
      <c r="U35" s="5">
        <v>1.8166000000000002E-2</v>
      </c>
      <c r="V35" s="5">
        <v>1.8166000000000002E-2</v>
      </c>
      <c r="W35" s="95"/>
    </row>
    <row r="36" spans="1:23" ht="15.6" x14ac:dyDescent="0.3">
      <c r="A36" s="86"/>
      <c r="B36" s="5"/>
      <c r="C36" s="5"/>
      <c r="D36" s="5"/>
      <c r="E36" s="95"/>
      <c r="G36" s="86"/>
      <c r="H36" s="5"/>
      <c r="I36" s="5"/>
      <c r="J36" s="5"/>
      <c r="K36" s="95"/>
      <c r="L36" s="95"/>
      <c r="M36" s="86"/>
      <c r="N36" s="5"/>
      <c r="O36" s="5"/>
      <c r="P36" s="5"/>
      <c r="Q36" s="95"/>
      <c r="S36" s="86"/>
      <c r="T36" s="5"/>
      <c r="U36" s="5"/>
      <c r="V36" s="5"/>
      <c r="W36" s="95"/>
    </row>
    <row r="37" spans="1:23" ht="15.6" x14ac:dyDescent="0.3">
      <c r="A37" s="86" t="s">
        <v>28</v>
      </c>
      <c r="B37" s="5"/>
      <c r="C37" s="5">
        <v>1.6330000000000001E-2</v>
      </c>
      <c r="D37" s="5">
        <v>1.6330000000000001E-2</v>
      </c>
      <c r="E37" s="95"/>
      <c r="G37" s="86" t="s">
        <v>28</v>
      </c>
      <c r="H37" s="5"/>
      <c r="I37" s="5">
        <v>1.6330000000000001E-2</v>
      </c>
      <c r="J37" s="5">
        <v>1.6330000000000001E-2</v>
      </c>
      <c r="K37" s="95"/>
      <c r="L37" s="95"/>
      <c r="M37" s="86" t="s">
        <v>28</v>
      </c>
      <c r="N37" s="5"/>
      <c r="O37" s="5">
        <v>9.0900000000000009E-3</v>
      </c>
      <c r="P37" s="5">
        <v>9.0900000000000009E-3</v>
      </c>
      <c r="Q37" s="95"/>
      <c r="S37" s="86" t="s">
        <v>28</v>
      </c>
      <c r="T37" s="5"/>
      <c r="U37" s="5">
        <v>5.5240000000000003E-3</v>
      </c>
      <c r="V37" s="5">
        <v>5.5240000000000003E-3</v>
      </c>
      <c r="W37" s="95"/>
    </row>
    <row r="38" spans="1:23" ht="15.6" x14ac:dyDescent="0.3">
      <c r="A38" s="86" t="s">
        <v>29</v>
      </c>
      <c r="B38" s="5"/>
      <c r="C38" s="5">
        <v>1.727E-3</v>
      </c>
      <c r="D38" s="5">
        <v>1.727E-3</v>
      </c>
      <c r="E38" s="95"/>
      <c r="G38" s="86" t="s">
        <v>29</v>
      </c>
      <c r="H38" s="5"/>
      <c r="I38" s="5">
        <v>1.727E-3</v>
      </c>
      <c r="J38" s="5">
        <v>1.727E-3</v>
      </c>
      <c r="K38" s="95"/>
      <c r="L38" s="95"/>
      <c r="M38" s="86" t="s">
        <v>29</v>
      </c>
      <c r="N38" s="5"/>
      <c r="O38" s="5">
        <v>1.905E-3</v>
      </c>
      <c r="P38" s="5">
        <v>1.905E-3</v>
      </c>
      <c r="Q38" s="95"/>
      <c r="S38" s="86" t="s">
        <v>29</v>
      </c>
      <c r="T38" s="5"/>
      <c r="U38" s="5">
        <v>1.4270000000000001E-3</v>
      </c>
      <c r="V38" s="5">
        <v>1.4270000000000001E-3</v>
      </c>
    </row>
    <row r="39" spans="1:23" ht="15.6" x14ac:dyDescent="0.3">
      <c r="A39" s="86" t="s">
        <v>30</v>
      </c>
      <c r="B39" s="5"/>
      <c r="C39" s="5">
        <v>2.3327000000000001E-2</v>
      </c>
      <c r="D39" s="5">
        <v>2.3327000000000001E-2</v>
      </c>
      <c r="E39" s="95"/>
      <c r="G39" s="86" t="s">
        <v>30</v>
      </c>
      <c r="H39" s="5"/>
      <c r="I39" s="5">
        <v>2.3327000000000001E-2</v>
      </c>
      <c r="J39" s="5">
        <v>2.3327000000000001E-2</v>
      </c>
      <c r="K39" s="95"/>
      <c r="L39" s="95"/>
      <c r="M39" s="86" t="s">
        <v>30</v>
      </c>
      <c r="N39" s="5"/>
      <c r="O39" s="5">
        <v>3.1292E-2</v>
      </c>
      <c r="P39" s="5">
        <v>3.1292E-2</v>
      </c>
      <c r="Q39" s="95"/>
      <c r="S39" s="86" t="s">
        <v>30</v>
      </c>
      <c r="T39" s="5"/>
      <c r="U39" s="5">
        <v>6.0590000000000001E-3</v>
      </c>
      <c r="V39" s="5">
        <v>6.0590000000000001E-3</v>
      </c>
    </row>
    <row r="40" spans="1:23" ht="15.6" x14ac:dyDescent="0.3">
      <c r="A40" s="86" t="s">
        <v>31</v>
      </c>
      <c r="B40" s="5"/>
      <c r="C40" s="5">
        <v>-2.2905999999999999E-2</v>
      </c>
      <c r="D40" s="5">
        <v>-2.2905999999999999E-2</v>
      </c>
      <c r="G40" s="86" t="s">
        <v>31</v>
      </c>
      <c r="H40" s="5"/>
      <c r="I40" s="5">
        <v>-2.2905999999999999E-2</v>
      </c>
      <c r="J40" s="5">
        <v>-2.2905999999999999E-2</v>
      </c>
      <c r="M40" s="86" t="s">
        <v>31</v>
      </c>
      <c r="N40" s="5"/>
      <c r="O40" s="5">
        <v>-3.9875000000000001E-2</v>
      </c>
      <c r="P40" s="5">
        <v>-3.9875000000000001E-2</v>
      </c>
      <c r="S40" s="86" t="s">
        <v>31</v>
      </c>
      <c r="T40" s="5"/>
      <c r="U40" s="5">
        <v>-7.7400000000000004E-3</v>
      </c>
      <c r="V40" s="5">
        <v>-7.7400000000000004E-3</v>
      </c>
    </row>
    <row r="41" spans="1:23" ht="15.6" x14ac:dyDescent="0.3">
      <c r="A41" s="86" t="s">
        <v>32</v>
      </c>
      <c r="B41" s="5"/>
      <c r="C41" s="5">
        <v>-8.9300000000000002E-4</v>
      </c>
      <c r="D41" s="5">
        <v>-8.9300000000000002E-4</v>
      </c>
      <c r="G41" s="86" t="s">
        <v>32</v>
      </c>
      <c r="H41" s="5"/>
      <c r="I41" s="5">
        <v>-8.9300000000000002E-4</v>
      </c>
      <c r="J41" s="5">
        <v>-8.9300000000000002E-4</v>
      </c>
      <c r="M41" s="86" t="s">
        <v>32</v>
      </c>
      <c r="N41" s="5"/>
      <c r="O41" s="5">
        <v>-7.5900000000000002E-4</v>
      </c>
      <c r="P41" s="5">
        <v>-7.5900000000000002E-4</v>
      </c>
      <c r="S41" s="86" t="s">
        <v>32</v>
      </c>
      <c r="T41" s="5"/>
      <c r="U41" s="5">
        <v>-2.9399999999999999E-4</v>
      </c>
      <c r="V41" s="5">
        <v>-2.9399999999999999E-4</v>
      </c>
    </row>
    <row r="42" spans="1:23" ht="15.6" x14ac:dyDescent="0.3">
      <c r="B42" s="5"/>
      <c r="C42" s="5"/>
      <c r="D42" s="5"/>
      <c r="H42" s="5"/>
      <c r="I42" s="5"/>
      <c r="J42" s="5"/>
      <c r="N42" s="5"/>
      <c r="O42" s="5"/>
      <c r="P42" s="5"/>
      <c r="T42" s="5"/>
      <c r="U42" s="5"/>
      <c r="V42" s="5"/>
    </row>
    <row r="43" spans="1:23" ht="15.6" x14ac:dyDescent="0.3">
      <c r="A43" s="86" t="s">
        <v>12</v>
      </c>
      <c r="B43" s="5"/>
      <c r="C43" s="5">
        <v>0.1239</v>
      </c>
      <c r="D43" s="5">
        <v>0.1525</v>
      </c>
      <c r="G43" s="86" t="s">
        <v>12</v>
      </c>
      <c r="H43" s="5"/>
      <c r="I43" s="5">
        <v>0.1239</v>
      </c>
      <c r="J43" s="5">
        <v>0.1525</v>
      </c>
      <c r="M43" s="86" t="s">
        <v>12</v>
      </c>
      <c r="N43" s="5"/>
      <c r="O43" s="5">
        <v>0.1239</v>
      </c>
      <c r="P43" s="5">
        <v>0.1525</v>
      </c>
      <c r="S43" s="86" t="s">
        <v>12</v>
      </c>
      <c r="T43" s="5"/>
      <c r="U43" s="5">
        <v>0.1239</v>
      </c>
      <c r="V43" s="5">
        <v>0.1525</v>
      </c>
    </row>
    <row r="44" spans="1:23" ht="15.6" x14ac:dyDescent="0.3">
      <c r="A44" s="86" t="s">
        <v>13</v>
      </c>
      <c r="B44" s="5"/>
      <c r="C44" s="5">
        <v>1.1E-5</v>
      </c>
      <c r="D44" s="5">
        <v>1.2999999999999999E-5</v>
      </c>
      <c r="G44" s="86" t="s">
        <v>13</v>
      </c>
      <c r="H44" s="5"/>
      <c r="I44" s="5">
        <v>1.1E-5</v>
      </c>
      <c r="J44" s="5">
        <v>1.2999999999999999E-5</v>
      </c>
      <c r="M44" s="86" t="s">
        <v>13</v>
      </c>
      <c r="N44" s="5"/>
      <c r="O44" s="5">
        <v>1.1E-5</v>
      </c>
      <c r="P44" s="5">
        <v>1.2999999999999999E-5</v>
      </c>
      <c r="S44" s="86" t="s">
        <v>13</v>
      </c>
      <c r="T44" s="5"/>
      <c r="U44" s="5">
        <v>1.1E-5</v>
      </c>
      <c r="V44" s="5">
        <v>1.2999999999999999E-5</v>
      </c>
    </row>
    <row r="45" spans="1:23" ht="15.6" x14ac:dyDescent="0.3">
      <c r="A45" s="86"/>
      <c r="B45" s="5"/>
      <c r="C45" s="5"/>
      <c r="D45" s="5"/>
      <c r="G45" s="86"/>
      <c r="H45" s="5"/>
      <c r="I45" s="5"/>
      <c r="J45" s="5"/>
      <c r="M45" s="86"/>
      <c r="N45" s="5"/>
      <c r="O45" s="5"/>
      <c r="P45" s="5"/>
      <c r="S45" s="86"/>
      <c r="T45" s="5"/>
      <c r="U45" s="5"/>
      <c r="V45" s="5"/>
    </row>
    <row r="46" spans="1:23" ht="15.6" x14ac:dyDescent="0.3">
      <c r="A46" s="86" t="s">
        <v>33</v>
      </c>
      <c r="B46" s="5"/>
      <c r="C46" s="5">
        <v>0.15410499999999999</v>
      </c>
      <c r="D46" s="96">
        <v>0.113846</v>
      </c>
      <c r="G46" s="86" t="s">
        <v>33</v>
      </c>
      <c r="H46" s="5"/>
      <c r="I46" s="5">
        <v>0.15410499999999999</v>
      </c>
      <c r="J46" s="96">
        <f>D46</f>
        <v>0.113846</v>
      </c>
      <c r="M46" s="86" t="s">
        <v>33</v>
      </c>
      <c r="N46" s="5"/>
      <c r="O46" s="5">
        <v>0.15410499999999999</v>
      </c>
      <c r="P46" s="96">
        <f>D46</f>
        <v>0.113846</v>
      </c>
      <c r="S46" s="86" t="s">
        <v>33</v>
      </c>
      <c r="T46" s="5"/>
      <c r="U46" s="5">
        <v>0.15410499999999999</v>
      </c>
      <c r="V46" s="96">
        <f>D46</f>
        <v>0.113846</v>
      </c>
    </row>
  </sheetData>
  <mergeCells count="12">
    <mergeCell ref="S3:W3"/>
    <mergeCell ref="S4:W4"/>
    <mergeCell ref="S24:W24"/>
    <mergeCell ref="A24:E24"/>
    <mergeCell ref="G24:K24"/>
    <mergeCell ref="M24:Q24"/>
    <mergeCell ref="A3:E3"/>
    <mergeCell ref="G3:K3"/>
    <mergeCell ref="M3:Q3"/>
    <mergeCell ref="A4:E4"/>
    <mergeCell ref="G4:K4"/>
    <mergeCell ref="M4:Q4"/>
  </mergeCells>
  <pageMargins left="0.7" right="0.7" top="0.75" bottom="0.75" header="0.3" footer="0.3"/>
  <pageSetup scale="4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46"/>
  <sheetViews>
    <sheetView showGridLines="0" topLeftCell="A4" zoomScale="60" zoomScaleNormal="60" workbookViewId="0">
      <selection activeCell="Q54" sqref="Q54"/>
    </sheetView>
  </sheetViews>
  <sheetFormatPr defaultRowHeight="14.4" x14ac:dyDescent="0.3"/>
  <cols>
    <col min="1" max="1" width="46.33203125" style="83" bestFit="1" customWidth="1"/>
    <col min="2" max="5" width="17.109375" style="83" customWidth="1"/>
    <col min="6" max="6" width="8.88671875" style="83"/>
    <col min="7" max="7" width="45.33203125" style="83" customWidth="1"/>
    <col min="8" max="11" width="17.109375" style="83" customWidth="1"/>
    <col min="12" max="12" width="8.88671875" style="83"/>
    <col min="13" max="13" width="42.6640625" style="83" bestFit="1" customWidth="1"/>
    <col min="14" max="17" width="17.109375" style="83" customWidth="1"/>
    <col min="18" max="18" width="8.88671875" style="83"/>
    <col min="19" max="19" width="46.33203125" style="83" bestFit="1" customWidth="1"/>
    <col min="20" max="23" width="17.33203125" style="83" customWidth="1"/>
    <col min="24" max="16384" width="8.88671875" style="83"/>
  </cols>
  <sheetData>
    <row r="3" spans="1:23" ht="15.6" x14ac:dyDescent="0.3">
      <c r="A3" s="82" t="s">
        <v>34</v>
      </c>
      <c r="B3" s="82"/>
      <c r="C3" s="82"/>
      <c r="D3" s="82"/>
      <c r="E3" s="82"/>
      <c r="G3" s="82" t="s">
        <v>35</v>
      </c>
      <c r="H3" s="82"/>
      <c r="I3" s="82"/>
      <c r="J3" s="82"/>
      <c r="K3" s="82"/>
      <c r="L3" s="84"/>
      <c r="M3" s="82" t="s">
        <v>0</v>
      </c>
      <c r="N3" s="82"/>
      <c r="O3" s="82"/>
      <c r="P3" s="82"/>
      <c r="Q3" s="82"/>
      <c r="S3" s="82" t="s">
        <v>1</v>
      </c>
      <c r="T3" s="82"/>
      <c r="U3" s="82"/>
      <c r="V3" s="82"/>
      <c r="W3" s="82"/>
    </row>
    <row r="4" spans="1:23" ht="15.6" x14ac:dyDescent="0.3">
      <c r="A4" s="85" t="s">
        <v>38</v>
      </c>
      <c r="B4" s="85"/>
      <c r="C4" s="85"/>
      <c r="D4" s="85"/>
      <c r="E4" s="85"/>
      <c r="G4" s="85" t="str">
        <f>A4</f>
        <v>If no change made to correct the reference price error in the current application</v>
      </c>
      <c r="H4" s="85"/>
      <c r="I4" s="85"/>
      <c r="J4" s="85"/>
      <c r="K4" s="85"/>
      <c r="L4" s="86"/>
      <c r="M4" s="85" t="str">
        <f>G4</f>
        <v>If no change made to correct the reference price error in the current application</v>
      </c>
      <c r="N4" s="85"/>
      <c r="O4" s="85"/>
      <c r="P4" s="85"/>
      <c r="Q4" s="85"/>
      <c r="S4" s="85" t="str">
        <f>M4</f>
        <v>If no change made to correct the reference price error in the current application</v>
      </c>
      <c r="T4" s="85"/>
      <c r="U4" s="85"/>
      <c r="V4" s="85"/>
      <c r="W4" s="85"/>
    </row>
    <row r="5" spans="1:23" ht="15.6" x14ac:dyDescent="0.3">
      <c r="A5" s="87"/>
      <c r="B5" s="1">
        <f>C26</f>
        <v>45292</v>
      </c>
      <c r="C5" s="88">
        <v>45383</v>
      </c>
      <c r="D5" s="84" t="s">
        <v>2</v>
      </c>
      <c r="E5" s="84" t="s">
        <v>3</v>
      </c>
      <c r="G5" s="87"/>
      <c r="H5" s="1">
        <f>I26</f>
        <v>45292</v>
      </c>
      <c r="I5" s="88">
        <v>45383</v>
      </c>
      <c r="J5" s="84" t="s">
        <v>2</v>
      </c>
      <c r="K5" s="84" t="s">
        <v>3</v>
      </c>
      <c r="L5" s="84"/>
      <c r="M5" s="87"/>
      <c r="N5" s="1">
        <f>O26</f>
        <v>45292</v>
      </c>
      <c r="O5" s="88">
        <v>45383</v>
      </c>
      <c r="P5" s="84" t="s">
        <v>2</v>
      </c>
      <c r="Q5" s="84" t="s">
        <v>3</v>
      </c>
      <c r="S5" s="87"/>
      <c r="T5" s="1">
        <f>U26</f>
        <v>45292</v>
      </c>
      <c r="U5" s="88">
        <v>45383</v>
      </c>
      <c r="V5" s="84" t="s">
        <v>2</v>
      </c>
      <c r="W5" s="84" t="s">
        <v>3</v>
      </c>
    </row>
    <row r="6" spans="1:23" ht="15.6" x14ac:dyDescent="0.3">
      <c r="A6" s="87"/>
      <c r="B6" s="89" t="str">
        <f>C27</f>
        <v>EB-2023-0338</v>
      </c>
      <c r="C6" s="3" t="s">
        <v>4</v>
      </c>
      <c r="D6" s="3" t="s">
        <v>5</v>
      </c>
      <c r="E6" s="3" t="s">
        <v>5</v>
      </c>
      <c r="G6" s="87"/>
      <c r="H6" s="89" t="str">
        <f>I27</f>
        <v>EB-2023-0338</v>
      </c>
      <c r="I6" s="3" t="s">
        <v>4</v>
      </c>
      <c r="J6" s="3" t="s">
        <v>5</v>
      </c>
      <c r="K6" s="3" t="s">
        <v>5</v>
      </c>
      <c r="L6" s="3"/>
      <c r="M6" s="87"/>
      <c r="N6" s="89" t="str">
        <f>O27</f>
        <v>EB-2023-0338</v>
      </c>
      <c r="O6" s="3" t="s">
        <v>4</v>
      </c>
      <c r="P6" s="3" t="s">
        <v>5</v>
      </c>
      <c r="Q6" s="3" t="s">
        <v>5</v>
      </c>
      <c r="S6" s="87"/>
      <c r="T6" s="89" t="str">
        <f>U27</f>
        <v>EB-2023-0338</v>
      </c>
      <c r="U6" s="3" t="s">
        <v>4</v>
      </c>
      <c r="V6" s="3" t="s">
        <v>5</v>
      </c>
      <c r="W6" s="3" t="s">
        <v>5</v>
      </c>
    </row>
    <row r="7" spans="1:23" ht="15.6" x14ac:dyDescent="0.3">
      <c r="A7" s="87"/>
      <c r="B7" s="86"/>
      <c r="C7" s="86"/>
      <c r="D7" s="86"/>
      <c r="E7" s="86"/>
      <c r="G7" s="87"/>
      <c r="H7" s="86"/>
      <c r="I7" s="86"/>
      <c r="J7" s="86"/>
      <c r="K7" s="86"/>
      <c r="L7" s="86"/>
      <c r="M7" s="87"/>
      <c r="N7" s="86"/>
      <c r="O7" s="86"/>
      <c r="P7" s="86"/>
      <c r="Q7" s="86"/>
      <c r="S7" s="87"/>
      <c r="T7" s="86"/>
      <c r="U7" s="86"/>
      <c r="V7" s="86"/>
      <c r="W7" s="86"/>
    </row>
    <row r="8" spans="1:23" ht="15.6" x14ac:dyDescent="0.3">
      <c r="A8" s="86" t="s">
        <v>6</v>
      </c>
      <c r="B8" s="90">
        <v>2148.9999999999991</v>
      </c>
      <c r="C8" s="90">
        <v>2148.9999999999991</v>
      </c>
      <c r="D8" s="86"/>
      <c r="E8" s="86"/>
      <c r="G8" s="86" t="s">
        <v>37</v>
      </c>
      <c r="H8" s="90">
        <v>4693</v>
      </c>
      <c r="I8" s="90">
        <v>4693</v>
      </c>
      <c r="J8" s="86"/>
      <c r="K8" s="86"/>
      <c r="L8" s="86"/>
      <c r="M8" s="86" t="s">
        <v>7</v>
      </c>
      <c r="N8" s="90">
        <v>26933</v>
      </c>
      <c r="O8" s="90">
        <v>26933</v>
      </c>
      <c r="P8" s="86"/>
      <c r="Q8" s="86"/>
      <c r="S8" s="86" t="s">
        <v>6</v>
      </c>
      <c r="T8" s="90">
        <v>101499</v>
      </c>
      <c r="U8" s="90">
        <v>101499</v>
      </c>
      <c r="V8" s="86"/>
      <c r="W8" s="86"/>
    </row>
    <row r="9" spans="1:23" ht="15.6" x14ac:dyDescent="0.3">
      <c r="A9" s="86"/>
      <c r="B9" s="86"/>
      <c r="C9" s="86"/>
      <c r="D9" s="86"/>
      <c r="E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S9" s="86"/>
      <c r="T9" s="86"/>
      <c r="U9" s="86"/>
      <c r="V9" s="86"/>
      <c r="W9" s="86"/>
    </row>
    <row r="10" spans="1:23" ht="15.6" x14ac:dyDescent="0.3">
      <c r="A10" s="86" t="s">
        <v>8</v>
      </c>
      <c r="B10" s="91">
        <f>C28*12</f>
        <v>341.4</v>
      </c>
      <c r="C10" s="91">
        <f>12*D28</f>
        <v>341.4</v>
      </c>
      <c r="D10" s="91">
        <f>C10-B10</f>
        <v>0</v>
      </c>
      <c r="E10" s="92">
        <f>C10/B10-1</f>
        <v>0</v>
      </c>
      <c r="G10" s="86" t="s">
        <v>8</v>
      </c>
      <c r="H10" s="91">
        <f>I28*12</f>
        <v>341.4</v>
      </c>
      <c r="I10" s="91">
        <f>12*J28</f>
        <v>341.4</v>
      </c>
      <c r="J10" s="91">
        <f>I10-H10</f>
        <v>0</v>
      </c>
      <c r="K10" s="92">
        <f>I10/H10-1</f>
        <v>0</v>
      </c>
      <c r="L10" s="92"/>
      <c r="M10" s="86" t="s">
        <v>8</v>
      </c>
      <c r="N10" s="91">
        <f>O28*12</f>
        <v>1355.16</v>
      </c>
      <c r="O10" s="91">
        <f>12*P28</f>
        <v>1355.16</v>
      </c>
      <c r="P10" s="91">
        <f>O10-N10</f>
        <v>0</v>
      </c>
      <c r="Q10" s="92">
        <f>O10/N10-1</f>
        <v>0</v>
      </c>
      <c r="S10" s="86" t="s">
        <v>8</v>
      </c>
      <c r="T10" s="91">
        <f>U28*12</f>
        <v>2698.32</v>
      </c>
      <c r="U10" s="91">
        <f>12*V28</f>
        <v>2698.32</v>
      </c>
      <c r="V10" s="91">
        <f>U10-T10</f>
        <v>0</v>
      </c>
      <c r="W10" s="92">
        <f>U10/T10-1</f>
        <v>0</v>
      </c>
    </row>
    <row r="11" spans="1:23" ht="15.6" x14ac:dyDescent="0.3">
      <c r="A11" s="86" t="s">
        <v>9</v>
      </c>
      <c r="B11" s="91">
        <f>1089*C30+1060*C31</f>
        <v>625.74169500000005</v>
      </c>
      <c r="C11" s="91">
        <f>1089*D30+1060*D31</f>
        <v>625.74169500000005</v>
      </c>
      <c r="D11" s="91">
        <f>C11-B11</f>
        <v>0</v>
      </c>
      <c r="E11" s="92">
        <f>C11/B11-1</f>
        <v>0</v>
      </c>
      <c r="G11" s="86" t="s">
        <v>9</v>
      </c>
      <c r="H11" s="91">
        <f>1198*I30+2475*I31+1020*I32</f>
        <v>1350.9789349999999</v>
      </c>
      <c r="I11" s="91">
        <f>1198*J30+2475*J31+1020*J32</f>
        <v>1350.9789349999999</v>
      </c>
      <c r="J11" s="91">
        <f>I11-H11</f>
        <v>0</v>
      </c>
      <c r="K11" s="92">
        <f>I11/H11-1</f>
        <v>0</v>
      </c>
      <c r="L11" s="92"/>
      <c r="M11" s="86" t="s">
        <v>9</v>
      </c>
      <c r="N11" s="91">
        <f>9832*O30+17101*O31</f>
        <v>6841.8462900000013</v>
      </c>
      <c r="O11" s="91">
        <f>9832*P30+17101*P31</f>
        <v>6841.8462900000013</v>
      </c>
      <c r="P11" s="91">
        <f>O11-N11</f>
        <v>0</v>
      </c>
      <c r="Q11" s="92">
        <f>O11/N11-1</f>
        <v>0</v>
      </c>
      <c r="S11" s="86" t="s">
        <v>9</v>
      </c>
      <c r="T11" s="91">
        <f>T8*U30</f>
        <v>17102.074005000002</v>
      </c>
      <c r="U11" s="91">
        <f>U8*V30</f>
        <v>17102.074005000002</v>
      </c>
      <c r="V11" s="91">
        <f>U11-T11</f>
        <v>0</v>
      </c>
      <c r="W11" s="92">
        <f>U11/T11-1</f>
        <v>0</v>
      </c>
    </row>
    <row r="12" spans="1:23" ht="15.6" x14ac:dyDescent="0.3">
      <c r="A12" s="86" t="s">
        <v>10</v>
      </c>
      <c r="B12" s="91">
        <f>SUM(C34:C35)*B8</f>
        <v>89.660577999999958</v>
      </c>
      <c r="C12" s="91">
        <f>SUM(D34:D35)*C8</f>
        <v>89.660577999999958</v>
      </c>
      <c r="D12" s="91">
        <f>C12-B12</f>
        <v>0</v>
      </c>
      <c r="E12" s="92">
        <f>C12/B12-1</f>
        <v>0</v>
      </c>
      <c r="G12" s="86" t="s">
        <v>10</v>
      </c>
      <c r="H12" s="91">
        <f>SUM(I34:I35)*H8</f>
        <v>195.80134599999997</v>
      </c>
      <c r="I12" s="91">
        <f>SUM(J34:J35)*I8</f>
        <v>195.80134599999997</v>
      </c>
      <c r="J12" s="91">
        <f>I12-H12</f>
        <v>0</v>
      </c>
      <c r="K12" s="92">
        <f>I12/H12-1</f>
        <v>0</v>
      </c>
      <c r="L12" s="92"/>
      <c r="M12" s="86" t="s">
        <v>10</v>
      </c>
      <c r="N12" s="91">
        <f>SUM(O34:O35)*N8</f>
        <v>2305.8149289999997</v>
      </c>
      <c r="O12" s="91">
        <f>SUM(P34:P35)*O8</f>
        <v>2305.8149289999997</v>
      </c>
      <c r="P12" s="91">
        <f>O12-N12</f>
        <v>0</v>
      </c>
      <c r="Q12" s="92">
        <f>O12/N12-1</f>
        <v>0</v>
      </c>
      <c r="S12" s="86" t="s">
        <v>10</v>
      </c>
      <c r="T12" s="91">
        <f>SUM(U34:U35)*T8</f>
        <v>1879.5584820000004</v>
      </c>
      <c r="U12" s="91">
        <f>SUM(V34:V35)*U8</f>
        <v>1879.5584820000004</v>
      </c>
      <c r="V12" s="91">
        <f>U12-T12</f>
        <v>0</v>
      </c>
      <c r="W12" s="92">
        <f>U12/T12-1</f>
        <v>0</v>
      </c>
    </row>
    <row r="13" spans="1:23" ht="15.6" x14ac:dyDescent="0.3">
      <c r="A13" s="86"/>
      <c r="B13" s="91"/>
      <c r="C13" s="91"/>
      <c r="D13" s="91"/>
      <c r="E13" s="92"/>
      <c r="G13" s="86"/>
      <c r="H13" s="91"/>
      <c r="I13" s="91"/>
      <c r="J13" s="91"/>
      <c r="K13" s="92"/>
      <c r="L13" s="92"/>
      <c r="M13" s="86"/>
      <c r="N13" s="91"/>
      <c r="O13" s="91"/>
      <c r="P13" s="91"/>
      <c r="Q13" s="92"/>
      <c r="S13" s="86"/>
      <c r="T13" s="91"/>
      <c r="U13" s="91"/>
      <c r="V13" s="91"/>
      <c r="W13" s="92"/>
    </row>
    <row r="14" spans="1:23" ht="15.6" x14ac:dyDescent="0.3">
      <c r="A14" s="86" t="s">
        <v>11</v>
      </c>
      <c r="B14" s="91">
        <f>SUM(C$37:C$41)*B8</f>
        <v>37.790164999999995</v>
      </c>
      <c r="C14" s="91">
        <f>SUM(D$37:D$41)*C8</f>
        <v>37.790164999999995</v>
      </c>
      <c r="D14" s="91">
        <f>C14-B14</f>
        <v>0</v>
      </c>
      <c r="E14" s="92">
        <f>C14/B14-1</f>
        <v>0</v>
      </c>
      <c r="G14" s="86" t="s">
        <v>11</v>
      </c>
      <c r="H14" s="91">
        <f>SUM(I$37:I$41)*H8</f>
        <v>82.526405000000011</v>
      </c>
      <c r="I14" s="91">
        <f>SUM(J$37:J$41)*I8</f>
        <v>82.526405000000011</v>
      </c>
      <c r="J14" s="91">
        <f>I14-H14</f>
        <v>0</v>
      </c>
      <c r="K14" s="92">
        <f>I14/H14-1</f>
        <v>0</v>
      </c>
      <c r="L14" s="92"/>
      <c r="M14" s="86" t="s">
        <v>11</v>
      </c>
      <c r="N14" s="91">
        <f>SUM(O$37:O$41)*N8</f>
        <v>44.520249000000113</v>
      </c>
      <c r="O14" s="91">
        <f>SUM(P$37:P$41)*O8</f>
        <v>44.520249000000113</v>
      </c>
      <c r="P14" s="91">
        <f>O14-N14</f>
        <v>0</v>
      </c>
      <c r="Q14" s="92">
        <f>O14/N14-1</f>
        <v>0</v>
      </c>
      <c r="S14" s="86" t="s">
        <v>11</v>
      </c>
      <c r="T14" s="91">
        <f>SUM(U$37:U$41)*T8</f>
        <v>505.05902400000002</v>
      </c>
      <c r="U14" s="91">
        <f>SUM(V$37:V$41)*U8</f>
        <v>505.05902400000002</v>
      </c>
      <c r="V14" s="91">
        <f>U14-T14</f>
        <v>0</v>
      </c>
      <c r="W14" s="92">
        <f>U14/T14-1</f>
        <v>0</v>
      </c>
    </row>
    <row r="15" spans="1:23" ht="15.6" x14ac:dyDescent="0.3">
      <c r="A15" s="86"/>
      <c r="B15" s="91"/>
      <c r="C15" s="91"/>
      <c r="D15" s="91"/>
      <c r="E15" s="92"/>
      <c r="G15" s="86"/>
      <c r="H15" s="91"/>
      <c r="I15" s="91"/>
      <c r="J15" s="91"/>
      <c r="K15" s="92"/>
      <c r="L15" s="92"/>
      <c r="M15" s="86"/>
      <c r="N15" s="91"/>
      <c r="O15" s="91"/>
      <c r="P15" s="91"/>
      <c r="Q15" s="92"/>
      <c r="S15" s="86"/>
      <c r="T15" s="91"/>
      <c r="U15" s="91"/>
      <c r="V15" s="91"/>
      <c r="W15" s="92"/>
    </row>
    <row r="16" spans="1:23" ht="15.6" x14ac:dyDescent="0.3">
      <c r="A16" s="86" t="s">
        <v>12</v>
      </c>
      <c r="B16" s="91">
        <f>C43*B8</f>
        <v>266.26109999999989</v>
      </c>
      <c r="C16" s="91">
        <f>D43*C8</f>
        <v>327.72249999999985</v>
      </c>
      <c r="D16" s="91">
        <f>C16-B16</f>
        <v>61.461399999999969</v>
      </c>
      <c r="E16" s="92">
        <f>C16/B16-1</f>
        <v>0.23083131557707826</v>
      </c>
      <c r="G16" s="86" t="s">
        <v>12</v>
      </c>
      <c r="H16" s="91">
        <f>I43*H8</f>
        <v>581.46269999999993</v>
      </c>
      <c r="I16" s="91">
        <f>J43*I8</f>
        <v>715.6825</v>
      </c>
      <c r="J16" s="91">
        <f>I16-H16</f>
        <v>134.21980000000008</v>
      </c>
      <c r="K16" s="92">
        <f>I16/H16-1</f>
        <v>0.23083131557707848</v>
      </c>
      <c r="L16" s="92"/>
      <c r="M16" s="86" t="s">
        <v>12</v>
      </c>
      <c r="N16" s="91">
        <f>O43*N8</f>
        <v>3336.9987000000001</v>
      </c>
      <c r="O16" s="91">
        <f>P43*O8</f>
        <v>4107.2825000000003</v>
      </c>
      <c r="P16" s="91">
        <f>O16-N16</f>
        <v>770.28380000000016</v>
      </c>
      <c r="Q16" s="92">
        <f>O16/N16-1</f>
        <v>0.23083131557707826</v>
      </c>
      <c r="S16" s="86" t="s">
        <v>12</v>
      </c>
      <c r="T16" s="91">
        <f>U43*T8</f>
        <v>12575.7261</v>
      </c>
      <c r="U16" s="91">
        <f>V43*U8</f>
        <v>15478.5975</v>
      </c>
      <c r="V16" s="91">
        <f>U16-T16</f>
        <v>2902.8714</v>
      </c>
      <c r="W16" s="92">
        <f>U16/T16-1</f>
        <v>0.23083131557707826</v>
      </c>
    </row>
    <row r="17" spans="1:23" ht="15.6" x14ac:dyDescent="0.3">
      <c r="A17" s="86" t="s">
        <v>13</v>
      </c>
      <c r="B17" s="91">
        <f>C44*B8</f>
        <v>2.363899999999999E-2</v>
      </c>
      <c r="C17" s="91">
        <f>D44*C8</f>
        <v>2.7936999999999986E-2</v>
      </c>
      <c r="D17" s="91">
        <f>ROUND(C17,2)-ROUND(B17,2)</f>
        <v>9.9999999999999985E-3</v>
      </c>
      <c r="E17" s="92">
        <f>C17/B17-1</f>
        <v>0.18181818181818166</v>
      </c>
      <c r="G17" s="86" t="s">
        <v>13</v>
      </c>
      <c r="H17" s="91">
        <f>I44*H8</f>
        <v>5.1622999999999995E-2</v>
      </c>
      <c r="I17" s="91">
        <f>J44*I8</f>
        <v>6.1008999999999994E-2</v>
      </c>
      <c r="J17" s="91">
        <f>ROUND(I17,2)-ROUND(H17,2)</f>
        <v>9.999999999999995E-3</v>
      </c>
      <c r="K17" s="92">
        <f>I17/H17-1</f>
        <v>0.18181818181818188</v>
      </c>
      <c r="L17" s="92"/>
      <c r="M17" s="86" t="s">
        <v>13</v>
      </c>
      <c r="N17" s="91">
        <f>O44*N8</f>
        <v>0.296263</v>
      </c>
      <c r="O17" s="91">
        <f>P44*O8</f>
        <v>0.35012899999999997</v>
      </c>
      <c r="P17" s="91">
        <f>ROUND(O17,2)-ROUND(N17,2)</f>
        <v>4.9999999999999989E-2</v>
      </c>
      <c r="Q17" s="92">
        <f>O17/N17-1</f>
        <v>0.18181818181818166</v>
      </c>
      <c r="S17" s="86" t="s">
        <v>13</v>
      </c>
      <c r="T17" s="91">
        <f>U44*T8</f>
        <v>1.1164890000000001</v>
      </c>
      <c r="U17" s="91">
        <f>V44*U8</f>
        <v>1.3194869999999999</v>
      </c>
      <c r="V17" s="91">
        <f>ROUND(U17,2)-ROUND(T17,2)</f>
        <v>0.19999999999999996</v>
      </c>
      <c r="W17" s="92">
        <f>U17/T17-1</f>
        <v>0.18181818181818166</v>
      </c>
    </row>
    <row r="18" spans="1:23" ht="15.6" x14ac:dyDescent="0.3">
      <c r="A18" s="86"/>
      <c r="B18" s="91"/>
      <c r="C18" s="91"/>
      <c r="D18" s="91"/>
      <c r="E18" s="92"/>
      <c r="G18" s="86"/>
      <c r="H18" s="91"/>
      <c r="I18" s="91"/>
      <c r="J18" s="91"/>
      <c r="K18" s="92"/>
      <c r="L18" s="92"/>
      <c r="M18" s="86"/>
      <c r="N18" s="91"/>
      <c r="O18" s="91"/>
      <c r="P18" s="91"/>
      <c r="Q18" s="92"/>
      <c r="S18" s="86"/>
      <c r="T18" s="91"/>
      <c r="U18" s="91"/>
      <c r="V18" s="91"/>
      <c r="W18" s="92"/>
    </row>
    <row r="19" spans="1:23" ht="15.6" x14ac:dyDescent="0.3">
      <c r="A19" s="86" t="s">
        <v>14</v>
      </c>
      <c r="B19" s="93">
        <f>B8*(C46)</f>
        <v>331.17164499999984</v>
      </c>
      <c r="C19" s="93">
        <f>C8*(D46)</f>
        <v>230.0289599999999</v>
      </c>
      <c r="D19" s="93">
        <f>C19-B19</f>
        <v>-101.14268499999994</v>
      </c>
      <c r="E19" s="94">
        <f>C19/B19-1</f>
        <v>-0.30540864994646499</v>
      </c>
      <c r="G19" s="86" t="s">
        <v>14</v>
      </c>
      <c r="H19" s="93">
        <f>H8*(I46)</f>
        <v>723.21476499999994</v>
      </c>
      <c r="I19" s="93">
        <f>I8*(J46)</f>
        <v>502.33871999999997</v>
      </c>
      <c r="J19" s="93">
        <f>I19-H19</f>
        <v>-220.87604499999998</v>
      </c>
      <c r="K19" s="94">
        <f>I19/H19-1</f>
        <v>-0.3054086499464651</v>
      </c>
      <c r="L19" s="94"/>
      <c r="M19" s="86" t="s">
        <v>14</v>
      </c>
      <c r="N19" s="93">
        <f>N8*(O46)</f>
        <v>4150.5099650000002</v>
      </c>
      <c r="O19" s="93">
        <f>O8*(P46)</f>
        <v>2882.90832</v>
      </c>
      <c r="P19" s="93">
        <f>O19-N19</f>
        <v>-1267.6016450000002</v>
      </c>
      <c r="Q19" s="94">
        <f>O19/N19-1</f>
        <v>-0.3054086499464651</v>
      </c>
      <c r="S19" s="86" t="s">
        <v>14</v>
      </c>
      <c r="T19" s="93">
        <f>T8*(U46)</f>
        <v>15641.503395</v>
      </c>
      <c r="U19" s="93">
        <f>U8*(V46)</f>
        <v>10864.452959999999</v>
      </c>
      <c r="V19" s="93">
        <f>U19-T19</f>
        <v>-4777.050435000001</v>
      </c>
      <c r="W19" s="94">
        <f>U19/T19-1</f>
        <v>-0.3054086499464651</v>
      </c>
    </row>
    <row r="20" spans="1:23" ht="15.6" x14ac:dyDescent="0.3">
      <c r="A20" s="86"/>
      <c r="B20" s="91"/>
      <c r="C20" s="91"/>
      <c r="D20" s="91"/>
      <c r="E20" s="92"/>
      <c r="G20" s="86"/>
      <c r="H20" s="91"/>
      <c r="I20" s="91"/>
      <c r="J20" s="91"/>
      <c r="K20" s="92"/>
      <c r="L20" s="92"/>
      <c r="M20" s="86"/>
      <c r="N20" s="91"/>
      <c r="O20" s="91"/>
      <c r="P20" s="91"/>
      <c r="Q20" s="92"/>
      <c r="S20" s="86"/>
      <c r="T20" s="91"/>
      <c r="U20" s="91"/>
      <c r="V20" s="91"/>
      <c r="W20" s="92"/>
    </row>
    <row r="21" spans="1:23" ht="15.6" x14ac:dyDescent="0.3">
      <c r="A21" s="86" t="s">
        <v>15</v>
      </c>
      <c r="B21" s="91">
        <f>SUM(B10:B19)</f>
        <v>1692.0488219999997</v>
      </c>
      <c r="C21" s="91">
        <f>SUM(C10:C19)</f>
        <v>1652.3718349999997</v>
      </c>
      <c r="D21" s="91">
        <f>SUM(D10:D19)</f>
        <v>-39.671284999999976</v>
      </c>
      <c r="E21" s="92">
        <f>C21/B21-1</f>
        <v>-2.3449079296129272E-2</v>
      </c>
      <c r="G21" s="86" t="s">
        <v>15</v>
      </c>
      <c r="H21" s="91">
        <f>SUM(H10:H19)</f>
        <v>3275.4357739999996</v>
      </c>
      <c r="I21" s="91">
        <f>SUM(I10:I19)</f>
        <v>3188.7889150000001</v>
      </c>
      <c r="J21" s="91">
        <f>SUM(J10:J19)</f>
        <v>-86.646244999999908</v>
      </c>
      <c r="K21" s="92">
        <f>I21/H21-1</f>
        <v>-2.6453536255478305E-2</v>
      </c>
      <c r="L21" s="92"/>
      <c r="M21" s="86" t="s">
        <v>15</v>
      </c>
      <c r="N21" s="91">
        <f>SUM(N10:N19)</f>
        <v>18035.146396</v>
      </c>
      <c r="O21" s="91">
        <f>SUM(O10:O19)</f>
        <v>17537.882417000001</v>
      </c>
      <c r="P21" s="91">
        <f>SUM(P10:P19)</f>
        <v>-497.26784500000008</v>
      </c>
      <c r="Q21" s="92">
        <f>O21/N21-1</f>
        <v>-2.7571940259397465E-2</v>
      </c>
      <c r="S21" s="86" t="s">
        <v>15</v>
      </c>
      <c r="T21" s="91">
        <f>SUM(T10:T19)</f>
        <v>50403.357495000004</v>
      </c>
      <c r="U21" s="91">
        <f>SUM(U10:U19)</f>
        <v>48529.381458000003</v>
      </c>
      <c r="V21" s="91">
        <f>SUM(V10:V19)</f>
        <v>-1873.9790350000012</v>
      </c>
      <c r="W21" s="92">
        <f>U21/T21-1</f>
        <v>-3.7179587434942207E-2</v>
      </c>
    </row>
    <row r="22" spans="1:23" ht="15.6" x14ac:dyDescent="0.3">
      <c r="A22" s="86"/>
      <c r="B22" s="91"/>
      <c r="C22" s="91"/>
      <c r="D22" s="91"/>
      <c r="E22" s="92"/>
      <c r="G22" s="86"/>
      <c r="H22" s="91"/>
      <c r="I22" s="91"/>
      <c r="J22" s="91"/>
      <c r="K22" s="92"/>
      <c r="L22" s="92"/>
      <c r="M22" s="86"/>
      <c r="N22" s="91"/>
      <c r="O22" s="91"/>
      <c r="P22" s="91"/>
      <c r="Q22" s="92"/>
      <c r="S22" s="86"/>
      <c r="T22" s="91"/>
      <c r="U22" s="91"/>
      <c r="V22" s="91"/>
      <c r="W22" s="92"/>
    </row>
    <row r="23" spans="1:23" ht="15.6" x14ac:dyDescent="0.3">
      <c r="A23" s="86"/>
      <c r="B23" s="91"/>
      <c r="C23" s="91"/>
      <c r="D23" s="91"/>
      <c r="E23" s="92"/>
      <c r="G23" s="86"/>
      <c r="H23" s="91"/>
      <c r="I23" s="91"/>
      <c r="J23" s="91"/>
      <c r="K23" s="92"/>
      <c r="L23" s="92"/>
      <c r="M23" s="86"/>
      <c r="N23" s="91"/>
      <c r="O23" s="91"/>
      <c r="P23" s="91"/>
      <c r="Q23" s="92"/>
      <c r="S23" s="86"/>
      <c r="T23" s="91"/>
      <c r="U23" s="91"/>
      <c r="V23" s="91"/>
      <c r="W23" s="92"/>
    </row>
    <row r="24" spans="1:23" ht="15.6" x14ac:dyDescent="0.3">
      <c r="A24" s="85" t="s">
        <v>16</v>
      </c>
      <c r="B24" s="85"/>
      <c r="C24" s="85"/>
      <c r="D24" s="85"/>
      <c r="E24" s="85"/>
      <c r="G24" s="85" t="s">
        <v>16</v>
      </c>
      <c r="H24" s="85"/>
      <c r="I24" s="85"/>
      <c r="J24" s="85"/>
      <c r="K24" s="85"/>
      <c r="L24" s="87"/>
      <c r="M24" s="85" t="s">
        <v>16</v>
      </c>
      <c r="N24" s="85"/>
      <c r="O24" s="85"/>
      <c r="P24" s="85"/>
      <c r="Q24" s="85"/>
      <c r="S24" s="85" t="s">
        <v>16</v>
      </c>
      <c r="T24" s="85"/>
      <c r="U24" s="85"/>
      <c r="V24" s="85"/>
      <c r="W24" s="85"/>
    </row>
    <row r="25" spans="1:23" ht="15.6" x14ac:dyDescent="0.3">
      <c r="A25" s="86"/>
      <c r="B25" s="2"/>
      <c r="C25" s="2"/>
      <c r="D25" s="2"/>
      <c r="E25" s="92"/>
      <c r="G25" s="86"/>
      <c r="H25" s="2"/>
      <c r="I25" s="2"/>
      <c r="J25" s="2"/>
      <c r="K25" s="92"/>
      <c r="L25" s="92"/>
      <c r="M25" s="86"/>
      <c r="N25" s="2"/>
      <c r="O25" s="2"/>
      <c r="P25" s="2"/>
      <c r="Q25" s="92"/>
      <c r="S25" s="86"/>
      <c r="T25" s="2"/>
      <c r="U25" s="2"/>
      <c r="V25" s="2"/>
      <c r="W25" s="92"/>
    </row>
    <row r="26" spans="1:23" ht="15.6" x14ac:dyDescent="0.3">
      <c r="A26" s="86"/>
      <c r="B26" s="1"/>
      <c r="C26" s="1">
        <v>45292</v>
      </c>
      <c r="D26" s="1">
        <v>45383</v>
      </c>
      <c r="E26" s="86"/>
      <c r="G26" s="86"/>
      <c r="H26" s="1"/>
      <c r="I26" s="1">
        <v>45292</v>
      </c>
      <c r="J26" s="1">
        <v>45383</v>
      </c>
      <c r="K26" s="86"/>
      <c r="L26" s="86"/>
      <c r="M26" s="86"/>
      <c r="N26" s="1"/>
      <c r="O26" s="1">
        <v>45292</v>
      </c>
      <c r="P26" s="1">
        <v>45383</v>
      </c>
      <c r="Q26" s="86"/>
      <c r="S26" s="86"/>
      <c r="T26" s="1"/>
      <c r="U26" s="1">
        <v>45292</v>
      </c>
      <c r="V26" s="1">
        <v>45383</v>
      </c>
      <c r="W26" s="86"/>
    </row>
    <row r="27" spans="1:23" ht="15.6" x14ac:dyDescent="0.3">
      <c r="A27" s="86"/>
      <c r="B27" s="3"/>
      <c r="C27" s="3" t="s">
        <v>17</v>
      </c>
      <c r="D27" s="3" t="s">
        <v>4</v>
      </c>
      <c r="E27" s="86"/>
      <c r="G27" s="86"/>
      <c r="H27" s="3"/>
      <c r="I27" s="3" t="s">
        <v>17</v>
      </c>
      <c r="J27" s="3" t="s">
        <v>4</v>
      </c>
      <c r="K27" s="86"/>
      <c r="L27" s="86"/>
      <c r="M27" s="86"/>
      <c r="N27" s="3"/>
      <c r="O27" s="3" t="s">
        <v>17</v>
      </c>
      <c r="P27" s="3" t="s">
        <v>4</v>
      </c>
      <c r="Q27" s="86"/>
      <c r="S27" s="86"/>
      <c r="T27" s="3"/>
      <c r="U27" s="3" t="s">
        <v>17</v>
      </c>
      <c r="V27" s="3" t="s">
        <v>4</v>
      </c>
      <c r="W27" s="86"/>
    </row>
    <row r="28" spans="1:23" ht="15.6" x14ac:dyDescent="0.3">
      <c r="A28" s="86" t="s">
        <v>18</v>
      </c>
      <c r="B28" s="4"/>
      <c r="C28" s="4">
        <v>28.45</v>
      </c>
      <c r="D28" s="4">
        <v>28.45</v>
      </c>
      <c r="E28" s="86"/>
      <c r="G28" s="86" t="s">
        <v>18</v>
      </c>
      <c r="H28" s="4"/>
      <c r="I28" s="4">
        <v>28.45</v>
      </c>
      <c r="J28" s="4">
        <v>28.45</v>
      </c>
      <c r="K28" s="86"/>
      <c r="L28" s="86"/>
      <c r="M28" s="86" t="s">
        <v>18</v>
      </c>
      <c r="N28" s="4"/>
      <c r="O28" s="4">
        <v>112.93</v>
      </c>
      <c r="P28" s="4">
        <v>112.93</v>
      </c>
      <c r="Q28" s="86"/>
      <c r="S28" s="86" t="s">
        <v>18</v>
      </c>
      <c r="T28" s="4"/>
      <c r="U28" s="4">
        <v>224.86</v>
      </c>
      <c r="V28" s="4">
        <v>224.86</v>
      </c>
      <c r="W28" s="86"/>
    </row>
    <row r="29" spans="1:23" ht="15.6" x14ac:dyDescent="0.3">
      <c r="A29" s="86"/>
      <c r="B29" s="4"/>
      <c r="C29" s="4"/>
      <c r="D29" s="4"/>
      <c r="E29" s="86"/>
      <c r="G29" s="86"/>
      <c r="H29" s="4"/>
      <c r="I29" s="4"/>
      <c r="J29" s="4"/>
      <c r="K29" s="86"/>
      <c r="L29" s="86"/>
      <c r="M29" s="86"/>
      <c r="N29" s="4"/>
      <c r="O29" s="4"/>
      <c r="P29" s="4"/>
      <c r="Q29" s="86"/>
      <c r="S29" s="86"/>
      <c r="T29" s="4"/>
      <c r="U29" s="4"/>
      <c r="V29" s="4"/>
      <c r="W29" s="86"/>
    </row>
    <row r="30" spans="1:23" ht="15.6" x14ac:dyDescent="0.3">
      <c r="A30" s="86" t="s">
        <v>19</v>
      </c>
      <c r="B30" s="5"/>
      <c r="C30" s="5">
        <v>0.29403499999999999</v>
      </c>
      <c r="D30" s="5">
        <v>0.29403499999999999</v>
      </c>
      <c r="G30" s="86" t="s">
        <v>19</v>
      </c>
      <c r="H30" s="5"/>
      <c r="I30" s="5">
        <v>0.29403499999999999</v>
      </c>
      <c r="J30" s="5">
        <v>0.29403499999999999</v>
      </c>
      <c r="M30" s="86" t="s">
        <v>20</v>
      </c>
      <c r="N30" s="5"/>
      <c r="O30" s="5">
        <v>0.27125500000000002</v>
      </c>
      <c r="P30" s="5">
        <v>0.27125500000000002</v>
      </c>
      <c r="S30" s="86" t="s">
        <v>21</v>
      </c>
      <c r="T30" s="5"/>
      <c r="U30" s="5">
        <v>0.16849500000000001</v>
      </c>
      <c r="V30" s="5">
        <v>0.16849500000000001</v>
      </c>
    </row>
    <row r="31" spans="1:23" ht="15.6" x14ac:dyDescent="0.3">
      <c r="A31" s="86" t="s">
        <v>22</v>
      </c>
      <c r="B31" s="5"/>
      <c r="C31" s="5">
        <v>0.28824300000000003</v>
      </c>
      <c r="D31" s="5">
        <v>0.28824300000000003</v>
      </c>
      <c r="E31" s="95"/>
      <c r="G31" s="86" t="s">
        <v>22</v>
      </c>
      <c r="H31" s="5"/>
      <c r="I31" s="5">
        <v>0.28824300000000003</v>
      </c>
      <c r="J31" s="5">
        <v>0.28824300000000003</v>
      </c>
      <c r="K31" s="95"/>
      <c r="L31" s="95"/>
      <c r="M31" s="86" t="s">
        <v>23</v>
      </c>
      <c r="N31" s="5"/>
      <c r="O31" s="5">
        <v>0.24413000000000001</v>
      </c>
      <c r="P31" s="5">
        <v>0.24413000000000001</v>
      </c>
      <c r="Q31" s="95"/>
      <c r="S31" s="86"/>
      <c r="T31" s="5"/>
      <c r="U31" s="5"/>
      <c r="V31" s="5"/>
      <c r="W31" s="95"/>
    </row>
    <row r="32" spans="1:23" ht="15.6" x14ac:dyDescent="0.3">
      <c r="A32" s="86" t="s">
        <v>24</v>
      </c>
      <c r="B32" s="5"/>
      <c r="C32" s="5">
        <v>0.27972900000000001</v>
      </c>
      <c r="D32" s="5">
        <v>0.27972900000000001</v>
      </c>
      <c r="E32" s="95"/>
      <c r="G32" s="86" t="s">
        <v>24</v>
      </c>
      <c r="H32" s="5"/>
      <c r="I32" s="5">
        <v>0.27972900000000001</v>
      </c>
      <c r="J32" s="5">
        <v>0.27972900000000001</v>
      </c>
      <c r="K32" s="95"/>
      <c r="L32" s="95"/>
      <c r="M32" s="86" t="s">
        <v>25</v>
      </c>
      <c r="N32" s="5"/>
      <c r="O32" s="5">
        <v>0.23192099999999999</v>
      </c>
      <c r="P32" s="5">
        <v>0.23192099999999999</v>
      </c>
      <c r="Q32" s="95"/>
      <c r="W32" s="95"/>
    </row>
    <row r="33" spans="1:23" ht="15.6" x14ac:dyDescent="0.3">
      <c r="A33" s="86"/>
      <c r="B33" s="5"/>
      <c r="C33" s="5"/>
      <c r="D33" s="5"/>
      <c r="E33" s="95"/>
      <c r="G33" s="86"/>
      <c r="H33" s="5"/>
      <c r="I33" s="5"/>
      <c r="J33" s="5"/>
      <c r="K33" s="95"/>
      <c r="L33" s="95"/>
      <c r="M33" s="86"/>
      <c r="N33" s="5"/>
      <c r="O33" s="5"/>
      <c r="P33" s="5"/>
      <c r="Q33" s="95"/>
      <c r="W33" s="95"/>
    </row>
    <row r="34" spans="1:23" ht="15.6" x14ac:dyDescent="0.3">
      <c r="A34" s="86" t="s">
        <v>26</v>
      </c>
      <c r="B34" s="5"/>
      <c r="C34" s="5">
        <v>1.474E-2</v>
      </c>
      <c r="D34" s="5">
        <v>1.474E-2</v>
      </c>
      <c r="E34" s="95"/>
      <c r="G34" s="86" t="s">
        <v>26</v>
      </c>
      <c r="H34" s="5"/>
      <c r="I34" s="5">
        <v>1.474E-2</v>
      </c>
      <c r="J34" s="5">
        <v>1.474E-2</v>
      </c>
      <c r="K34" s="95"/>
      <c r="L34" s="95"/>
      <c r="M34" s="86" t="s">
        <v>26</v>
      </c>
      <c r="N34" s="5"/>
      <c r="O34" s="5">
        <v>2.92E-2</v>
      </c>
      <c r="P34" s="5">
        <v>2.92E-2</v>
      </c>
      <c r="Q34" s="95"/>
      <c r="S34" s="86" t="s">
        <v>26</v>
      </c>
      <c r="T34" s="5"/>
      <c r="U34" s="5">
        <v>3.5199999999999999E-4</v>
      </c>
      <c r="V34" s="5">
        <v>3.5199999999999999E-4</v>
      </c>
      <c r="W34" s="95"/>
    </row>
    <row r="35" spans="1:23" ht="15.6" x14ac:dyDescent="0.3">
      <c r="A35" s="86" t="s">
        <v>27</v>
      </c>
      <c r="B35" s="5"/>
      <c r="C35" s="5">
        <v>2.6981999999999999E-2</v>
      </c>
      <c r="D35" s="5">
        <v>2.6981999999999999E-2</v>
      </c>
      <c r="E35" s="95"/>
      <c r="G35" s="86" t="s">
        <v>27</v>
      </c>
      <c r="H35" s="5"/>
      <c r="I35" s="5">
        <v>2.6981999999999999E-2</v>
      </c>
      <c r="J35" s="5">
        <v>2.6981999999999999E-2</v>
      </c>
      <c r="K35" s="95"/>
      <c r="L35" s="95"/>
      <c r="M35" s="86" t="s">
        <v>27</v>
      </c>
      <c r="N35" s="5"/>
      <c r="O35" s="5">
        <v>5.6412999999999998E-2</v>
      </c>
      <c r="P35" s="5">
        <v>5.6412999999999998E-2</v>
      </c>
      <c r="Q35" s="95"/>
      <c r="S35" s="86" t="s">
        <v>27</v>
      </c>
      <c r="T35" s="5"/>
      <c r="U35" s="5">
        <v>1.8166000000000002E-2</v>
      </c>
      <c r="V35" s="5">
        <v>1.8166000000000002E-2</v>
      </c>
      <c r="W35" s="95"/>
    </row>
    <row r="36" spans="1:23" ht="15.6" x14ac:dyDescent="0.3">
      <c r="A36" s="86"/>
      <c r="B36" s="5"/>
      <c r="C36" s="5"/>
      <c r="D36" s="5"/>
      <c r="E36" s="95"/>
      <c r="G36" s="86"/>
      <c r="H36" s="5"/>
      <c r="I36" s="5"/>
      <c r="J36" s="5"/>
      <c r="K36" s="95"/>
      <c r="L36" s="95"/>
      <c r="M36" s="86"/>
      <c r="N36" s="5"/>
      <c r="O36" s="5"/>
      <c r="P36" s="5"/>
      <c r="Q36" s="95"/>
      <c r="S36" s="86"/>
      <c r="T36" s="5"/>
      <c r="U36" s="5"/>
      <c r="V36" s="5"/>
      <c r="W36" s="95"/>
    </row>
    <row r="37" spans="1:23" ht="15.6" x14ac:dyDescent="0.3">
      <c r="A37" s="86" t="s">
        <v>28</v>
      </c>
      <c r="B37" s="5"/>
      <c r="C37" s="5">
        <v>1.6330000000000001E-2</v>
      </c>
      <c r="D37" s="5">
        <v>1.6330000000000001E-2</v>
      </c>
      <c r="E37" s="95"/>
      <c r="G37" s="86" t="s">
        <v>28</v>
      </c>
      <c r="H37" s="5"/>
      <c r="I37" s="5">
        <v>1.6330000000000001E-2</v>
      </c>
      <c r="J37" s="5">
        <v>1.6330000000000001E-2</v>
      </c>
      <c r="K37" s="95"/>
      <c r="L37" s="95"/>
      <c r="M37" s="86" t="s">
        <v>28</v>
      </c>
      <c r="N37" s="5"/>
      <c r="O37" s="5">
        <v>9.0900000000000009E-3</v>
      </c>
      <c r="P37" s="5">
        <v>9.0900000000000009E-3</v>
      </c>
      <c r="Q37" s="95"/>
      <c r="S37" s="86" t="s">
        <v>28</v>
      </c>
      <c r="T37" s="5"/>
      <c r="U37" s="5">
        <v>5.5240000000000003E-3</v>
      </c>
      <c r="V37" s="5">
        <v>5.5240000000000003E-3</v>
      </c>
      <c r="W37" s="95"/>
    </row>
    <row r="38" spans="1:23" ht="15.6" x14ac:dyDescent="0.3">
      <c r="A38" s="86" t="s">
        <v>29</v>
      </c>
      <c r="B38" s="5"/>
      <c r="C38" s="5">
        <v>1.727E-3</v>
      </c>
      <c r="D38" s="5">
        <v>1.727E-3</v>
      </c>
      <c r="E38" s="95"/>
      <c r="G38" s="86" t="s">
        <v>29</v>
      </c>
      <c r="H38" s="5"/>
      <c r="I38" s="5">
        <v>1.727E-3</v>
      </c>
      <c r="J38" s="5">
        <v>1.727E-3</v>
      </c>
      <c r="K38" s="95"/>
      <c r="L38" s="95"/>
      <c r="M38" s="86" t="s">
        <v>29</v>
      </c>
      <c r="N38" s="5"/>
      <c r="O38" s="5">
        <v>1.905E-3</v>
      </c>
      <c r="P38" s="5">
        <v>1.905E-3</v>
      </c>
      <c r="Q38" s="95"/>
      <c r="S38" s="86" t="s">
        <v>29</v>
      </c>
      <c r="T38" s="5"/>
      <c r="U38" s="5">
        <v>1.4270000000000001E-3</v>
      </c>
      <c r="V38" s="5">
        <v>1.4270000000000001E-3</v>
      </c>
    </row>
    <row r="39" spans="1:23" ht="15.6" x14ac:dyDescent="0.3">
      <c r="A39" s="86" t="s">
        <v>30</v>
      </c>
      <c r="B39" s="5"/>
      <c r="C39" s="5">
        <v>2.3327000000000001E-2</v>
      </c>
      <c r="D39" s="5">
        <v>2.3327000000000001E-2</v>
      </c>
      <c r="E39" s="95"/>
      <c r="G39" s="86" t="s">
        <v>30</v>
      </c>
      <c r="H39" s="5"/>
      <c r="I39" s="5">
        <v>2.3327000000000001E-2</v>
      </c>
      <c r="J39" s="5">
        <v>2.3327000000000001E-2</v>
      </c>
      <c r="K39" s="95"/>
      <c r="L39" s="95"/>
      <c r="M39" s="86" t="s">
        <v>30</v>
      </c>
      <c r="N39" s="5"/>
      <c r="O39" s="5">
        <v>3.1292E-2</v>
      </c>
      <c r="P39" s="5">
        <v>3.1292E-2</v>
      </c>
      <c r="Q39" s="95"/>
      <c r="S39" s="86" t="s">
        <v>30</v>
      </c>
      <c r="T39" s="5"/>
      <c r="U39" s="5">
        <v>6.0590000000000001E-3</v>
      </c>
      <c r="V39" s="5">
        <v>6.0590000000000001E-3</v>
      </c>
    </row>
    <row r="40" spans="1:23" ht="15.6" x14ac:dyDescent="0.3">
      <c r="A40" s="86" t="s">
        <v>31</v>
      </c>
      <c r="B40" s="5"/>
      <c r="C40" s="5">
        <v>-2.2905999999999999E-2</v>
      </c>
      <c r="D40" s="5">
        <v>-2.2905999999999999E-2</v>
      </c>
      <c r="G40" s="86" t="s">
        <v>31</v>
      </c>
      <c r="H40" s="5"/>
      <c r="I40" s="5">
        <v>-2.2905999999999999E-2</v>
      </c>
      <c r="J40" s="5">
        <v>-2.2905999999999999E-2</v>
      </c>
      <c r="M40" s="86" t="s">
        <v>31</v>
      </c>
      <c r="N40" s="5"/>
      <c r="O40" s="5">
        <v>-3.9875000000000001E-2</v>
      </c>
      <c r="P40" s="5">
        <v>-3.9875000000000001E-2</v>
      </c>
      <c r="S40" s="86" t="s">
        <v>31</v>
      </c>
      <c r="T40" s="5"/>
      <c r="U40" s="5">
        <v>-7.7400000000000004E-3</v>
      </c>
      <c r="V40" s="5">
        <v>-7.7400000000000004E-3</v>
      </c>
    </row>
    <row r="41" spans="1:23" ht="15.6" x14ac:dyDescent="0.3">
      <c r="A41" s="86" t="s">
        <v>32</v>
      </c>
      <c r="B41" s="5"/>
      <c r="C41" s="5">
        <v>-8.9300000000000002E-4</v>
      </c>
      <c r="D41" s="5">
        <v>-8.9300000000000002E-4</v>
      </c>
      <c r="G41" s="86" t="s">
        <v>32</v>
      </c>
      <c r="H41" s="5"/>
      <c r="I41" s="5">
        <v>-8.9300000000000002E-4</v>
      </c>
      <c r="J41" s="5">
        <v>-8.9300000000000002E-4</v>
      </c>
      <c r="M41" s="86" t="s">
        <v>32</v>
      </c>
      <c r="N41" s="5"/>
      <c r="O41" s="5">
        <v>-7.5900000000000002E-4</v>
      </c>
      <c r="P41" s="5">
        <v>-7.5900000000000002E-4</v>
      </c>
      <c r="S41" s="86" t="s">
        <v>32</v>
      </c>
      <c r="T41" s="5"/>
      <c r="U41" s="5">
        <v>-2.9399999999999999E-4</v>
      </c>
      <c r="V41" s="5">
        <v>-2.9399999999999999E-4</v>
      </c>
    </row>
    <row r="42" spans="1:23" ht="15.6" x14ac:dyDescent="0.3">
      <c r="B42" s="5"/>
      <c r="C42" s="5"/>
      <c r="D42" s="5"/>
      <c r="H42" s="5"/>
      <c r="I42" s="5"/>
      <c r="J42" s="5"/>
      <c r="N42" s="5"/>
      <c r="O42" s="5"/>
      <c r="P42" s="5"/>
      <c r="T42" s="5"/>
      <c r="U42" s="5"/>
      <c r="V42" s="5"/>
    </row>
    <row r="43" spans="1:23" ht="15.6" x14ac:dyDescent="0.3">
      <c r="A43" s="86" t="s">
        <v>12</v>
      </c>
      <c r="B43" s="5"/>
      <c r="C43" s="5">
        <v>0.1239</v>
      </c>
      <c r="D43" s="5">
        <v>0.1525</v>
      </c>
      <c r="G43" s="86" t="s">
        <v>12</v>
      </c>
      <c r="H43" s="5"/>
      <c r="I43" s="5">
        <v>0.1239</v>
      </c>
      <c r="J43" s="5">
        <v>0.1525</v>
      </c>
      <c r="M43" s="86" t="s">
        <v>12</v>
      </c>
      <c r="N43" s="5"/>
      <c r="O43" s="5">
        <v>0.1239</v>
      </c>
      <c r="P43" s="5">
        <v>0.1525</v>
      </c>
      <c r="S43" s="86" t="s">
        <v>12</v>
      </c>
      <c r="T43" s="5"/>
      <c r="U43" s="5">
        <v>0.1239</v>
      </c>
      <c r="V43" s="5">
        <v>0.1525</v>
      </c>
    </row>
    <row r="44" spans="1:23" ht="15.6" x14ac:dyDescent="0.3">
      <c r="A44" s="86" t="s">
        <v>13</v>
      </c>
      <c r="B44" s="5"/>
      <c r="C44" s="5">
        <v>1.1E-5</v>
      </c>
      <c r="D44" s="5">
        <v>1.2999999999999999E-5</v>
      </c>
      <c r="G44" s="86" t="s">
        <v>13</v>
      </c>
      <c r="H44" s="5"/>
      <c r="I44" s="5">
        <v>1.1E-5</v>
      </c>
      <c r="J44" s="5">
        <v>1.2999999999999999E-5</v>
      </c>
      <c r="M44" s="86" t="s">
        <v>13</v>
      </c>
      <c r="N44" s="5"/>
      <c r="O44" s="5">
        <v>1.1E-5</v>
      </c>
      <c r="P44" s="5">
        <v>1.2999999999999999E-5</v>
      </c>
      <c r="S44" s="86" t="s">
        <v>13</v>
      </c>
      <c r="T44" s="5"/>
      <c r="U44" s="5">
        <v>1.1E-5</v>
      </c>
      <c r="V44" s="5">
        <v>1.2999999999999999E-5</v>
      </c>
    </row>
    <row r="45" spans="1:23" ht="15.6" x14ac:dyDescent="0.3">
      <c r="A45" s="86"/>
      <c r="B45" s="5"/>
      <c r="C45" s="5"/>
      <c r="D45" s="5"/>
      <c r="G45" s="86"/>
      <c r="H45" s="5"/>
      <c r="I45" s="5"/>
      <c r="J45" s="5"/>
      <c r="M45" s="86"/>
      <c r="N45" s="5"/>
      <c r="O45" s="5"/>
      <c r="P45" s="5"/>
      <c r="S45" s="86"/>
      <c r="T45" s="5"/>
      <c r="U45" s="5"/>
      <c r="V45" s="5"/>
    </row>
    <row r="46" spans="1:23" ht="15.6" x14ac:dyDescent="0.3">
      <c r="A46" s="86" t="s">
        <v>33</v>
      </c>
      <c r="B46" s="5"/>
      <c r="C46" s="5">
        <v>0.15410499999999999</v>
      </c>
      <c r="D46" s="96">
        <v>0.10704</v>
      </c>
      <c r="G46" s="86" t="s">
        <v>33</v>
      </c>
      <c r="H46" s="5"/>
      <c r="I46" s="5">
        <v>0.15410499999999999</v>
      </c>
      <c r="J46" s="96">
        <f>D46</f>
        <v>0.10704</v>
      </c>
      <c r="M46" s="86" t="s">
        <v>33</v>
      </c>
      <c r="N46" s="5"/>
      <c r="O46" s="5">
        <v>0.15410499999999999</v>
      </c>
      <c r="P46" s="96">
        <f>D46</f>
        <v>0.10704</v>
      </c>
      <c r="S46" s="86" t="s">
        <v>33</v>
      </c>
      <c r="T46" s="5"/>
      <c r="U46" s="5">
        <v>0.15410499999999999</v>
      </c>
      <c r="V46" s="96">
        <f>D46</f>
        <v>0.10704</v>
      </c>
    </row>
  </sheetData>
  <mergeCells count="12">
    <mergeCell ref="A24:E24"/>
    <mergeCell ref="G24:K24"/>
    <mergeCell ref="M24:Q24"/>
    <mergeCell ref="S24:W24"/>
    <mergeCell ref="A3:E3"/>
    <mergeCell ref="G3:K3"/>
    <mergeCell ref="M3:Q3"/>
    <mergeCell ref="S3:W3"/>
    <mergeCell ref="A4:E4"/>
    <mergeCell ref="G4:K4"/>
    <mergeCell ref="M4:Q4"/>
    <mergeCell ref="S4:W4"/>
  </mergeCells>
  <pageMargins left="0.7" right="0.7" top="0.75" bottom="0.75" header="0.3" footer="0.3"/>
  <pageSetup scale="49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46"/>
  <sheetViews>
    <sheetView showGridLines="0" zoomScale="60" zoomScaleNormal="60" workbookViewId="0">
      <selection activeCell="Q54" sqref="Q54"/>
    </sheetView>
  </sheetViews>
  <sheetFormatPr defaultRowHeight="14.4" x14ac:dyDescent="0.3"/>
  <cols>
    <col min="1" max="1" width="46.33203125" style="83" bestFit="1" customWidth="1"/>
    <col min="2" max="5" width="17.109375" style="83" customWidth="1"/>
    <col min="6" max="6" width="8.88671875" style="83"/>
    <col min="7" max="7" width="45.33203125" style="83" customWidth="1"/>
    <col min="8" max="11" width="17.109375" style="83" customWidth="1"/>
    <col min="12" max="12" width="8.88671875" style="83"/>
    <col min="13" max="13" width="42.6640625" style="83" bestFit="1" customWidth="1"/>
    <col min="14" max="17" width="17.109375" style="83" customWidth="1"/>
    <col min="18" max="18" width="8.88671875" style="83"/>
    <col min="19" max="19" width="46.33203125" style="83" bestFit="1" customWidth="1"/>
    <col min="20" max="23" width="17.33203125" style="83" customWidth="1"/>
    <col min="24" max="16384" width="8.88671875" style="83"/>
  </cols>
  <sheetData>
    <row r="3" spans="1:23" ht="15.6" x14ac:dyDescent="0.3">
      <c r="A3" s="82" t="s">
        <v>34</v>
      </c>
      <c r="B3" s="82"/>
      <c r="C3" s="82"/>
      <c r="D3" s="82"/>
      <c r="E3" s="82"/>
      <c r="G3" s="82" t="s">
        <v>35</v>
      </c>
      <c r="H3" s="82"/>
      <c r="I3" s="82"/>
      <c r="J3" s="82"/>
      <c r="K3" s="82"/>
      <c r="L3" s="84"/>
      <c r="M3" s="82" t="s">
        <v>0</v>
      </c>
      <c r="N3" s="82"/>
      <c r="O3" s="82"/>
      <c r="P3" s="82"/>
      <c r="Q3" s="82"/>
      <c r="S3" s="82" t="s">
        <v>1</v>
      </c>
      <c r="T3" s="82"/>
      <c r="U3" s="82"/>
      <c r="V3" s="82"/>
      <c r="W3" s="82"/>
    </row>
    <row r="4" spans="1:23" ht="15.6" x14ac:dyDescent="0.3">
      <c r="A4" s="85" t="s">
        <v>39</v>
      </c>
      <c r="B4" s="85"/>
      <c r="C4" s="85"/>
      <c r="D4" s="85"/>
      <c r="E4" s="85"/>
      <c r="G4" s="85" t="str">
        <f>A4</f>
        <v xml:space="preserve">If no change made to correct the billing error in the current application </v>
      </c>
      <c r="H4" s="85"/>
      <c r="I4" s="85"/>
      <c r="J4" s="85"/>
      <c r="K4" s="85"/>
      <c r="L4" s="86"/>
      <c r="M4" s="85" t="str">
        <f>G4</f>
        <v xml:space="preserve">If no change made to correct the billing error in the current application </v>
      </c>
      <c r="N4" s="85"/>
      <c r="O4" s="85"/>
      <c r="P4" s="85"/>
      <c r="Q4" s="85"/>
      <c r="S4" s="85" t="str">
        <f>M4</f>
        <v xml:space="preserve">If no change made to correct the billing error in the current application </v>
      </c>
      <c r="T4" s="85"/>
      <c r="U4" s="85"/>
      <c r="V4" s="85"/>
      <c r="W4" s="85"/>
    </row>
    <row r="5" spans="1:23" ht="15.6" x14ac:dyDescent="0.3">
      <c r="A5" s="87"/>
      <c r="B5" s="1">
        <f>C26</f>
        <v>45292</v>
      </c>
      <c r="C5" s="88">
        <v>45383</v>
      </c>
      <c r="D5" s="84" t="s">
        <v>2</v>
      </c>
      <c r="E5" s="84" t="s">
        <v>3</v>
      </c>
      <c r="G5" s="87"/>
      <c r="H5" s="1">
        <f>I26</f>
        <v>45292</v>
      </c>
      <c r="I5" s="88">
        <v>45383</v>
      </c>
      <c r="J5" s="84" t="s">
        <v>2</v>
      </c>
      <c r="K5" s="84" t="s">
        <v>3</v>
      </c>
      <c r="L5" s="84"/>
      <c r="M5" s="87"/>
      <c r="N5" s="1">
        <f>O26</f>
        <v>45292</v>
      </c>
      <c r="O5" s="88">
        <v>45383</v>
      </c>
      <c r="P5" s="84" t="s">
        <v>2</v>
      </c>
      <c r="Q5" s="84" t="s">
        <v>3</v>
      </c>
      <c r="S5" s="87"/>
      <c r="T5" s="1">
        <f>U26</f>
        <v>45292</v>
      </c>
      <c r="U5" s="88">
        <v>45383</v>
      </c>
      <c r="V5" s="84" t="s">
        <v>2</v>
      </c>
      <c r="W5" s="84" t="s">
        <v>3</v>
      </c>
    </row>
    <row r="6" spans="1:23" ht="15.6" x14ac:dyDescent="0.3">
      <c r="A6" s="87"/>
      <c r="B6" s="89" t="str">
        <f>C27</f>
        <v>EB-2023-0338</v>
      </c>
      <c r="C6" s="3" t="s">
        <v>4</v>
      </c>
      <c r="D6" s="3" t="s">
        <v>5</v>
      </c>
      <c r="E6" s="3" t="s">
        <v>5</v>
      </c>
      <c r="G6" s="87"/>
      <c r="H6" s="89" t="str">
        <f>I27</f>
        <v>EB-2023-0338</v>
      </c>
      <c r="I6" s="3" t="s">
        <v>4</v>
      </c>
      <c r="J6" s="3" t="s">
        <v>5</v>
      </c>
      <c r="K6" s="3" t="s">
        <v>5</v>
      </c>
      <c r="L6" s="3"/>
      <c r="M6" s="87"/>
      <c r="N6" s="89" t="str">
        <f>O27</f>
        <v>EB-2023-0338</v>
      </c>
      <c r="O6" s="3" t="s">
        <v>4</v>
      </c>
      <c r="P6" s="3" t="s">
        <v>5</v>
      </c>
      <c r="Q6" s="3" t="s">
        <v>5</v>
      </c>
      <c r="S6" s="87"/>
      <c r="T6" s="89" t="str">
        <f>U27</f>
        <v>EB-2023-0338</v>
      </c>
      <c r="U6" s="3" t="s">
        <v>4</v>
      </c>
      <c r="V6" s="3" t="s">
        <v>5</v>
      </c>
      <c r="W6" s="3" t="s">
        <v>5</v>
      </c>
    </row>
    <row r="7" spans="1:23" ht="15.6" x14ac:dyDescent="0.3">
      <c r="A7" s="87"/>
      <c r="B7" s="86"/>
      <c r="C7" s="86"/>
      <c r="D7" s="86"/>
      <c r="E7" s="86"/>
      <c r="G7" s="87"/>
      <c r="H7" s="86"/>
      <c r="I7" s="86"/>
      <c r="J7" s="86"/>
      <c r="K7" s="86"/>
      <c r="L7" s="86"/>
      <c r="M7" s="87"/>
      <c r="N7" s="86"/>
      <c r="O7" s="86"/>
      <c r="P7" s="86"/>
      <c r="Q7" s="86"/>
      <c r="S7" s="87"/>
      <c r="T7" s="86"/>
      <c r="U7" s="86"/>
      <c r="V7" s="86"/>
      <c r="W7" s="86"/>
    </row>
    <row r="8" spans="1:23" ht="15.6" x14ac:dyDescent="0.3">
      <c r="A8" s="86" t="s">
        <v>6</v>
      </c>
      <c r="B8" s="90">
        <v>2148.9999999999991</v>
      </c>
      <c r="C8" s="90">
        <v>2148.9999999999991</v>
      </c>
      <c r="D8" s="86"/>
      <c r="E8" s="86"/>
      <c r="G8" s="86" t="s">
        <v>37</v>
      </c>
      <c r="H8" s="90">
        <v>4693</v>
      </c>
      <c r="I8" s="90">
        <v>4693</v>
      </c>
      <c r="J8" s="86"/>
      <c r="K8" s="86"/>
      <c r="L8" s="86"/>
      <c r="M8" s="86" t="s">
        <v>7</v>
      </c>
      <c r="N8" s="90">
        <v>26933</v>
      </c>
      <c r="O8" s="90">
        <v>26933</v>
      </c>
      <c r="P8" s="86"/>
      <c r="Q8" s="86"/>
      <c r="S8" s="86" t="s">
        <v>6</v>
      </c>
      <c r="T8" s="90">
        <v>101499</v>
      </c>
      <c r="U8" s="90">
        <v>101499</v>
      </c>
      <c r="V8" s="86"/>
      <c r="W8" s="86"/>
    </row>
    <row r="9" spans="1:23" ht="15.6" x14ac:dyDescent="0.3">
      <c r="A9" s="86"/>
      <c r="B9" s="86"/>
      <c r="C9" s="86"/>
      <c r="D9" s="86"/>
      <c r="E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S9" s="86"/>
      <c r="T9" s="86"/>
      <c r="U9" s="86"/>
      <c r="V9" s="86"/>
      <c r="W9" s="86"/>
    </row>
    <row r="10" spans="1:23" ht="15.6" x14ac:dyDescent="0.3">
      <c r="A10" s="86" t="s">
        <v>8</v>
      </c>
      <c r="B10" s="91">
        <f>C28*12</f>
        <v>341.4</v>
      </c>
      <c r="C10" s="91">
        <f>12*D28</f>
        <v>341.4</v>
      </c>
      <c r="D10" s="91">
        <f>C10-B10</f>
        <v>0</v>
      </c>
      <c r="E10" s="92">
        <f>C10/B10-1</f>
        <v>0</v>
      </c>
      <c r="G10" s="86" t="s">
        <v>8</v>
      </c>
      <c r="H10" s="91">
        <f>I28*12</f>
        <v>341.4</v>
      </c>
      <c r="I10" s="91">
        <f>12*J28</f>
        <v>341.4</v>
      </c>
      <c r="J10" s="91">
        <f>I10-H10</f>
        <v>0</v>
      </c>
      <c r="K10" s="92">
        <f>I10/H10-1</f>
        <v>0</v>
      </c>
      <c r="L10" s="92"/>
      <c r="M10" s="86" t="s">
        <v>8</v>
      </c>
      <c r="N10" s="91">
        <f>O28*12</f>
        <v>1355.16</v>
      </c>
      <c r="O10" s="91">
        <f>12*P28</f>
        <v>1355.16</v>
      </c>
      <c r="P10" s="91">
        <f>O10-N10</f>
        <v>0</v>
      </c>
      <c r="Q10" s="92">
        <f>O10/N10-1</f>
        <v>0</v>
      </c>
      <c r="S10" s="86" t="s">
        <v>8</v>
      </c>
      <c r="T10" s="91">
        <f>U28*12</f>
        <v>2698.32</v>
      </c>
      <c r="U10" s="91">
        <f>12*V28</f>
        <v>2698.32</v>
      </c>
      <c r="V10" s="91">
        <f>U10-T10</f>
        <v>0</v>
      </c>
      <c r="W10" s="92">
        <f>U10/T10-1</f>
        <v>0</v>
      </c>
    </row>
    <row r="11" spans="1:23" ht="15.6" x14ac:dyDescent="0.3">
      <c r="A11" s="86" t="s">
        <v>9</v>
      </c>
      <c r="B11" s="91">
        <f>1089*C30+1060*C31</f>
        <v>625.74169500000005</v>
      </c>
      <c r="C11" s="91">
        <f>1089*D30+1060*D31</f>
        <v>625.74169500000005</v>
      </c>
      <c r="D11" s="91">
        <f>C11-B11</f>
        <v>0</v>
      </c>
      <c r="E11" s="92">
        <f>C11/B11-1</f>
        <v>0</v>
      </c>
      <c r="G11" s="86" t="s">
        <v>9</v>
      </c>
      <c r="H11" s="91">
        <f>1198*I30+2475*I31+1020*I32</f>
        <v>1350.9789349999999</v>
      </c>
      <c r="I11" s="91">
        <f>1198*J30+2475*J31+1020*J32</f>
        <v>1350.9789349999999</v>
      </c>
      <c r="J11" s="91">
        <f>I11-H11</f>
        <v>0</v>
      </c>
      <c r="K11" s="92">
        <f>I11/H11-1</f>
        <v>0</v>
      </c>
      <c r="L11" s="92"/>
      <c r="M11" s="86" t="s">
        <v>9</v>
      </c>
      <c r="N11" s="91">
        <f>9832*O30+17101*O31</f>
        <v>6841.8462900000013</v>
      </c>
      <c r="O11" s="91">
        <f>9832*P30+17101*P31</f>
        <v>6841.8462900000013</v>
      </c>
      <c r="P11" s="91">
        <f>O11-N11</f>
        <v>0</v>
      </c>
      <c r="Q11" s="92">
        <f>O11/N11-1</f>
        <v>0</v>
      </c>
      <c r="S11" s="86" t="s">
        <v>9</v>
      </c>
      <c r="T11" s="91">
        <f>T8*U30</f>
        <v>17102.074005000002</v>
      </c>
      <c r="U11" s="91">
        <f>U8*V30</f>
        <v>17102.074005000002</v>
      </c>
      <c r="V11" s="91">
        <f>U11-T11</f>
        <v>0</v>
      </c>
      <c r="W11" s="92">
        <f>U11/T11-1</f>
        <v>0</v>
      </c>
    </row>
    <row r="12" spans="1:23" ht="15.6" x14ac:dyDescent="0.3">
      <c r="A12" s="86" t="s">
        <v>10</v>
      </c>
      <c r="B12" s="91">
        <f>SUM(C34:C35)*B8</f>
        <v>89.660577999999958</v>
      </c>
      <c r="C12" s="91">
        <f>SUM(D34:D35)*C8</f>
        <v>89.660577999999958</v>
      </c>
      <c r="D12" s="91">
        <f>C12-B12</f>
        <v>0</v>
      </c>
      <c r="E12" s="92">
        <f>C12/B12-1</f>
        <v>0</v>
      </c>
      <c r="G12" s="86" t="s">
        <v>10</v>
      </c>
      <c r="H12" s="91">
        <f>SUM(I34:I35)*H8</f>
        <v>195.80134599999997</v>
      </c>
      <c r="I12" s="91">
        <f>SUM(J34:J35)*I8</f>
        <v>195.80134599999997</v>
      </c>
      <c r="J12" s="91">
        <f>I12-H12</f>
        <v>0</v>
      </c>
      <c r="K12" s="92">
        <f>I12/H12-1</f>
        <v>0</v>
      </c>
      <c r="L12" s="92"/>
      <c r="M12" s="86" t="s">
        <v>10</v>
      </c>
      <c r="N12" s="91">
        <f>SUM(O34:O35)*N8</f>
        <v>2305.8149289999997</v>
      </c>
      <c r="O12" s="91">
        <f>SUM(P34:P35)*O8</f>
        <v>2305.8149289999997</v>
      </c>
      <c r="P12" s="91">
        <f>O12-N12</f>
        <v>0</v>
      </c>
      <c r="Q12" s="92">
        <f>O12/N12-1</f>
        <v>0</v>
      </c>
      <c r="S12" s="86" t="s">
        <v>10</v>
      </c>
      <c r="T12" s="91">
        <f>SUM(U34:U35)*T8</f>
        <v>1879.5584820000004</v>
      </c>
      <c r="U12" s="91">
        <f>SUM(V34:V35)*U8</f>
        <v>1879.5584820000004</v>
      </c>
      <c r="V12" s="91">
        <f>U12-T12</f>
        <v>0</v>
      </c>
      <c r="W12" s="92">
        <f>U12/T12-1</f>
        <v>0</v>
      </c>
    </row>
    <row r="13" spans="1:23" ht="15.6" x14ac:dyDescent="0.3">
      <c r="A13" s="86"/>
      <c r="B13" s="91"/>
      <c r="C13" s="91"/>
      <c r="D13" s="91"/>
      <c r="E13" s="92"/>
      <c r="G13" s="86"/>
      <c r="H13" s="91"/>
      <c r="I13" s="91"/>
      <c r="J13" s="91"/>
      <c r="K13" s="92"/>
      <c r="L13" s="92"/>
      <c r="M13" s="86"/>
      <c r="N13" s="91"/>
      <c r="O13" s="91"/>
      <c r="P13" s="91"/>
      <c r="Q13" s="92"/>
      <c r="S13" s="86"/>
      <c r="T13" s="91"/>
      <c r="U13" s="91"/>
      <c r="V13" s="91"/>
      <c r="W13" s="92"/>
    </row>
    <row r="14" spans="1:23" ht="15.6" x14ac:dyDescent="0.3">
      <c r="A14" s="86" t="s">
        <v>11</v>
      </c>
      <c r="B14" s="91">
        <f>SUM(C$37:C$41)*B8</f>
        <v>37.790164999999995</v>
      </c>
      <c r="C14" s="91">
        <f>SUM(D$37:D$41)*C8</f>
        <v>37.790164999999995</v>
      </c>
      <c r="D14" s="91">
        <f>C14-B14</f>
        <v>0</v>
      </c>
      <c r="E14" s="92">
        <f>C14/B14-1</f>
        <v>0</v>
      </c>
      <c r="G14" s="86" t="s">
        <v>11</v>
      </c>
      <c r="H14" s="91">
        <f>SUM(I$37:I$41)*H8</f>
        <v>82.526405000000011</v>
      </c>
      <c r="I14" s="91">
        <f>SUM(J$37:J$41)*I8</f>
        <v>82.526405000000011</v>
      </c>
      <c r="J14" s="91">
        <f>I14-H14</f>
        <v>0</v>
      </c>
      <c r="K14" s="92">
        <f>I14/H14-1</f>
        <v>0</v>
      </c>
      <c r="L14" s="92"/>
      <c r="M14" s="86" t="s">
        <v>11</v>
      </c>
      <c r="N14" s="91">
        <f>SUM(O$37:O$41)*N8</f>
        <v>44.520249000000113</v>
      </c>
      <c r="O14" s="91">
        <f>SUM(P$37:P$41)*O8</f>
        <v>44.520249000000113</v>
      </c>
      <c r="P14" s="91">
        <f>O14-N14</f>
        <v>0</v>
      </c>
      <c r="Q14" s="92">
        <f>O14/N14-1</f>
        <v>0</v>
      </c>
      <c r="S14" s="86" t="s">
        <v>11</v>
      </c>
      <c r="T14" s="91">
        <f>SUM(U$37:U$41)*T8</f>
        <v>505.05902400000002</v>
      </c>
      <c r="U14" s="91">
        <f>SUM(V$37:V$41)*U8</f>
        <v>505.05902400000002</v>
      </c>
      <c r="V14" s="91">
        <f>U14-T14</f>
        <v>0</v>
      </c>
      <c r="W14" s="92">
        <f>U14/T14-1</f>
        <v>0</v>
      </c>
    </row>
    <row r="15" spans="1:23" ht="15.6" x14ac:dyDescent="0.3">
      <c r="A15" s="86"/>
      <c r="B15" s="91"/>
      <c r="C15" s="91"/>
      <c r="D15" s="91"/>
      <c r="E15" s="92"/>
      <c r="G15" s="86"/>
      <c r="H15" s="91"/>
      <c r="I15" s="91"/>
      <c r="J15" s="91"/>
      <c r="K15" s="92"/>
      <c r="L15" s="92"/>
      <c r="M15" s="86"/>
      <c r="N15" s="91"/>
      <c r="O15" s="91"/>
      <c r="P15" s="91"/>
      <c r="Q15" s="92"/>
      <c r="S15" s="86"/>
      <c r="T15" s="91"/>
      <c r="U15" s="91"/>
      <c r="V15" s="91"/>
      <c r="W15" s="92"/>
    </row>
    <row r="16" spans="1:23" ht="15.6" x14ac:dyDescent="0.3">
      <c r="A16" s="86" t="s">
        <v>12</v>
      </c>
      <c r="B16" s="91">
        <f>C43*B8</f>
        <v>266.26109999999989</v>
      </c>
      <c r="C16" s="91">
        <f>D43*C8</f>
        <v>327.72249999999985</v>
      </c>
      <c r="D16" s="91">
        <f>C16-B16</f>
        <v>61.461399999999969</v>
      </c>
      <c r="E16" s="92">
        <f>C16/B16-1</f>
        <v>0.23083131557707826</v>
      </c>
      <c r="G16" s="86" t="s">
        <v>12</v>
      </c>
      <c r="H16" s="91">
        <f>I43*H8</f>
        <v>581.46269999999993</v>
      </c>
      <c r="I16" s="91">
        <f>J43*I8</f>
        <v>715.6825</v>
      </c>
      <c r="J16" s="91">
        <f>I16-H16</f>
        <v>134.21980000000008</v>
      </c>
      <c r="K16" s="92">
        <f>I16/H16-1</f>
        <v>0.23083131557707848</v>
      </c>
      <c r="L16" s="92"/>
      <c r="M16" s="86" t="s">
        <v>12</v>
      </c>
      <c r="N16" s="91">
        <f>O43*N8</f>
        <v>3336.9987000000001</v>
      </c>
      <c r="O16" s="91">
        <f>P43*O8</f>
        <v>4107.2825000000003</v>
      </c>
      <c r="P16" s="91">
        <f>O16-N16</f>
        <v>770.28380000000016</v>
      </c>
      <c r="Q16" s="92">
        <f>O16/N16-1</f>
        <v>0.23083131557707826</v>
      </c>
      <c r="S16" s="86" t="s">
        <v>12</v>
      </c>
      <c r="T16" s="91">
        <f>U43*T8</f>
        <v>12575.7261</v>
      </c>
      <c r="U16" s="91">
        <f>V43*U8</f>
        <v>15478.5975</v>
      </c>
      <c r="V16" s="91">
        <f>U16-T16</f>
        <v>2902.8714</v>
      </c>
      <c r="W16" s="92">
        <f>U16/T16-1</f>
        <v>0.23083131557707826</v>
      </c>
    </row>
    <row r="17" spans="1:23" ht="15.6" x14ac:dyDescent="0.3">
      <c r="A17" s="86" t="s">
        <v>13</v>
      </c>
      <c r="B17" s="91">
        <f>C44*B8</f>
        <v>2.363899999999999E-2</v>
      </c>
      <c r="C17" s="91">
        <f>D44*C8</f>
        <v>2.7936999999999986E-2</v>
      </c>
      <c r="D17" s="91">
        <f>ROUND(C17,2)-ROUND(B17,2)</f>
        <v>9.9999999999999985E-3</v>
      </c>
      <c r="E17" s="92">
        <f>C17/B17-1</f>
        <v>0.18181818181818166</v>
      </c>
      <c r="G17" s="86" t="s">
        <v>13</v>
      </c>
      <c r="H17" s="91">
        <f>I44*H8</f>
        <v>5.1622999999999995E-2</v>
      </c>
      <c r="I17" s="91">
        <f>J44*I8</f>
        <v>6.1008999999999994E-2</v>
      </c>
      <c r="J17" s="91">
        <f>ROUND(I17,2)-ROUND(H17,2)</f>
        <v>9.999999999999995E-3</v>
      </c>
      <c r="K17" s="92">
        <f>I17/H17-1</f>
        <v>0.18181818181818188</v>
      </c>
      <c r="L17" s="92"/>
      <c r="M17" s="86" t="s">
        <v>13</v>
      </c>
      <c r="N17" s="91">
        <f>O44*N8</f>
        <v>0.296263</v>
      </c>
      <c r="O17" s="91">
        <f>P44*O8</f>
        <v>0.35012899999999997</v>
      </c>
      <c r="P17" s="91">
        <f>ROUND(O17,2)-ROUND(N17,2)</f>
        <v>4.9999999999999989E-2</v>
      </c>
      <c r="Q17" s="92">
        <f>O17/N17-1</f>
        <v>0.18181818181818166</v>
      </c>
      <c r="S17" s="86" t="s">
        <v>13</v>
      </c>
      <c r="T17" s="91">
        <f>U44*T8</f>
        <v>1.1164890000000001</v>
      </c>
      <c r="U17" s="91">
        <f>V44*U8</f>
        <v>1.3194869999999999</v>
      </c>
      <c r="V17" s="91">
        <f>ROUND(U17,2)-ROUND(T17,2)</f>
        <v>0.19999999999999996</v>
      </c>
      <c r="W17" s="92">
        <f>U17/T17-1</f>
        <v>0.18181818181818166</v>
      </c>
    </row>
    <row r="18" spans="1:23" ht="15.6" x14ac:dyDescent="0.3">
      <c r="A18" s="86"/>
      <c r="B18" s="91"/>
      <c r="C18" s="91"/>
      <c r="D18" s="91"/>
      <c r="E18" s="92"/>
      <c r="G18" s="86"/>
      <c r="H18" s="91"/>
      <c r="I18" s="91"/>
      <c r="J18" s="91"/>
      <c r="K18" s="92"/>
      <c r="L18" s="92"/>
      <c r="M18" s="86"/>
      <c r="N18" s="91"/>
      <c r="O18" s="91"/>
      <c r="P18" s="91"/>
      <c r="Q18" s="92"/>
      <c r="S18" s="86"/>
      <c r="T18" s="91"/>
      <c r="U18" s="91"/>
      <c r="V18" s="91"/>
      <c r="W18" s="92"/>
    </row>
    <row r="19" spans="1:23" ht="15.6" x14ac:dyDescent="0.3">
      <c r="A19" s="86" t="s">
        <v>14</v>
      </c>
      <c r="B19" s="93">
        <f>B8*(C46)</f>
        <v>331.17164499999984</v>
      </c>
      <c r="C19" s="93">
        <f>C8*(D46)</f>
        <v>255.86638699999989</v>
      </c>
      <c r="D19" s="93">
        <f>C19-B19</f>
        <v>-75.305257999999952</v>
      </c>
      <c r="E19" s="94">
        <f>C19/B19-1</f>
        <v>-0.22739041562570972</v>
      </c>
      <c r="G19" s="86" t="s">
        <v>14</v>
      </c>
      <c r="H19" s="93">
        <f>H8*(I46)</f>
        <v>723.21476499999994</v>
      </c>
      <c r="I19" s="93">
        <f>I8*(J46)</f>
        <v>558.76265899999999</v>
      </c>
      <c r="J19" s="93">
        <f>I19-H19</f>
        <v>-164.45210599999996</v>
      </c>
      <c r="K19" s="94">
        <f>I19/H19-1</f>
        <v>-0.22739041562570972</v>
      </c>
      <c r="L19" s="94"/>
      <c r="M19" s="86" t="s">
        <v>14</v>
      </c>
      <c r="N19" s="93">
        <f>N8*(O46)</f>
        <v>4150.5099650000002</v>
      </c>
      <c r="O19" s="93">
        <f>O8*(P46)</f>
        <v>3206.7237789999999</v>
      </c>
      <c r="P19" s="93">
        <f>O19-N19</f>
        <v>-943.78618600000027</v>
      </c>
      <c r="Q19" s="94">
        <f>O19/N19-1</f>
        <v>-0.22739041562570983</v>
      </c>
      <c r="S19" s="86" t="s">
        <v>14</v>
      </c>
      <c r="T19" s="93">
        <f>T8*(U46)</f>
        <v>15641.503395</v>
      </c>
      <c r="U19" s="93">
        <f>U8*(V46)</f>
        <v>12084.775437</v>
      </c>
      <c r="V19" s="93">
        <f>U19-T19</f>
        <v>-3556.7279579999995</v>
      </c>
      <c r="W19" s="94">
        <f>U19/T19-1</f>
        <v>-0.22739041562570972</v>
      </c>
    </row>
    <row r="20" spans="1:23" ht="15.6" x14ac:dyDescent="0.3">
      <c r="A20" s="86"/>
      <c r="B20" s="91"/>
      <c r="C20" s="91"/>
      <c r="D20" s="91"/>
      <c r="E20" s="92"/>
      <c r="G20" s="86"/>
      <c r="H20" s="91"/>
      <c r="I20" s="91"/>
      <c r="J20" s="91"/>
      <c r="K20" s="92"/>
      <c r="L20" s="92"/>
      <c r="M20" s="86"/>
      <c r="N20" s="91"/>
      <c r="O20" s="91"/>
      <c r="P20" s="91"/>
      <c r="Q20" s="92"/>
      <c r="S20" s="86"/>
      <c r="T20" s="91"/>
      <c r="U20" s="91"/>
      <c r="V20" s="91"/>
      <c r="W20" s="92"/>
    </row>
    <row r="21" spans="1:23" ht="15.6" x14ac:dyDescent="0.3">
      <c r="A21" s="86" t="s">
        <v>15</v>
      </c>
      <c r="B21" s="91">
        <f>SUM(B10:B19)</f>
        <v>1692.0488219999997</v>
      </c>
      <c r="C21" s="91">
        <f>SUM(C10:C19)</f>
        <v>1678.2092619999996</v>
      </c>
      <c r="D21" s="91">
        <f>SUM(D10:D19)</f>
        <v>-13.833857999999985</v>
      </c>
      <c r="E21" s="92">
        <f>C21/B21-1</f>
        <v>-8.1791729766058641E-3</v>
      </c>
      <c r="G21" s="86" t="s">
        <v>15</v>
      </c>
      <c r="H21" s="91">
        <f>SUM(H10:H19)</f>
        <v>3275.4357739999996</v>
      </c>
      <c r="I21" s="91">
        <f>SUM(I10:I19)</f>
        <v>3245.2128539999999</v>
      </c>
      <c r="J21" s="91">
        <f>SUM(J10:J19)</f>
        <v>-30.22230599999989</v>
      </c>
      <c r="K21" s="92">
        <f>I21/H21-1</f>
        <v>-9.2271447481601099E-3</v>
      </c>
      <c r="L21" s="92"/>
      <c r="M21" s="86" t="s">
        <v>15</v>
      </c>
      <c r="N21" s="91">
        <f>SUM(N10:N19)</f>
        <v>18035.146396</v>
      </c>
      <c r="O21" s="91">
        <f>SUM(O10:O19)</f>
        <v>17861.697875999998</v>
      </c>
      <c r="P21" s="91">
        <f>SUM(P10:P19)</f>
        <v>-173.45238600000016</v>
      </c>
      <c r="Q21" s="92">
        <f>O21/N21-1</f>
        <v>-9.6172504614917553E-3</v>
      </c>
      <c r="S21" s="86" t="s">
        <v>15</v>
      </c>
      <c r="T21" s="91">
        <f>SUM(T10:T19)</f>
        <v>50403.357495000004</v>
      </c>
      <c r="U21" s="91">
        <f>SUM(U10:U19)</f>
        <v>49749.703934999998</v>
      </c>
      <c r="V21" s="91">
        <f>SUM(V10:V19)</f>
        <v>-653.65655799999968</v>
      </c>
      <c r="W21" s="92">
        <f>U21/T21-1</f>
        <v>-1.2968452747713299E-2</v>
      </c>
    </row>
    <row r="22" spans="1:23" ht="15.6" x14ac:dyDescent="0.3">
      <c r="A22" s="86"/>
      <c r="B22" s="91"/>
      <c r="C22" s="91"/>
      <c r="D22" s="91"/>
      <c r="E22" s="92"/>
      <c r="G22" s="86"/>
      <c r="H22" s="91"/>
      <c r="I22" s="91"/>
      <c r="J22" s="91"/>
      <c r="K22" s="92"/>
      <c r="L22" s="92"/>
      <c r="M22" s="86"/>
      <c r="N22" s="91"/>
      <c r="O22" s="91"/>
      <c r="P22" s="91"/>
      <c r="Q22" s="92"/>
      <c r="S22" s="86"/>
      <c r="T22" s="91"/>
      <c r="U22" s="91"/>
      <c r="V22" s="91"/>
      <c r="W22" s="92"/>
    </row>
    <row r="23" spans="1:23" ht="15.6" x14ac:dyDescent="0.3">
      <c r="A23" s="86"/>
      <c r="B23" s="91"/>
      <c r="C23" s="91"/>
      <c r="D23" s="91"/>
      <c r="E23" s="92"/>
      <c r="G23" s="86"/>
      <c r="H23" s="91"/>
      <c r="I23" s="91"/>
      <c r="J23" s="91"/>
      <c r="K23" s="92"/>
      <c r="L23" s="92"/>
      <c r="M23" s="86"/>
      <c r="N23" s="91"/>
      <c r="O23" s="91"/>
      <c r="P23" s="91"/>
      <c r="Q23" s="92"/>
      <c r="S23" s="86"/>
      <c r="T23" s="91"/>
      <c r="U23" s="91"/>
      <c r="V23" s="91"/>
      <c r="W23" s="92"/>
    </row>
    <row r="24" spans="1:23" ht="15.6" x14ac:dyDescent="0.3">
      <c r="A24" s="85" t="s">
        <v>16</v>
      </c>
      <c r="B24" s="85"/>
      <c r="C24" s="85"/>
      <c r="D24" s="85"/>
      <c r="E24" s="85"/>
      <c r="G24" s="85" t="s">
        <v>16</v>
      </c>
      <c r="H24" s="85"/>
      <c r="I24" s="85"/>
      <c r="J24" s="85"/>
      <c r="K24" s="85"/>
      <c r="L24" s="87"/>
      <c r="M24" s="85" t="s">
        <v>16</v>
      </c>
      <c r="N24" s="85"/>
      <c r="O24" s="85"/>
      <c r="P24" s="85"/>
      <c r="Q24" s="85"/>
      <c r="S24" s="85" t="s">
        <v>16</v>
      </c>
      <c r="T24" s="85"/>
      <c r="U24" s="85"/>
      <c r="V24" s="85"/>
      <c r="W24" s="85"/>
    </row>
    <row r="25" spans="1:23" ht="15.6" x14ac:dyDescent="0.3">
      <c r="A25" s="86"/>
      <c r="B25" s="2"/>
      <c r="C25" s="2"/>
      <c r="D25" s="2"/>
      <c r="E25" s="92"/>
      <c r="G25" s="86"/>
      <c r="H25" s="2"/>
      <c r="I25" s="2"/>
      <c r="J25" s="2"/>
      <c r="K25" s="92"/>
      <c r="L25" s="92"/>
      <c r="M25" s="86"/>
      <c r="N25" s="2"/>
      <c r="O25" s="2"/>
      <c r="P25" s="2"/>
      <c r="Q25" s="92"/>
      <c r="S25" s="86"/>
      <c r="T25" s="2"/>
      <c r="U25" s="2"/>
      <c r="V25" s="2"/>
      <c r="W25" s="92"/>
    </row>
    <row r="26" spans="1:23" ht="15.6" x14ac:dyDescent="0.3">
      <c r="A26" s="86"/>
      <c r="B26" s="1"/>
      <c r="C26" s="1">
        <v>45292</v>
      </c>
      <c r="D26" s="1">
        <v>45383</v>
      </c>
      <c r="E26" s="86"/>
      <c r="G26" s="86"/>
      <c r="H26" s="1"/>
      <c r="I26" s="1">
        <v>45292</v>
      </c>
      <c r="J26" s="1">
        <v>45383</v>
      </c>
      <c r="K26" s="86"/>
      <c r="L26" s="86"/>
      <c r="M26" s="86"/>
      <c r="N26" s="1"/>
      <c r="O26" s="1">
        <v>45292</v>
      </c>
      <c r="P26" s="1">
        <v>45383</v>
      </c>
      <c r="Q26" s="86"/>
      <c r="S26" s="86"/>
      <c r="T26" s="1"/>
      <c r="U26" s="1">
        <v>45292</v>
      </c>
      <c r="V26" s="1">
        <v>45383</v>
      </c>
      <c r="W26" s="86"/>
    </row>
    <row r="27" spans="1:23" ht="15.6" x14ac:dyDescent="0.3">
      <c r="A27" s="86"/>
      <c r="B27" s="3"/>
      <c r="C27" s="3" t="s">
        <v>17</v>
      </c>
      <c r="D27" s="3" t="s">
        <v>4</v>
      </c>
      <c r="E27" s="86"/>
      <c r="G27" s="86"/>
      <c r="H27" s="3"/>
      <c r="I27" s="3" t="s">
        <v>17</v>
      </c>
      <c r="J27" s="3" t="s">
        <v>4</v>
      </c>
      <c r="K27" s="86"/>
      <c r="L27" s="86"/>
      <c r="M27" s="86"/>
      <c r="N27" s="3"/>
      <c r="O27" s="3" t="s">
        <v>17</v>
      </c>
      <c r="P27" s="3" t="s">
        <v>4</v>
      </c>
      <c r="Q27" s="86"/>
      <c r="S27" s="86"/>
      <c r="T27" s="3"/>
      <c r="U27" s="3" t="s">
        <v>17</v>
      </c>
      <c r="V27" s="3" t="s">
        <v>4</v>
      </c>
      <c r="W27" s="86"/>
    </row>
    <row r="28" spans="1:23" ht="15.6" x14ac:dyDescent="0.3">
      <c r="A28" s="86" t="s">
        <v>18</v>
      </c>
      <c r="B28" s="4"/>
      <c r="C28" s="4">
        <v>28.45</v>
      </c>
      <c r="D28" s="4">
        <v>28.45</v>
      </c>
      <c r="E28" s="86"/>
      <c r="G28" s="86" t="s">
        <v>18</v>
      </c>
      <c r="H28" s="4"/>
      <c r="I28" s="4">
        <v>28.45</v>
      </c>
      <c r="J28" s="4">
        <v>28.45</v>
      </c>
      <c r="K28" s="86"/>
      <c r="L28" s="86"/>
      <c r="M28" s="86" t="s">
        <v>18</v>
      </c>
      <c r="N28" s="4"/>
      <c r="O28" s="4">
        <v>112.93</v>
      </c>
      <c r="P28" s="4">
        <v>112.93</v>
      </c>
      <c r="Q28" s="86"/>
      <c r="S28" s="86" t="s">
        <v>18</v>
      </c>
      <c r="T28" s="4"/>
      <c r="U28" s="4">
        <v>224.86</v>
      </c>
      <c r="V28" s="4">
        <v>224.86</v>
      </c>
      <c r="W28" s="86"/>
    </row>
    <row r="29" spans="1:23" ht="15.6" x14ac:dyDescent="0.3">
      <c r="A29" s="86"/>
      <c r="B29" s="4"/>
      <c r="C29" s="4"/>
      <c r="D29" s="4"/>
      <c r="E29" s="86"/>
      <c r="G29" s="86"/>
      <c r="H29" s="4"/>
      <c r="I29" s="4"/>
      <c r="J29" s="4"/>
      <c r="K29" s="86"/>
      <c r="L29" s="86"/>
      <c r="M29" s="86"/>
      <c r="N29" s="4"/>
      <c r="O29" s="4"/>
      <c r="P29" s="4"/>
      <c r="Q29" s="86"/>
      <c r="S29" s="86"/>
      <c r="T29" s="4"/>
      <c r="U29" s="4"/>
      <c r="V29" s="4"/>
      <c r="W29" s="86"/>
    </row>
    <row r="30" spans="1:23" ht="15.6" x14ac:dyDescent="0.3">
      <c r="A30" s="86" t="s">
        <v>19</v>
      </c>
      <c r="B30" s="5"/>
      <c r="C30" s="5">
        <v>0.29403499999999999</v>
      </c>
      <c r="D30" s="5">
        <v>0.29403499999999999</v>
      </c>
      <c r="G30" s="86" t="s">
        <v>19</v>
      </c>
      <c r="H30" s="5"/>
      <c r="I30" s="5">
        <v>0.29403499999999999</v>
      </c>
      <c r="J30" s="5">
        <v>0.29403499999999999</v>
      </c>
      <c r="M30" s="86" t="s">
        <v>20</v>
      </c>
      <c r="N30" s="5"/>
      <c r="O30" s="5">
        <v>0.27125500000000002</v>
      </c>
      <c r="P30" s="5">
        <v>0.27125500000000002</v>
      </c>
      <c r="S30" s="86" t="s">
        <v>21</v>
      </c>
      <c r="T30" s="5"/>
      <c r="U30" s="5">
        <v>0.16849500000000001</v>
      </c>
      <c r="V30" s="5">
        <v>0.16849500000000001</v>
      </c>
    </row>
    <row r="31" spans="1:23" ht="15.6" x14ac:dyDescent="0.3">
      <c r="A31" s="86" t="s">
        <v>22</v>
      </c>
      <c r="B31" s="5"/>
      <c r="C31" s="5">
        <v>0.28824300000000003</v>
      </c>
      <c r="D31" s="5">
        <v>0.28824300000000003</v>
      </c>
      <c r="E31" s="95"/>
      <c r="G31" s="86" t="s">
        <v>22</v>
      </c>
      <c r="H31" s="5"/>
      <c r="I31" s="5">
        <v>0.28824300000000003</v>
      </c>
      <c r="J31" s="5">
        <v>0.28824300000000003</v>
      </c>
      <c r="K31" s="95"/>
      <c r="L31" s="95"/>
      <c r="M31" s="86" t="s">
        <v>23</v>
      </c>
      <c r="N31" s="5"/>
      <c r="O31" s="5">
        <v>0.24413000000000001</v>
      </c>
      <c r="P31" s="5">
        <v>0.24413000000000001</v>
      </c>
      <c r="Q31" s="95"/>
      <c r="S31" s="86"/>
      <c r="T31" s="5"/>
      <c r="U31" s="5"/>
      <c r="V31" s="5"/>
      <c r="W31" s="95"/>
    </row>
    <row r="32" spans="1:23" ht="15.6" x14ac:dyDescent="0.3">
      <c r="A32" s="86" t="s">
        <v>24</v>
      </c>
      <c r="B32" s="5"/>
      <c r="C32" s="5">
        <v>0.27972900000000001</v>
      </c>
      <c r="D32" s="5">
        <v>0.27972900000000001</v>
      </c>
      <c r="E32" s="95"/>
      <c r="G32" s="86" t="s">
        <v>24</v>
      </c>
      <c r="H32" s="5"/>
      <c r="I32" s="5">
        <v>0.27972900000000001</v>
      </c>
      <c r="J32" s="5">
        <v>0.27972900000000001</v>
      </c>
      <c r="K32" s="95"/>
      <c r="L32" s="95"/>
      <c r="M32" s="86" t="s">
        <v>25</v>
      </c>
      <c r="N32" s="5"/>
      <c r="O32" s="5">
        <v>0.23192099999999999</v>
      </c>
      <c r="P32" s="5">
        <v>0.23192099999999999</v>
      </c>
      <c r="Q32" s="95"/>
      <c r="W32" s="95"/>
    </row>
    <row r="33" spans="1:23" ht="15.6" x14ac:dyDescent="0.3">
      <c r="A33" s="86"/>
      <c r="B33" s="5"/>
      <c r="C33" s="5"/>
      <c r="D33" s="5"/>
      <c r="E33" s="95"/>
      <c r="G33" s="86"/>
      <c r="H33" s="5"/>
      <c r="I33" s="5"/>
      <c r="J33" s="5"/>
      <c r="K33" s="95"/>
      <c r="L33" s="95"/>
      <c r="M33" s="86"/>
      <c r="N33" s="5"/>
      <c r="O33" s="5"/>
      <c r="P33" s="5"/>
      <c r="Q33" s="95"/>
      <c r="W33" s="95"/>
    </row>
    <row r="34" spans="1:23" ht="15.6" x14ac:dyDescent="0.3">
      <c r="A34" s="86" t="s">
        <v>26</v>
      </c>
      <c r="B34" s="5"/>
      <c r="C34" s="5">
        <v>1.474E-2</v>
      </c>
      <c r="D34" s="5">
        <v>1.474E-2</v>
      </c>
      <c r="E34" s="95"/>
      <c r="G34" s="86" t="s">
        <v>26</v>
      </c>
      <c r="H34" s="5"/>
      <c r="I34" s="5">
        <v>1.474E-2</v>
      </c>
      <c r="J34" s="5">
        <v>1.474E-2</v>
      </c>
      <c r="K34" s="95"/>
      <c r="L34" s="95"/>
      <c r="M34" s="86" t="s">
        <v>26</v>
      </c>
      <c r="N34" s="5"/>
      <c r="O34" s="5">
        <v>2.92E-2</v>
      </c>
      <c r="P34" s="5">
        <v>2.92E-2</v>
      </c>
      <c r="Q34" s="95"/>
      <c r="S34" s="86" t="s">
        <v>26</v>
      </c>
      <c r="T34" s="5"/>
      <c r="U34" s="5">
        <v>3.5199999999999999E-4</v>
      </c>
      <c r="V34" s="5">
        <v>3.5199999999999999E-4</v>
      </c>
      <c r="W34" s="95"/>
    </row>
    <row r="35" spans="1:23" ht="15.6" x14ac:dyDescent="0.3">
      <c r="A35" s="86" t="s">
        <v>27</v>
      </c>
      <c r="B35" s="5"/>
      <c r="C35" s="5">
        <v>2.6981999999999999E-2</v>
      </c>
      <c r="D35" s="5">
        <v>2.6981999999999999E-2</v>
      </c>
      <c r="E35" s="95"/>
      <c r="G35" s="86" t="s">
        <v>27</v>
      </c>
      <c r="H35" s="5"/>
      <c r="I35" s="5">
        <v>2.6981999999999999E-2</v>
      </c>
      <c r="J35" s="5">
        <v>2.6981999999999999E-2</v>
      </c>
      <c r="K35" s="95"/>
      <c r="L35" s="95"/>
      <c r="M35" s="86" t="s">
        <v>27</v>
      </c>
      <c r="N35" s="5"/>
      <c r="O35" s="5">
        <v>5.6412999999999998E-2</v>
      </c>
      <c r="P35" s="5">
        <v>5.6412999999999998E-2</v>
      </c>
      <c r="Q35" s="95"/>
      <c r="S35" s="86" t="s">
        <v>27</v>
      </c>
      <c r="T35" s="5"/>
      <c r="U35" s="5">
        <v>1.8166000000000002E-2</v>
      </c>
      <c r="V35" s="5">
        <v>1.8166000000000002E-2</v>
      </c>
      <c r="W35" s="95"/>
    </row>
    <row r="36" spans="1:23" ht="15.6" x14ac:dyDescent="0.3">
      <c r="A36" s="86"/>
      <c r="B36" s="5"/>
      <c r="C36" s="5"/>
      <c r="D36" s="5"/>
      <c r="E36" s="95"/>
      <c r="G36" s="86"/>
      <c r="H36" s="5"/>
      <c r="I36" s="5"/>
      <c r="J36" s="5"/>
      <c r="K36" s="95"/>
      <c r="L36" s="95"/>
      <c r="M36" s="86"/>
      <c r="N36" s="5"/>
      <c r="O36" s="5"/>
      <c r="P36" s="5"/>
      <c r="Q36" s="95"/>
      <c r="S36" s="86"/>
      <c r="T36" s="5"/>
      <c r="U36" s="5"/>
      <c r="V36" s="5"/>
      <c r="W36" s="95"/>
    </row>
    <row r="37" spans="1:23" ht="15.6" x14ac:dyDescent="0.3">
      <c r="A37" s="86" t="s">
        <v>28</v>
      </c>
      <c r="B37" s="5"/>
      <c r="C37" s="5">
        <v>1.6330000000000001E-2</v>
      </c>
      <c r="D37" s="5">
        <v>1.6330000000000001E-2</v>
      </c>
      <c r="E37" s="95"/>
      <c r="G37" s="86" t="s">
        <v>28</v>
      </c>
      <c r="H37" s="5"/>
      <c r="I37" s="5">
        <v>1.6330000000000001E-2</v>
      </c>
      <c r="J37" s="5">
        <v>1.6330000000000001E-2</v>
      </c>
      <c r="K37" s="95"/>
      <c r="L37" s="95"/>
      <c r="M37" s="86" t="s">
        <v>28</v>
      </c>
      <c r="N37" s="5"/>
      <c r="O37" s="5">
        <v>9.0900000000000009E-3</v>
      </c>
      <c r="P37" s="5">
        <v>9.0900000000000009E-3</v>
      </c>
      <c r="Q37" s="95"/>
      <c r="S37" s="86" t="s">
        <v>28</v>
      </c>
      <c r="T37" s="5"/>
      <c r="U37" s="5">
        <v>5.5240000000000003E-3</v>
      </c>
      <c r="V37" s="5">
        <v>5.5240000000000003E-3</v>
      </c>
      <c r="W37" s="95"/>
    </row>
    <row r="38" spans="1:23" ht="15.6" x14ac:dyDescent="0.3">
      <c r="A38" s="86" t="s">
        <v>29</v>
      </c>
      <c r="B38" s="5"/>
      <c r="C38" s="5">
        <v>1.727E-3</v>
      </c>
      <c r="D38" s="5">
        <v>1.727E-3</v>
      </c>
      <c r="E38" s="95"/>
      <c r="G38" s="86" t="s">
        <v>29</v>
      </c>
      <c r="H38" s="5"/>
      <c r="I38" s="5">
        <v>1.727E-3</v>
      </c>
      <c r="J38" s="5">
        <v>1.727E-3</v>
      </c>
      <c r="K38" s="95"/>
      <c r="L38" s="95"/>
      <c r="M38" s="86" t="s">
        <v>29</v>
      </c>
      <c r="N38" s="5"/>
      <c r="O38" s="5">
        <v>1.905E-3</v>
      </c>
      <c r="P38" s="5">
        <v>1.905E-3</v>
      </c>
      <c r="Q38" s="95"/>
      <c r="S38" s="86" t="s">
        <v>29</v>
      </c>
      <c r="T38" s="5"/>
      <c r="U38" s="5">
        <v>1.4270000000000001E-3</v>
      </c>
      <c r="V38" s="5">
        <v>1.4270000000000001E-3</v>
      </c>
    </row>
    <row r="39" spans="1:23" ht="15.6" x14ac:dyDescent="0.3">
      <c r="A39" s="86" t="s">
        <v>30</v>
      </c>
      <c r="B39" s="5"/>
      <c r="C39" s="5">
        <v>2.3327000000000001E-2</v>
      </c>
      <c r="D39" s="5">
        <v>2.3327000000000001E-2</v>
      </c>
      <c r="E39" s="95"/>
      <c r="G39" s="86" t="s">
        <v>30</v>
      </c>
      <c r="H39" s="5"/>
      <c r="I39" s="5">
        <v>2.3327000000000001E-2</v>
      </c>
      <c r="J39" s="5">
        <v>2.3327000000000001E-2</v>
      </c>
      <c r="K39" s="95"/>
      <c r="L39" s="95"/>
      <c r="M39" s="86" t="s">
        <v>30</v>
      </c>
      <c r="N39" s="5"/>
      <c r="O39" s="5">
        <v>3.1292E-2</v>
      </c>
      <c r="P39" s="5">
        <v>3.1292E-2</v>
      </c>
      <c r="Q39" s="95"/>
      <c r="S39" s="86" t="s">
        <v>30</v>
      </c>
      <c r="T39" s="5"/>
      <c r="U39" s="5">
        <v>6.0590000000000001E-3</v>
      </c>
      <c r="V39" s="5">
        <v>6.0590000000000001E-3</v>
      </c>
    </row>
    <row r="40" spans="1:23" ht="15.6" x14ac:dyDescent="0.3">
      <c r="A40" s="86" t="s">
        <v>31</v>
      </c>
      <c r="B40" s="5"/>
      <c r="C40" s="5">
        <v>-2.2905999999999999E-2</v>
      </c>
      <c r="D40" s="5">
        <v>-2.2905999999999999E-2</v>
      </c>
      <c r="G40" s="86" t="s">
        <v>31</v>
      </c>
      <c r="H40" s="5"/>
      <c r="I40" s="5">
        <v>-2.2905999999999999E-2</v>
      </c>
      <c r="J40" s="5">
        <v>-2.2905999999999999E-2</v>
      </c>
      <c r="M40" s="86" t="s">
        <v>31</v>
      </c>
      <c r="N40" s="5"/>
      <c r="O40" s="5">
        <v>-3.9875000000000001E-2</v>
      </c>
      <c r="P40" s="5">
        <v>-3.9875000000000001E-2</v>
      </c>
      <c r="S40" s="86" t="s">
        <v>31</v>
      </c>
      <c r="T40" s="5"/>
      <c r="U40" s="5">
        <v>-7.7400000000000004E-3</v>
      </c>
      <c r="V40" s="5">
        <v>-7.7400000000000004E-3</v>
      </c>
    </row>
    <row r="41" spans="1:23" ht="15.6" x14ac:dyDescent="0.3">
      <c r="A41" s="86" t="s">
        <v>32</v>
      </c>
      <c r="B41" s="5"/>
      <c r="C41" s="5">
        <v>-8.9300000000000002E-4</v>
      </c>
      <c r="D41" s="5">
        <v>-8.9300000000000002E-4</v>
      </c>
      <c r="G41" s="86" t="s">
        <v>32</v>
      </c>
      <c r="H41" s="5"/>
      <c r="I41" s="5">
        <v>-8.9300000000000002E-4</v>
      </c>
      <c r="J41" s="5">
        <v>-8.9300000000000002E-4</v>
      </c>
      <c r="M41" s="86" t="s">
        <v>32</v>
      </c>
      <c r="N41" s="5"/>
      <c r="O41" s="5">
        <v>-7.5900000000000002E-4</v>
      </c>
      <c r="P41" s="5">
        <v>-7.5900000000000002E-4</v>
      </c>
      <c r="S41" s="86" t="s">
        <v>32</v>
      </c>
      <c r="T41" s="5"/>
      <c r="U41" s="5">
        <v>-2.9399999999999999E-4</v>
      </c>
      <c r="V41" s="5">
        <v>-2.9399999999999999E-4</v>
      </c>
    </row>
    <row r="42" spans="1:23" ht="15.6" x14ac:dyDescent="0.3">
      <c r="B42" s="5"/>
      <c r="C42" s="5"/>
      <c r="D42" s="5"/>
      <c r="H42" s="5"/>
      <c r="I42" s="5"/>
      <c r="J42" s="5"/>
      <c r="N42" s="5"/>
      <c r="O42" s="5"/>
      <c r="P42" s="5"/>
      <c r="T42" s="5"/>
      <c r="U42" s="5"/>
      <c r="V42" s="5"/>
    </row>
    <row r="43" spans="1:23" ht="15.6" x14ac:dyDescent="0.3">
      <c r="A43" s="86" t="s">
        <v>12</v>
      </c>
      <c r="B43" s="5"/>
      <c r="C43" s="5">
        <v>0.1239</v>
      </c>
      <c r="D43" s="5">
        <v>0.1525</v>
      </c>
      <c r="G43" s="86" t="s">
        <v>12</v>
      </c>
      <c r="H43" s="5"/>
      <c r="I43" s="5">
        <v>0.1239</v>
      </c>
      <c r="J43" s="5">
        <v>0.1525</v>
      </c>
      <c r="M43" s="86" t="s">
        <v>12</v>
      </c>
      <c r="N43" s="5"/>
      <c r="O43" s="5">
        <v>0.1239</v>
      </c>
      <c r="P43" s="5">
        <v>0.1525</v>
      </c>
      <c r="S43" s="86" t="s">
        <v>12</v>
      </c>
      <c r="T43" s="5"/>
      <c r="U43" s="5">
        <v>0.1239</v>
      </c>
      <c r="V43" s="5">
        <v>0.1525</v>
      </c>
    </row>
    <row r="44" spans="1:23" ht="15.6" x14ac:dyDescent="0.3">
      <c r="A44" s="86" t="s">
        <v>13</v>
      </c>
      <c r="B44" s="5"/>
      <c r="C44" s="5">
        <v>1.1E-5</v>
      </c>
      <c r="D44" s="5">
        <v>1.2999999999999999E-5</v>
      </c>
      <c r="G44" s="86" t="s">
        <v>13</v>
      </c>
      <c r="H44" s="5"/>
      <c r="I44" s="5">
        <v>1.1E-5</v>
      </c>
      <c r="J44" s="5">
        <v>1.2999999999999999E-5</v>
      </c>
      <c r="M44" s="86" t="s">
        <v>13</v>
      </c>
      <c r="N44" s="5"/>
      <c r="O44" s="5">
        <v>1.1E-5</v>
      </c>
      <c r="P44" s="5">
        <v>1.2999999999999999E-5</v>
      </c>
      <c r="S44" s="86" t="s">
        <v>13</v>
      </c>
      <c r="T44" s="5"/>
      <c r="U44" s="5">
        <v>1.1E-5</v>
      </c>
      <c r="V44" s="5">
        <v>1.2999999999999999E-5</v>
      </c>
    </row>
    <row r="45" spans="1:23" ht="15.6" x14ac:dyDescent="0.3">
      <c r="A45" s="86"/>
      <c r="B45" s="5"/>
      <c r="C45" s="5"/>
      <c r="D45" s="5"/>
      <c r="G45" s="86"/>
      <c r="H45" s="5"/>
      <c r="I45" s="5"/>
      <c r="J45" s="5"/>
      <c r="M45" s="86"/>
      <c r="N45" s="5"/>
      <c r="O45" s="5"/>
      <c r="P45" s="5"/>
      <c r="S45" s="86"/>
      <c r="T45" s="5"/>
      <c r="U45" s="5"/>
      <c r="V45" s="5"/>
    </row>
    <row r="46" spans="1:23" ht="15.6" x14ac:dyDescent="0.3">
      <c r="A46" s="86" t="s">
        <v>33</v>
      </c>
      <c r="B46" s="5"/>
      <c r="C46" s="5">
        <v>0.15410499999999999</v>
      </c>
      <c r="D46" s="96">
        <v>0.119063</v>
      </c>
      <c r="G46" s="86" t="s">
        <v>33</v>
      </c>
      <c r="H46" s="5"/>
      <c r="I46" s="5">
        <v>0.15410499999999999</v>
      </c>
      <c r="J46" s="96">
        <f>D46</f>
        <v>0.119063</v>
      </c>
      <c r="M46" s="86" t="s">
        <v>33</v>
      </c>
      <c r="N46" s="5"/>
      <c r="O46" s="5">
        <v>0.15410499999999999</v>
      </c>
      <c r="P46" s="96">
        <f>D46</f>
        <v>0.119063</v>
      </c>
      <c r="S46" s="86" t="s">
        <v>33</v>
      </c>
      <c r="T46" s="5"/>
      <c r="U46" s="5">
        <v>0.15410499999999999</v>
      </c>
      <c r="V46" s="96">
        <f>D46</f>
        <v>0.119063</v>
      </c>
    </row>
  </sheetData>
  <mergeCells count="12">
    <mergeCell ref="A24:E24"/>
    <mergeCell ref="G24:K24"/>
    <mergeCell ref="M24:Q24"/>
    <mergeCell ref="S24:W24"/>
    <mergeCell ref="A3:E3"/>
    <mergeCell ref="G3:K3"/>
    <mergeCell ref="M3:Q3"/>
    <mergeCell ref="S3:W3"/>
    <mergeCell ref="A4:E4"/>
    <mergeCell ref="G4:K4"/>
    <mergeCell ref="M4:Q4"/>
    <mergeCell ref="S4:W4"/>
  </mergeCells>
  <pageMargins left="0.7" right="0.7" top="0.75" bottom="0.75" header="0.3" footer="0.3"/>
  <pageSetup scale="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Q63"/>
  <sheetViews>
    <sheetView tabSelected="1" defaultGridColor="0" view="pageBreakPreview" topLeftCell="C1" colorId="22" zoomScale="65" zoomScaleNormal="74" zoomScaleSheetLayoutView="65" workbookViewId="0">
      <selection activeCell="L28" sqref="L28"/>
    </sheetView>
  </sheetViews>
  <sheetFormatPr defaultColWidth="12.5546875" defaultRowHeight="15" x14ac:dyDescent="0.25"/>
  <cols>
    <col min="1" max="3" width="12.5546875" style="62" customWidth="1"/>
    <col min="4" max="4" width="15.5546875" style="62" customWidth="1"/>
    <col min="5" max="5" width="13.109375" style="62" bestFit="1" customWidth="1"/>
    <col min="6" max="6" width="14.33203125" style="62" bestFit="1" customWidth="1"/>
    <col min="7" max="7" width="13.88671875" style="62" customWidth="1"/>
    <col min="8" max="9" width="16.44140625" style="62" customWidth="1"/>
    <col min="10" max="10" width="13.109375" style="62" bestFit="1" customWidth="1"/>
    <col min="11" max="11" width="13.109375" style="62" customWidth="1"/>
    <col min="12" max="12" width="17" style="62" customWidth="1"/>
    <col min="13" max="13" width="16.44140625" style="62" bestFit="1" customWidth="1"/>
    <col min="14" max="14" width="15.5546875" style="62" customWidth="1"/>
    <col min="15" max="15" width="3.5546875" style="62" customWidth="1"/>
    <col min="16" max="16" width="17.33203125" style="62" bestFit="1" customWidth="1"/>
    <col min="17" max="16384" width="12.5546875" style="62"/>
  </cols>
  <sheetData>
    <row r="1" spans="1:16" ht="15.6" x14ac:dyDescent="0.3">
      <c r="A1" s="6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9" t="s">
        <v>40</v>
      </c>
      <c r="O1" s="9"/>
    </row>
    <row r="2" spans="1:16" ht="15.6" x14ac:dyDescent="0.3">
      <c r="A2" s="70"/>
      <c r="B2" s="15"/>
      <c r="C2" s="15"/>
      <c r="D2" s="15"/>
      <c r="E2" s="10"/>
      <c r="F2" s="15"/>
      <c r="G2" s="15"/>
      <c r="H2" s="15"/>
      <c r="I2" s="15"/>
      <c r="J2" s="15"/>
      <c r="K2" s="15"/>
      <c r="L2" s="15"/>
      <c r="M2" s="15"/>
      <c r="P2" s="71">
        <v>45383</v>
      </c>
    </row>
    <row r="3" spans="1:16" ht="15.6" x14ac:dyDescent="0.3">
      <c r="A3" s="15"/>
      <c r="B3" s="15"/>
      <c r="C3" s="12"/>
      <c r="D3" s="12"/>
      <c r="E3" s="10"/>
      <c r="F3" s="12"/>
      <c r="G3" s="12"/>
      <c r="H3" s="12"/>
      <c r="I3" s="12"/>
      <c r="J3" s="12"/>
      <c r="K3" s="12"/>
      <c r="L3" s="12"/>
      <c r="M3" s="12"/>
      <c r="P3" s="13" t="s">
        <v>4</v>
      </c>
    </row>
    <row r="4" spans="1:16" ht="15.6" x14ac:dyDescent="0.3">
      <c r="A4" s="15"/>
      <c r="B4" s="15"/>
      <c r="C4" s="12"/>
      <c r="D4" s="12"/>
      <c r="E4" s="10"/>
      <c r="F4" s="12"/>
      <c r="G4" s="12"/>
      <c r="H4" s="12"/>
      <c r="I4" s="12"/>
      <c r="J4" s="12"/>
      <c r="K4" s="12"/>
      <c r="L4" s="12"/>
      <c r="M4" s="12" t="s">
        <v>40</v>
      </c>
      <c r="P4" s="13" t="s">
        <v>41</v>
      </c>
    </row>
    <row r="5" spans="1:16" ht="15.6" x14ac:dyDescent="0.3">
      <c r="A5" s="15"/>
      <c r="B5" s="1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/>
      <c r="O5" s="14"/>
      <c r="P5" s="13" t="s">
        <v>134</v>
      </c>
    </row>
    <row r="6" spans="1:16" ht="15.6" x14ac:dyDescent="0.3">
      <c r="A6" s="55" t="s">
        <v>42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ht="15.6" x14ac:dyDescent="0.3">
      <c r="A8" s="56" t="s">
        <v>43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ht="15.6" x14ac:dyDescent="0.3">
      <c r="A9" s="7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ht="15.6" x14ac:dyDescent="0.3">
      <c r="A10" s="57" t="s">
        <v>128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16" ht="15.6" x14ac:dyDescent="0.3">
      <c r="A11" s="7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5"/>
    </row>
    <row r="12" spans="1:16" x14ac:dyDescent="0.25">
      <c r="A12" s="15"/>
      <c r="B12" s="15"/>
      <c r="C12" s="15"/>
      <c r="D12" s="15"/>
      <c r="E12" s="16" t="s">
        <v>44</v>
      </c>
      <c r="F12" s="15"/>
      <c r="G12" s="15"/>
      <c r="H12" s="15"/>
      <c r="I12" s="15"/>
      <c r="J12" s="15"/>
      <c r="K12" s="15"/>
      <c r="L12" s="15"/>
      <c r="M12" s="16" t="s">
        <v>45</v>
      </c>
      <c r="N12" s="16" t="s">
        <v>46</v>
      </c>
      <c r="O12" s="16"/>
      <c r="P12" s="15"/>
    </row>
    <row r="13" spans="1:16" x14ac:dyDescent="0.25">
      <c r="A13" s="15"/>
      <c r="B13" s="15"/>
      <c r="C13" s="16" t="s">
        <v>47</v>
      </c>
      <c r="D13" s="15"/>
      <c r="E13" s="16" t="s">
        <v>48</v>
      </c>
      <c r="F13" s="16" t="s">
        <v>49</v>
      </c>
      <c r="G13" s="16" t="s">
        <v>50</v>
      </c>
      <c r="H13" s="16" t="s">
        <v>51</v>
      </c>
      <c r="I13" s="16" t="s">
        <v>52</v>
      </c>
      <c r="J13" s="16" t="s">
        <v>51</v>
      </c>
      <c r="K13" s="16" t="s">
        <v>52</v>
      </c>
      <c r="L13" s="16" t="s">
        <v>45</v>
      </c>
      <c r="M13" s="16" t="s">
        <v>52</v>
      </c>
      <c r="N13" s="16" t="s">
        <v>53</v>
      </c>
      <c r="O13" s="16"/>
      <c r="P13" s="12" t="s">
        <v>51</v>
      </c>
    </row>
    <row r="14" spans="1:16" x14ac:dyDescent="0.25">
      <c r="A14" s="15"/>
      <c r="B14" s="15"/>
      <c r="C14" s="16" t="s">
        <v>54</v>
      </c>
      <c r="D14" s="15"/>
      <c r="E14" s="16" t="s">
        <v>55</v>
      </c>
      <c r="F14" s="16" t="s">
        <v>55</v>
      </c>
      <c r="G14" s="16" t="s">
        <v>56</v>
      </c>
      <c r="H14" s="16" t="s">
        <v>57</v>
      </c>
      <c r="I14" s="16" t="s">
        <v>57</v>
      </c>
      <c r="J14" s="16" t="s">
        <v>58</v>
      </c>
      <c r="K14" s="16" t="s">
        <v>58</v>
      </c>
      <c r="L14" s="16" t="s">
        <v>57</v>
      </c>
      <c r="M14" s="16" t="s">
        <v>57</v>
      </c>
      <c r="N14" s="16" t="s">
        <v>59</v>
      </c>
      <c r="O14" s="16"/>
      <c r="P14" s="12" t="s">
        <v>58</v>
      </c>
    </row>
    <row r="15" spans="1:16" x14ac:dyDescent="0.25">
      <c r="A15" s="43" t="s">
        <v>60</v>
      </c>
      <c r="B15" s="43" t="s">
        <v>61</v>
      </c>
      <c r="C15" s="61" t="s">
        <v>62</v>
      </c>
      <c r="D15" s="61" t="s">
        <v>63</v>
      </c>
      <c r="E15" s="61" t="s">
        <v>64</v>
      </c>
      <c r="F15" s="61" t="s">
        <v>64</v>
      </c>
      <c r="G15" s="61" t="s">
        <v>64</v>
      </c>
      <c r="H15" s="61" t="s">
        <v>62</v>
      </c>
      <c r="I15" s="61" t="s">
        <v>62</v>
      </c>
      <c r="J15" s="61" t="s">
        <v>62</v>
      </c>
      <c r="K15" s="61" t="s">
        <v>62</v>
      </c>
      <c r="L15" s="61" t="s">
        <v>62</v>
      </c>
      <c r="M15" s="61" t="s">
        <v>62</v>
      </c>
      <c r="N15" s="61" t="s">
        <v>65</v>
      </c>
      <c r="O15" s="61"/>
      <c r="P15" s="17" t="s">
        <v>66</v>
      </c>
    </row>
    <row r="16" spans="1:16" x14ac:dyDescent="0.25">
      <c r="A16" s="15"/>
      <c r="B16" s="15"/>
      <c r="C16" s="31"/>
      <c r="D16" s="15"/>
      <c r="E16" s="15"/>
      <c r="F16" s="15"/>
      <c r="G16" s="15"/>
      <c r="H16" s="15"/>
      <c r="I16" s="12"/>
      <c r="J16" s="15"/>
      <c r="K16" s="12"/>
      <c r="L16" s="15"/>
      <c r="M16" s="15"/>
      <c r="N16" s="44"/>
      <c r="O16" s="15"/>
      <c r="P16" s="15"/>
    </row>
    <row r="17" spans="1:17" x14ac:dyDescent="0.25">
      <c r="A17" s="43"/>
      <c r="B17" s="15"/>
      <c r="C17" s="31"/>
      <c r="D17" s="15"/>
      <c r="E17" s="19"/>
      <c r="F17" s="19"/>
      <c r="G17" s="19"/>
      <c r="H17" s="15"/>
      <c r="I17" s="37"/>
      <c r="J17" s="15"/>
      <c r="K17" s="37"/>
      <c r="L17" s="15"/>
      <c r="M17" s="15"/>
      <c r="N17" s="15"/>
      <c r="O17" s="15"/>
      <c r="P17" s="15"/>
      <c r="Q17" s="15"/>
    </row>
    <row r="18" spans="1:17" x14ac:dyDescent="0.25">
      <c r="A18" s="45" t="s">
        <v>67</v>
      </c>
      <c r="B18" s="6" t="s">
        <v>68</v>
      </c>
      <c r="C18" s="68">
        <v>115724.71921955998</v>
      </c>
      <c r="D18" s="68">
        <v>763237.17130456981</v>
      </c>
      <c r="E18" s="73">
        <v>0.15162400000000001</v>
      </c>
      <c r="F18" s="73">
        <v>0.17942900000000001</v>
      </c>
      <c r="G18" s="73">
        <v>2.7804999999999996E-2</v>
      </c>
      <c r="H18" s="68">
        <v>21221.81</v>
      </c>
      <c r="I18" s="68">
        <v>-73222.13</v>
      </c>
      <c r="J18" s="68">
        <v>-391.94</v>
      </c>
      <c r="K18" s="68">
        <v>2447.5500000000002</v>
      </c>
      <c r="L18" s="68">
        <v>20829.870000000003</v>
      </c>
      <c r="M18" s="68">
        <v>-70774.58</v>
      </c>
      <c r="N18" s="28">
        <v>103.17784981091214</v>
      </c>
      <c r="P18" s="74">
        <v>4.9799999999999997E-2</v>
      </c>
    </row>
    <row r="19" spans="1:17" x14ac:dyDescent="0.25">
      <c r="A19" s="45"/>
      <c r="B19" s="6"/>
      <c r="C19" s="68"/>
      <c r="D19" s="68"/>
      <c r="E19" s="73"/>
      <c r="F19" s="73"/>
      <c r="G19" s="73"/>
      <c r="H19" s="68"/>
      <c r="I19" s="68"/>
      <c r="J19" s="68"/>
      <c r="K19" s="68"/>
      <c r="L19" s="68"/>
      <c r="M19" s="68"/>
      <c r="N19" s="28"/>
      <c r="P19" s="74"/>
    </row>
    <row r="20" spans="1:17" x14ac:dyDescent="0.25">
      <c r="A20" s="45" t="s">
        <v>67</v>
      </c>
      <c r="B20" s="6" t="s">
        <v>69</v>
      </c>
      <c r="C20" s="68">
        <v>111847.91</v>
      </c>
      <c r="D20" s="68">
        <v>784503.45</v>
      </c>
      <c r="E20" s="73">
        <v>0.142572</v>
      </c>
      <c r="F20" s="73">
        <v>0.17942900000000001</v>
      </c>
      <c r="G20" s="73">
        <v>3.6857000000000001E-2</v>
      </c>
      <c r="H20" s="68">
        <v>28914.44</v>
      </c>
      <c r="I20" s="68">
        <v>-44307.69</v>
      </c>
      <c r="J20" s="68">
        <v>-303.87</v>
      </c>
      <c r="K20" s="68">
        <v>2143.6800000000003</v>
      </c>
      <c r="L20" s="68">
        <v>28610.57</v>
      </c>
      <c r="M20" s="68">
        <v>-42164.01</v>
      </c>
      <c r="N20" s="28">
        <v>70.150621857634292</v>
      </c>
      <c r="P20" s="74">
        <v>4.9799999999999997E-2</v>
      </c>
    </row>
    <row r="21" spans="1:17" x14ac:dyDescent="0.25">
      <c r="A21" s="45"/>
      <c r="B21" s="6"/>
      <c r="C21" s="68"/>
      <c r="D21" s="68"/>
      <c r="E21" s="73"/>
      <c r="F21" s="73"/>
      <c r="G21" s="73"/>
      <c r="H21" s="68"/>
      <c r="I21" s="68"/>
      <c r="J21" s="68"/>
      <c r="K21" s="68"/>
      <c r="L21" s="68"/>
      <c r="M21" s="68"/>
      <c r="N21" s="28"/>
      <c r="P21" s="74"/>
    </row>
    <row r="22" spans="1:17" x14ac:dyDescent="0.25">
      <c r="A22" s="45" t="s">
        <v>67</v>
      </c>
      <c r="B22" s="6" t="s">
        <v>70</v>
      </c>
      <c r="C22" s="68">
        <v>84228.60693004998</v>
      </c>
      <c r="D22" s="68">
        <v>567526.16798570333</v>
      </c>
      <c r="E22" s="73">
        <v>0.14841399999999999</v>
      </c>
      <c r="F22" s="73">
        <v>0.17942900000000001</v>
      </c>
      <c r="G22" s="73">
        <v>3.1015000000000015E-2</v>
      </c>
      <c r="H22" s="68">
        <v>17601.82</v>
      </c>
      <c r="I22" s="68">
        <v>-26705.870000000003</v>
      </c>
      <c r="J22" s="68">
        <v>-183.88</v>
      </c>
      <c r="K22" s="68">
        <v>1959.8000000000002</v>
      </c>
      <c r="L22" s="68">
        <v>17417.939999999999</v>
      </c>
      <c r="M22" s="68">
        <v>-24746.070000000003</v>
      </c>
      <c r="N22" s="28">
        <v>30.438514372933096</v>
      </c>
      <c r="P22" s="74">
        <v>4.9799999999999997E-2</v>
      </c>
    </row>
    <row r="23" spans="1:17" x14ac:dyDescent="0.25">
      <c r="A23" s="45"/>
      <c r="B23" s="6"/>
      <c r="C23" s="68"/>
      <c r="D23" s="68"/>
      <c r="E23" s="73"/>
      <c r="F23" s="73"/>
      <c r="G23" s="73"/>
      <c r="H23" s="68"/>
      <c r="I23" s="68"/>
      <c r="J23" s="68"/>
      <c r="K23" s="68"/>
      <c r="L23" s="68"/>
      <c r="M23" s="68"/>
      <c r="N23" s="28"/>
      <c r="P23" s="74"/>
    </row>
    <row r="24" spans="1:17" x14ac:dyDescent="0.25">
      <c r="A24" s="45" t="s">
        <v>67</v>
      </c>
      <c r="B24" s="6" t="s">
        <v>71</v>
      </c>
      <c r="C24" s="68">
        <v>68159.839387684973</v>
      </c>
      <c r="D24" s="68">
        <v>397013.02016849624</v>
      </c>
      <c r="E24" s="73">
        <v>0.171682</v>
      </c>
      <c r="F24" s="73">
        <v>0.15429899999999999</v>
      </c>
      <c r="G24" s="73">
        <v>-1.738300000000001E-2</v>
      </c>
      <c r="H24" s="68">
        <v>-6901.28</v>
      </c>
      <c r="I24" s="68">
        <v>-33607.15</v>
      </c>
      <c r="J24" s="68">
        <v>-110.83</v>
      </c>
      <c r="K24" s="68">
        <v>1848.9700000000003</v>
      </c>
      <c r="L24" s="68">
        <v>-7012.11</v>
      </c>
      <c r="M24" s="68">
        <v>-31758.18</v>
      </c>
      <c r="N24" s="28">
        <v>20.130527888446213</v>
      </c>
      <c r="P24" s="74">
        <v>4.9799999999999997E-2</v>
      </c>
    </row>
    <row r="25" spans="1:17" x14ac:dyDescent="0.25">
      <c r="A25" s="45"/>
      <c r="B25" s="6"/>
      <c r="C25" s="68"/>
      <c r="D25" s="68"/>
      <c r="E25" s="73"/>
      <c r="F25" s="73"/>
      <c r="G25" s="73"/>
      <c r="H25" s="68"/>
      <c r="I25" s="68"/>
      <c r="J25" s="68"/>
      <c r="K25" s="68"/>
      <c r="L25" s="68"/>
      <c r="M25" s="68"/>
      <c r="N25" s="28"/>
      <c r="P25" s="74"/>
    </row>
    <row r="26" spans="1:17" x14ac:dyDescent="0.25">
      <c r="A26" s="45" t="s">
        <v>67</v>
      </c>
      <c r="B26" s="6" t="s">
        <v>72</v>
      </c>
      <c r="C26" s="68">
        <v>93105.310712955019</v>
      </c>
      <c r="D26" s="68">
        <v>628159.30559101352</v>
      </c>
      <c r="E26" s="73">
        <v>0.14821899999999999</v>
      </c>
      <c r="F26" s="73">
        <v>0.15429899999999999</v>
      </c>
      <c r="G26" s="73">
        <v>6.0800000000000021E-3</v>
      </c>
      <c r="H26" s="68">
        <v>3819.21</v>
      </c>
      <c r="I26" s="68">
        <v>-29787.940000000002</v>
      </c>
      <c r="J26" s="68">
        <v>-139.47</v>
      </c>
      <c r="K26" s="68">
        <v>1709.5000000000002</v>
      </c>
      <c r="L26" s="68">
        <v>3679.7400000000002</v>
      </c>
      <c r="M26" s="68">
        <v>-28078.440000000002</v>
      </c>
      <c r="N26" s="28">
        <v>23.054525600582384</v>
      </c>
      <c r="P26" s="74">
        <v>4.9799999999999997E-2</v>
      </c>
    </row>
    <row r="27" spans="1:17" x14ac:dyDescent="0.25">
      <c r="A27" s="45"/>
      <c r="B27" s="6"/>
      <c r="C27" s="68"/>
      <c r="D27" s="68"/>
      <c r="E27" s="73"/>
      <c r="F27" s="73"/>
      <c r="G27" s="73"/>
      <c r="H27" s="68"/>
      <c r="I27" s="68"/>
      <c r="J27" s="68"/>
      <c r="K27" s="68"/>
      <c r="L27" s="68"/>
      <c r="M27" s="68"/>
      <c r="N27" s="28"/>
      <c r="P27" s="74"/>
    </row>
    <row r="28" spans="1:17" x14ac:dyDescent="0.25">
      <c r="A28" s="45" t="s">
        <v>67</v>
      </c>
      <c r="B28" s="6" t="s">
        <v>73</v>
      </c>
      <c r="C28" s="68">
        <v>77384.863379219954</v>
      </c>
      <c r="D28" s="68">
        <v>479335.77227469999</v>
      </c>
      <c r="E28" s="73">
        <v>0.161442</v>
      </c>
      <c r="F28" s="73">
        <v>0.15429899999999999</v>
      </c>
      <c r="G28" s="73">
        <v>-7.1430000000000105E-3</v>
      </c>
      <c r="H28" s="68">
        <v>-3423.9</v>
      </c>
      <c r="I28" s="68">
        <v>-33211.840000000004</v>
      </c>
      <c r="J28" s="68">
        <v>-123.62</v>
      </c>
      <c r="K28" s="68">
        <v>1585.88</v>
      </c>
      <c r="L28" s="68">
        <v>-3547.52</v>
      </c>
      <c r="M28" s="68">
        <v>-31625.960000000003</v>
      </c>
      <c r="N28" s="28">
        <v>24.318869241507834</v>
      </c>
      <c r="P28" s="74">
        <v>4.9799999999999997E-2</v>
      </c>
    </row>
    <row r="29" spans="1:17" x14ac:dyDescent="0.25">
      <c r="A29" s="45"/>
      <c r="B29" s="6"/>
      <c r="C29" s="68"/>
      <c r="D29" s="68"/>
      <c r="E29" s="73"/>
      <c r="F29" s="73"/>
      <c r="G29" s="73"/>
      <c r="H29" s="68"/>
      <c r="I29" s="68"/>
      <c r="J29" s="68"/>
      <c r="K29" s="68"/>
      <c r="L29" s="68"/>
      <c r="M29" s="68"/>
      <c r="N29" s="28"/>
      <c r="P29" s="74"/>
    </row>
    <row r="30" spans="1:17" x14ac:dyDescent="0.25">
      <c r="A30" s="45" t="s">
        <v>67</v>
      </c>
      <c r="B30" s="6" t="s">
        <v>74</v>
      </c>
      <c r="C30" s="68">
        <v>72386.294799999989</v>
      </c>
      <c r="D30" s="68">
        <v>546132.2440643349</v>
      </c>
      <c r="E30" s="73">
        <v>0.132544</v>
      </c>
      <c r="F30" s="73">
        <v>0.17942900000000001</v>
      </c>
      <c r="G30" s="73">
        <v>4.688500000000001E-2</v>
      </c>
      <c r="H30" s="68">
        <v>25605.41</v>
      </c>
      <c r="I30" s="68">
        <v>-7606.4300000000039</v>
      </c>
      <c r="J30" s="68">
        <v>-151.94</v>
      </c>
      <c r="K30" s="68">
        <v>1433.94</v>
      </c>
      <c r="L30" s="68">
        <v>25453.47</v>
      </c>
      <c r="M30" s="68">
        <v>-6172.4900000000034</v>
      </c>
      <c r="N30" s="28">
        <v>75.302209695603153</v>
      </c>
      <c r="P30" s="74">
        <v>5.4899999999999997E-2</v>
      </c>
    </row>
    <row r="31" spans="1:17" x14ac:dyDescent="0.25">
      <c r="A31" s="45"/>
      <c r="B31" s="6"/>
      <c r="C31" s="68"/>
      <c r="D31" s="68"/>
      <c r="E31" s="73"/>
      <c r="F31" s="73"/>
      <c r="G31" s="73"/>
      <c r="H31" s="68"/>
      <c r="I31" s="68"/>
      <c r="J31" s="68"/>
      <c r="K31" s="68"/>
      <c r="L31" s="68"/>
      <c r="M31" s="68"/>
      <c r="N31" s="28"/>
      <c r="P31" s="74"/>
    </row>
    <row r="32" spans="1:17" x14ac:dyDescent="0.25">
      <c r="A32" s="45" t="s">
        <v>67</v>
      </c>
      <c r="B32" s="6" t="s">
        <v>75</v>
      </c>
      <c r="C32" s="68">
        <v>264909.69390000007</v>
      </c>
      <c r="D32" s="68">
        <v>1987286.1884094968</v>
      </c>
      <c r="E32" s="73">
        <v>0.133302</v>
      </c>
      <c r="F32" s="73">
        <v>0.17942900000000001</v>
      </c>
      <c r="G32" s="73">
        <v>4.6127000000000001E-2</v>
      </c>
      <c r="H32" s="68">
        <v>91667.55</v>
      </c>
      <c r="I32" s="68">
        <v>84061.119999999995</v>
      </c>
      <c r="J32" s="68">
        <v>-34.799999999999997</v>
      </c>
      <c r="K32" s="68">
        <v>1399.14</v>
      </c>
      <c r="L32" s="68">
        <v>91632.75</v>
      </c>
      <c r="M32" s="68">
        <v>85460.26</v>
      </c>
      <c r="N32" s="28">
        <v>162.35999999999999</v>
      </c>
      <c r="P32" s="74">
        <v>5.4899999999999997E-2</v>
      </c>
    </row>
    <row r="33" spans="1:16" x14ac:dyDescent="0.25">
      <c r="A33" s="45"/>
      <c r="B33" s="6"/>
      <c r="C33" s="68"/>
      <c r="D33" s="68"/>
      <c r="E33" s="73"/>
      <c r="F33" s="73"/>
      <c r="G33" s="73"/>
      <c r="H33" s="68"/>
      <c r="I33" s="68"/>
      <c r="J33" s="68"/>
      <c r="K33" s="68"/>
      <c r="L33" s="68"/>
      <c r="M33" s="68"/>
      <c r="N33" s="28"/>
      <c r="P33" s="74"/>
    </row>
    <row r="34" spans="1:16" x14ac:dyDescent="0.25">
      <c r="A34" s="45" t="s">
        <v>67</v>
      </c>
      <c r="B34" s="6" t="s">
        <v>76</v>
      </c>
      <c r="C34" s="68">
        <v>223385.82</v>
      </c>
      <c r="D34" s="68">
        <v>1400995.6599438344</v>
      </c>
      <c r="E34" s="73">
        <v>0.15944800000000001</v>
      </c>
      <c r="F34" s="73">
        <v>0.17942900000000001</v>
      </c>
      <c r="G34" s="73">
        <v>1.9980999999999999E-2</v>
      </c>
      <c r="H34" s="68">
        <v>27993.29</v>
      </c>
      <c r="I34" s="68">
        <v>112054.41</v>
      </c>
      <c r="J34" s="68">
        <f>ROUND(I32*P34/12,2)</f>
        <v>384.58</v>
      </c>
      <c r="K34" s="68">
        <f>K32+J34</f>
        <v>1783.72</v>
      </c>
      <c r="L34" s="68">
        <f>H34+J34</f>
        <v>28377.870000000003</v>
      </c>
      <c r="M34" s="68">
        <f>I34+K34</f>
        <v>113838.13</v>
      </c>
      <c r="N34" s="28">
        <v>187.64138225255974</v>
      </c>
      <c r="P34" s="74">
        <v>5.4899999999999997E-2</v>
      </c>
    </row>
    <row r="35" spans="1:16" x14ac:dyDescent="0.25">
      <c r="A35" s="45"/>
      <c r="B35" s="6"/>
      <c r="C35" s="68"/>
      <c r="D35" s="68"/>
      <c r="E35" s="73"/>
      <c r="F35" s="73"/>
      <c r="G35" s="73"/>
      <c r="H35" s="68"/>
      <c r="I35" s="68"/>
      <c r="J35" s="68"/>
      <c r="K35" s="68"/>
      <c r="L35" s="68"/>
      <c r="M35" s="68"/>
      <c r="N35" s="28"/>
      <c r="P35" s="74"/>
    </row>
    <row r="36" spans="1:16" x14ac:dyDescent="0.25">
      <c r="A36" s="45" t="s">
        <v>67</v>
      </c>
      <c r="B36" s="6" t="s">
        <v>77</v>
      </c>
      <c r="C36" s="68">
        <v>184953.22</v>
      </c>
      <c r="D36" s="68">
        <v>1262905.2846566248</v>
      </c>
      <c r="E36" s="73">
        <v>0.146451</v>
      </c>
      <c r="F36" s="73">
        <v>0.15248999999999999</v>
      </c>
      <c r="G36" s="73">
        <v>6.0389999999999888E-3</v>
      </c>
      <c r="H36" s="68">
        <v>7626.69</v>
      </c>
      <c r="I36" s="68">
        <f>I34+H36</f>
        <v>119681.1</v>
      </c>
      <c r="J36" s="68">
        <f>ROUND(I34*P36/12,2)</f>
        <v>512.65</v>
      </c>
      <c r="K36" s="68">
        <f>K34+J36</f>
        <v>2296.37</v>
      </c>
      <c r="L36" s="68">
        <f>H36+J36</f>
        <v>8139.3399999999992</v>
      </c>
      <c r="M36" s="68">
        <f>I36+K36</f>
        <v>121977.47</v>
      </c>
      <c r="N36" s="28">
        <v>255.14578085642404</v>
      </c>
      <c r="P36" s="74">
        <v>5.4899999999999997E-2</v>
      </c>
    </row>
    <row r="37" spans="1:16" x14ac:dyDescent="0.25">
      <c r="A37" s="45"/>
      <c r="B37" s="6"/>
      <c r="C37" s="68"/>
      <c r="D37" s="68"/>
      <c r="E37" s="73"/>
      <c r="F37" s="73"/>
      <c r="G37" s="73"/>
      <c r="H37" s="68"/>
      <c r="I37" s="68"/>
      <c r="J37" s="68"/>
      <c r="K37" s="68"/>
      <c r="L37" s="68"/>
      <c r="M37" s="68"/>
      <c r="N37" s="28"/>
      <c r="P37" s="74"/>
    </row>
    <row r="38" spans="1:16" x14ac:dyDescent="0.25">
      <c r="A38" s="45" t="s">
        <v>48</v>
      </c>
      <c r="B38" s="6" t="s">
        <v>78</v>
      </c>
      <c r="C38" s="68">
        <v>142342.45000000001</v>
      </c>
      <c r="D38" s="68">
        <v>921547.1023742659</v>
      </c>
      <c r="E38" s="73">
        <v>0.15445999999999999</v>
      </c>
      <c r="F38" s="73">
        <v>0.15248999999999999</v>
      </c>
      <c r="G38" s="73">
        <v>-1.9699999999999995E-3</v>
      </c>
      <c r="H38" s="68">
        <v>-1815.45</v>
      </c>
      <c r="I38" s="68">
        <f>I36+H38</f>
        <v>117865.65000000001</v>
      </c>
      <c r="J38" s="68">
        <f>ROUND(I36*P38/12,2)</f>
        <v>547.54</v>
      </c>
      <c r="K38" s="68">
        <f>K36+J38</f>
        <v>2843.91</v>
      </c>
      <c r="L38" s="68">
        <f>H38+J38</f>
        <v>-1267.9100000000001</v>
      </c>
      <c r="M38" s="68">
        <f>I38+K38</f>
        <v>120709.56000000001</v>
      </c>
      <c r="N38" s="28">
        <v>317.39789885446339</v>
      </c>
      <c r="P38" s="74">
        <v>5.4899999999999997E-2</v>
      </c>
    </row>
    <row r="39" spans="1:16" x14ac:dyDescent="0.25">
      <c r="A39" s="45"/>
      <c r="B39" s="6"/>
      <c r="C39" s="68"/>
      <c r="D39" s="68"/>
      <c r="E39" s="73"/>
      <c r="F39" s="73"/>
      <c r="G39" s="73"/>
      <c r="H39" s="68"/>
      <c r="I39" s="68"/>
      <c r="J39" s="68"/>
      <c r="K39" s="68"/>
      <c r="L39" s="68"/>
      <c r="M39" s="68"/>
      <c r="N39" s="28"/>
      <c r="P39" s="74"/>
    </row>
    <row r="40" spans="1:16" x14ac:dyDescent="0.25">
      <c r="A40" s="18" t="s">
        <v>48</v>
      </c>
      <c r="B40" s="7" t="s">
        <v>79</v>
      </c>
      <c r="C40" s="48">
        <v>120327.9</v>
      </c>
      <c r="D40" s="48">
        <v>716236.91600714833</v>
      </c>
      <c r="E40" s="75">
        <v>0.16800000000000001</v>
      </c>
      <c r="F40" s="75">
        <v>0.15248999999999999</v>
      </c>
      <c r="G40" s="75">
        <v>-1.5510000000000024E-2</v>
      </c>
      <c r="H40" s="48">
        <v>-11108.83</v>
      </c>
      <c r="I40" s="68">
        <f>I38+H40</f>
        <v>106756.82</v>
      </c>
      <c r="J40" s="68">
        <f>ROUND(I38*P40/12,2)</f>
        <v>539.24</v>
      </c>
      <c r="K40" s="68">
        <f>K38+J40</f>
        <v>3383.1499999999996</v>
      </c>
      <c r="L40" s="68">
        <f>H40+J40</f>
        <v>-10569.59</v>
      </c>
      <c r="M40" s="68">
        <f>I40+K40</f>
        <v>110139.97</v>
      </c>
      <c r="N40" s="30">
        <v>268.76886616926487</v>
      </c>
      <c r="O40" s="43"/>
      <c r="P40" s="76">
        <v>5.4899999999999997E-2</v>
      </c>
    </row>
    <row r="41" spans="1:16" x14ac:dyDescent="0.25">
      <c r="A41" s="38"/>
      <c r="B41" s="15"/>
      <c r="C41" s="31"/>
      <c r="D41" s="31"/>
      <c r="E41" s="32"/>
      <c r="F41" s="32"/>
      <c r="G41" s="32"/>
      <c r="H41" s="27"/>
      <c r="I41" s="15"/>
      <c r="J41" s="15"/>
      <c r="K41" s="15"/>
      <c r="L41" s="15"/>
      <c r="M41" s="15"/>
      <c r="N41" s="77"/>
      <c r="O41" s="77"/>
      <c r="P41" s="16"/>
    </row>
    <row r="42" spans="1:16" x14ac:dyDescent="0.25">
      <c r="A42" s="38"/>
      <c r="B42" s="15" t="s">
        <v>45</v>
      </c>
      <c r="C42" s="31">
        <f>SUM(C18:C40)</f>
        <v>1558756.6283294698</v>
      </c>
      <c r="D42" s="31">
        <f>SUM(D18:D40)</f>
        <v>10454878.282780187</v>
      </c>
      <c r="E42" s="32">
        <f>ROUND(C42/D42,6)</f>
        <v>0.149094</v>
      </c>
      <c r="F42" s="32"/>
      <c r="G42" s="32"/>
      <c r="H42" s="27">
        <f>SUM(H18:H40)</f>
        <v>201200.76</v>
      </c>
      <c r="I42" s="27">
        <f>I40</f>
        <v>106756.82</v>
      </c>
      <c r="J42" s="27">
        <f>SUM(J18:J40)</f>
        <v>543.65999999999974</v>
      </c>
      <c r="K42" s="27">
        <f>K40</f>
        <v>3383.1499999999996</v>
      </c>
      <c r="L42" s="27">
        <f>SUM(L18:L40)</f>
        <v>201744.42</v>
      </c>
      <c r="M42" s="27">
        <f>M40</f>
        <v>110139.97</v>
      </c>
      <c r="N42" s="34">
        <f>SUM(N18:N40)</f>
        <v>1537.8870466003311</v>
      </c>
      <c r="O42" s="34"/>
      <c r="P42" s="74"/>
    </row>
    <row r="43" spans="1:16" x14ac:dyDescent="0.25">
      <c r="A43" s="38"/>
      <c r="B43" s="15"/>
      <c r="C43" s="31"/>
      <c r="D43" s="31"/>
      <c r="E43" s="32"/>
      <c r="F43" s="32"/>
      <c r="G43" s="32"/>
      <c r="H43" s="27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15"/>
      <c r="B44" s="15"/>
      <c r="C44" s="31"/>
      <c r="D44" s="31"/>
      <c r="E44" s="32"/>
      <c r="F44" s="32"/>
      <c r="G44" s="32"/>
      <c r="H44" s="27"/>
      <c r="I44" s="15"/>
      <c r="J44" s="15"/>
      <c r="K44" s="15"/>
      <c r="L44" s="15"/>
      <c r="M44" s="15"/>
      <c r="N44" s="15"/>
      <c r="O44" s="15"/>
      <c r="P44" s="78"/>
    </row>
    <row r="45" spans="1:16" x14ac:dyDescent="0.25">
      <c r="A45" s="15" t="s">
        <v>80</v>
      </c>
      <c r="B45" s="31"/>
      <c r="C45" s="31"/>
      <c r="D45" s="32"/>
      <c r="E45" s="32"/>
      <c r="F45" s="35">
        <f>M42/D42</f>
        <v>1.0534792182268363E-2</v>
      </c>
      <c r="G45" s="27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 t="s">
        <v>81</v>
      </c>
      <c r="B46" s="31"/>
      <c r="C46" s="31"/>
      <c r="D46" s="32"/>
      <c r="E46" s="32"/>
      <c r="F46" s="8">
        <f>N42</f>
        <v>1537.8870466003311</v>
      </c>
      <c r="G46" s="27" t="s">
        <v>63</v>
      </c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5" t="s">
        <v>82</v>
      </c>
      <c r="B47" s="31"/>
      <c r="C47" s="31"/>
      <c r="D47" s="32"/>
      <c r="E47" s="32"/>
      <c r="F47" s="6">
        <f>ABS(+F45*F46)</f>
        <v>16.20132043573695</v>
      </c>
      <c r="G47" s="27" t="str">
        <f>IF(M42&gt;0,"Customer Rebate","Customer Charge")</f>
        <v>Customer Rebate</v>
      </c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31"/>
      <c r="C48" s="31"/>
      <c r="D48" s="32"/>
      <c r="E48" s="32"/>
      <c r="F48" s="6"/>
      <c r="G48" s="27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79"/>
      <c r="B49" s="15"/>
      <c r="C49" s="31"/>
      <c r="D49" s="46"/>
      <c r="E49" s="51"/>
      <c r="F49" s="32"/>
      <c r="G49" s="27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79"/>
      <c r="B50" s="15"/>
      <c r="C50" s="31"/>
      <c r="D50" s="15"/>
      <c r="E50" s="32"/>
      <c r="F50" s="6"/>
      <c r="G50" s="27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31"/>
      <c r="D51" s="15"/>
      <c r="E51" s="32"/>
      <c r="F51" s="35"/>
      <c r="G51" s="27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5"/>
      <c r="B52" s="15"/>
      <c r="C52" s="31"/>
      <c r="D52" s="31"/>
      <c r="E52" s="32"/>
      <c r="F52" s="32"/>
      <c r="G52" s="32"/>
      <c r="H52" s="27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5"/>
      <c r="B53" s="15"/>
      <c r="C53" s="31"/>
      <c r="D53" s="31"/>
      <c r="E53" s="32"/>
      <c r="F53" s="32"/>
      <c r="G53" s="32"/>
      <c r="H53" s="27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31"/>
      <c r="D54" s="31"/>
      <c r="E54" s="32"/>
      <c r="F54" s="32"/>
      <c r="G54" s="32"/>
      <c r="H54" s="27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15"/>
      <c r="B55" s="15"/>
      <c r="C55" s="31"/>
      <c r="D55" s="31"/>
      <c r="E55" s="32"/>
      <c r="F55" s="32"/>
      <c r="G55" s="32"/>
      <c r="H55" s="27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C56" s="68"/>
      <c r="D56" s="68"/>
      <c r="E56" s="80"/>
      <c r="F56" s="80"/>
      <c r="G56" s="80"/>
      <c r="H56" s="81"/>
    </row>
    <row r="57" spans="1:16" x14ac:dyDescent="0.25">
      <c r="C57" s="68"/>
      <c r="D57" s="68"/>
      <c r="E57" s="80"/>
      <c r="F57" s="80"/>
      <c r="G57" s="80"/>
      <c r="H57" s="81"/>
    </row>
    <row r="58" spans="1:16" x14ac:dyDescent="0.25">
      <c r="C58" s="68"/>
      <c r="D58" s="68"/>
      <c r="E58" s="80"/>
      <c r="F58" s="80"/>
      <c r="G58" s="80"/>
      <c r="H58" s="81"/>
    </row>
    <row r="59" spans="1:16" x14ac:dyDescent="0.25">
      <c r="C59" s="68"/>
      <c r="D59" s="68"/>
      <c r="E59" s="80"/>
      <c r="F59" s="80"/>
      <c r="G59" s="80"/>
      <c r="H59" s="81"/>
    </row>
    <row r="60" spans="1:16" x14ac:dyDescent="0.25">
      <c r="C60" s="68"/>
      <c r="D60" s="68"/>
      <c r="E60" s="80"/>
      <c r="F60" s="80"/>
      <c r="G60" s="80"/>
      <c r="H60" s="81"/>
    </row>
    <row r="61" spans="1:16" x14ac:dyDescent="0.25">
      <c r="C61" s="68"/>
      <c r="D61" s="68"/>
      <c r="E61" s="80"/>
      <c r="F61" s="80"/>
      <c r="G61" s="80"/>
      <c r="H61" s="81"/>
    </row>
    <row r="62" spans="1:16" x14ac:dyDescent="0.25">
      <c r="C62" s="68"/>
      <c r="D62" s="68"/>
      <c r="E62" s="80"/>
      <c r="F62" s="80"/>
      <c r="G62" s="80"/>
      <c r="H62" s="81"/>
    </row>
    <row r="63" spans="1:16" x14ac:dyDescent="0.25">
      <c r="C63" s="68"/>
      <c r="D63" s="68"/>
      <c r="E63" s="80"/>
      <c r="F63" s="80"/>
      <c r="G63" s="80"/>
      <c r="H63" s="81"/>
    </row>
  </sheetData>
  <mergeCells count="3">
    <mergeCell ref="A6:P6"/>
    <mergeCell ref="A8:P8"/>
    <mergeCell ref="A10:P10"/>
  </mergeCells>
  <printOptions horizontalCentered="1"/>
  <pageMargins left="0.23622047244094499" right="0.47244094488188998" top="0.511811023622047" bottom="0.62992125984252001" header="0.511811023622047" footer="0.511811023622047"/>
  <pageSetup scale="58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51"/>
  <sheetViews>
    <sheetView defaultGridColor="0" view="pageBreakPreview" topLeftCell="B1" colorId="22" zoomScale="74" zoomScaleNormal="77" zoomScaleSheetLayoutView="74" workbookViewId="0">
      <selection activeCell="K23" sqref="K23"/>
    </sheetView>
  </sheetViews>
  <sheetFormatPr defaultColWidth="12.5546875" defaultRowHeight="15" x14ac:dyDescent="0.25"/>
  <cols>
    <col min="1" max="1" width="16.109375" style="62" customWidth="1"/>
    <col min="2" max="2" width="19.5546875" style="62" bestFit="1" customWidth="1"/>
    <col min="3" max="4" width="13.88671875" style="62" customWidth="1"/>
    <col min="5" max="5" width="16.6640625" style="62" bestFit="1" customWidth="1"/>
    <col min="6" max="6" width="19.5546875" style="62" customWidth="1"/>
    <col min="7" max="8" width="16.44140625" style="62" customWidth="1"/>
    <col min="9" max="9" width="13.109375" style="62" customWidth="1"/>
    <col min="10" max="10" width="13.88671875" style="62" bestFit="1" customWidth="1"/>
    <col min="11" max="12" width="16.88671875" style="62" customWidth="1"/>
    <col min="13" max="13" width="16.44140625" style="62" customWidth="1"/>
    <col min="14" max="14" width="17.6640625" style="62" bestFit="1" customWidth="1"/>
    <col min="15" max="16384" width="12.5546875" style="62"/>
  </cols>
  <sheetData>
    <row r="1" spans="1:14" ht="15.6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N1" s="9" t="s">
        <v>40</v>
      </c>
    </row>
    <row r="2" spans="1:14" ht="15.6" x14ac:dyDescent="0.3">
      <c r="A2" s="15"/>
      <c r="B2" s="15"/>
      <c r="C2" s="15"/>
      <c r="D2" s="15"/>
      <c r="E2" s="10"/>
      <c r="F2" s="15"/>
      <c r="G2" s="15"/>
      <c r="H2" s="15"/>
      <c r="I2" s="15"/>
      <c r="J2" s="15"/>
      <c r="K2" s="15"/>
      <c r="L2" s="15"/>
      <c r="N2" s="11">
        <v>45383</v>
      </c>
    </row>
    <row r="3" spans="1:14" ht="15.6" x14ac:dyDescent="0.3">
      <c r="A3" s="12"/>
      <c r="B3" s="12"/>
      <c r="C3" s="12"/>
      <c r="D3" s="12"/>
      <c r="E3" s="10"/>
      <c r="F3" s="12"/>
      <c r="G3" s="12"/>
      <c r="H3" s="12"/>
      <c r="I3" s="12"/>
      <c r="J3" s="12"/>
      <c r="K3" s="12"/>
      <c r="L3" s="12"/>
      <c r="N3" s="13" t="s">
        <v>4</v>
      </c>
    </row>
    <row r="4" spans="1:14" ht="15.6" x14ac:dyDescent="0.3">
      <c r="A4" s="12"/>
      <c r="B4" s="12"/>
      <c r="C4" s="12"/>
      <c r="D4" s="12"/>
      <c r="E4" s="10"/>
      <c r="F4" s="12"/>
      <c r="G4" s="12"/>
      <c r="H4" s="12"/>
      <c r="I4" s="12"/>
      <c r="J4" s="12"/>
      <c r="K4" s="12"/>
      <c r="L4" s="12"/>
      <c r="N4" s="13" t="s">
        <v>83</v>
      </c>
    </row>
    <row r="5" spans="1:14" ht="15.6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4"/>
      <c r="N5" s="13" t="s">
        <v>134</v>
      </c>
    </row>
    <row r="6" spans="1:14" ht="15.6" x14ac:dyDescent="0.3">
      <c r="A6" s="55" t="s">
        <v>42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5.6" x14ac:dyDescent="0.3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4" ht="15.6" x14ac:dyDescent="0.3">
      <c r="A8" s="56" t="s">
        <v>84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ht="15.6" x14ac:dyDescent="0.3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 ht="15.6" x14ac:dyDescent="0.3">
      <c r="A10" s="57" t="s">
        <v>129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ht="15.6" x14ac:dyDescent="0.3">
      <c r="A11" s="56" t="s">
        <v>85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x14ac:dyDescent="0.25">
      <c r="A12" s="15"/>
      <c r="B12" s="12"/>
      <c r="C12" s="12"/>
      <c r="D12" s="12"/>
      <c r="E12" s="12"/>
      <c r="F12" s="12"/>
      <c r="G12" s="12"/>
      <c r="H12" s="12"/>
      <c r="I12" s="12"/>
      <c r="J12" s="12" t="s">
        <v>40</v>
      </c>
      <c r="K12" s="12"/>
      <c r="L12" s="12" t="s">
        <v>45</v>
      </c>
      <c r="M12" s="12" t="s">
        <v>46</v>
      </c>
      <c r="N12" s="15"/>
    </row>
    <row r="13" spans="1:14" x14ac:dyDescent="0.25">
      <c r="A13" s="15"/>
      <c r="B13" s="12" t="s">
        <v>47</v>
      </c>
      <c r="C13" s="12" t="s">
        <v>40</v>
      </c>
      <c r="D13" s="12" t="s">
        <v>48</v>
      </c>
      <c r="E13" s="12" t="s">
        <v>49</v>
      </c>
      <c r="F13" s="12" t="s">
        <v>50</v>
      </c>
      <c r="G13" s="12" t="s">
        <v>51</v>
      </c>
      <c r="H13" s="12" t="s">
        <v>52</v>
      </c>
      <c r="I13" s="12" t="s">
        <v>51</v>
      </c>
      <c r="J13" s="12" t="s">
        <v>52</v>
      </c>
      <c r="K13" s="12" t="s">
        <v>45</v>
      </c>
      <c r="L13" s="12" t="s">
        <v>52</v>
      </c>
      <c r="M13" s="12" t="s">
        <v>53</v>
      </c>
      <c r="N13" s="12" t="s">
        <v>51</v>
      </c>
    </row>
    <row r="14" spans="1:14" x14ac:dyDescent="0.25">
      <c r="A14" s="15"/>
      <c r="B14" s="16" t="s">
        <v>54</v>
      </c>
      <c r="C14" s="12"/>
      <c r="D14" s="12" t="s">
        <v>55</v>
      </c>
      <c r="E14" s="12" t="s">
        <v>55</v>
      </c>
      <c r="F14" s="12" t="s">
        <v>56</v>
      </c>
      <c r="G14" s="12" t="s">
        <v>57</v>
      </c>
      <c r="H14" s="12" t="s">
        <v>57</v>
      </c>
      <c r="I14" s="12" t="s">
        <v>58</v>
      </c>
      <c r="J14" s="12" t="s">
        <v>58</v>
      </c>
      <c r="K14" s="12" t="s">
        <v>57</v>
      </c>
      <c r="L14" s="12" t="s">
        <v>57</v>
      </c>
      <c r="M14" s="12" t="s">
        <v>59</v>
      </c>
      <c r="N14" s="12" t="s">
        <v>58</v>
      </c>
    </row>
    <row r="15" spans="1:14" x14ac:dyDescent="0.25">
      <c r="A15" s="43" t="s">
        <v>61</v>
      </c>
      <c r="B15" s="17" t="s">
        <v>62</v>
      </c>
      <c r="C15" s="17" t="s">
        <v>63</v>
      </c>
      <c r="D15" s="17" t="s">
        <v>64</v>
      </c>
      <c r="E15" s="17" t="s">
        <v>64</v>
      </c>
      <c r="F15" s="17" t="s">
        <v>64</v>
      </c>
      <c r="G15" s="17" t="s">
        <v>62</v>
      </c>
      <c r="H15" s="17" t="s">
        <v>62</v>
      </c>
      <c r="I15" s="17" t="s">
        <v>62</v>
      </c>
      <c r="J15" s="17" t="s">
        <v>62</v>
      </c>
      <c r="K15" s="17" t="s">
        <v>62</v>
      </c>
      <c r="L15" s="17" t="s">
        <v>62</v>
      </c>
      <c r="M15" s="17" t="s">
        <v>65</v>
      </c>
      <c r="N15" s="17" t="s">
        <v>66</v>
      </c>
    </row>
    <row r="16" spans="1:14" x14ac:dyDescent="0.25">
      <c r="A16" s="18"/>
      <c r="B16" s="18"/>
      <c r="C16" s="18"/>
      <c r="D16" s="19"/>
      <c r="E16" s="20"/>
      <c r="F16" s="20"/>
      <c r="G16" s="21"/>
      <c r="H16" s="22" t="s">
        <v>86</v>
      </c>
      <c r="I16" s="15"/>
      <c r="J16" s="22" t="s">
        <v>87</v>
      </c>
      <c r="K16" s="21"/>
      <c r="L16" s="21"/>
      <c r="M16" s="23"/>
      <c r="N16" s="24"/>
    </row>
    <row r="17" spans="1:14" x14ac:dyDescent="0.25">
      <c r="A17" s="6" t="s">
        <v>68</v>
      </c>
      <c r="B17" s="25">
        <v>102484.19</v>
      </c>
      <c r="C17" s="25">
        <v>1032234</v>
      </c>
      <c r="D17" s="26">
        <v>9.9283999999999997E-2</v>
      </c>
      <c r="E17" s="20">
        <v>0.110509</v>
      </c>
      <c r="F17" s="20">
        <f>E17-D17</f>
        <v>1.1224999999999999E-2</v>
      </c>
      <c r="G17" s="27">
        <f>ROUND(F17*C17,2)</f>
        <v>11586.83</v>
      </c>
      <c r="H17" s="27">
        <f>E48+G17</f>
        <v>118343.65000000001</v>
      </c>
      <c r="I17" s="27">
        <f>ROUND(E48*N17/12,2)</f>
        <v>488.41</v>
      </c>
      <c r="J17" s="27">
        <f>E49+I17</f>
        <v>3871.5599999999995</v>
      </c>
      <c r="K17" s="27">
        <f t="shared" ref="K17:L17" si="0">G17+I17</f>
        <v>12075.24</v>
      </c>
      <c r="L17" s="27">
        <f t="shared" si="0"/>
        <v>122215.21</v>
      </c>
      <c r="M17" s="28">
        <v>195.47981857446732</v>
      </c>
      <c r="N17" s="29">
        <v>5.4899999999999997E-2</v>
      </c>
    </row>
    <row r="18" spans="1:14" x14ac:dyDescent="0.25">
      <c r="A18" s="6"/>
      <c r="B18" s="25"/>
      <c r="C18" s="25"/>
      <c r="D18" s="26"/>
      <c r="E18" s="20"/>
      <c r="F18" s="20"/>
      <c r="G18" s="27"/>
      <c r="H18" s="27"/>
      <c r="I18" s="27"/>
      <c r="J18" s="27"/>
      <c r="K18" s="27"/>
      <c r="L18" s="27"/>
      <c r="M18" s="28"/>
      <c r="N18" s="29"/>
    </row>
    <row r="19" spans="1:14" x14ac:dyDescent="0.25">
      <c r="A19" s="6" t="s">
        <v>69</v>
      </c>
      <c r="B19" s="25">
        <v>117289.31</v>
      </c>
      <c r="C19" s="25">
        <v>1241904</v>
      </c>
      <c r="D19" s="26">
        <v>9.4442999999999999E-2</v>
      </c>
      <c r="E19" s="20">
        <f>E17</f>
        <v>0.110509</v>
      </c>
      <c r="F19" s="20">
        <f>E19-D19</f>
        <v>1.6065999999999997E-2</v>
      </c>
      <c r="G19" s="27">
        <f>ROUND(F19*C19,2)</f>
        <v>19952.43</v>
      </c>
      <c r="H19" s="27">
        <f t="shared" ref="H19" si="1">H17+G19</f>
        <v>138296.08000000002</v>
      </c>
      <c r="I19" s="27">
        <f>ROUND(H17*N19/12,2)</f>
        <v>541.41999999999996</v>
      </c>
      <c r="J19" s="27">
        <f>J17+I19</f>
        <v>4412.9799999999996</v>
      </c>
      <c r="K19" s="27">
        <f t="shared" ref="K19" si="2">G19+I19</f>
        <v>20493.849999999999</v>
      </c>
      <c r="L19" s="27">
        <f>H19+J19</f>
        <v>142709.06000000003</v>
      </c>
      <c r="M19" s="28">
        <v>125.64090640356913</v>
      </c>
      <c r="N19" s="29">
        <v>5.4899999999999997E-2</v>
      </c>
    </row>
    <row r="20" spans="1:14" x14ac:dyDescent="0.25">
      <c r="A20" s="6"/>
      <c r="B20" s="25"/>
      <c r="C20" s="25"/>
      <c r="D20" s="26"/>
      <c r="E20" s="19"/>
      <c r="F20" s="19"/>
      <c r="G20" s="21"/>
      <c r="H20" s="21"/>
      <c r="I20" s="21"/>
      <c r="J20" s="21"/>
      <c r="K20" s="21"/>
      <c r="L20" s="21"/>
      <c r="M20" s="30"/>
      <c r="N20" s="29"/>
    </row>
    <row r="21" spans="1:14" x14ac:dyDescent="0.25">
      <c r="A21" s="6" t="s">
        <v>70</v>
      </c>
      <c r="B21" s="25">
        <v>91806.91</v>
      </c>
      <c r="C21" s="25">
        <v>1426708</v>
      </c>
      <c r="D21" s="26">
        <v>6.4349000000000003E-2</v>
      </c>
      <c r="E21" s="20">
        <f>E19</f>
        <v>0.110509</v>
      </c>
      <c r="F21" s="20">
        <f>E21-D21</f>
        <v>4.6159999999999993E-2</v>
      </c>
      <c r="G21" s="27">
        <f>ROUND(F21*C21,2)</f>
        <v>65856.84</v>
      </c>
      <c r="H21" s="27">
        <f>H19+G21</f>
        <v>204152.92</v>
      </c>
      <c r="I21" s="27">
        <f>ROUND(H19*N21/12,2)</f>
        <v>632.70000000000005</v>
      </c>
      <c r="J21" s="27">
        <f>J19+I21</f>
        <v>5045.6799999999994</v>
      </c>
      <c r="K21" s="27">
        <f t="shared" ref="K21" si="3">G21+I21</f>
        <v>66489.539999999994</v>
      </c>
      <c r="L21" s="27">
        <f>H21+J21</f>
        <v>209198.6</v>
      </c>
      <c r="M21" s="28">
        <v>77.025998415530879</v>
      </c>
      <c r="N21" s="29">
        <v>5.4899999999999997E-2</v>
      </c>
    </row>
    <row r="23" spans="1:14" x14ac:dyDescent="0.25">
      <c r="A23" s="62" t="s">
        <v>71</v>
      </c>
      <c r="B23" s="25">
        <v>84248.62</v>
      </c>
      <c r="C23" s="25">
        <v>823178</v>
      </c>
      <c r="D23" s="26">
        <v>0.10234600000000001</v>
      </c>
      <c r="E23" s="20">
        <f>E21</f>
        <v>0.110509</v>
      </c>
      <c r="F23" s="20">
        <f>E23-D23</f>
        <v>8.1629999999999897E-3</v>
      </c>
      <c r="G23" s="27">
        <f>ROUND(F23*C23,2)</f>
        <v>6719.6</v>
      </c>
      <c r="H23" s="27">
        <f t="shared" ref="H23" si="4">H21+G23</f>
        <v>210872.52000000002</v>
      </c>
      <c r="I23" s="27">
        <f>ROUND(H21*N23/12,2)</f>
        <v>934</v>
      </c>
      <c r="J23" s="27">
        <f>J21+I23</f>
        <v>5979.6799999999994</v>
      </c>
      <c r="K23" s="27">
        <f t="shared" ref="K23:L23" si="5">G23+I23</f>
        <v>7653.6</v>
      </c>
      <c r="L23" s="27">
        <f t="shared" si="5"/>
        <v>216852.2</v>
      </c>
      <c r="M23" s="28">
        <v>61.689940826598239</v>
      </c>
      <c r="N23" s="29">
        <v>5.4899999999999997E-2</v>
      </c>
    </row>
    <row r="24" spans="1:14" x14ac:dyDescent="0.25">
      <c r="F24" s="20"/>
      <c r="G24" s="27"/>
      <c r="H24" s="27"/>
      <c r="I24" s="27"/>
      <c r="J24" s="27"/>
      <c r="K24" s="27"/>
      <c r="L24" s="27"/>
      <c r="M24" s="28"/>
      <c r="N24" s="29"/>
    </row>
    <row r="25" spans="1:14" x14ac:dyDescent="0.25">
      <c r="A25" s="62" t="s">
        <v>72</v>
      </c>
      <c r="B25" s="25">
        <v>71877.88</v>
      </c>
      <c r="C25" s="25">
        <v>692326</v>
      </c>
      <c r="D25" s="26">
        <v>0.103821</v>
      </c>
      <c r="E25" s="20">
        <f>E23</f>
        <v>0.110509</v>
      </c>
      <c r="F25" s="20">
        <f>E25-D25</f>
        <v>6.6879999999999995E-3</v>
      </c>
      <c r="G25" s="27">
        <f>ROUND(F25*C25,2)</f>
        <v>4630.28</v>
      </c>
      <c r="H25" s="27">
        <f t="shared" ref="H25" si="6">H23+G25</f>
        <v>215502.80000000002</v>
      </c>
      <c r="I25" s="27">
        <f>ROUND(H23*N25/12,2)</f>
        <v>964.74</v>
      </c>
      <c r="J25" s="27">
        <f>J23+I25</f>
        <v>6944.4199999999992</v>
      </c>
      <c r="K25" s="27">
        <f t="shared" ref="K25:L25" si="7">G25+I25</f>
        <v>5595.0199999999995</v>
      </c>
      <c r="L25" s="27">
        <f t="shared" si="7"/>
        <v>222447.22000000003</v>
      </c>
      <c r="M25" s="28">
        <v>62.988366477216438</v>
      </c>
      <c r="N25" s="29">
        <v>5.4899999999999997E-2</v>
      </c>
    </row>
    <row r="26" spans="1:14" x14ac:dyDescent="0.25">
      <c r="F26" s="19"/>
      <c r="G26" s="21"/>
      <c r="H26" s="21"/>
      <c r="I26" s="21"/>
      <c r="J26" s="21"/>
      <c r="K26" s="21"/>
      <c r="L26" s="21"/>
      <c r="M26" s="30"/>
      <c r="N26" s="29"/>
    </row>
    <row r="27" spans="1:14" x14ac:dyDescent="0.25">
      <c r="A27" s="15" t="s">
        <v>73</v>
      </c>
      <c r="B27" s="25">
        <v>92515.73000000001</v>
      </c>
      <c r="C27" s="25">
        <v>914812</v>
      </c>
      <c r="D27" s="26">
        <v>0.101131</v>
      </c>
      <c r="E27" s="20">
        <f>E25</f>
        <v>0.110509</v>
      </c>
      <c r="F27" s="20">
        <f>E27-D27</f>
        <v>9.3779999999999974E-3</v>
      </c>
      <c r="G27" s="27">
        <f>ROUND(F27*C27,2)</f>
        <v>8579.11</v>
      </c>
      <c r="H27" s="27">
        <f t="shared" ref="H27" si="8">H25+G27</f>
        <v>224081.91000000003</v>
      </c>
      <c r="I27" s="27">
        <f>ROUND(H25*N27/12,2)</f>
        <v>985.93</v>
      </c>
      <c r="J27" s="27">
        <f>J25+I27</f>
        <v>7930.3499999999995</v>
      </c>
      <c r="K27" s="27">
        <f t="shared" ref="K27" si="9">G27+I27</f>
        <v>9565.0400000000009</v>
      </c>
      <c r="L27" s="27">
        <f>H27+J27</f>
        <v>232012.26000000004</v>
      </c>
      <c r="M27" s="28">
        <v>77.025998415530879</v>
      </c>
      <c r="N27" s="29">
        <v>5.4899999999999997E-2</v>
      </c>
    </row>
    <row r="29" spans="1:14" x14ac:dyDescent="0.25">
      <c r="A29" s="62" t="s">
        <v>74</v>
      </c>
      <c r="B29" s="25">
        <v>124467.7</v>
      </c>
      <c r="C29" s="25">
        <v>1243490</v>
      </c>
      <c r="D29" s="26">
        <v>0.100095</v>
      </c>
      <c r="E29" s="20">
        <f>E27</f>
        <v>0.110509</v>
      </c>
      <c r="F29" s="20">
        <f>E29-D29</f>
        <v>1.0413999999999993E-2</v>
      </c>
      <c r="G29" s="27">
        <f>ROUND(F29*C29,2)</f>
        <v>12949.7</v>
      </c>
      <c r="H29" s="27">
        <f t="shared" ref="H29" si="10">H27+G29</f>
        <v>237031.61000000004</v>
      </c>
      <c r="I29" s="27">
        <f>ROUND(H27*N29/12,2)</f>
        <v>1025.17</v>
      </c>
      <c r="J29" s="27">
        <f>J27+I29</f>
        <v>8955.52</v>
      </c>
      <c r="K29" s="27">
        <f t="shared" ref="K29" si="11">G29+I29</f>
        <v>13974.87</v>
      </c>
      <c r="L29" s="27">
        <f>H29+J29</f>
        <v>245987.13000000003</v>
      </c>
      <c r="M29" s="28">
        <v>61.689940826598239</v>
      </c>
      <c r="N29" s="29">
        <v>5.4899999999999997E-2</v>
      </c>
    </row>
    <row r="30" spans="1:14" x14ac:dyDescent="0.25">
      <c r="B30" s="25"/>
      <c r="C30" s="25"/>
      <c r="D30" s="26"/>
      <c r="E30" s="20"/>
      <c r="F30" s="20"/>
      <c r="G30" s="27"/>
      <c r="H30" s="27"/>
      <c r="I30" s="27"/>
      <c r="J30" s="27"/>
      <c r="K30" s="27"/>
      <c r="L30" s="27"/>
      <c r="M30" s="28"/>
      <c r="N30" s="29"/>
    </row>
    <row r="31" spans="1:14" x14ac:dyDescent="0.25">
      <c r="A31" s="62" t="s">
        <v>75</v>
      </c>
      <c r="B31" s="25">
        <v>215120.68</v>
      </c>
      <c r="C31" s="25">
        <v>1628549</v>
      </c>
      <c r="D31" s="26">
        <v>0.13209299999999999</v>
      </c>
      <c r="E31" s="20">
        <f>E29</f>
        <v>0.110509</v>
      </c>
      <c r="F31" s="20">
        <f>E31-D31</f>
        <v>-2.1583999999999992E-2</v>
      </c>
      <c r="G31" s="27">
        <f>ROUND(F31*C31,2)</f>
        <v>-35150.6</v>
      </c>
      <c r="H31" s="27">
        <f t="shared" ref="H31" si="12">H29+G31</f>
        <v>201881.01000000004</v>
      </c>
      <c r="I31" s="27">
        <f>ROUND(H29*N31/12,2)</f>
        <v>1084.42</v>
      </c>
      <c r="J31" s="27">
        <f>J29+I31</f>
        <v>10039.94</v>
      </c>
      <c r="K31" s="27">
        <f t="shared" ref="K31" si="13">G31+I31</f>
        <v>-34066.18</v>
      </c>
      <c r="L31" s="27">
        <f>H31+J31</f>
        <v>211920.95000000004</v>
      </c>
      <c r="M31" s="28">
        <v>62.988366477216438</v>
      </c>
      <c r="N31" s="29">
        <v>5.4899999999999997E-2</v>
      </c>
    </row>
    <row r="32" spans="1:14" x14ac:dyDescent="0.25">
      <c r="B32" s="25"/>
      <c r="C32" s="25"/>
      <c r="D32" s="26"/>
      <c r="E32" s="20"/>
      <c r="F32" s="20"/>
      <c r="G32" s="27"/>
      <c r="H32" s="27"/>
      <c r="I32" s="27"/>
      <c r="J32" s="27"/>
      <c r="K32" s="27"/>
      <c r="L32" s="27"/>
      <c r="M32" s="28"/>
      <c r="N32" s="29"/>
    </row>
    <row r="33" spans="1:14" x14ac:dyDescent="0.25">
      <c r="A33" s="15" t="s">
        <v>76</v>
      </c>
      <c r="B33" s="25">
        <v>177479.37</v>
      </c>
      <c r="C33" s="25">
        <v>1137222</v>
      </c>
      <c r="D33" s="26">
        <v>0.15606400000000001</v>
      </c>
      <c r="E33" s="20">
        <f>E31</f>
        <v>0.110509</v>
      </c>
      <c r="F33" s="20">
        <f>E33-D33</f>
        <v>-4.5555000000000012E-2</v>
      </c>
      <c r="G33" s="27">
        <f>ROUND(F33*C33,2)</f>
        <v>-51806.15</v>
      </c>
      <c r="H33" s="27">
        <f t="shared" ref="H33" si="14">H31+G33</f>
        <v>150074.86000000004</v>
      </c>
      <c r="I33" s="27">
        <f>ROUND(H31*N33/12,2)</f>
        <v>923.61</v>
      </c>
      <c r="J33" s="27">
        <f>J31+I33</f>
        <v>10963.550000000001</v>
      </c>
      <c r="K33" s="27">
        <f>G33+I33</f>
        <v>-50882.54</v>
      </c>
      <c r="L33" s="27">
        <f>H33+J33</f>
        <v>161038.41000000003</v>
      </c>
      <c r="M33" s="28">
        <v>86.883584304292754</v>
      </c>
      <c r="N33" s="29">
        <v>5.4899999999999997E-2</v>
      </c>
    </row>
    <row r="35" spans="1:14" x14ac:dyDescent="0.25">
      <c r="A35" s="62" t="s">
        <v>77</v>
      </c>
      <c r="B35" s="25">
        <v>198166.42</v>
      </c>
      <c r="C35" s="25">
        <v>1200665</v>
      </c>
      <c r="D35" s="26">
        <v>0.165047</v>
      </c>
      <c r="E35" s="20">
        <f>E33</f>
        <v>0.110509</v>
      </c>
      <c r="F35" s="20">
        <f>E35-D35</f>
        <v>-5.4538000000000003E-2</v>
      </c>
      <c r="G35" s="27">
        <f>ROUND(F35*C35,2)</f>
        <v>-65481.87</v>
      </c>
      <c r="H35" s="27">
        <f>H33+G35</f>
        <v>84592.990000000049</v>
      </c>
      <c r="I35" s="27">
        <f>ROUND(H33*N35/12,2)</f>
        <v>686.59</v>
      </c>
      <c r="J35" s="27">
        <f>J33+I35</f>
        <v>11650.140000000001</v>
      </c>
      <c r="K35" s="27">
        <f>G35+I35</f>
        <v>-64795.280000000006</v>
      </c>
      <c r="L35" s="27">
        <f>H35+J35</f>
        <v>96243.130000000048</v>
      </c>
      <c r="M35" s="28">
        <v>145.87770702213766</v>
      </c>
      <c r="N35" s="29">
        <v>5.4899999999999997E-2</v>
      </c>
    </row>
    <row r="37" spans="1:14" x14ac:dyDescent="0.25">
      <c r="A37" s="62" t="s">
        <v>78</v>
      </c>
      <c r="B37" s="25">
        <v>183975.7</v>
      </c>
      <c r="C37" s="25">
        <v>1138911</v>
      </c>
      <c r="D37" s="26">
        <v>0.16153699999999999</v>
      </c>
      <c r="E37" s="20">
        <f>E35</f>
        <v>0.110509</v>
      </c>
      <c r="F37" s="20">
        <f>E37-D37</f>
        <v>-5.102799999999999E-2</v>
      </c>
      <c r="G37" s="27">
        <f>ROUND(F37*C37,2)</f>
        <v>-58116.35</v>
      </c>
      <c r="H37" s="27">
        <f t="shared" ref="H37" si="15">H35+G37</f>
        <v>26476.64000000005</v>
      </c>
      <c r="I37" s="27">
        <f>ROUND(H35*N37/12,2)</f>
        <v>387.01</v>
      </c>
      <c r="J37" s="27">
        <f>J35+I37</f>
        <v>12037.150000000001</v>
      </c>
      <c r="K37" s="27">
        <f>G37+I37</f>
        <v>-57729.34</v>
      </c>
      <c r="L37" s="27">
        <f>H37+J37</f>
        <v>38513.790000000052</v>
      </c>
      <c r="M37" s="28">
        <v>212.87895186392396</v>
      </c>
      <c r="N37" s="29">
        <v>5.4899999999999997E-2</v>
      </c>
    </row>
    <row r="39" spans="1:14" x14ac:dyDescent="0.25">
      <c r="A39" s="43" t="s">
        <v>79</v>
      </c>
      <c r="B39" s="25">
        <v>143276.32</v>
      </c>
      <c r="C39" s="25">
        <v>946892</v>
      </c>
      <c r="D39" s="26">
        <v>0.151312</v>
      </c>
      <c r="E39" s="20">
        <f>E37</f>
        <v>0.110509</v>
      </c>
      <c r="F39" s="20">
        <f>E39-D39</f>
        <v>-4.0803000000000006E-2</v>
      </c>
      <c r="G39" s="27">
        <f>ROUND(F39*C39,2)</f>
        <v>-38636.03</v>
      </c>
      <c r="H39" s="27">
        <f>H37+G39</f>
        <v>-12159.389999999948</v>
      </c>
      <c r="I39" s="27">
        <f>ROUND(H37*N39/12,2)</f>
        <v>121.13</v>
      </c>
      <c r="J39" s="27">
        <f>J37+I39</f>
        <v>12158.28</v>
      </c>
      <c r="K39" s="27">
        <f>G39+I39</f>
        <v>-38514.9</v>
      </c>
      <c r="L39" s="27">
        <f>H39+J39</f>
        <v>-1.1099999999478314</v>
      </c>
      <c r="M39" s="28">
        <v>278.04411937652787</v>
      </c>
      <c r="N39" s="29">
        <v>5.4899999999999997E-2</v>
      </c>
    </row>
    <row r="40" spans="1:14" x14ac:dyDescent="0.25">
      <c r="A40" s="15"/>
      <c r="B40" s="31"/>
      <c r="C40" s="31"/>
      <c r="D40" s="20"/>
      <c r="E40" s="32"/>
      <c r="F40" s="32"/>
      <c r="G40" s="27"/>
      <c r="H40" s="15"/>
      <c r="I40" s="15"/>
      <c r="J40" s="15"/>
      <c r="K40" s="15"/>
      <c r="L40" s="15"/>
      <c r="M40" s="33"/>
      <c r="N40" s="15"/>
    </row>
    <row r="41" spans="1:14" x14ac:dyDescent="0.25">
      <c r="A41" s="15" t="s">
        <v>45</v>
      </c>
      <c r="B41" s="31">
        <f>SUM(B17:B39)</f>
        <v>1602708.83</v>
      </c>
      <c r="C41" s="31">
        <f>SUM(C17:C39)</f>
        <v>13426891</v>
      </c>
      <c r="D41" s="20">
        <f>ROUND(B41/C41,6)</f>
        <v>0.119366</v>
      </c>
      <c r="E41" s="32"/>
      <c r="F41" s="32"/>
      <c r="G41" s="27">
        <f>SUM(G17:G39)</f>
        <v>-118916.20999999999</v>
      </c>
      <c r="H41" s="27">
        <f>H39</f>
        <v>-12159.389999999948</v>
      </c>
      <c r="I41" s="27">
        <f>SUM(I17:I39)</f>
        <v>8775.1299999999992</v>
      </c>
      <c r="J41" s="27">
        <f>J39</f>
        <v>12158.28</v>
      </c>
      <c r="K41" s="27">
        <f>SUM(K17:K39)</f>
        <v>-110141.07999999999</v>
      </c>
      <c r="L41" s="27">
        <f>L39</f>
        <v>-1.1099999999478314</v>
      </c>
      <c r="M41" s="34">
        <f>SUM(M17:M39)</f>
        <v>1448.2136989836099</v>
      </c>
      <c r="N41" s="29"/>
    </row>
    <row r="42" spans="1:14" x14ac:dyDescent="0.25">
      <c r="A42" s="15"/>
      <c r="B42" s="31"/>
      <c r="C42" s="31"/>
      <c r="D42" s="20"/>
      <c r="E42" s="20"/>
      <c r="F42" s="20"/>
      <c r="G42" s="20"/>
      <c r="H42" s="15"/>
      <c r="I42" s="15"/>
      <c r="J42" s="15"/>
      <c r="K42" s="15"/>
      <c r="L42" s="15"/>
      <c r="M42" s="15"/>
      <c r="N42" s="15"/>
    </row>
    <row r="43" spans="1:14" x14ac:dyDescent="0.25">
      <c r="A43" s="15"/>
      <c r="B43" s="31"/>
      <c r="C43" s="31"/>
      <c r="D43" s="32"/>
      <c r="E43" s="32"/>
      <c r="F43" s="32"/>
      <c r="G43" s="27"/>
      <c r="H43" s="15"/>
      <c r="I43" s="15"/>
      <c r="J43" s="15"/>
      <c r="K43" s="15"/>
      <c r="L43" s="15"/>
      <c r="M43" s="15"/>
      <c r="N43" s="15"/>
    </row>
    <row r="44" spans="1:14" x14ac:dyDescent="0.25">
      <c r="A44" s="15" t="s">
        <v>80</v>
      </c>
      <c r="B44" s="31"/>
      <c r="C44" s="31"/>
      <c r="D44" s="32"/>
      <c r="E44" s="32"/>
      <c r="F44" s="35">
        <f>L41/C41</f>
        <v>-8.2669919637228851E-8</v>
      </c>
      <c r="G44" s="27"/>
      <c r="H44" s="15"/>
      <c r="I44" s="15"/>
      <c r="J44" s="15"/>
      <c r="K44" s="36"/>
      <c r="L44" s="37"/>
      <c r="M44" s="15"/>
      <c r="N44" s="15"/>
    </row>
    <row r="45" spans="1:14" x14ac:dyDescent="0.25">
      <c r="A45" s="15" t="s">
        <v>88</v>
      </c>
      <c r="B45" s="31"/>
      <c r="C45" s="31"/>
      <c r="D45" s="32"/>
      <c r="E45" s="32"/>
      <c r="F45" s="8">
        <v>2148.9999999999991</v>
      </c>
      <c r="G45" s="27" t="s">
        <v>63</v>
      </c>
      <c r="H45" s="15"/>
      <c r="I45" s="15"/>
      <c r="J45" s="15"/>
    </row>
    <row r="46" spans="1:14" x14ac:dyDescent="0.25">
      <c r="A46" s="15" t="s">
        <v>82</v>
      </c>
      <c r="B46" s="31"/>
      <c r="C46" s="31"/>
      <c r="D46" s="32"/>
      <c r="E46" s="32"/>
      <c r="F46" s="6">
        <f>ABS(+F44*F45)</f>
        <v>1.7765765730040473E-4</v>
      </c>
      <c r="G46" s="27" t="str">
        <f>IF(L41&gt;0,"Customer Rebate","Customer Charge")</f>
        <v>Customer Charge</v>
      </c>
      <c r="H46" s="15"/>
      <c r="I46" s="15"/>
      <c r="J46" s="15"/>
    </row>
    <row r="47" spans="1:14" x14ac:dyDescent="0.25">
      <c r="A47" s="15"/>
      <c r="B47" s="31"/>
      <c r="C47" s="31"/>
      <c r="D47" s="32"/>
      <c r="E47" s="32"/>
      <c r="F47" s="6"/>
      <c r="G47" s="27"/>
      <c r="H47" s="15"/>
      <c r="I47" s="15"/>
      <c r="J47" s="15"/>
    </row>
    <row r="48" spans="1:14" x14ac:dyDescent="0.25">
      <c r="A48" s="38" t="s">
        <v>89</v>
      </c>
      <c r="B48" s="39" t="s">
        <v>130</v>
      </c>
      <c r="C48" s="38"/>
      <c r="D48" s="40" t="s">
        <v>90</v>
      </c>
      <c r="E48" s="6">
        <f>'Staff_1H_Sch. 2'!I42</f>
        <v>106756.82</v>
      </c>
      <c r="F48" s="6" t="s">
        <v>91</v>
      </c>
      <c r="G48" s="27"/>
      <c r="H48" s="41"/>
      <c r="I48" s="15"/>
      <c r="J48" s="15"/>
    </row>
    <row r="49" spans="1:10" x14ac:dyDescent="0.25">
      <c r="A49" s="38" t="s">
        <v>92</v>
      </c>
      <c r="B49" s="39" t="str">
        <f>B48</f>
        <v>March, 2024</v>
      </c>
      <c r="C49" s="38"/>
      <c r="D49" s="40" t="s">
        <v>90</v>
      </c>
      <c r="E49" s="6">
        <f>'Staff_1H_Sch. 2'!K42</f>
        <v>3383.1499999999996</v>
      </c>
      <c r="F49" s="6" t="s">
        <v>91</v>
      </c>
      <c r="G49" s="27"/>
      <c r="H49" s="41"/>
      <c r="I49" s="15"/>
      <c r="J49" s="15"/>
    </row>
    <row r="50" spans="1:10" x14ac:dyDescent="0.25">
      <c r="A50" s="15"/>
      <c r="B50" s="31"/>
      <c r="C50" s="31"/>
      <c r="D50" s="32"/>
      <c r="E50" s="6"/>
      <c r="F50" s="6"/>
      <c r="G50" s="27"/>
      <c r="H50" s="41"/>
      <c r="I50" s="15"/>
      <c r="J50" s="15"/>
    </row>
    <row r="51" spans="1:10" x14ac:dyDescent="0.25">
      <c r="A51" s="15"/>
      <c r="B51" s="31"/>
      <c r="C51" s="31"/>
      <c r="D51" s="32"/>
      <c r="E51" s="35"/>
      <c r="F51" s="6"/>
      <c r="G51" s="27"/>
      <c r="H51" s="15"/>
      <c r="I51" s="15"/>
      <c r="J51" s="15"/>
    </row>
  </sheetData>
  <mergeCells count="4">
    <mergeCell ref="A6:N6"/>
    <mergeCell ref="A8:N8"/>
    <mergeCell ref="A10:N10"/>
    <mergeCell ref="A11:N11"/>
  </mergeCells>
  <printOptions horizontalCentered="1"/>
  <pageMargins left="0.23622047244094499" right="0.47244094488188998" top="0.511811023622047" bottom="0.62992125984252001" header="0.511811023622047" footer="0.511811023622047"/>
  <pageSetup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77"/>
  <sheetViews>
    <sheetView defaultGridColor="0" view="pageBreakPreview" colorId="22" zoomScale="55" zoomScaleNormal="63" zoomScaleSheetLayoutView="55" workbookViewId="0">
      <selection activeCell="A6" sqref="A6:R6"/>
    </sheetView>
  </sheetViews>
  <sheetFormatPr defaultColWidth="12.5546875" defaultRowHeight="15" x14ac:dyDescent="0.25"/>
  <cols>
    <col min="1" max="1" width="12.5546875" style="62"/>
    <col min="2" max="2" width="13.88671875" style="62" customWidth="1"/>
    <col min="3" max="3" width="14.33203125" style="62" customWidth="1"/>
    <col min="4" max="4" width="15.5546875" style="62" customWidth="1"/>
    <col min="5" max="5" width="13.88671875" style="62" customWidth="1"/>
    <col min="6" max="6" width="11.33203125" style="62" customWidth="1"/>
    <col min="7" max="7" width="13.88671875" style="62" customWidth="1"/>
    <col min="8" max="8" width="13.109375" style="62" customWidth="1"/>
    <col min="9" max="9" width="14.6640625" style="62" customWidth="1"/>
    <col min="10" max="10" width="19" style="62" bestFit="1" customWidth="1"/>
    <col min="11" max="11" width="22.88671875" style="62" bestFit="1" customWidth="1"/>
    <col min="12" max="12" width="14.33203125" style="62" customWidth="1"/>
    <col min="13" max="13" width="14.44140625" style="62" customWidth="1"/>
    <col min="14" max="14" width="22.109375" style="62" bestFit="1" customWidth="1"/>
    <col min="15" max="16" width="19.44140625" style="62" bestFit="1" customWidth="1"/>
    <col min="17" max="17" width="22" style="62" bestFit="1" customWidth="1"/>
    <col min="18" max="18" width="17.33203125" style="62" bestFit="1" customWidth="1"/>
    <col min="19" max="19" width="17.6640625" style="62" bestFit="1" customWidth="1"/>
    <col min="20" max="16384" width="12.5546875" style="62"/>
  </cols>
  <sheetData>
    <row r="1" spans="1:19" ht="15.6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4" t="s">
        <v>40</v>
      </c>
    </row>
    <row r="2" spans="1:19" ht="15.6" x14ac:dyDescent="0.3">
      <c r="A2" s="15"/>
      <c r="B2" s="15"/>
      <c r="C2" s="15"/>
      <c r="D2" s="15"/>
      <c r="E2" s="1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R2" s="11">
        <v>45383</v>
      </c>
    </row>
    <row r="3" spans="1:19" ht="15.6" x14ac:dyDescent="0.3">
      <c r="A3" s="12"/>
      <c r="B3" s="12"/>
      <c r="C3" s="12"/>
      <c r="D3" s="12"/>
      <c r="E3" s="10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R3" s="13" t="s">
        <v>4</v>
      </c>
    </row>
    <row r="4" spans="1:19" ht="15.6" x14ac:dyDescent="0.3">
      <c r="A4" s="12"/>
      <c r="B4" s="12"/>
      <c r="C4" s="12"/>
      <c r="D4" s="12"/>
      <c r="E4" s="1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R4" s="13" t="s">
        <v>93</v>
      </c>
    </row>
    <row r="5" spans="1:19" ht="15.6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 t="s">
        <v>134</v>
      </c>
    </row>
    <row r="6" spans="1:19" ht="15.6" x14ac:dyDescent="0.3">
      <c r="A6" s="55" t="s">
        <v>42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9" ht="15.6" x14ac:dyDescent="0.3">
      <c r="A7" s="42"/>
    </row>
    <row r="8" spans="1:19" ht="15.6" x14ac:dyDescent="0.3">
      <c r="A8" s="56" t="s">
        <v>94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9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9" ht="15.6" x14ac:dyDescent="0.3">
      <c r="A10" s="60" t="s">
        <v>131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1:19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 t="s">
        <v>40</v>
      </c>
      <c r="L11" s="12"/>
      <c r="M11" s="12"/>
      <c r="N11" s="12"/>
      <c r="O11" s="12"/>
      <c r="P11" s="12"/>
      <c r="Q11" s="12"/>
    </row>
    <row r="12" spans="1:19" x14ac:dyDescent="0.25">
      <c r="A12" s="12"/>
      <c r="B12" s="12"/>
      <c r="C12" s="12"/>
      <c r="D12" s="12" t="s">
        <v>95</v>
      </c>
      <c r="E12" s="12" t="s">
        <v>96</v>
      </c>
      <c r="F12" s="12" t="s">
        <v>40</v>
      </c>
      <c r="G12" s="12" t="s">
        <v>96</v>
      </c>
      <c r="H12" s="12" t="s">
        <v>51</v>
      </c>
      <c r="I12" s="12" t="s">
        <v>40</v>
      </c>
      <c r="J12" s="12"/>
      <c r="K12" s="12" t="s">
        <v>40</v>
      </c>
      <c r="L12" s="12"/>
      <c r="M12" s="15"/>
      <c r="N12" s="16" t="s">
        <v>52</v>
      </c>
      <c r="O12" s="12"/>
      <c r="P12" s="12" t="s">
        <v>40</v>
      </c>
      <c r="Q12" s="12" t="s">
        <v>45</v>
      </c>
    </row>
    <row r="13" spans="1:19" x14ac:dyDescent="0.25">
      <c r="A13" s="12"/>
      <c r="B13" s="12" t="s">
        <v>47</v>
      </c>
      <c r="C13" s="12" t="s">
        <v>97</v>
      </c>
      <c r="D13" s="12" t="s">
        <v>47</v>
      </c>
      <c r="E13" s="12" t="s">
        <v>98</v>
      </c>
      <c r="F13" s="12" t="s">
        <v>99</v>
      </c>
      <c r="G13" s="12" t="s">
        <v>98</v>
      </c>
      <c r="H13" s="12" t="s">
        <v>100</v>
      </c>
      <c r="I13" s="12" t="s">
        <v>101</v>
      </c>
      <c r="J13" s="12" t="s">
        <v>49</v>
      </c>
      <c r="K13" s="12" t="s">
        <v>100</v>
      </c>
      <c r="L13" s="12" t="s">
        <v>100</v>
      </c>
      <c r="M13" s="12" t="s">
        <v>100</v>
      </c>
      <c r="N13" s="16" t="s">
        <v>102</v>
      </c>
      <c r="O13" s="12" t="s">
        <v>51</v>
      </c>
      <c r="P13" s="12" t="s">
        <v>52</v>
      </c>
      <c r="Q13" s="12" t="s">
        <v>52</v>
      </c>
      <c r="R13" s="12" t="s">
        <v>51</v>
      </c>
    </row>
    <row r="14" spans="1:19" x14ac:dyDescent="0.25">
      <c r="A14" s="12" t="s">
        <v>40</v>
      </c>
      <c r="B14" s="12" t="s">
        <v>103</v>
      </c>
      <c r="C14" s="12" t="s">
        <v>103</v>
      </c>
      <c r="D14" s="12" t="s">
        <v>103</v>
      </c>
      <c r="E14" s="12" t="s">
        <v>103</v>
      </c>
      <c r="F14" s="12" t="s">
        <v>104</v>
      </c>
      <c r="G14" s="12" t="s">
        <v>105</v>
      </c>
      <c r="H14" s="12" t="s">
        <v>106</v>
      </c>
      <c r="I14" s="12" t="s">
        <v>100</v>
      </c>
      <c r="J14" s="12" t="s">
        <v>55</v>
      </c>
      <c r="K14" s="12" t="s">
        <v>107</v>
      </c>
      <c r="L14" s="12" t="s">
        <v>66</v>
      </c>
      <c r="M14" s="12" t="s">
        <v>108</v>
      </c>
      <c r="N14" s="16" t="s">
        <v>106</v>
      </c>
      <c r="O14" s="12" t="s">
        <v>58</v>
      </c>
      <c r="P14" s="12" t="s">
        <v>58</v>
      </c>
      <c r="Q14" s="16" t="s">
        <v>102</v>
      </c>
      <c r="R14" s="12" t="s">
        <v>58</v>
      </c>
    </row>
    <row r="15" spans="1:19" x14ac:dyDescent="0.25">
      <c r="A15" s="17" t="s">
        <v>61</v>
      </c>
      <c r="B15" s="17" t="s">
        <v>65</v>
      </c>
      <c r="C15" s="17" t="s">
        <v>65</v>
      </c>
      <c r="D15" s="17" t="s">
        <v>65</v>
      </c>
      <c r="E15" s="17" t="s">
        <v>65</v>
      </c>
      <c r="F15" s="17" t="s">
        <v>65</v>
      </c>
      <c r="G15" s="17" t="s">
        <v>65</v>
      </c>
      <c r="H15" s="17" t="s">
        <v>65</v>
      </c>
      <c r="I15" s="17" t="s">
        <v>65</v>
      </c>
      <c r="J15" s="17" t="s">
        <v>64</v>
      </c>
      <c r="K15" s="17" t="s">
        <v>62</v>
      </c>
      <c r="L15" s="17" t="s">
        <v>64</v>
      </c>
      <c r="M15" s="17" t="s">
        <v>62</v>
      </c>
      <c r="N15" s="17" t="s">
        <v>62</v>
      </c>
      <c r="O15" s="17" t="s">
        <v>62</v>
      </c>
      <c r="P15" s="17" t="s">
        <v>62</v>
      </c>
      <c r="Q15" s="17" t="s">
        <v>62</v>
      </c>
      <c r="R15" s="61" t="s">
        <v>66</v>
      </c>
      <c r="S15" s="17"/>
    </row>
    <row r="16" spans="1:19" x14ac:dyDescent="0.25">
      <c r="A16" s="17"/>
      <c r="B16" s="12" t="s">
        <v>109</v>
      </c>
      <c r="C16" s="12" t="s">
        <v>110</v>
      </c>
      <c r="D16" s="12" t="s">
        <v>111</v>
      </c>
      <c r="E16" s="12" t="s">
        <v>112</v>
      </c>
      <c r="F16" s="12" t="s">
        <v>113</v>
      </c>
      <c r="G16" s="12" t="s">
        <v>114</v>
      </c>
      <c r="H16" s="12" t="s">
        <v>115</v>
      </c>
      <c r="I16" s="12" t="s">
        <v>116</v>
      </c>
      <c r="J16" s="12" t="s">
        <v>117</v>
      </c>
      <c r="K16" s="12" t="s">
        <v>118</v>
      </c>
      <c r="L16" s="12" t="s">
        <v>119</v>
      </c>
      <c r="M16" s="16" t="s">
        <v>120</v>
      </c>
      <c r="N16" s="16" t="s">
        <v>121</v>
      </c>
      <c r="O16" s="12" t="s">
        <v>122</v>
      </c>
      <c r="P16" s="12" t="s">
        <v>123</v>
      </c>
      <c r="Q16" s="16" t="s">
        <v>124</v>
      </c>
    </row>
    <row r="17" spans="1:21" x14ac:dyDescent="0.25">
      <c r="A17" s="15"/>
      <c r="B17" s="15"/>
      <c r="C17" s="15"/>
      <c r="D17" s="15"/>
      <c r="E17" s="15"/>
      <c r="F17" s="15"/>
      <c r="G17" s="15"/>
      <c r="H17" s="15"/>
      <c r="I17" s="44" t="s">
        <v>86</v>
      </c>
      <c r="J17" s="15"/>
      <c r="K17" s="15"/>
      <c r="L17" s="15"/>
      <c r="M17" s="15"/>
      <c r="N17" s="44" t="s">
        <v>87</v>
      </c>
      <c r="O17" s="12"/>
      <c r="P17" s="22" t="s">
        <v>125</v>
      </c>
      <c r="Q17" s="44"/>
    </row>
    <row r="18" spans="1:21" x14ac:dyDescent="0.25">
      <c r="A18" s="15"/>
      <c r="B18" s="15"/>
      <c r="C18" s="15" t="s">
        <v>40</v>
      </c>
      <c r="D18" s="15" t="s">
        <v>40</v>
      </c>
      <c r="E18" s="15"/>
      <c r="F18" s="15"/>
      <c r="G18" s="15"/>
      <c r="H18" s="15"/>
      <c r="I18" s="37"/>
      <c r="J18" s="15"/>
      <c r="K18" s="15"/>
      <c r="L18" s="15"/>
      <c r="M18" s="15"/>
      <c r="N18" s="15"/>
      <c r="O18" s="15"/>
      <c r="P18" s="15"/>
      <c r="Q18" s="15"/>
    </row>
    <row r="19" spans="1:21" x14ac:dyDescent="0.25">
      <c r="A19" s="15" t="str">
        <f>'Staff_1H_Sch. 2'!B18</f>
        <v>April</v>
      </c>
      <c r="B19" s="31">
        <f>'Staff_1H_Sch. 2'!$D$18</f>
        <v>763237.17130456981</v>
      </c>
      <c r="C19" s="45">
        <v>601668.52110000001</v>
      </c>
      <c r="D19" s="45">
        <v>0</v>
      </c>
      <c r="E19" s="31">
        <f>C19-D19</f>
        <v>601668.52110000001</v>
      </c>
      <c r="F19" s="31">
        <f>0*C19</f>
        <v>0</v>
      </c>
      <c r="G19" s="31">
        <f>E19+F19</f>
        <v>601668.52110000001</v>
      </c>
      <c r="H19" s="31">
        <f>B19-G19</f>
        <v>161568.6502045698</v>
      </c>
      <c r="I19" s="31">
        <f>D68+H19</f>
        <v>-122364.89700994722</v>
      </c>
      <c r="J19" s="20">
        <f>'Staff_1H_Sch. 2'!$F18</f>
        <v>0.17942900000000001</v>
      </c>
      <c r="K19" s="27">
        <f>I19*(J21-J19)</f>
        <v>0</v>
      </c>
      <c r="L19" s="53">
        <v>4.86E-4</v>
      </c>
      <c r="M19" s="27">
        <f>ROUND(L19*E19,2)</f>
        <v>292.41000000000003</v>
      </c>
      <c r="N19" s="27">
        <f>D69+K19+M19</f>
        <v>-14225.617468277946</v>
      </c>
      <c r="O19" s="46">
        <f>ROUND(D69*R19/12,2)</f>
        <v>-60.25</v>
      </c>
      <c r="P19" s="27">
        <f>D70+O19</f>
        <v>3721.42</v>
      </c>
      <c r="Q19" s="27">
        <f>N19+P19</f>
        <v>-10504.197468277946</v>
      </c>
      <c r="R19" s="29">
        <f>'Staff_1H_Sch. 2'!P18</f>
        <v>4.9799999999999997E-2</v>
      </c>
      <c r="S19" s="25"/>
      <c r="T19" s="15"/>
      <c r="U19" s="15"/>
    </row>
    <row r="20" spans="1:21" x14ac:dyDescent="0.25">
      <c r="A20" s="15"/>
      <c r="B20" s="31"/>
      <c r="C20" s="15"/>
      <c r="D20" s="47"/>
      <c r="J20" s="20"/>
      <c r="R20" s="64"/>
      <c r="S20" s="65"/>
    </row>
    <row r="21" spans="1:21" x14ac:dyDescent="0.25">
      <c r="A21" s="15" t="str">
        <f>'Staff_1H_Sch. 2'!B20</f>
        <v>May</v>
      </c>
      <c r="B21" s="31">
        <f>'Staff_1H_Sch. 2'!$D$20</f>
        <v>784503.45</v>
      </c>
      <c r="C21" s="45">
        <v>434441.27369</v>
      </c>
      <c r="D21" s="45">
        <v>0</v>
      </c>
      <c r="E21" s="31">
        <f>C21-D21</f>
        <v>434441.27369</v>
      </c>
      <c r="F21" s="31">
        <f>0*C21</f>
        <v>0</v>
      </c>
      <c r="G21" s="31">
        <f>E21+F21</f>
        <v>434441.27369</v>
      </c>
      <c r="H21" s="31">
        <f>B21-G21</f>
        <v>350062.17630999995</v>
      </c>
      <c r="I21" s="31">
        <f>I19+H21</f>
        <v>227697.27930005273</v>
      </c>
      <c r="J21" s="20">
        <f>'Staff_1H_Sch. 2'!$F20</f>
        <v>0.17942900000000001</v>
      </c>
      <c r="K21" s="27">
        <f>I21*(J23-J21)</f>
        <v>0</v>
      </c>
      <c r="L21" s="53">
        <f>L19</f>
        <v>4.86E-4</v>
      </c>
      <c r="M21" s="27">
        <f>ROUND(L21*E21,2)</f>
        <v>211.14</v>
      </c>
      <c r="N21" s="27">
        <f>N19+K21+M21</f>
        <v>-14014.477468277946</v>
      </c>
      <c r="O21" s="46">
        <f>ROUND(N19*R21/12,2)</f>
        <v>-59.04</v>
      </c>
      <c r="P21" s="27">
        <f>P19+O21</f>
        <v>3662.38</v>
      </c>
      <c r="Q21" s="27">
        <f>N21+P21</f>
        <v>-10352.097468277945</v>
      </c>
      <c r="R21" s="29">
        <f>'Staff_1H_Sch. 2'!P20</f>
        <v>4.9799999999999997E-2</v>
      </c>
      <c r="S21" s="25"/>
    </row>
    <row r="22" spans="1:21" x14ac:dyDescent="0.25">
      <c r="A22" s="15"/>
      <c r="B22" s="48"/>
      <c r="C22" s="15"/>
      <c r="D22" s="47"/>
      <c r="J22" s="20"/>
      <c r="R22" s="64"/>
      <c r="S22" s="65"/>
    </row>
    <row r="23" spans="1:21" x14ac:dyDescent="0.25">
      <c r="A23" s="15" t="str">
        <f>'Staff_1H_Sch. 2'!B22</f>
        <v>June</v>
      </c>
      <c r="B23" s="31">
        <f>'Staff_1H_Sch. 2'!$D$22</f>
        <v>567526.16798570333</v>
      </c>
      <c r="C23" s="45">
        <v>187422.07592</v>
      </c>
      <c r="D23" s="45">
        <v>0</v>
      </c>
      <c r="E23" s="31">
        <f>C23-D23</f>
        <v>187422.07592</v>
      </c>
      <c r="F23" s="31">
        <f>0*C23</f>
        <v>0</v>
      </c>
      <c r="G23" s="31">
        <f>E23+F23</f>
        <v>187422.07592</v>
      </c>
      <c r="H23" s="31">
        <f>B23-G23</f>
        <v>380104.09206570336</v>
      </c>
      <c r="I23" s="31">
        <f>I21+H23</f>
        <v>607801.37136575603</v>
      </c>
      <c r="J23" s="20">
        <f>'Staff_1H_Sch. 2'!$F22</f>
        <v>0.17942900000000001</v>
      </c>
      <c r="K23" s="27">
        <f>I23*(J25-J23)</f>
        <v>-15274.048462421457</v>
      </c>
      <c r="L23" s="53">
        <f>L21</f>
        <v>4.86E-4</v>
      </c>
      <c r="M23" s="27">
        <f>ROUND(L23*E23,2)</f>
        <v>91.09</v>
      </c>
      <c r="N23" s="27">
        <f>N21+K23+M23</f>
        <v>-29197.435930699405</v>
      </c>
      <c r="O23" s="46">
        <f>ROUND(N21*R23/12,2)</f>
        <v>-58.16</v>
      </c>
      <c r="P23" s="27">
        <f>P21+O23</f>
        <v>3604.2200000000003</v>
      </c>
      <c r="Q23" s="27">
        <f>N23+P23</f>
        <v>-25593.215930699404</v>
      </c>
      <c r="R23" s="29">
        <f>'Staff_1H_Sch. 2'!P22</f>
        <v>4.9799999999999997E-2</v>
      </c>
      <c r="S23" s="25"/>
    </row>
    <row r="24" spans="1:21" x14ac:dyDescent="0.25">
      <c r="A24" s="15"/>
      <c r="B24" s="31"/>
      <c r="C24" s="45"/>
      <c r="D24" s="47"/>
      <c r="E24" s="31"/>
      <c r="F24" s="31"/>
      <c r="G24" s="31"/>
      <c r="H24" s="31"/>
      <c r="I24" s="31"/>
      <c r="J24" s="20"/>
      <c r="K24" s="27"/>
      <c r="M24" s="27"/>
      <c r="N24" s="27"/>
      <c r="O24" s="46"/>
      <c r="P24" s="27"/>
      <c r="Q24" s="27"/>
      <c r="R24" s="64"/>
      <c r="S24" s="65"/>
    </row>
    <row r="25" spans="1:21" x14ac:dyDescent="0.25">
      <c r="A25" s="15" t="str">
        <f>'Staff_1H_Sch. 2'!B24</f>
        <v>July</v>
      </c>
      <c r="B25" s="31">
        <f>'Staff_1H_Sch. 2'!$D$24</f>
        <v>397013.02016849624</v>
      </c>
      <c r="C25" s="45">
        <v>120377.58442</v>
      </c>
      <c r="D25" s="45">
        <v>0</v>
      </c>
      <c r="E25" s="31">
        <f>C25-D25</f>
        <v>120377.58442</v>
      </c>
      <c r="F25" s="31">
        <f>0*C25</f>
        <v>0</v>
      </c>
      <c r="G25" s="31">
        <f>E25+F25</f>
        <v>120377.58442</v>
      </c>
      <c r="H25" s="31">
        <f>B25-G25</f>
        <v>276635.43574849621</v>
      </c>
      <c r="I25" s="31">
        <f>I23+H25</f>
        <v>884436.80711425224</v>
      </c>
      <c r="J25" s="20">
        <f>'Staff_1H_Sch. 2'!$F24</f>
        <v>0.15429899999999999</v>
      </c>
      <c r="K25" s="27">
        <f>I25*(J27-J25)</f>
        <v>0</v>
      </c>
      <c r="L25" s="53">
        <v>3.6840000000000002E-3</v>
      </c>
      <c r="M25" s="27">
        <f>ROUND(L25*E25,2)</f>
        <v>443.47</v>
      </c>
      <c r="N25" s="27">
        <f>N23+K25+M25</f>
        <v>-28753.965930699404</v>
      </c>
      <c r="O25" s="46">
        <f>ROUND(N23*R25/12,2)</f>
        <v>-121.17</v>
      </c>
      <c r="P25" s="27">
        <f>P23+O25</f>
        <v>3483.05</v>
      </c>
      <c r="Q25" s="27">
        <f>N25+P25</f>
        <v>-25270.915930699404</v>
      </c>
      <c r="R25" s="29">
        <f>'Staff_1H_Sch. 2'!P24</f>
        <v>4.9799999999999997E-2</v>
      </c>
      <c r="S25" s="25"/>
    </row>
    <row r="26" spans="1:21" x14ac:dyDescent="0.25">
      <c r="A26" s="15"/>
      <c r="B26" s="31"/>
      <c r="C26" s="45"/>
      <c r="D26" s="49"/>
      <c r="E26" s="31"/>
      <c r="F26" s="31"/>
      <c r="G26" s="31"/>
      <c r="H26" s="31"/>
      <c r="I26" s="31"/>
      <c r="J26" s="20"/>
      <c r="K26" s="27"/>
      <c r="L26" s="53"/>
      <c r="M26" s="27"/>
      <c r="N26" s="27"/>
      <c r="O26" s="46"/>
      <c r="P26" s="27"/>
      <c r="Q26" s="27"/>
      <c r="R26" s="64"/>
      <c r="S26" s="65"/>
    </row>
    <row r="27" spans="1:21" x14ac:dyDescent="0.25">
      <c r="A27" s="15" t="str">
        <f>'Staff_1H_Sch. 2'!B26</f>
        <v>August</v>
      </c>
      <c r="B27" s="31">
        <f>'Staff_1H_Sch. 2'!$D$26</f>
        <v>628159.30559101352</v>
      </c>
      <c r="C27" s="45">
        <v>243262.70965999999</v>
      </c>
      <c r="D27" s="45">
        <v>0</v>
      </c>
      <c r="E27" s="31">
        <f>C27-D27</f>
        <v>243262.70965999999</v>
      </c>
      <c r="F27" s="31">
        <f>0*C27</f>
        <v>0</v>
      </c>
      <c r="G27" s="31">
        <f>E27+F27</f>
        <v>243262.70965999999</v>
      </c>
      <c r="H27" s="31">
        <f>B27-G27</f>
        <v>384896.59593101352</v>
      </c>
      <c r="I27" s="31">
        <f>I25+H27</f>
        <v>1269333.4030452657</v>
      </c>
      <c r="J27" s="20">
        <f>'Staff_1H_Sch. 2'!$F26</f>
        <v>0.15429899999999999</v>
      </c>
      <c r="K27" s="27">
        <f>I27*(J29-J27)</f>
        <v>0</v>
      </c>
      <c r="L27" s="53">
        <f>L25</f>
        <v>3.6840000000000002E-3</v>
      </c>
      <c r="M27" s="27">
        <f>ROUND(L27*E27,2)</f>
        <v>896.18</v>
      </c>
      <c r="N27" s="27">
        <f>N25+K27+M27</f>
        <v>-27857.785930699403</v>
      </c>
      <c r="O27" s="46">
        <f>ROUND(N25*R27/12,2)</f>
        <v>-119.33</v>
      </c>
      <c r="P27" s="27">
        <f>P25+O27</f>
        <v>3363.7200000000003</v>
      </c>
      <c r="Q27" s="27">
        <f>N27+P27</f>
        <v>-24494.065930699402</v>
      </c>
      <c r="R27" s="29">
        <f>'Staff_1H_Sch. 2'!P26</f>
        <v>4.9799999999999997E-2</v>
      </c>
      <c r="S27" s="25"/>
    </row>
    <row r="28" spans="1:21" x14ac:dyDescent="0.25">
      <c r="A28" s="15"/>
      <c r="B28" s="48"/>
      <c r="C28" s="45"/>
      <c r="D28" s="46"/>
      <c r="E28" s="48"/>
      <c r="F28" s="48"/>
      <c r="G28" s="48"/>
      <c r="H28" s="48"/>
      <c r="I28" s="31"/>
      <c r="J28" s="20"/>
      <c r="K28" s="21"/>
      <c r="L28" s="53"/>
      <c r="M28" s="21"/>
      <c r="N28" s="27"/>
      <c r="O28" s="50"/>
      <c r="P28" s="27"/>
      <c r="Q28" s="27"/>
      <c r="R28" s="64"/>
      <c r="S28" s="65"/>
    </row>
    <row r="29" spans="1:21" x14ac:dyDescent="0.25">
      <c r="A29" s="15" t="str">
        <f>'Staff_1H_Sch. 2'!B28</f>
        <v>September</v>
      </c>
      <c r="B29" s="31">
        <f>'Staff_1H_Sch. 2'!$D28</f>
        <v>479335.77227469999</v>
      </c>
      <c r="C29" s="45">
        <v>164404.27888000102</v>
      </c>
      <c r="D29" s="45">
        <v>0</v>
      </c>
      <c r="E29" s="31">
        <f>C29-D29</f>
        <v>164404.27888000102</v>
      </c>
      <c r="F29" s="31">
        <f>0*C29</f>
        <v>0</v>
      </c>
      <c r="G29" s="31">
        <f>E29+F29</f>
        <v>164404.27888000102</v>
      </c>
      <c r="H29" s="31">
        <f>B29-G29</f>
        <v>314931.49339469895</v>
      </c>
      <c r="I29" s="31">
        <f>I27+H29</f>
        <v>1584264.8964399647</v>
      </c>
      <c r="J29" s="20">
        <f>'Staff_1H_Sch. 2'!$F28</f>
        <v>0.15429899999999999</v>
      </c>
      <c r="K29" s="27">
        <f>I29*(J31-J29)</f>
        <v>39812.576847536337</v>
      </c>
      <c r="L29" s="53">
        <f>L27</f>
        <v>3.6840000000000002E-3</v>
      </c>
      <c r="M29" s="27">
        <f>ROUND(L29*E29,2)</f>
        <v>605.66999999999996</v>
      </c>
      <c r="N29" s="27">
        <f>N27+K29+M29</f>
        <v>12560.460916836933</v>
      </c>
      <c r="O29" s="46">
        <f>ROUND(N27*R29/12,2)</f>
        <v>-115.61</v>
      </c>
      <c r="P29" s="27">
        <f>P27+O29</f>
        <v>3248.11</v>
      </c>
      <c r="Q29" s="27">
        <f>N29+P29</f>
        <v>15808.570916836934</v>
      </c>
      <c r="R29" s="29">
        <f>'Staff_1H_Sch. 2'!P28</f>
        <v>4.9799999999999997E-2</v>
      </c>
      <c r="S29" s="25"/>
    </row>
    <row r="30" spans="1:21" x14ac:dyDescent="0.25">
      <c r="A30" s="6"/>
      <c r="B30" s="38"/>
      <c r="C30" s="45"/>
      <c r="D30" s="45"/>
      <c r="E30" s="15"/>
      <c r="F30" s="15"/>
      <c r="G30" s="15"/>
      <c r="H30" s="15"/>
      <c r="I30" s="31"/>
      <c r="J30" s="38"/>
      <c r="K30" s="27"/>
      <c r="L30" s="53"/>
      <c r="M30" s="15"/>
      <c r="N30" s="27"/>
      <c r="O30" s="15"/>
      <c r="P30" s="15"/>
      <c r="Q30" s="15"/>
      <c r="S30" s="65"/>
    </row>
    <row r="31" spans="1:21" x14ac:dyDescent="0.25">
      <c r="A31" s="15" t="str">
        <f>'Staff_1H_Sch. 2'!B30</f>
        <v>October</v>
      </c>
      <c r="B31" s="31">
        <f>'Staff_1H_Sch. 2'!$D30</f>
        <v>546132.2440643349</v>
      </c>
      <c r="C31" s="45">
        <v>778084.43998000002</v>
      </c>
      <c r="D31" s="45">
        <v>0</v>
      </c>
      <c r="E31" s="31">
        <f>C31-D31</f>
        <v>778084.43998000002</v>
      </c>
      <c r="F31" s="31">
        <f>0*C31</f>
        <v>0</v>
      </c>
      <c r="G31" s="31">
        <f>E31+F31</f>
        <v>778084.43998000002</v>
      </c>
      <c r="H31" s="31">
        <f>B31-G31</f>
        <v>-231952.19591566513</v>
      </c>
      <c r="I31" s="31">
        <f>I29+H31</f>
        <v>1352312.7005242994</v>
      </c>
      <c r="J31" s="20">
        <f>'Staff_1H_Sch. 2'!$F30</f>
        <v>0.17942900000000001</v>
      </c>
      <c r="K31" s="27">
        <f>I31*(J33-J31)</f>
        <v>0</v>
      </c>
      <c r="L31" s="53">
        <v>2.2260000000000001E-3</v>
      </c>
      <c r="M31" s="27">
        <f>ROUND(L31*E31,2)</f>
        <v>1732.02</v>
      </c>
      <c r="N31" s="27">
        <f>N29+K31+M31</f>
        <v>14292.480916836934</v>
      </c>
      <c r="O31" s="46">
        <f>ROUND(N29*R31/12,2)</f>
        <v>57.46</v>
      </c>
      <c r="P31" s="27">
        <f>P29+O31</f>
        <v>3305.57</v>
      </c>
      <c r="Q31" s="27">
        <f>N31+P31</f>
        <v>17598.050916836935</v>
      </c>
      <c r="R31" s="29">
        <f>'Staff_1H_Sch. 2'!P30</f>
        <v>5.4899999999999997E-2</v>
      </c>
      <c r="S31" s="25"/>
      <c r="T31" s="66"/>
    </row>
    <row r="32" spans="1:21" x14ac:dyDescent="0.25">
      <c r="A32" s="6"/>
      <c r="B32" s="15"/>
      <c r="C32" s="45"/>
      <c r="D32" s="45"/>
      <c r="E32" s="51"/>
      <c r="F32" s="15"/>
      <c r="G32" s="27"/>
      <c r="H32" s="27"/>
      <c r="I32" s="27"/>
      <c r="J32" s="15"/>
      <c r="K32" s="52"/>
      <c r="L32" s="53"/>
      <c r="M32" s="15"/>
      <c r="N32" s="15"/>
      <c r="O32" s="15"/>
      <c r="P32" s="15"/>
      <c r="Q32" s="15"/>
      <c r="S32" s="65"/>
    </row>
    <row r="33" spans="1:19" x14ac:dyDescent="0.25">
      <c r="A33" s="15" t="str">
        <f>'Staff_1H_Sch. 2'!B32</f>
        <v>November</v>
      </c>
      <c r="B33" s="31">
        <f>'Staff_1H_Sch. 2'!$D32</f>
        <v>1987286.1884094968</v>
      </c>
      <c r="C33" s="45">
        <v>2117492.5845400002</v>
      </c>
      <c r="D33" s="45">
        <v>0</v>
      </c>
      <c r="E33" s="31">
        <f>C33-D33</f>
        <v>2117492.5845400002</v>
      </c>
      <c r="F33" s="31">
        <f>0*C33</f>
        <v>0</v>
      </c>
      <c r="G33" s="31">
        <f>E33+F33</f>
        <v>2117492.5845400002</v>
      </c>
      <c r="H33" s="31">
        <f>B33-G33</f>
        <v>-130206.39613050339</v>
      </c>
      <c r="I33" s="31">
        <f>I31+H33</f>
        <v>1222106.304393796</v>
      </c>
      <c r="J33" s="20">
        <f>'Staff_1H_Sch. 2'!$F32</f>
        <v>0.17942900000000001</v>
      </c>
      <c r="K33" s="27">
        <f>I33*(J35-J33)</f>
        <v>0</v>
      </c>
      <c r="L33" s="53">
        <v>2.2260000000000001E-3</v>
      </c>
      <c r="M33" s="27">
        <f>ROUND(L33*E33,2)</f>
        <v>4713.54</v>
      </c>
      <c r="N33" s="27">
        <f>N31+K33+M33</f>
        <v>19006.020916836933</v>
      </c>
      <c r="O33" s="46">
        <f>ROUND(N31*R33/12,2)</f>
        <v>65.39</v>
      </c>
      <c r="P33" s="27">
        <f>P31+O33</f>
        <v>3370.96</v>
      </c>
      <c r="Q33" s="27">
        <f>N33+P33</f>
        <v>22376.980916836932</v>
      </c>
      <c r="R33" s="29">
        <f>'Staff_1H_Sch. 2'!P32</f>
        <v>5.4899999999999997E-2</v>
      </c>
      <c r="S33" s="25"/>
    </row>
    <row r="34" spans="1:19" x14ac:dyDescent="0.25">
      <c r="A34" s="6"/>
      <c r="B34" s="15"/>
      <c r="C34" s="45"/>
      <c r="D34" s="45"/>
      <c r="E34" s="51"/>
      <c r="F34" s="15"/>
      <c r="G34" s="15"/>
      <c r="H34" s="15"/>
      <c r="I34" s="15"/>
      <c r="J34" s="15"/>
      <c r="K34" s="15"/>
      <c r="L34" s="53"/>
      <c r="M34" s="15"/>
      <c r="N34" s="15"/>
      <c r="O34" s="15"/>
      <c r="P34" s="15"/>
      <c r="Q34" s="15"/>
      <c r="S34" s="65"/>
    </row>
    <row r="35" spans="1:19" x14ac:dyDescent="0.25">
      <c r="A35" s="15" t="str">
        <f>'Staff_1H_Sch. 2'!B34</f>
        <v>December</v>
      </c>
      <c r="B35" s="31">
        <f>'Staff_1H_Sch. 2'!$D34</f>
        <v>1400995.6599438344</v>
      </c>
      <c r="C35" s="45">
        <v>1609832.90414</v>
      </c>
      <c r="D35" s="45">
        <v>0</v>
      </c>
      <c r="E35" s="31">
        <f>C35-D35</f>
        <v>1609832.90414</v>
      </c>
      <c r="F35" s="31">
        <f>0*C35</f>
        <v>0</v>
      </c>
      <c r="G35" s="31">
        <f>E35+F35</f>
        <v>1609832.90414</v>
      </c>
      <c r="H35" s="31">
        <f>B35-G35</f>
        <v>-208837.24419616559</v>
      </c>
      <c r="I35" s="31">
        <f>I33+H35</f>
        <v>1013269.0601976304</v>
      </c>
      <c r="J35" s="20">
        <f>'Staff_1H_Sch. 2'!$F34</f>
        <v>0.17942900000000001</v>
      </c>
      <c r="K35" s="27">
        <f>I35*(J37-J35)</f>
        <v>-27296.455212663986</v>
      </c>
      <c r="L35" s="53">
        <v>2.2260000000000001E-3</v>
      </c>
      <c r="M35" s="27">
        <f>ROUND(L35*E35,2)</f>
        <v>3583.49</v>
      </c>
      <c r="N35" s="27">
        <f>N33+K35+M35</f>
        <v>-4706.9442958270538</v>
      </c>
      <c r="O35" s="46">
        <f>ROUND(N33*R35/12,2)</f>
        <v>86.95</v>
      </c>
      <c r="P35" s="27">
        <f>P33+O35</f>
        <v>3457.91</v>
      </c>
      <c r="Q35" s="27">
        <f>N35+P35</f>
        <v>-1249.0342958270539</v>
      </c>
      <c r="R35" s="29">
        <f>'Staff_1H_Sch. 2'!P34</f>
        <v>5.4899999999999997E-2</v>
      </c>
      <c r="S35" s="25"/>
    </row>
    <row r="36" spans="1:19" x14ac:dyDescent="0.25">
      <c r="E36" s="31"/>
      <c r="F36" s="31"/>
      <c r="G36" s="31"/>
      <c r="H36" s="31"/>
      <c r="I36" s="31"/>
      <c r="K36" s="27"/>
      <c r="L36" s="53"/>
      <c r="M36" s="27"/>
      <c r="N36" s="27"/>
      <c r="O36" s="46"/>
      <c r="P36" s="27"/>
      <c r="Q36" s="27"/>
      <c r="R36" s="67"/>
      <c r="S36" s="65"/>
    </row>
    <row r="37" spans="1:19" x14ac:dyDescent="0.25">
      <c r="A37" s="15" t="str">
        <f>'Staff_1H_Sch. 2'!B36</f>
        <v>January</v>
      </c>
      <c r="B37" s="31">
        <f>'Staff_1H_Sch. 2'!$D36</f>
        <v>1262905.2846566248</v>
      </c>
      <c r="C37" s="45">
        <v>1802897.4088300001</v>
      </c>
      <c r="D37" s="45">
        <v>0</v>
      </c>
      <c r="E37" s="31">
        <f>C37-D37</f>
        <v>1802897.4088300001</v>
      </c>
      <c r="F37" s="31">
        <f>0*C37</f>
        <v>0</v>
      </c>
      <c r="G37" s="31">
        <f>E37+F37</f>
        <v>1802897.4088300001</v>
      </c>
      <c r="H37" s="31">
        <f>B37-G37</f>
        <v>-539992.12417337531</v>
      </c>
      <c r="I37" s="31">
        <f>I35+H37</f>
        <v>473276.93602425512</v>
      </c>
      <c r="J37" s="20">
        <f>'Staff_1H_Sch. 2'!$F36</f>
        <v>0.15248999999999999</v>
      </c>
      <c r="K37" s="27">
        <f>I37*(J39-J37)</f>
        <v>0</v>
      </c>
      <c r="L37" s="53">
        <v>1.6149999999999999E-3</v>
      </c>
      <c r="M37" s="27">
        <f>ROUND(L37*E37,2)</f>
        <v>2911.68</v>
      </c>
      <c r="N37" s="27">
        <f>N35+K37+M37</f>
        <v>-1795.264295827054</v>
      </c>
      <c r="O37" s="46">
        <f>ROUND(N35*R37/12,2)</f>
        <v>-21.53</v>
      </c>
      <c r="P37" s="27">
        <f>P35+O37</f>
        <v>3436.3799999999997</v>
      </c>
      <c r="Q37" s="27">
        <f>N37+P37</f>
        <v>1641.1157041729457</v>
      </c>
      <c r="R37" s="29">
        <f>'Staff_1H_Sch. 2'!P36</f>
        <v>5.4899999999999997E-2</v>
      </c>
      <c r="S37" s="25"/>
    </row>
    <row r="38" spans="1:19" x14ac:dyDescent="0.25">
      <c r="E38" s="31"/>
      <c r="F38" s="31"/>
      <c r="G38" s="31"/>
      <c r="H38" s="31"/>
      <c r="I38" s="31"/>
      <c r="K38" s="27"/>
      <c r="L38" s="53"/>
      <c r="M38" s="27"/>
      <c r="N38" s="27"/>
      <c r="O38" s="46"/>
      <c r="P38" s="27"/>
      <c r="Q38" s="27"/>
      <c r="R38" s="67"/>
      <c r="S38" s="65"/>
    </row>
    <row r="39" spans="1:19" x14ac:dyDescent="0.25">
      <c r="A39" s="15" t="str">
        <f>'Staff_1H_Sch. 2'!B38</f>
        <v>February</v>
      </c>
      <c r="B39" s="31">
        <f>'Staff_1H_Sch. 2'!$D38</f>
        <v>921547.1023742659</v>
      </c>
      <c r="C39" s="45">
        <v>1555228.3506288412</v>
      </c>
      <c r="D39" s="45">
        <v>0</v>
      </c>
      <c r="E39" s="31">
        <f>C39-D39</f>
        <v>1555228.3506288412</v>
      </c>
      <c r="F39" s="31">
        <f>0*C39</f>
        <v>0</v>
      </c>
      <c r="G39" s="31">
        <f>E39+F39</f>
        <v>1555228.3506288412</v>
      </c>
      <c r="H39" s="31">
        <f>B39-G39</f>
        <v>-633681.2482545753</v>
      </c>
      <c r="I39" s="31">
        <f>I37+H39</f>
        <v>-160404.31223032018</v>
      </c>
      <c r="J39" s="20">
        <f>'Staff_1H_Sch. 2'!$F38</f>
        <v>0.15248999999999999</v>
      </c>
      <c r="K39" s="27">
        <f>I39*(J41-J39)</f>
        <v>0</v>
      </c>
      <c r="L39" s="53">
        <v>1.6149999999999999E-3</v>
      </c>
      <c r="M39" s="27">
        <f>ROUND(L39*E39,2)</f>
        <v>2511.69</v>
      </c>
      <c r="N39" s="27">
        <f>N37+K39+M39</f>
        <v>716.4257041729461</v>
      </c>
      <c r="O39" s="46">
        <f>ROUND(N37*R39/12,2)</f>
        <v>-8.2100000000000009</v>
      </c>
      <c r="P39" s="27">
        <f>P37+O39</f>
        <v>3428.1699999999996</v>
      </c>
      <c r="Q39" s="27">
        <f>N39+P39</f>
        <v>4144.5957041729453</v>
      </c>
      <c r="R39" s="29">
        <f>'Staff_1H_Sch. 2'!P38</f>
        <v>5.4899999999999997E-2</v>
      </c>
      <c r="S39" s="25"/>
    </row>
    <row r="40" spans="1:19" x14ac:dyDescent="0.25">
      <c r="E40" s="31"/>
      <c r="F40" s="31"/>
      <c r="G40" s="31"/>
      <c r="H40" s="31"/>
      <c r="I40" s="31"/>
      <c r="K40" s="27"/>
      <c r="L40" s="53"/>
      <c r="M40" s="27"/>
      <c r="N40" s="27"/>
      <c r="O40" s="46"/>
      <c r="P40" s="27"/>
      <c r="Q40" s="27"/>
      <c r="R40" s="67"/>
      <c r="S40" s="65"/>
    </row>
    <row r="41" spans="1:19" s="15" customFormat="1" x14ac:dyDescent="0.25">
      <c r="A41" s="15" t="str">
        <f>'Staff_1H_Sch. 2'!B40</f>
        <v>March</v>
      </c>
      <c r="B41" s="31">
        <f>'Staff_1H_Sch. 2'!$D40</f>
        <v>716236.91600714833</v>
      </c>
      <c r="C41" s="45">
        <v>1432796.9524789976</v>
      </c>
      <c r="D41" s="45">
        <v>0</v>
      </c>
      <c r="E41" s="31">
        <f>C41-D41</f>
        <v>1432796.9524789976</v>
      </c>
      <c r="F41" s="31">
        <f>0*C41</f>
        <v>0</v>
      </c>
      <c r="G41" s="31">
        <f>E41+F41</f>
        <v>1432796.9524789976</v>
      </c>
      <c r="H41" s="31">
        <f>B41-G41</f>
        <v>-716560.03647184931</v>
      </c>
      <c r="I41" s="31">
        <f>I39+H41</f>
        <v>-876964.34870216949</v>
      </c>
      <c r="J41" s="20">
        <f>'Staff_1H_Sch. 2'!$F40</f>
        <v>0.15248999999999999</v>
      </c>
      <c r="K41" s="27">
        <f>I41*(J43-J41)</f>
        <v>36815.84032286577</v>
      </c>
      <c r="L41" s="53">
        <v>1.6149999999999999E-3</v>
      </c>
      <c r="M41" s="27">
        <f>ROUND(L41*E41,2)</f>
        <v>2313.9699999999998</v>
      </c>
      <c r="N41" s="27">
        <f>N39+K41+M41</f>
        <v>39846.236027038714</v>
      </c>
      <c r="O41" s="46">
        <f>ROUND(N39*R41/12,2)</f>
        <v>3.28</v>
      </c>
      <c r="P41" s="27">
        <f>P39+O41</f>
        <v>3431.45</v>
      </c>
      <c r="Q41" s="27">
        <f>N41+P41</f>
        <v>43277.686027038711</v>
      </c>
      <c r="R41" s="29">
        <f>'Staff_1H_Sch. 2'!P40</f>
        <v>5.4899999999999997E-2</v>
      </c>
      <c r="S41" s="25"/>
    </row>
    <row r="42" spans="1:19" x14ac:dyDescent="0.25">
      <c r="L42" s="53"/>
      <c r="S42" s="65"/>
    </row>
    <row r="43" spans="1:19" x14ac:dyDescent="0.25">
      <c r="A43" s="6" t="str">
        <f>'Staff_1H_Sch. 5'!A17</f>
        <v>April</v>
      </c>
      <c r="B43" s="31">
        <f>'Staff_1H_Sch. 5'!$C$17</f>
        <v>1032234</v>
      </c>
      <c r="C43" s="45">
        <v>1030044.7083108821</v>
      </c>
      <c r="D43" s="45">
        <v>0</v>
      </c>
      <c r="E43" s="31">
        <f>C43-D43</f>
        <v>1030044.7083108821</v>
      </c>
      <c r="F43" s="31">
        <f>0*C43</f>
        <v>0</v>
      </c>
      <c r="G43" s="31">
        <f>E43+F43</f>
        <v>1030044.7083108821</v>
      </c>
      <c r="H43" s="31">
        <f>B43-G43</f>
        <v>2189.2916891179048</v>
      </c>
      <c r="I43" s="31">
        <f>I41+H43</f>
        <v>-874775.05701305158</v>
      </c>
      <c r="J43" s="20">
        <f>'Staff_1H_Sch. 5'!$E$17</f>
        <v>0.110509</v>
      </c>
      <c r="K43" s="27">
        <f>I43*(J45-J43)</f>
        <v>0</v>
      </c>
      <c r="L43" s="53">
        <v>-3.4689999999999999E-3</v>
      </c>
      <c r="M43" s="27">
        <f>ROUND(L43*E43,2)</f>
        <v>-3573.23</v>
      </c>
      <c r="N43" s="27">
        <f>N41+K43+M43</f>
        <v>36273.006027038711</v>
      </c>
      <c r="O43" s="46">
        <f>ROUND(N41*R43/12,2)</f>
        <v>182.3</v>
      </c>
      <c r="P43" s="27">
        <f>P41+O43</f>
        <v>3613.75</v>
      </c>
      <c r="Q43" s="27">
        <f>N43+P43</f>
        <v>39886.756027038711</v>
      </c>
      <c r="R43" s="29">
        <f>'Staff_1H_Sch. 5'!N17</f>
        <v>5.4899999999999997E-2</v>
      </c>
      <c r="S43" s="25"/>
    </row>
    <row r="44" spans="1:19" x14ac:dyDescent="0.25">
      <c r="L44" s="53"/>
      <c r="S44" s="65"/>
    </row>
    <row r="45" spans="1:19" x14ac:dyDescent="0.25">
      <c r="A45" s="6" t="str">
        <f>'Staff_1H_Sch. 5'!A19</f>
        <v>May</v>
      </c>
      <c r="B45" s="31">
        <f>'Staff_1H_Sch. 5'!$C$19</f>
        <v>1241904</v>
      </c>
      <c r="C45" s="45">
        <v>641579.02853576792</v>
      </c>
      <c r="D45" s="45">
        <v>0</v>
      </c>
      <c r="E45" s="31">
        <f>C45-D45</f>
        <v>641579.02853576792</v>
      </c>
      <c r="F45" s="31">
        <f>0*C45</f>
        <v>0</v>
      </c>
      <c r="G45" s="31">
        <f>E45+F45</f>
        <v>641579.02853576792</v>
      </c>
      <c r="H45" s="31">
        <f>B45-G45</f>
        <v>600324.97146423208</v>
      </c>
      <c r="I45" s="31">
        <f>I43+H45</f>
        <v>-274450.08554881951</v>
      </c>
      <c r="J45" s="20">
        <f>'Staff_1H_Sch. 5'!$E$17</f>
        <v>0.110509</v>
      </c>
      <c r="K45" s="27">
        <f>I45*(J47-J45)</f>
        <v>0</v>
      </c>
      <c r="L45" s="53">
        <f>L43</f>
        <v>-3.4689999999999999E-3</v>
      </c>
      <c r="M45" s="27">
        <f>ROUND(L45*E45,2)</f>
        <v>-2225.64</v>
      </c>
      <c r="N45" s="27">
        <f>N43+K45+M45</f>
        <v>34047.366027038712</v>
      </c>
      <c r="O45" s="46">
        <f>ROUND(N43*R45/12,2)</f>
        <v>165.95</v>
      </c>
      <c r="P45" s="27">
        <f>P43+O45</f>
        <v>3779.7</v>
      </c>
      <c r="Q45" s="27">
        <f>N45+P45</f>
        <v>37827.066027038709</v>
      </c>
      <c r="R45" s="29">
        <f>'Staff_1H_Sch. 5'!N19</f>
        <v>5.4899999999999997E-2</v>
      </c>
      <c r="S45" s="25"/>
    </row>
    <row r="46" spans="1:19" x14ac:dyDescent="0.25">
      <c r="L46" s="53"/>
      <c r="S46" s="65"/>
    </row>
    <row r="47" spans="1:19" x14ac:dyDescent="0.25">
      <c r="A47" s="6" t="str">
        <f>'Staff_1H_Sch. 5'!A21</f>
        <v>June</v>
      </c>
      <c r="B47" s="31">
        <f>'Staff_1H_Sch. 5'!$C$21</f>
        <v>1426708</v>
      </c>
      <c r="C47" s="45">
        <v>362240.75891212613</v>
      </c>
      <c r="D47" s="45">
        <v>0</v>
      </c>
      <c r="E47" s="31">
        <f>C47-D47</f>
        <v>362240.75891212613</v>
      </c>
      <c r="F47" s="31">
        <f>0*C47</f>
        <v>0</v>
      </c>
      <c r="G47" s="31">
        <f>E47+F47</f>
        <v>362240.75891212613</v>
      </c>
      <c r="H47" s="31">
        <f>B47-G47</f>
        <v>1064467.2410878739</v>
      </c>
      <c r="I47" s="31">
        <f>I45+H47</f>
        <v>790017.15553905442</v>
      </c>
      <c r="J47" s="20">
        <f>'Staff_1H_Sch. 5'!$E$19</f>
        <v>0.110509</v>
      </c>
      <c r="K47" s="27">
        <f>I47*(J49-J47)</f>
        <v>0</v>
      </c>
      <c r="L47" s="53">
        <f>L45</f>
        <v>-3.4689999999999999E-3</v>
      </c>
      <c r="M47" s="27">
        <f>ROUND(L47*E47,2)</f>
        <v>-1256.6099999999999</v>
      </c>
      <c r="N47" s="27">
        <f>N45+K47+M47</f>
        <v>32790.756027038711</v>
      </c>
      <c r="O47" s="46">
        <f>ROUND(N45*R47/12,2)</f>
        <v>155.77000000000001</v>
      </c>
      <c r="P47" s="27">
        <f>P45+O47</f>
        <v>3935.47</v>
      </c>
      <c r="Q47" s="27">
        <f>N47+P47</f>
        <v>36726.226027038712</v>
      </c>
      <c r="R47" s="29">
        <f>'Staff_1H_Sch. 5'!N21</f>
        <v>5.4899999999999997E-2</v>
      </c>
      <c r="S47" s="25"/>
    </row>
    <row r="48" spans="1:19" x14ac:dyDescent="0.25">
      <c r="S48" s="65"/>
    </row>
    <row r="49" spans="1:20" x14ac:dyDescent="0.25">
      <c r="A49" s="6" t="str">
        <f>'Staff_1H_Sch. 5'!A23</f>
        <v>July</v>
      </c>
      <c r="B49" s="31">
        <f>'Staff_1H_Sch. 5'!$C$23</f>
        <v>823178</v>
      </c>
      <c r="C49" s="45">
        <v>223808.37334345406</v>
      </c>
      <c r="D49" s="45">
        <v>0</v>
      </c>
      <c r="E49" s="31">
        <f>C49-D49</f>
        <v>223808.37334345406</v>
      </c>
      <c r="F49" s="31">
        <f>0*C49</f>
        <v>0</v>
      </c>
      <c r="G49" s="31">
        <f>E49+F49</f>
        <v>223808.37334345406</v>
      </c>
      <c r="H49" s="31">
        <f>B49-G49</f>
        <v>599369.62665654591</v>
      </c>
      <c r="I49" s="31">
        <f>I47+H49</f>
        <v>1389386.7821956002</v>
      </c>
      <c r="J49" s="20">
        <f>'Staff_1H_Sch. 5'!$E$21</f>
        <v>0.110509</v>
      </c>
      <c r="K49" s="27">
        <f>I49*(J51-J49)</f>
        <v>0</v>
      </c>
      <c r="L49" s="53">
        <f>L47</f>
        <v>-3.4689999999999999E-3</v>
      </c>
      <c r="M49" s="27">
        <f>ROUND(L49*E49,2)</f>
        <v>-776.39</v>
      </c>
      <c r="N49" s="27">
        <f>N47+K49+M49</f>
        <v>32014.366027038712</v>
      </c>
      <c r="O49" s="46">
        <f>ROUND(N47*R49/12,2)</f>
        <v>150.02000000000001</v>
      </c>
      <c r="P49" s="27">
        <f>P47+O49</f>
        <v>4085.49</v>
      </c>
      <c r="Q49" s="27">
        <f>N49+P49</f>
        <v>36099.85602703871</v>
      </c>
      <c r="R49" s="29">
        <f>'Staff_1H_Sch. 5'!N23</f>
        <v>5.4899999999999997E-2</v>
      </c>
      <c r="S49" s="25"/>
    </row>
    <row r="50" spans="1:20" x14ac:dyDescent="0.25">
      <c r="S50" s="65"/>
    </row>
    <row r="51" spans="1:20" x14ac:dyDescent="0.25">
      <c r="A51" s="6" t="str">
        <f>'Staff_1H_Sch. 5'!A25</f>
        <v>August</v>
      </c>
      <c r="B51" s="31">
        <f>'Staff_1H_Sch. 5'!$C$25</f>
        <v>692326</v>
      </c>
      <c r="C51" s="45">
        <v>293204.40478699747</v>
      </c>
      <c r="D51" s="45">
        <v>0</v>
      </c>
      <c r="E51" s="31">
        <f>C51-D51</f>
        <v>293204.40478699747</v>
      </c>
      <c r="F51" s="31">
        <f>0*C51</f>
        <v>0</v>
      </c>
      <c r="G51" s="31">
        <f>E51+F51</f>
        <v>293204.40478699747</v>
      </c>
      <c r="H51" s="31">
        <f>B51-G51</f>
        <v>399121.59521300253</v>
      </c>
      <c r="I51" s="31">
        <f>I49+H51</f>
        <v>1788508.3774086027</v>
      </c>
      <c r="J51" s="20">
        <f>'Staff_1H_Sch. 5'!$E$23</f>
        <v>0.110509</v>
      </c>
      <c r="K51" s="27">
        <f>I51*(J53-J51)</f>
        <v>0</v>
      </c>
      <c r="L51" s="53">
        <f>L49</f>
        <v>-3.4689999999999999E-3</v>
      </c>
      <c r="M51" s="27">
        <f>ROUND(L51*E51,2)</f>
        <v>-1017.13</v>
      </c>
      <c r="N51" s="27">
        <f>N49+K51+M51</f>
        <v>30997.236027038711</v>
      </c>
      <c r="O51" s="46">
        <f>ROUND(N49*R51/12,2)</f>
        <v>146.47</v>
      </c>
      <c r="P51" s="27">
        <f>P49+O51</f>
        <v>4231.96</v>
      </c>
      <c r="Q51" s="27">
        <f>N51+P51</f>
        <v>35229.196027038714</v>
      </c>
      <c r="R51" s="29">
        <f>'Staff_1H_Sch. 5'!N25</f>
        <v>5.4899999999999997E-2</v>
      </c>
      <c r="S51" s="25"/>
    </row>
    <row r="52" spans="1:20" x14ac:dyDescent="0.25">
      <c r="S52" s="65"/>
    </row>
    <row r="53" spans="1:20" x14ac:dyDescent="0.25">
      <c r="A53" s="6" t="str">
        <f>'Staff_1H_Sch. 5'!A27</f>
        <v>September</v>
      </c>
      <c r="B53" s="31">
        <f>'Staff_1H_Sch. 5'!$C27</f>
        <v>914812</v>
      </c>
      <c r="C53" s="45">
        <v>527602.04347094684</v>
      </c>
      <c r="D53" s="45">
        <v>0</v>
      </c>
      <c r="E53" s="31">
        <f>C53-D53</f>
        <v>527602.04347094684</v>
      </c>
      <c r="F53" s="31">
        <f>0*C53</f>
        <v>0</v>
      </c>
      <c r="G53" s="31">
        <f>E53+F53</f>
        <v>527602.04347094684</v>
      </c>
      <c r="H53" s="31">
        <f>B53-G53</f>
        <v>387209.95652905316</v>
      </c>
      <c r="I53" s="31">
        <f>I51+H53</f>
        <v>2175718.3339376561</v>
      </c>
      <c r="J53" s="20">
        <f>'Staff_1H_Sch. 5'!$E$25</f>
        <v>0.110509</v>
      </c>
      <c r="K53" s="27">
        <f>I53*(J53-J53)</f>
        <v>0</v>
      </c>
      <c r="L53" s="53">
        <f>L51</f>
        <v>-3.4689999999999999E-3</v>
      </c>
      <c r="M53" s="27">
        <f>ROUND(L53*E53,2)</f>
        <v>-1830.25</v>
      </c>
      <c r="N53" s="27">
        <f>N51+K53+M53</f>
        <v>29166.986027038711</v>
      </c>
      <c r="O53" s="46">
        <f>ROUND(N51*R53/12,2)</f>
        <v>141.81</v>
      </c>
      <c r="P53" s="27">
        <f>P51+O53</f>
        <v>4373.7700000000004</v>
      </c>
      <c r="Q53" s="27">
        <f>N53+P53</f>
        <v>33540.756027038711</v>
      </c>
      <c r="R53" s="29">
        <f>'Staff_1H_Sch. 5'!N27</f>
        <v>5.4899999999999997E-2</v>
      </c>
      <c r="S53" s="25"/>
      <c r="T53" s="68"/>
    </row>
    <row r="54" spans="1:20" x14ac:dyDescent="0.25">
      <c r="S54" s="65"/>
    </row>
    <row r="55" spans="1:20" x14ac:dyDescent="0.25">
      <c r="A55" s="6" t="str">
        <f>'Staff_1H_Sch. 5'!A29</f>
        <v>October</v>
      </c>
      <c r="B55" s="31">
        <f>'Staff_1H_Sch. 5'!$C19</f>
        <v>1241904</v>
      </c>
      <c r="C55" s="68">
        <v>1227386.4683838673</v>
      </c>
      <c r="D55" s="68">
        <v>0</v>
      </c>
      <c r="E55" s="31">
        <f>C55-D55</f>
        <v>1227386.4683838673</v>
      </c>
      <c r="F55" s="31">
        <f>0*C55</f>
        <v>0</v>
      </c>
      <c r="G55" s="31">
        <f>E55+F55</f>
        <v>1227386.4683838673</v>
      </c>
      <c r="H55" s="31">
        <f>B55-G55</f>
        <v>14517.531616132706</v>
      </c>
      <c r="I55" s="31">
        <f>I53+H55</f>
        <v>2190235.8655537888</v>
      </c>
      <c r="J55" s="20">
        <f>'Staff_1H_Sch. 5'!$E$25</f>
        <v>0.110509</v>
      </c>
      <c r="K55" s="27">
        <f>I55*(J55-J55)</f>
        <v>0</v>
      </c>
      <c r="L55" s="53">
        <f>L53</f>
        <v>-3.4689999999999999E-3</v>
      </c>
      <c r="M55" s="27">
        <f>ROUND(L55*E55,2)</f>
        <v>-4257.8</v>
      </c>
      <c r="N55" s="27">
        <f>N53+K55+M55</f>
        <v>24909.186027038711</v>
      </c>
      <c r="O55" s="46">
        <f>ROUND(N53*R55/12,2)</f>
        <v>133.44</v>
      </c>
      <c r="P55" s="27">
        <f>P53+O55</f>
        <v>4507.21</v>
      </c>
      <c r="Q55" s="27">
        <f>N55+P55</f>
        <v>29416.396027038711</v>
      </c>
      <c r="R55" s="29">
        <f>'Staff_1H_Sch. 5'!N29</f>
        <v>5.4899999999999997E-2</v>
      </c>
      <c r="S55" s="25"/>
    </row>
    <row r="56" spans="1:20" x14ac:dyDescent="0.25">
      <c r="S56" s="65"/>
    </row>
    <row r="57" spans="1:20" x14ac:dyDescent="0.25">
      <c r="A57" s="6" t="str">
        <f>'Staff_1H_Sch. 5'!A31</f>
        <v>November</v>
      </c>
      <c r="B57" s="31">
        <f>'Staff_1H_Sch. 5'!$C31</f>
        <v>1628549</v>
      </c>
      <c r="C57" s="68">
        <v>1625193.9359647485</v>
      </c>
      <c r="D57" s="68">
        <v>0</v>
      </c>
      <c r="E57" s="31">
        <f>C57-D57</f>
        <v>1625193.9359647485</v>
      </c>
      <c r="F57" s="31">
        <f>0*C57</f>
        <v>0</v>
      </c>
      <c r="G57" s="31">
        <f>E57+F57</f>
        <v>1625193.9359647485</v>
      </c>
      <c r="H57" s="31">
        <f>B57-G57</f>
        <v>3355.0640352515038</v>
      </c>
      <c r="I57" s="31">
        <f>I55+H57</f>
        <v>2193590.9295890406</v>
      </c>
      <c r="J57" s="20">
        <f>'Staff_1H_Sch. 5'!$E$25</f>
        <v>0.110509</v>
      </c>
      <c r="K57" s="27">
        <f>I57*(J57-J57)</f>
        <v>0</v>
      </c>
      <c r="L57" s="53">
        <f>L55</f>
        <v>-3.4689999999999999E-3</v>
      </c>
      <c r="M57" s="27">
        <f>ROUND(L57*E57,2)</f>
        <v>-5637.8</v>
      </c>
      <c r="N57" s="27">
        <f>N55+K57+M57</f>
        <v>19271.386027038712</v>
      </c>
      <c r="O57" s="46">
        <f>ROUND(N55*R57/12,2)</f>
        <v>113.96</v>
      </c>
      <c r="P57" s="27">
        <f>P55+O57</f>
        <v>4621.17</v>
      </c>
      <c r="Q57" s="27">
        <f>N57+P57</f>
        <v>23892.556027038714</v>
      </c>
      <c r="R57" s="29">
        <f>'Staff_1H_Sch. 5'!N31</f>
        <v>5.4899999999999997E-2</v>
      </c>
      <c r="S57" s="25"/>
    </row>
    <row r="58" spans="1:20" x14ac:dyDescent="0.25">
      <c r="S58" s="65"/>
    </row>
    <row r="59" spans="1:20" x14ac:dyDescent="0.25">
      <c r="A59" s="6" t="str">
        <f>'Staff_1H_Sch. 5'!A33</f>
        <v>December</v>
      </c>
      <c r="B59" s="31">
        <f>'Staff_1H_Sch. 5'!$C33</f>
        <v>1137222</v>
      </c>
      <c r="C59" s="68">
        <v>1790005.184245598</v>
      </c>
      <c r="D59" s="68">
        <v>0</v>
      </c>
      <c r="E59" s="31">
        <f>C59-D59</f>
        <v>1790005.184245598</v>
      </c>
      <c r="F59" s="31">
        <f>0*C59</f>
        <v>0</v>
      </c>
      <c r="G59" s="31">
        <f>E59+F59</f>
        <v>1790005.184245598</v>
      </c>
      <c r="H59" s="31">
        <f>B59-G59</f>
        <v>-652783.18424559804</v>
      </c>
      <c r="I59" s="31">
        <f>I57+H59</f>
        <v>1540807.7453434425</v>
      </c>
      <c r="J59" s="20">
        <f>'Staff_1H_Sch. 5'!$E$25</f>
        <v>0.110509</v>
      </c>
      <c r="K59" s="27">
        <f>I59*(J59-J59)</f>
        <v>0</v>
      </c>
      <c r="L59" s="53">
        <f>L57</f>
        <v>-3.4689999999999999E-3</v>
      </c>
      <c r="M59" s="27">
        <f>ROUND(L59*E59,2)</f>
        <v>-6209.53</v>
      </c>
      <c r="N59" s="27">
        <f>N57+K59+M59</f>
        <v>13061.856027038713</v>
      </c>
      <c r="O59" s="46">
        <f>ROUND(N57*R59/12,2)</f>
        <v>88.17</v>
      </c>
      <c r="P59" s="27">
        <f>P57+O59</f>
        <v>4709.34</v>
      </c>
      <c r="Q59" s="27">
        <f>N59+P59</f>
        <v>17771.196027038714</v>
      </c>
      <c r="R59" s="29">
        <f>'Staff_1H_Sch. 5'!N33</f>
        <v>5.4899999999999997E-2</v>
      </c>
      <c r="S59" s="25"/>
    </row>
    <row r="60" spans="1:20" x14ac:dyDescent="0.25">
      <c r="S60" s="65"/>
    </row>
    <row r="61" spans="1:20" x14ac:dyDescent="0.25">
      <c r="A61" s="6" t="str">
        <f>'Staff_1H_Sch. 5'!A35</f>
        <v>January</v>
      </c>
      <c r="B61" s="31">
        <f>'Staff_1H_Sch. 5'!$C35</f>
        <v>1200665</v>
      </c>
      <c r="C61" s="68">
        <v>1853530.8906999165</v>
      </c>
      <c r="D61" s="68">
        <v>0</v>
      </c>
      <c r="E61" s="31">
        <f>C61-D61</f>
        <v>1853530.8906999165</v>
      </c>
      <c r="F61" s="31">
        <f>0*C61</f>
        <v>0</v>
      </c>
      <c r="G61" s="31">
        <f>E61+F61</f>
        <v>1853530.8906999165</v>
      </c>
      <c r="H61" s="31">
        <f>B61-G61</f>
        <v>-652865.89069991652</v>
      </c>
      <c r="I61" s="31">
        <f>I59+H61</f>
        <v>887941.85464352602</v>
      </c>
      <c r="J61" s="20">
        <f>'Staff_1H_Sch. 5'!$E$25</f>
        <v>0.110509</v>
      </c>
      <c r="K61" s="27">
        <f>I61*(J61-J61)</f>
        <v>0</v>
      </c>
      <c r="L61" s="53">
        <f>L59</f>
        <v>-3.4689999999999999E-3</v>
      </c>
      <c r="M61" s="27">
        <f>ROUND(L61*E61,2)</f>
        <v>-6429.9</v>
      </c>
      <c r="N61" s="27">
        <f>N59+K61+M61</f>
        <v>6631.9560270387137</v>
      </c>
      <c r="O61" s="46">
        <f>ROUND(N59*R61/12,2)</f>
        <v>59.76</v>
      </c>
      <c r="P61" s="27">
        <f>P59+O61</f>
        <v>4769.1000000000004</v>
      </c>
      <c r="Q61" s="27">
        <f>N61+P61</f>
        <v>11401.056027038714</v>
      </c>
      <c r="R61" s="29">
        <f>'Staff_1H_Sch. 5'!N35</f>
        <v>5.4899999999999997E-2</v>
      </c>
      <c r="S61" s="25"/>
    </row>
    <row r="62" spans="1:20" x14ac:dyDescent="0.25">
      <c r="B62" s="31"/>
      <c r="C62" s="68"/>
      <c r="D62" s="68"/>
      <c r="E62" s="31"/>
      <c r="F62" s="31"/>
      <c r="G62" s="31"/>
      <c r="H62" s="31"/>
      <c r="I62" s="31"/>
      <c r="J62" s="20"/>
      <c r="K62" s="27"/>
      <c r="L62" s="53"/>
      <c r="M62" s="27"/>
      <c r="N62" s="27"/>
      <c r="O62" s="46"/>
      <c r="P62" s="27"/>
      <c r="Q62" s="27"/>
      <c r="R62" s="29"/>
      <c r="S62" s="65"/>
    </row>
    <row r="63" spans="1:20" x14ac:dyDescent="0.25">
      <c r="A63" s="6" t="str">
        <f>'Staff_1H_Sch. 5'!A37</f>
        <v>February</v>
      </c>
      <c r="B63" s="31">
        <f>'Staff_1H_Sch. 5'!$C37</f>
        <v>1138911</v>
      </c>
      <c r="C63" s="68">
        <v>1728273.7068949107</v>
      </c>
      <c r="D63" s="68">
        <v>0</v>
      </c>
      <c r="E63" s="31">
        <f>C63-D63</f>
        <v>1728273.7068949107</v>
      </c>
      <c r="F63" s="31">
        <f>0*C63</f>
        <v>0</v>
      </c>
      <c r="G63" s="31">
        <f>E63+F63</f>
        <v>1728273.7068949107</v>
      </c>
      <c r="H63" s="31">
        <f>B63-G63</f>
        <v>-589362.70689491066</v>
      </c>
      <c r="I63" s="31">
        <f>I61+H63</f>
        <v>298579.14774861536</v>
      </c>
      <c r="J63" s="20">
        <f>'Staff_1H_Sch. 5'!$E$25</f>
        <v>0.110509</v>
      </c>
      <c r="K63" s="27">
        <f>I63*(J63-J63)</f>
        <v>0</v>
      </c>
      <c r="L63" s="53">
        <f>L61</f>
        <v>-3.4689999999999999E-3</v>
      </c>
      <c r="M63" s="27">
        <f>ROUND(L63*E63,2)</f>
        <v>-5995.38</v>
      </c>
      <c r="N63" s="27">
        <f>N61+K63+M63</f>
        <v>636.57602703871362</v>
      </c>
      <c r="O63" s="46">
        <f>ROUND(N61*R63/12,2)</f>
        <v>30.34</v>
      </c>
      <c r="P63" s="27">
        <f>P61+O63</f>
        <v>4799.4400000000005</v>
      </c>
      <c r="Q63" s="27">
        <f>N63+P63</f>
        <v>5436.0160270387141</v>
      </c>
      <c r="R63" s="29">
        <f>'Staff_1H_Sch. 5'!N37</f>
        <v>5.4899999999999997E-2</v>
      </c>
      <c r="S63" s="25"/>
    </row>
    <row r="64" spans="1:20" x14ac:dyDescent="0.25">
      <c r="A64" s="6"/>
      <c r="B64" s="31"/>
      <c r="C64" s="68"/>
      <c r="D64" s="68"/>
      <c r="E64" s="31"/>
      <c r="F64" s="31"/>
      <c r="G64" s="31"/>
      <c r="H64" s="31"/>
      <c r="I64" s="31"/>
      <c r="J64" s="20"/>
      <c r="K64" s="27"/>
      <c r="L64" s="53"/>
      <c r="M64" s="27"/>
      <c r="N64" s="27"/>
      <c r="O64" s="46"/>
      <c r="P64" s="27"/>
      <c r="Q64" s="27"/>
      <c r="R64" s="29"/>
      <c r="S64" s="65"/>
    </row>
    <row r="65" spans="1:19" x14ac:dyDescent="0.25">
      <c r="A65" s="6" t="str">
        <f>'Staff_1H_Sch. 5'!A39</f>
        <v>March</v>
      </c>
      <c r="B65" s="31">
        <f>'Staff_1H_Sch. 5'!$C39</f>
        <v>946892</v>
      </c>
      <c r="C65" s="68">
        <v>1567497.2586008047</v>
      </c>
      <c r="D65" s="68">
        <v>0</v>
      </c>
      <c r="E65" s="31">
        <f>C65-D65</f>
        <v>1567497.2586008047</v>
      </c>
      <c r="F65" s="31">
        <f>0*C65</f>
        <v>0</v>
      </c>
      <c r="G65" s="31">
        <f>E65+F65</f>
        <v>1567497.2586008047</v>
      </c>
      <c r="H65" s="31">
        <f>B65-G65</f>
        <v>-620605.25860080472</v>
      </c>
      <c r="I65" s="31">
        <f>I63+H65</f>
        <v>-322026.11085218936</v>
      </c>
      <c r="J65" s="20">
        <f>'Staff_1H_Sch. 5'!$E$25</f>
        <v>0.110509</v>
      </c>
      <c r="K65" s="27">
        <f>I65*(J65-J65)</f>
        <v>0</v>
      </c>
      <c r="L65" s="53">
        <f>L63</f>
        <v>-3.4689999999999999E-3</v>
      </c>
      <c r="M65" s="27">
        <f>ROUND(L65*E65,2)</f>
        <v>-5437.65</v>
      </c>
      <c r="N65" s="27">
        <f>N63+K65+M65</f>
        <v>-4801.073972961286</v>
      </c>
      <c r="O65" s="46">
        <f>ROUND(N63*R65/12,2)</f>
        <v>2.91</v>
      </c>
      <c r="P65" s="27">
        <f>P63+O65</f>
        <v>4802.3500000000004</v>
      </c>
      <c r="Q65" s="27">
        <f>N65+P65</f>
        <v>1.2760270387143464</v>
      </c>
      <c r="R65" s="29">
        <f>'Staff_1H_Sch. 5'!N39</f>
        <v>5.4899999999999997E-2</v>
      </c>
      <c r="S65" s="25"/>
    </row>
    <row r="66" spans="1:19" x14ac:dyDescent="0.25">
      <c r="A66" s="15"/>
      <c r="B66" s="15"/>
      <c r="C66" s="15"/>
      <c r="D66" s="46"/>
      <c r="E66" s="51"/>
      <c r="F66" s="15"/>
      <c r="G66" s="15"/>
      <c r="H66" s="15"/>
      <c r="I66" s="15"/>
      <c r="J66" s="15"/>
      <c r="K66" s="15"/>
      <c r="L66" s="53"/>
      <c r="M66" s="15"/>
      <c r="N66" s="15"/>
      <c r="O66" s="15"/>
      <c r="P66" s="15"/>
      <c r="Q66" s="15"/>
    </row>
    <row r="67" spans="1:19" x14ac:dyDescent="0.25">
      <c r="A67" s="15"/>
      <c r="B67" s="15"/>
      <c r="C67" s="15"/>
      <c r="D67" s="5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67"/>
    </row>
    <row r="68" spans="1:19" s="15" customFormat="1" x14ac:dyDescent="0.25">
      <c r="A68" s="15" t="s">
        <v>86</v>
      </c>
      <c r="B68" s="15" t="s">
        <v>126</v>
      </c>
      <c r="D68" s="49">
        <v>-283933.54721451702</v>
      </c>
      <c r="E68" s="51" t="s">
        <v>132</v>
      </c>
    </row>
    <row r="69" spans="1:19" s="15" customFormat="1" x14ac:dyDescent="0.25">
      <c r="A69" s="15" t="s">
        <v>87</v>
      </c>
      <c r="B69" s="15" t="s">
        <v>126</v>
      </c>
      <c r="D69" s="46">
        <v>-14518.027468277945</v>
      </c>
      <c r="E69" s="51" t="s">
        <v>132</v>
      </c>
    </row>
    <row r="70" spans="1:19" s="15" customFormat="1" x14ac:dyDescent="0.25">
      <c r="A70" s="15" t="s">
        <v>125</v>
      </c>
      <c r="B70" s="15" t="s">
        <v>127</v>
      </c>
      <c r="D70" s="46">
        <v>3781.67</v>
      </c>
      <c r="E70" s="51" t="s">
        <v>132</v>
      </c>
    </row>
    <row r="77" spans="1:19" x14ac:dyDescent="0.25">
      <c r="I77" s="66"/>
    </row>
  </sheetData>
  <mergeCells count="3">
    <mergeCell ref="A6:R6"/>
    <mergeCell ref="A8:R8"/>
    <mergeCell ref="A10:R10"/>
  </mergeCells>
  <printOptions horizontalCentered="1"/>
  <pageMargins left="0.23622047244094499" right="0.47244094488188998" top="0.511811023622047" bottom="0.62992125984252001" header="0.511811023622047" footer="0.511811023622047"/>
  <pageSetup scale="4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Q63"/>
  <sheetViews>
    <sheetView defaultGridColor="0" view="pageBreakPreview" colorId="22" zoomScale="65" zoomScaleNormal="74" zoomScaleSheetLayoutView="65" workbookViewId="0">
      <selection activeCell="R12" sqref="R12:S12"/>
    </sheetView>
  </sheetViews>
  <sheetFormatPr defaultColWidth="12.5546875" defaultRowHeight="15" x14ac:dyDescent="0.25"/>
  <cols>
    <col min="1" max="3" width="12.5546875" style="62" customWidth="1"/>
    <col min="4" max="4" width="15.5546875" style="62" customWidth="1"/>
    <col min="5" max="5" width="13.109375" style="62" bestFit="1" customWidth="1"/>
    <col min="6" max="6" width="14.33203125" style="62" bestFit="1" customWidth="1"/>
    <col min="7" max="7" width="13.88671875" style="62" customWidth="1"/>
    <col min="8" max="9" width="16.44140625" style="62" customWidth="1"/>
    <col min="10" max="10" width="13.109375" style="62" bestFit="1" customWidth="1"/>
    <col min="11" max="11" width="13.109375" style="62" customWidth="1"/>
    <col min="12" max="12" width="17" style="62" customWidth="1"/>
    <col min="13" max="13" width="16.44140625" style="62" bestFit="1" customWidth="1"/>
    <col min="14" max="14" width="15.5546875" style="62" customWidth="1"/>
    <col min="15" max="15" width="3.5546875" style="62" customWidth="1"/>
    <col min="16" max="16" width="17.33203125" style="62" bestFit="1" customWidth="1"/>
    <col min="17" max="16384" width="12.5546875" style="62"/>
  </cols>
  <sheetData>
    <row r="1" spans="1:16" ht="15.6" x14ac:dyDescent="0.3">
      <c r="A1" s="6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9" t="s">
        <v>40</v>
      </c>
      <c r="O1" s="9"/>
    </row>
    <row r="2" spans="1:16" ht="15.6" x14ac:dyDescent="0.3">
      <c r="A2" s="70"/>
      <c r="B2" s="15"/>
      <c r="C2" s="15"/>
      <c r="D2" s="15"/>
      <c r="E2" s="10"/>
      <c r="F2" s="15"/>
      <c r="G2" s="15"/>
      <c r="H2" s="15"/>
      <c r="I2" s="15"/>
      <c r="J2" s="15"/>
      <c r="K2" s="15"/>
      <c r="L2" s="15"/>
      <c r="M2" s="15"/>
      <c r="P2" s="71">
        <v>45383</v>
      </c>
    </row>
    <row r="3" spans="1:16" ht="15.6" x14ac:dyDescent="0.3">
      <c r="A3" s="15"/>
      <c r="B3" s="15"/>
      <c r="C3" s="12"/>
      <c r="D3" s="12"/>
      <c r="E3" s="10"/>
      <c r="F3" s="12"/>
      <c r="G3" s="12"/>
      <c r="H3" s="12"/>
      <c r="I3" s="12"/>
      <c r="J3" s="12"/>
      <c r="K3" s="12"/>
      <c r="L3" s="12"/>
      <c r="M3" s="12"/>
      <c r="P3" s="13" t="s">
        <v>4</v>
      </c>
    </row>
    <row r="4" spans="1:16" ht="15.6" x14ac:dyDescent="0.3">
      <c r="A4" s="15"/>
      <c r="B4" s="15"/>
      <c r="C4" s="12"/>
      <c r="D4" s="12"/>
      <c r="E4" s="10"/>
      <c r="F4" s="12"/>
      <c r="G4" s="12"/>
      <c r="H4" s="12"/>
      <c r="I4" s="12"/>
      <c r="J4" s="12"/>
      <c r="K4" s="12"/>
      <c r="L4" s="12"/>
      <c r="M4" s="12" t="s">
        <v>40</v>
      </c>
      <c r="P4" s="13" t="s">
        <v>41</v>
      </c>
    </row>
    <row r="5" spans="1:16" ht="15.6" x14ac:dyDescent="0.3">
      <c r="A5" s="15"/>
      <c r="B5" s="1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/>
      <c r="O5" s="14"/>
      <c r="P5" s="13" t="s">
        <v>135</v>
      </c>
    </row>
    <row r="6" spans="1:16" ht="15.6" x14ac:dyDescent="0.3">
      <c r="A6" s="55" t="s">
        <v>42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ht="15.6" x14ac:dyDescent="0.3">
      <c r="A8" s="56" t="s">
        <v>43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ht="15.6" x14ac:dyDescent="0.3">
      <c r="A9" s="7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ht="15.6" x14ac:dyDescent="0.3">
      <c r="A10" s="57" t="s">
        <v>128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16" ht="15.6" x14ac:dyDescent="0.3">
      <c r="A11" s="7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5"/>
    </row>
    <row r="12" spans="1:16" x14ac:dyDescent="0.25">
      <c r="A12" s="15"/>
      <c r="B12" s="15"/>
      <c r="C12" s="15"/>
      <c r="D12" s="15"/>
      <c r="E12" s="16" t="s">
        <v>44</v>
      </c>
      <c r="F12" s="15"/>
      <c r="G12" s="15"/>
      <c r="H12" s="15"/>
      <c r="I12" s="15"/>
      <c r="J12" s="15"/>
      <c r="K12" s="15"/>
      <c r="L12" s="15"/>
      <c r="M12" s="16" t="s">
        <v>45</v>
      </c>
      <c r="N12" s="16" t="s">
        <v>46</v>
      </c>
      <c r="O12" s="16"/>
      <c r="P12" s="15"/>
    </row>
    <row r="13" spans="1:16" x14ac:dyDescent="0.25">
      <c r="A13" s="15"/>
      <c r="B13" s="15"/>
      <c r="C13" s="16" t="s">
        <v>47</v>
      </c>
      <c r="D13" s="15"/>
      <c r="E13" s="16" t="s">
        <v>48</v>
      </c>
      <c r="F13" s="16" t="s">
        <v>49</v>
      </c>
      <c r="G13" s="16" t="s">
        <v>50</v>
      </c>
      <c r="H13" s="16" t="s">
        <v>51</v>
      </c>
      <c r="I13" s="16" t="s">
        <v>52</v>
      </c>
      <c r="J13" s="16" t="s">
        <v>51</v>
      </c>
      <c r="K13" s="16" t="s">
        <v>52</v>
      </c>
      <c r="L13" s="16" t="s">
        <v>45</v>
      </c>
      <c r="M13" s="16" t="s">
        <v>52</v>
      </c>
      <c r="N13" s="16" t="s">
        <v>53</v>
      </c>
      <c r="O13" s="16"/>
      <c r="P13" s="12" t="s">
        <v>51</v>
      </c>
    </row>
    <row r="14" spans="1:16" x14ac:dyDescent="0.25">
      <c r="A14" s="15"/>
      <c r="B14" s="15"/>
      <c r="C14" s="16" t="s">
        <v>54</v>
      </c>
      <c r="D14" s="15"/>
      <c r="E14" s="16" t="s">
        <v>55</v>
      </c>
      <c r="F14" s="16" t="s">
        <v>55</v>
      </c>
      <c r="G14" s="16" t="s">
        <v>56</v>
      </c>
      <c r="H14" s="16" t="s">
        <v>57</v>
      </c>
      <c r="I14" s="16" t="s">
        <v>57</v>
      </c>
      <c r="J14" s="16" t="s">
        <v>58</v>
      </c>
      <c r="K14" s="16" t="s">
        <v>58</v>
      </c>
      <c r="L14" s="16" t="s">
        <v>57</v>
      </c>
      <c r="M14" s="16" t="s">
        <v>57</v>
      </c>
      <c r="N14" s="16" t="s">
        <v>59</v>
      </c>
      <c r="O14" s="16"/>
      <c r="P14" s="12" t="s">
        <v>58</v>
      </c>
    </row>
    <row r="15" spans="1:16" x14ac:dyDescent="0.25">
      <c r="A15" s="43" t="s">
        <v>60</v>
      </c>
      <c r="B15" s="43" t="s">
        <v>61</v>
      </c>
      <c r="C15" s="61" t="s">
        <v>62</v>
      </c>
      <c r="D15" s="61" t="s">
        <v>63</v>
      </c>
      <c r="E15" s="61" t="s">
        <v>64</v>
      </c>
      <c r="F15" s="61" t="s">
        <v>64</v>
      </c>
      <c r="G15" s="61" t="s">
        <v>64</v>
      </c>
      <c r="H15" s="61" t="s">
        <v>62</v>
      </c>
      <c r="I15" s="61" t="s">
        <v>62</v>
      </c>
      <c r="J15" s="61" t="s">
        <v>62</v>
      </c>
      <c r="K15" s="61" t="s">
        <v>62</v>
      </c>
      <c r="L15" s="61" t="s">
        <v>62</v>
      </c>
      <c r="M15" s="61" t="s">
        <v>62</v>
      </c>
      <c r="N15" s="61" t="s">
        <v>65</v>
      </c>
      <c r="O15" s="61"/>
      <c r="P15" s="17" t="s">
        <v>66</v>
      </c>
    </row>
    <row r="16" spans="1:16" x14ac:dyDescent="0.25">
      <c r="A16" s="15"/>
      <c r="B16" s="15"/>
      <c r="C16" s="31"/>
      <c r="D16" s="15"/>
      <c r="E16" s="15"/>
      <c r="F16" s="15"/>
      <c r="G16" s="15"/>
      <c r="H16" s="15"/>
      <c r="I16" s="12"/>
      <c r="J16" s="15"/>
      <c r="K16" s="12"/>
      <c r="L16" s="15"/>
      <c r="M16" s="15"/>
      <c r="N16" s="44"/>
      <c r="O16" s="15"/>
      <c r="P16" s="15"/>
    </row>
    <row r="17" spans="1:17" x14ac:dyDescent="0.25">
      <c r="A17" s="43"/>
      <c r="B17" s="15"/>
      <c r="C17" s="31"/>
      <c r="D17" s="15"/>
      <c r="E17" s="19"/>
      <c r="F17" s="19"/>
      <c r="G17" s="19"/>
      <c r="H17" s="15"/>
      <c r="I17" s="37"/>
      <c r="J17" s="15"/>
      <c r="K17" s="37"/>
      <c r="L17" s="15"/>
      <c r="M17" s="15"/>
      <c r="N17" s="15"/>
      <c r="O17" s="15"/>
      <c r="P17" s="15"/>
      <c r="Q17" s="15"/>
    </row>
    <row r="18" spans="1:17" x14ac:dyDescent="0.25">
      <c r="A18" s="45" t="s">
        <v>67</v>
      </c>
      <c r="B18" s="6" t="s">
        <v>68</v>
      </c>
      <c r="C18" s="68">
        <v>115724.71921955998</v>
      </c>
      <c r="D18" s="68">
        <v>763237.17130456981</v>
      </c>
      <c r="E18" s="73">
        <v>0.15162400000000001</v>
      </c>
      <c r="F18" s="73">
        <v>0.17942900000000001</v>
      </c>
      <c r="G18" s="73">
        <v>2.7804999999999996E-2</v>
      </c>
      <c r="H18" s="68">
        <v>21221.81</v>
      </c>
      <c r="I18" s="68">
        <v>-73222.13</v>
      </c>
      <c r="J18" s="68">
        <v>-391.94</v>
      </c>
      <c r="K18" s="68">
        <v>2447.5500000000002</v>
      </c>
      <c r="L18" s="68">
        <v>20829.870000000003</v>
      </c>
      <c r="M18" s="68">
        <v>-70774.58</v>
      </c>
      <c r="N18" s="28">
        <v>103.17784981091214</v>
      </c>
      <c r="P18" s="74">
        <v>4.9799999999999997E-2</v>
      </c>
    </row>
    <row r="19" spans="1:17" x14ac:dyDescent="0.25">
      <c r="A19" s="45"/>
      <c r="B19" s="6"/>
      <c r="C19" s="68"/>
      <c r="D19" s="68"/>
      <c r="E19" s="73"/>
      <c r="F19" s="73"/>
      <c r="G19" s="73"/>
      <c r="H19" s="68"/>
      <c r="I19" s="68"/>
      <c r="J19" s="68"/>
      <c r="K19" s="68"/>
      <c r="L19" s="68"/>
      <c r="M19" s="68"/>
      <c r="N19" s="28"/>
      <c r="P19" s="74"/>
    </row>
    <row r="20" spans="1:17" x14ac:dyDescent="0.25">
      <c r="A20" s="45" t="s">
        <v>67</v>
      </c>
      <c r="B20" s="6" t="s">
        <v>69</v>
      </c>
      <c r="C20" s="68">
        <v>111847.91</v>
      </c>
      <c r="D20" s="68">
        <v>784503.45</v>
      </c>
      <c r="E20" s="73">
        <v>0.142572</v>
      </c>
      <c r="F20" s="73">
        <v>0.17942900000000001</v>
      </c>
      <c r="G20" s="73">
        <v>3.6857000000000001E-2</v>
      </c>
      <c r="H20" s="68">
        <v>28914.44</v>
      </c>
      <c r="I20" s="68">
        <v>-44307.69</v>
      </c>
      <c r="J20" s="68">
        <v>-303.87</v>
      </c>
      <c r="K20" s="68">
        <v>2143.6800000000003</v>
      </c>
      <c r="L20" s="68">
        <v>28610.57</v>
      </c>
      <c r="M20" s="68">
        <v>-42164.01</v>
      </c>
      <c r="N20" s="28">
        <v>70.150621857634292</v>
      </c>
      <c r="P20" s="74">
        <v>4.9799999999999997E-2</v>
      </c>
    </row>
    <row r="21" spans="1:17" x14ac:dyDescent="0.25">
      <c r="A21" s="45"/>
      <c r="B21" s="6"/>
      <c r="C21" s="68"/>
      <c r="D21" s="68"/>
      <c r="E21" s="73"/>
      <c r="F21" s="73"/>
      <c r="G21" s="73"/>
      <c r="H21" s="68"/>
      <c r="I21" s="68"/>
      <c r="J21" s="68"/>
      <c r="K21" s="68"/>
      <c r="L21" s="68"/>
      <c r="M21" s="68"/>
      <c r="N21" s="28"/>
      <c r="P21" s="74"/>
    </row>
    <row r="22" spans="1:17" x14ac:dyDescent="0.25">
      <c r="A22" s="45" t="s">
        <v>67</v>
      </c>
      <c r="B22" s="6" t="s">
        <v>70</v>
      </c>
      <c r="C22" s="68">
        <v>84228.60693004998</v>
      </c>
      <c r="D22" s="68">
        <v>567526.16798570333</v>
      </c>
      <c r="E22" s="73">
        <v>0.14841399999999999</v>
      </c>
      <c r="F22" s="73">
        <v>0.17942900000000001</v>
      </c>
      <c r="G22" s="73">
        <v>3.1015000000000015E-2</v>
      </c>
      <c r="H22" s="68">
        <v>17601.82</v>
      </c>
      <c r="I22" s="68">
        <v>-26705.870000000003</v>
      </c>
      <c r="J22" s="68">
        <v>-183.88</v>
      </c>
      <c r="K22" s="68">
        <v>1959.8000000000002</v>
      </c>
      <c r="L22" s="68">
        <v>17417.939999999999</v>
      </c>
      <c r="M22" s="68">
        <v>-24746.070000000003</v>
      </c>
      <c r="N22" s="28">
        <v>30.438514372933096</v>
      </c>
      <c r="P22" s="74">
        <v>4.9799999999999997E-2</v>
      </c>
    </row>
    <row r="23" spans="1:17" x14ac:dyDescent="0.25">
      <c r="A23" s="45"/>
      <c r="B23" s="6"/>
      <c r="C23" s="68"/>
      <c r="D23" s="68"/>
      <c r="E23" s="73"/>
      <c r="F23" s="73"/>
      <c r="G23" s="73"/>
      <c r="H23" s="68"/>
      <c r="I23" s="68"/>
      <c r="J23" s="68"/>
      <c r="K23" s="68"/>
      <c r="L23" s="68"/>
      <c r="M23" s="68"/>
      <c r="N23" s="28"/>
      <c r="P23" s="74"/>
    </row>
    <row r="24" spans="1:17" x14ac:dyDescent="0.25">
      <c r="A24" s="45" t="s">
        <v>67</v>
      </c>
      <c r="B24" s="6" t="s">
        <v>71</v>
      </c>
      <c r="C24" s="68">
        <v>68159.839387684973</v>
      </c>
      <c r="D24" s="68">
        <v>397013.02016849624</v>
      </c>
      <c r="E24" s="73">
        <v>0.171682</v>
      </c>
      <c r="F24" s="73">
        <v>0.15429899999999999</v>
      </c>
      <c r="G24" s="73">
        <v>-1.738300000000001E-2</v>
      </c>
      <c r="H24" s="68">
        <v>-6901.28</v>
      </c>
      <c r="I24" s="68">
        <v>-33607.15</v>
      </c>
      <c r="J24" s="68">
        <v>-110.83</v>
      </c>
      <c r="K24" s="68">
        <v>1848.9700000000003</v>
      </c>
      <c r="L24" s="68">
        <v>-7012.11</v>
      </c>
      <c r="M24" s="68">
        <v>-31758.18</v>
      </c>
      <c r="N24" s="28">
        <v>20.130527888446213</v>
      </c>
      <c r="P24" s="74">
        <v>4.9799999999999997E-2</v>
      </c>
    </row>
    <row r="25" spans="1:17" x14ac:dyDescent="0.25">
      <c r="A25" s="45"/>
      <c r="B25" s="6"/>
      <c r="C25" s="68"/>
      <c r="D25" s="68"/>
      <c r="E25" s="73"/>
      <c r="F25" s="73"/>
      <c r="G25" s="73"/>
      <c r="H25" s="68"/>
      <c r="I25" s="68"/>
      <c r="J25" s="68"/>
      <c r="K25" s="68"/>
      <c r="L25" s="68"/>
      <c r="M25" s="68"/>
      <c r="N25" s="28"/>
      <c r="P25" s="74"/>
    </row>
    <row r="26" spans="1:17" x14ac:dyDescent="0.25">
      <c r="A26" s="45" t="s">
        <v>67</v>
      </c>
      <c r="B26" s="6" t="s">
        <v>72</v>
      </c>
      <c r="C26" s="68">
        <v>93105.310712955019</v>
      </c>
      <c r="D26" s="68">
        <v>628159.30559101352</v>
      </c>
      <c r="E26" s="73">
        <v>0.14821899999999999</v>
      </c>
      <c r="F26" s="73">
        <v>0.15429899999999999</v>
      </c>
      <c r="G26" s="73">
        <v>6.0800000000000021E-3</v>
      </c>
      <c r="H26" s="68">
        <v>3819.21</v>
      </c>
      <c r="I26" s="68">
        <v>-29787.940000000002</v>
      </c>
      <c r="J26" s="68">
        <v>-139.47</v>
      </c>
      <c r="K26" s="68">
        <v>1709.5000000000002</v>
      </c>
      <c r="L26" s="68">
        <v>3679.7400000000002</v>
      </c>
      <c r="M26" s="68">
        <v>-28078.440000000002</v>
      </c>
      <c r="N26" s="28">
        <v>23.054525600582384</v>
      </c>
      <c r="P26" s="74">
        <v>4.9799999999999997E-2</v>
      </c>
    </row>
    <row r="27" spans="1:17" x14ac:dyDescent="0.25">
      <c r="A27" s="45"/>
      <c r="B27" s="6"/>
      <c r="C27" s="68"/>
      <c r="D27" s="68"/>
      <c r="E27" s="73"/>
      <c r="F27" s="73"/>
      <c r="G27" s="73"/>
      <c r="H27" s="68"/>
      <c r="I27" s="68"/>
      <c r="J27" s="68"/>
      <c r="K27" s="68"/>
      <c r="L27" s="68"/>
      <c r="M27" s="68"/>
      <c r="N27" s="28"/>
      <c r="P27" s="74"/>
    </row>
    <row r="28" spans="1:17" x14ac:dyDescent="0.25">
      <c r="A28" s="45" t="s">
        <v>67</v>
      </c>
      <c r="B28" s="6" t="s">
        <v>73</v>
      </c>
      <c r="C28" s="68">
        <v>77384.863379219954</v>
      </c>
      <c r="D28" s="68">
        <v>479335.77227469999</v>
      </c>
      <c r="E28" s="73">
        <v>0.161442</v>
      </c>
      <c r="F28" s="73">
        <v>0.15429899999999999</v>
      </c>
      <c r="G28" s="73">
        <v>-7.1430000000000105E-3</v>
      </c>
      <c r="H28" s="68">
        <v>-3423.9</v>
      </c>
      <c r="I28" s="68">
        <v>-33211.840000000004</v>
      </c>
      <c r="J28" s="68">
        <v>-123.62</v>
      </c>
      <c r="K28" s="68">
        <v>1585.88</v>
      </c>
      <c r="L28" s="68">
        <v>-3547.52</v>
      </c>
      <c r="M28" s="68">
        <v>-31625.960000000003</v>
      </c>
      <c r="N28" s="28">
        <v>24.318869241507834</v>
      </c>
      <c r="P28" s="74">
        <v>4.9799999999999997E-2</v>
      </c>
    </row>
    <row r="29" spans="1:17" x14ac:dyDescent="0.25">
      <c r="A29" s="45"/>
      <c r="B29" s="6"/>
      <c r="C29" s="68"/>
      <c r="D29" s="68"/>
      <c r="E29" s="73"/>
      <c r="F29" s="73"/>
      <c r="G29" s="73"/>
      <c r="H29" s="68"/>
      <c r="I29" s="68"/>
      <c r="J29" s="68"/>
      <c r="K29" s="68"/>
      <c r="L29" s="68"/>
      <c r="M29" s="68"/>
      <c r="N29" s="28"/>
      <c r="P29" s="74"/>
    </row>
    <row r="30" spans="1:17" x14ac:dyDescent="0.25">
      <c r="A30" s="45" t="s">
        <v>67</v>
      </c>
      <c r="B30" s="6" t="s">
        <v>74</v>
      </c>
      <c r="C30" s="68">
        <v>72386.294799999989</v>
      </c>
      <c r="D30" s="68">
        <v>546132.2440643349</v>
      </c>
      <c r="E30" s="73">
        <v>0.132544</v>
      </c>
      <c r="F30" s="73">
        <v>0.16134799999999999</v>
      </c>
      <c r="G30" s="73">
        <v>2.8803999999999996E-2</v>
      </c>
      <c r="H30" s="68">
        <v>15730.79</v>
      </c>
      <c r="I30" s="68">
        <v>-17481.050000000003</v>
      </c>
      <c r="J30" s="68">
        <v>-151.94</v>
      </c>
      <c r="K30" s="68">
        <v>1433.94</v>
      </c>
      <c r="L30" s="68">
        <v>15578.85</v>
      </c>
      <c r="M30" s="68">
        <v>-16047.110000000002</v>
      </c>
      <c r="N30" s="28">
        <v>75.302209695603153</v>
      </c>
      <c r="P30" s="74">
        <v>5.4899999999999997E-2</v>
      </c>
    </row>
    <row r="31" spans="1:17" x14ac:dyDescent="0.25">
      <c r="A31" s="45"/>
      <c r="B31" s="6"/>
      <c r="C31" s="68"/>
      <c r="D31" s="68"/>
      <c r="E31" s="73"/>
      <c r="F31" s="73"/>
      <c r="G31" s="73"/>
      <c r="H31" s="68"/>
      <c r="I31" s="68"/>
      <c r="J31" s="68"/>
      <c r="K31" s="68"/>
      <c r="L31" s="68"/>
      <c r="M31" s="68"/>
      <c r="N31" s="28"/>
      <c r="P31" s="74"/>
    </row>
    <row r="32" spans="1:17" x14ac:dyDescent="0.25">
      <c r="A32" s="45" t="s">
        <v>67</v>
      </c>
      <c r="B32" s="6" t="s">
        <v>75</v>
      </c>
      <c r="C32" s="68">
        <v>264909.69390000007</v>
      </c>
      <c r="D32" s="68">
        <v>1987286.1884094968</v>
      </c>
      <c r="E32" s="73">
        <v>0.133302</v>
      </c>
      <c r="F32" s="73">
        <v>0.16134799999999999</v>
      </c>
      <c r="G32" s="73">
        <v>2.8045999999999988E-2</v>
      </c>
      <c r="H32" s="68">
        <v>55735.43</v>
      </c>
      <c r="I32" s="68">
        <v>38254.379999999997</v>
      </c>
      <c r="J32" s="68">
        <v>-79.98</v>
      </c>
      <c r="K32" s="68">
        <v>1353.96</v>
      </c>
      <c r="L32" s="68">
        <v>55655.45</v>
      </c>
      <c r="M32" s="68">
        <v>39608.339999999997</v>
      </c>
      <c r="N32" s="28">
        <v>162.35999999999999</v>
      </c>
      <c r="P32" s="74">
        <v>5.4899999999999997E-2</v>
      </c>
    </row>
    <row r="33" spans="1:16" x14ac:dyDescent="0.25">
      <c r="A33" s="45"/>
      <c r="B33" s="6"/>
      <c r="C33" s="68"/>
      <c r="D33" s="68"/>
      <c r="E33" s="73"/>
      <c r="F33" s="73"/>
      <c r="G33" s="73"/>
      <c r="H33" s="68"/>
      <c r="I33" s="68"/>
      <c r="J33" s="68"/>
      <c r="K33" s="68"/>
      <c r="L33" s="68"/>
      <c r="M33" s="68"/>
      <c r="N33" s="28"/>
      <c r="P33" s="74"/>
    </row>
    <row r="34" spans="1:16" x14ac:dyDescent="0.25">
      <c r="A34" s="45" t="s">
        <v>67</v>
      </c>
      <c r="B34" s="6" t="s">
        <v>76</v>
      </c>
      <c r="C34" s="68">
        <v>223385.82</v>
      </c>
      <c r="D34" s="68">
        <v>1400995.6599438344</v>
      </c>
      <c r="E34" s="73">
        <v>0.15944800000000001</v>
      </c>
      <c r="F34" s="73">
        <v>0.16134799999999999</v>
      </c>
      <c r="G34" s="73">
        <v>1.899999999999985E-3</v>
      </c>
      <c r="H34" s="68">
        <v>2661.89</v>
      </c>
      <c r="I34" s="68">
        <v>40916.269999999997</v>
      </c>
      <c r="J34" s="68">
        <v>175.01</v>
      </c>
      <c r="K34" s="68">
        <v>1528.97</v>
      </c>
      <c r="L34" s="68">
        <v>2836.8999999999996</v>
      </c>
      <c r="M34" s="68">
        <v>42445.24</v>
      </c>
      <c r="N34" s="28">
        <v>187.64138225255974</v>
      </c>
      <c r="P34" s="74">
        <v>5.4899999999999997E-2</v>
      </c>
    </row>
    <row r="35" spans="1:16" x14ac:dyDescent="0.25">
      <c r="A35" s="45"/>
      <c r="B35" s="6"/>
      <c r="C35" s="68"/>
      <c r="D35" s="68"/>
      <c r="E35" s="73"/>
      <c r="F35" s="73"/>
      <c r="G35" s="73"/>
      <c r="H35" s="68"/>
      <c r="I35" s="68"/>
      <c r="J35" s="68"/>
      <c r="K35" s="68"/>
      <c r="L35" s="68"/>
      <c r="M35" s="68"/>
      <c r="N35" s="28"/>
      <c r="P35" s="74"/>
    </row>
    <row r="36" spans="1:16" x14ac:dyDescent="0.25">
      <c r="A36" s="45" t="s">
        <v>67</v>
      </c>
      <c r="B36" s="6" t="s">
        <v>77</v>
      </c>
      <c r="C36" s="68">
        <v>184953.22</v>
      </c>
      <c r="D36" s="68">
        <v>1262905.2846566248</v>
      </c>
      <c r="E36" s="73">
        <v>0.146451</v>
      </c>
      <c r="F36" s="73">
        <v>0.15248999999999999</v>
      </c>
      <c r="G36" s="73">
        <v>6.0389999999999888E-3</v>
      </c>
      <c r="H36" s="68">
        <v>7626.69</v>
      </c>
      <c r="I36" s="68">
        <v>48542.96</v>
      </c>
      <c r="J36" s="68">
        <v>187.19</v>
      </c>
      <c r="K36" s="68">
        <v>1716.16</v>
      </c>
      <c r="L36" s="68">
        <v>7813.8799999999992</v>
      </c>
      <c r="M36" s="68">
        <v>50259.12</v>
      </c>
      <c r="N36" s="28">
        <v>255.14578085642404</v>
      </c>
      <c r="P36" s="74">
        <v>5.4899999999999997E-2</v>
      </c>
    </row>
    <row r="37" spans="1:16" x14ac:dyDescent="0.25">
      <c r="A37" s="45"/>
      <c r="B37" s="6"/>
      <c r="C37" s="68"/>
      <c r="D37" s="68"/>
      <c r="E37" s="73"/>
      <c r="F37" s="73"/>
      <c r="G37" s="73"/>
      <c r="H37" s="68"/>
      <c r="I37" s="68"/>
      <c r="J37" s="68"/>
      <c r="K37" s="68"/>
      <c r="L37" s="68"/>
      <c r="M37" s="68"/>
      <c r="N37" s="28"/>
      <c r="P37" s="74"/>
    </row>
    <row r="38" spans="1:16" x14ac:dyDescent="0.25">
      <c r="A38" s="45" t="s">
        <v>48</v>
      </c>
      <c r="B38" s="6" t="s">
        <v>78</v>
      </c>
      <c r="C38" s="68">
        <v>142342.45000000001</v>
      </c>
      <c r="D38" s="68">
        <v>921547.1023742659</v>
      </c>
      <c r="E38" s="73">
        <v>0.15445999999999999</v>
      </c>
      <c r="F38" s="73">
        <v>0.15248999999999999</v>
      </c>
      <c r="G38" s="73">
        <v>-1.9699999999999995E-3</v>
      </c>
      <c r="H38" s="68">
        <v>-1815.45</v>
      </c>
      <c r="I38" s="68">
        <v>46727.51</v>
      </c>
      <c r="J38" s="68">
        <v>222.08</v>
      </c>
      <c r="K38" s="68">
        <v>1938.24</v>
      </c>
      <c r="L38" s="68">
        <v>-1593.3700000000001</v>
      </c>
      <c r="M38" s="68">
        <v>48665.75</v>
      </c>
      <c r="N38" s="28">
        <v>317.39789885446339</v>
      </c>
      <c r="P38" s="74">
        <v>5.4899999999999997E-2</v>
      </c>
    </row>
    <row r="39" spans="1:16" x14ac:dyDescent="0.25">
      <c r="A39" s="45"/>
      <c r="B39" s="6"/>
      <c r="C39" s="68"/>
      <c r="D39" s="68"/>
      <c r="E39" s="73"/>
      <c r="F39" s="73"/>
      <c r="G39" s="73"/>
      <c r="H39" s="68"/>
      <c r="I39" s="68"/>
      <c r="J39" s="68"/>
      <c r="K39" s="68"/>
      <c r="L39" s="68"/>
      <c r="M39" s="68"/>
      <c r="N39" s="28"/>
      <c r="P39" s="74"/>
    </row>
    <row r="40" spans="1:16" x14ac:dyDescent="0.25">
      <c r="A40" s="18" t="s">
        <v>48</v>
      </c>
      <c r="B40" s="7" t="s">
        <v>79</v>
      </c>
      <c r="C40" s="48">
        <v>120327.9</v>
      </c>
      <c r="D40" s="48">
        <v>716236.91600714833</v>
      </c>
      <c r="E40" s="75">
        <v>0.16800000000000001</v>
      </c>
      <c r="F40" s="75">
        <v>0.15248999999999999</v>
      </c>
      <c r="G40" s="75">
        <v>-1.5510000000000024E-2</v>
      </c>
      <c r="H40" s="48">
        <v>-11108.83</v>
      </c>
      <c r="I40" s="68">
        <v>35618.68</v>
      </c>
      <c r="J40" s="68">
        <v>213.78</v>
      </c>
      <c r="K40" s="68">
        <v>2152.02</v>
      </c>
      <c r="L40" s="68">
        <v>-10895.05</v>
      </c>
      <c r="M40" s="68">
        <v>37770.699999999997</v>
      </c>
      <c r="N40" s="30">
        <v>268.76886616926487</v>
      </c>
      <c r="O40" s="43"/>
      <c r="P40" s="76">
        <v>5.4899999999999997E-2</v>
      </c>
    </row>
    <row r="41" spans="1:16" x14ac:dyDescent="0.25">
      <c r="A41" s="38"/>
      <c r="B41" s="15"/>
      <c r="C41" s="31"/>
      <c r="D41" s="31"/>
      <c r="E41" s="32"/>
      <c r="F41" s="32"/>
      <c r="G41" s="32"/>
      <c r="H41" s="27"/>
      <c r="I41" s="15"/>
      <c r="J41" s="15"/>
      <c r="K41" s="15"/>
      <c r="L41" s="15"/>
      <c r="M41" s="15"/>
      <c r="N41" s="77"/>
      <c r="O41" s="77"/>
      <c r="P41" s="16"/>
    </row>
    <row r="42" spans="1:16" x14ac:dyDescent="0.25">
      <c r="A42" s="38"/>
      <c r="B42" s="15" t="s">
        <v>45</v>
      </c>
      <c r="C42" s="31">
        <v>1558756.6283294698</v>
      </c>
      <c r="D42" s="31">
        <v>10454878.282780187</v>
      </c>
      <c r="E42" s="32">
        <v>0.149094</v>
      </c>
      <c r="F42" s="32"/>
      <c r="G42" s="32"/>
      <c r="H42" s="27">
        <v>130062.62000000001</v>
      </c>
      <c r="I42" s="27">
        <v>35618.68</v>
      </c>
      <c r="J42" s="27">
        <v>-687.47000000000014</v>
      </c>
      <c r="K42" s="27">
        <v>2152.02</v>
      </c>
      <c r="L42" s="27">
        <v>129375.15000000001</v>
      </c>
      <c r="M42" s="27">
        <v>37770.699999999997</v>
      </c>
      <c r="N42" s="34">
        <v>1537.8870466003311</v>
      </c>
      <c r="O42" s="34"/>
      <c r="P42" s="74"/>
    </row>
    <row r="43" spans="1:16" x14ac:dyDescent="0.25">
      <c r="A43" s="38"/>
      <c r="B43" s="15"/>
      <c r="C43" s="31"/>
      <c r="D43" s="31"/>
      <c r="E43" s="32"/>
      <c r="F43" s="32"/>
      <c r="G43" s="32"/>
      <c r="H43" s="27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15"/>
      <c r="B44" s="15"/>
      <c r="C44" s="31"/>
      <c r="D44" s="31"/>
      <c r="E44" s="32"/>
      <c r="F44" s="32"/>
      <c r="G44" s="32"/>
      <c r="H44" s="27"/>
      <c r="I44" s="15"/>
      <c r="J44" s="15"/>
      <c r="K44" s="15"/>
      <c r="L44" s="15"/>
      <c r="M44" s="15"/>
      <c r="N44" s="15"/>
      <c r="O44" s="15"/>
      <c r="P44" s="78"/>
    </row>
    <row r="45" spans="1:16" x14ac:dyDescent="0.25">
      <c r="A45" s="15" t="s">
        <v>80</v>
      </c>
      <c r="B45" s="31"/>
      <c r="C45" s="31"/>
      <c r="D45" s="32"/>
      <c r="E45" s="32"/>
      <c r="F45" s="35">
        <v>3.6127345511243886E-3</v>
      </c>
      <c r="G45" s="27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 t="s">
        <v>81</v>
      </c>
      <c r="B46" s="31"/>
      <c r="C46" s="31"/>
      <c r="D46" s="32"/>
      <c r="E46" s="32"/>
      <c r="F46" s="8">
        <v>1537.8870466003311</v>
      </c>
      <c r="G46" s="27" t="s">
        <v>63</v>
      </c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5" t="s">
        <v>82</v>
      </c>
      <c r="B47" s="31"/>
      <c r="C47" s="31"/>
      <c r="D47" s="32"/>
      <c r="E47" s="32"/>
      <c r="F47" s="6">
        <v>5.5559776689796587</v>
      </c>
      <c r="G47" s="27" t="s">
        <v>133</v>
      </c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31"/>
      <c r="C48" s="31"/>
      <c r="D48" s="32"/>
      <c r="E48" s="32"/>
      <c r="F48" s="6"/>
      <c r="G48" s="27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79"/>
      <c r="B49" s="15"/>
      <c r="C49" s="31"/>
      <c r="D49" s="46"/>
      <c r="E49" s="51"/>
      <c r="F49" s="32"/>
      <c r="G49" s="27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79"/>
      <c r="B50" s="15"/>
      <c r="C50" s="31"/>
      <c r="D50" s="15"/>
      <c r="E50" s="32"/>
      <c r="F50" s="6"/>
      <c r="G50" s="27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31"/>
      <c r="D51" s="15"/>
      <c r="E51" s="32"/>
      <c r="F51" s="35"/>
      <c r="G51" s="27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5"/>
      <c r="B52" s="15"/>
      <c r="C52" s="31"/>
      <c r="D52" s="31"/>
      <c r="E52" s="32"/>
      <c r="F52" s="32"/>
      <c r="G52" s="32"/>
      <c r="H52" s="27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5"/>
      <c r="B53" s="15"/>
      <c r="C53" s="31"/>
      <c r="D53" s="31"/>
      <c r="E53" s="32"/>
      <c r="F53" s="32"/>
      <c r="G53" s="32"/>
      <c r="H53" s="27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31"/>
      <c r="D54" s="31"/>
      <c r="E54" s="32"/>
      <c r="F54" s="32"/>
      <c r="G54" s="32"/>
      <c r="H54" s="27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15"/>
      <c r="B55" s="15"/>
      <c r="C55" s="31"/>
      <c r="D55" s="31"/>
      <c r="E55" s="32"/>
      <c r="F55" s="32"/>
      <c r="G55" s="32"/>
      <c r="H55" s="27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C56" s="68"/>
      <c r="D56" s="68"/>
      <c r="E56" s="80"/>
      <c r="F56" s="80"/>
      <c r="G56" s="80"/>
      <c r="H56" s="81"/>
    </row>
    <row r="57" spans="1:16" x14ac:dyDescent="0.25">
      <c r="C57" s="68"/>
      <c r="D57" s="68"/>
      <c r="E57" s="80"/>
      <c r="F57" s="80"/>
      <c r="G57" s="80"/>
      <c r="H57" s="81"/>
    </row>
    <row r="58" spans="1:16" x14ac:dyDescent="0.25">
      <c r="C58" s="68"/>
      <c r="D58" s="68"/>
      <c r="E58" s="80"/>
      <c r="F58" s="80"/>
      <c r="G58" s="80"/>
      <c r="H58" s="81"/>
    </row>
    <row r="59" spans="1:16" x14ac:dyDescent="0.25">
      <c r="C59" s="68"/>
      <c r="D59" s="68"/>
      <c r="E59" s="80"/>
      <c r="F59" s="80"/>
      <c r="G59" s="80"/>
      <c r="H59" s="81"/>
    </row>
    <row r="60" spans="1:16" x14ac:dyDescent="0.25">
      <c r="C60" s="68"/>
      <c r="D60" s="68"/>
      <c r="E60" s="80"/>
      <c r="F60" s="80"/>
      <c r="G60" s="80"/>
      <c r="H60" s="81"/>
    </row>
    <row r="61" spans="1:16" x14ac:dyDescent="0.25">
      <c r="C61" s="68"/>
      <c r="D61" s="68"/>
      <c r="E61" s="80"/>
      <c r="F61" s="80"/>
      <c r="G61" s="80"/>
      <c r="H61" s="81"/>
    </row>
    <row r="62" spans="1:16" x14ac:dyDescent="0.25">
      <c r="C62" s="68"/>
      <c r="D62" s="68"/>
      <c r="E62" s="80"/>
      <c r="F62" s="80"/>
      <c r="G62" s="80"/>
      <c r="H62" s="81"/>
    </row>
    <row r="63" spans="1:16" x14ac:dyDescent="0.25">
      <c r="C63" s="68"/>
      <c r="D63" s="68"/>
      <c r="E63" s="80"/>
      <c r="F63" s="80"/>
      <c r="G63" s="80"/>
      <c r="H63" s="81"/>
    </row>
  </sheetData>
  <mergeCells count="3">
    <mergeCell ref="A6:P6"/>
    <mergeCell ref="A8:P8"/>
    <mergeCell ref="A10:P10"/>
  </mergeCells>
  <printOptions horizontalCentered="1"/>
  <pageMargins left="0.23622047244094499" right="0.47244094488188998" top="0.511811023622047" bottom="0.62992125984252001" header="0.511811023622047" footer="0.511811023622047"/>
  <pageSetup scale="58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51"/>
  <sheetViews>
    <sheetView defaultGridColor="0" view="pageBreakPreview" topLeftCell="B1" colorId="22" zoomScale="74" zoomScaleNormal="77" zoomScaleSheetLayoutView="74" workbookViewId="0">
      <selection activeCell="P5" sqref="P5"/>
    </sheetView>
  </sheetViews>
  <sheetFormatPr defaultColWidth="12.5546875" defaultRowHeight="15" x14ac:dyDescent="0.25"/>
  <cols>
    <col min="1" max="1" width="16.109375" style="62" customWidth="1"/>
    <col min="2" max="2" width="19.5546875" style="62" bestFit="1" customWidth="1"/>
    <col min="3" max="4" width="13.88671875" style="62" customWidth="1"/>
    <col min="5" max="5" width="16.6640625" style="62" bestFit="1" customWidth="1"/>
    <col min="6" max="6" width="19.5546875" style="62" customWidth="1"/>
    <col min="7" max="8" width="16.44140625" style="62" customWidth="1"/>
    <col min="9" max="9" width="13.109375" style="62" customWidth="1"/>
    <col min="10" max="10" width="13.88671875" style="62" bestFit="1" customWidth="1"/>
    <col min="11" max="12" width="16.88671875" style="62" customWidth="1"/>
    <col min="13" max="13" width="16.44140625" style="62" customWidth="1"/>
    <col min="14" max="14" width="17.6640625" style="62" bestFit="1" customWidth="1"/>
    <col min="15" max="16384" width="12.5546875" style="62"/>
  </cols>
  <sheetData>
    <row r="1" spans="1:14" ht="15.6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N1" s="9" t="s">
        <v>40</v>
      </c>
    </row>
    <row r="2" spans="1:14" ht="15.6" x14ac:dyDescent="0.3">
      <c r="A2" s="15"/>
      <c r="B2" s="15"/>
      <c r="C2" s="15"/>
      <c r="D2" s="15"/>
      <c r="E2" s="10"/>
      <c r="F2" s="15"/>
      <c r="G2" s="15"/>
      <c r="H2" s="15"/>
      <c r="I2" s="15"/>
      <c r="J2" s="15"/>
      <c r="K2" s="15"/>
      <c r="L2" s="15"/>
      <c r="N2" s="11">
        <v>45383</v>
      </c>
    </row>
    <row r="3" spans="1:14" ht="15.6" x14ac:dyDescent="0.3">
      <c r="A3" s="12"/>
      <c r="B3" s="12"/>
      <c r="C3" s="12"/>
      <c r="D3" s="12"/>
      <c r="E3" s="10"/>
      <c r="F3" s="12"/>
      <c r="G3" s="12"/>
      <c r="H3" s="12"/>
      <c r="I3" s="12"/>
      <c r="J3" s="12"/>
      <c r="K3" s="12"/>
      <c r="L3" s="12"/>
      <c r="N3" s="13" t="s">
        <v>4</v>
      </c>
    </row>
    <row r="4" spans="1:14" ht="15.6" x14ac:dyDescent="0.3">
      <c r="A4" s="12"/>
      <c r="B4" s="12"/>
      <c r="C4" s="12"/>
      <c r="D4" s="12"/>
      <c r="E4" s="10"/>
      <c r="F4" s="12"/>
      <c r="G4" s="12"/>
      <c r="H4" s="12"/>
      <c r="I4" s="12"/>
      <c r="J4" s="12"/>
      <c r="K4" s="12"/>
      <c r="L4" s="12"/>
      <c r="N4" s="13" t="s">
        <v>83</v>
      </c>
    </row>
    <row r="5" spans="1:14" ht="15.6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4"/>
      <c r="N5" s="13" t="s">
        <v>135</v>
      </c>
    </row>
    <row r="6" spans="1:14" ht="15.6" x14ac:dyDescent="0.3">
      <c r="A6" s="55" t="s">
        <v>42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5.6" x14ac:dyDescent="0.3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4" ht="15.6" x14ac:dyDescent="0.3">
      <c r="A8" s="56" t="s">
        <v>84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ht="15.6" x14ac:dyDescent="0.3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 ht="15.6" x14ac:dyDescent="0.3">
      <c r="A10" s="57" t="s">
        <v>129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ht="15.6" x14ac:dyDescent="0.3">
      <c r="A11" s="56" t="s">
        <v>85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x14ac:dyDescent="0.25">
      <c r="A12" s="15"/>
      <c r="B12" s="12"/>
      <c r="C12" s="12"/>
      <c r="D12" s="12"/>
      <c r="E12" s="12"/>
      <c r="F12" s="12"/>
      <c r="G12" s="12"/>
      <c r="H12" s="12"/>
      <c r="I12" s="12"/>
      <c r="J12" s="12" t="s">
        <v>40</v>
      </c>
      <c r="K12" s="12"/>
      <c r="L12" s="12" t="s">
        <v>45</v>
      </c>
      <c r="M12" s="12" t="s">
        <v>46</v>
      </c>
      <c r="N12" s="15"/>
    </row>
    <row r="13" spans="1:14" x14ac:dyDescent="0.25">
      <c r="A13" s="15"/>
      <c r="B13" s="12" t="s">
        <v>47</v>
      </c>
      <c r="C13" s="12" t="s">
        <v>40</v>
      </c>
      <c r="D13" s="12" t="s">
        <v>48</v>
      </c>
      <c r="E13" s="12" t="s">
        <v>49</v>
      </c>
      <c r="F13" s="12" t="s">
        <v>50</v>
      </c>
      <c r="G13" s="12" t="s">
        <v>51</v>
      </c>
      <c r="H13" s="12" t="s">
        <v>52</v>
      </c>
      <c r="I13" s="12" t="s">
        <v>51</v>
      </c>
      <c r="J13" s="12" t="s">
        <v>52</v>
      </c>
      <c r="K13" s="12" t="s">
        <v>45</v>
      </c>
      <c r="L13" s="12" t="s">
        <v>52</v>
      </c>
      <c r="M13" s="12" t="s">
        <v>53</v>
      </c>
      <c r="N13" s="12" t="s">
        <v>51</v>
      </c>
    </row>
    <row r="14" spans="1:14" x14ac:dyDescent="0.25">
      <c r="A14" s="15"/>
      <c r="B14" s="16" t="s">
        <v>54</v>
      </c>
      <c r="C14" s="12"/>
      <c r="D14" s="12" t="s">
        <v>55</v>
      </c>
      <c r="E14" s="12" t="s">
        <v>55</v>
      </c>
      <c r="F14" s="12" t="s">
        <v>56</v>
      </c>
      <c r="G14" s="12" t="s">
        <v>57</v>
      </c>
      <c r="H14" s="12" t="s">
        <v>57</v>
      </c>
      <c r="I14" s="12" t="s">
        <v>58</v>
      </c>
      <c r="J14" s="12" t="s">
        <v>58</v>
      </c>
      <c r="K14" s="12" t="s">
        <v>57</v>
      </c>
      <c r="L14" s="12" t="s">
        <v>57</v>
      </c>
      <c r="M14" s="12" t="s">
        <v>59</v>
      </c>
      <c r="N14" s="12" t="s">
        <v>58</v>
      </c>
    </row>
    <row r="15" spans="1:14" x14ac:dyDescent="0.25">
      <c r="A15" s="43" t="s">
        <v>61</v>
      </c>
      <c r="B15" s="17" t="s">
        <v>62</v>
      </c>
      <c r="C15" s="17" t="s">
        <v>63</v>
      </c>
      <c r="D15" s="17" t="s">
        <v>64</v>
      </c>
      <c r="E15" s="17" t="s">
        <v>64</v>
      </c>
      <c r="F15" s="17" t="s">
        <v>64</v>
      </c>
      <c r="G15" s="17" t="s">
        <v>62</v>
      </c>
      <c r="H15" s="17" t="s">
        <v>62</v>
      </c>
      <c r="I15" s="17" t="s">
        <v>62</v>
      </c>
      <c r="J15" s="17" t="s">
        <v>62</v>
      </c>
      <c r="K15" s="17" t="s">
        <v>62</v>
      </c>
      <c r="L15" s="17" t="s">
        <v>62</v>
      </c>
      <c r="M15" s="17" t="s">
        <v>65</v>
      </c>
      <c r="N15" s="17" t="s">
        <v>66</v>
      </c>
    </row>
    <row r="16" spans="1:14" x14ac:dyDescent="0.25">
      <c r="A16" s="18"/>
      <c r="B16" s="18"/>
      <c r="C16" s="18"/>
      <c r="D16" s="19"/>
      <c r="E16" s="20"/>
      <c r="F16" s="20"/>
      <c r="G16" s="21"/>
      <c r="H16" s="22" t="s">
        <v>86</v>
      </c>
      <c r="I16" s="15"/>
      <c r="J16" s="22" t="s">
        <v>87</v>
      </c>
      <c r="K16" s="21"/>
      <c r="L16" s="21"/>
      <c r="M16" s="23"/>
      <c r="N16" s="24"/>
    </row>
    <row r="17" spans="1:14" x14ac:dyDescent="0.25">
      <c r="A17" s="6" t="s">
        <v>68</v>
      </c>
      <c r="B17" s="25">
        <v>102484.19</v>
      </c>
      <c r="C17" s="25">
        <v>1032234</v>
      </c>
      <c r="D17" s="26">
        <v>9.9283999999999997E-2</v>
      </c>
      <c r="E17" s="20">
        <v>0.116052</v>
      </c>
      <c r="F17" s="20">
        <v>1.6768000000000005E-2</v>
      </c>
      <c r="G17" s="27">
        <v>17308.5</v>
      </c>
      <c r="H17" s="27">
        <v>52927.18</v>
      </c>
      <c r="I17" s="27">
        <v>162.96</v>
      </c>
      <c r="J17" s="27">
        <v>2314.98</v>
      </c>
      <c r="K17" s="27">
        <v>17471.46</v>
      </c>
      <c r="L17" s="27">
        <v>55242.16</v>
      </c>
      <c r="M17" s="28">
        <v>195.47981857446732</v>
      </c>
      <c r="N17" s="29">
        <v>5.4899999999999997E-2</v>
      </c>
    </row>
    <row r="18" spans="1:14" x14ac:dyDescent="0.25">
      <c r="A18" s="6"/>
      <c r="B18" s="25"/>
      <c r="C18" s="25"/>
      <c r="D18" s="26"/>
      <c r="E18" s="20"/>
      <c r="F18" s="20"/>
      <c r="G18" s="27"/>
      <c r="H18" s="27"/>
      <c r="I18" s="27"/>
      <c r="J18" s="27"/>
      <c r="K18" s="27"/>
      <c r="L18" s="27"/>
      <c r="M18" s="28"/>
      <c r="N18" s="29"/>
    </row>
    <row r="19" spans="1:14" x14ac:dyDescent="0.25">
      <c r="A19" s="6" t="s">
        <v>69</v>
      </c>
      <c r="B19" s="25">
        <v>117289.31</v>
      </c>
      <c r="C19" s="25">
        <v>1241904</v>
      </c>
      <c r="D19" s="26">
        <v>9.4442999999999999E-2</v>
      </c>
      <c r="E19" s="20">
        <v>0.116052</v>
      </c>
      <c r="F19" s="20">
        <v>2.1609000000000003E-2</v>
      </c>
      <c r="G19" s="27">
        <v>26836.3</v>
      </c>
      <c r="H19" s="27">
        <v>79763.48</v>
      </c>
      <c r="I19" s="27">
        <v>242.14</v>
      </c>
      <c r="J19" s="27">
        <v>2557.12</v>
      </c>
      <c r="K19" s="27">
        <v>27078.44</v>
      </c>
      <c r="L19" s="27">
        <v>82320.599999999991</v>
      </c>
      <c r="M19" s="28">
        <v>125.64090640356913</v>
      </c>
      <c r="N19" s="29">
        <v>5.4899999999999997E-2</v>
      </c>
    </row>
    <row r="20" spans="1:14" x14ac:dyDescent="0.25">
      <c r="A20" s="6"/>
      <c r="B20" s="25"/>
      <c r="C20" s="25"/>
      <c r="D20" s="26"/>
      <c r="E20" s="19"/>
      <c r="F20" s="19"/>
      <c r="G20" s="21"/>
      <c r="H20" s="21"/>
      <c r="I20" s="21"/>
      <c r="J20" s="21"/>
      <c r="K20" s="21"/>
      <c r="L20" s="21"/>
      <c r="M20" s="30"/>
      <c r="N20" s="29"/>
    </row>
    <row r="21" spans="1:14" x14ac:dyDescent="0.25">
      <c r="A21" s="6" t="s">
        <v>70</v>
      </c>
      <c r="B21" s="25">
        <v>91806.91</v>
      </c>
      <c r="C21" s="25">
        <v>1426708</v>
      </c>
      <c r="D21" s="26">
        <v>6.4349000000000003E-2</v>
      </c>
      <c r="E21" s="20">
        <v>0.116052</v>
      </c>
      <c r="F21" s="20">
        <v>5.1702999999999999E-2</v>
      </c>
      <c r="G21" s="27">
        <v>73765.08</v>
      </c>
      <c r="H21" s="27">
        <v>153528.56</v>
      </c>
      <c r="I21" s="27">
        <v>364.92</v>
      </c>
      <c r="J21" s="27">
        <v>2922.04</v>
      </c>
      <c r="K21" s="27">
        <v>74130</v>
      </c>
      <c r="L21" s="27">
        <v>156450.6</v>
      </c>
      <c r="M21" s="28">
        <v>77.025998415530879</v>
      </c>
      <c r="N21" s="29">
        <v>5.4899999999999997E-2</v>
      </c>
    </row>
    <row r="23" spans="1:14" x14ac:dyDescent="0.25">
      <c r="A23" s="62" t="s">
        <v>71</v>
      </c>
      <c r="B23" s="25">
        <v>84248.62</v>
      </c>
      <c r="C23" s="25">
        <v>823178</v>
      </c>
      <c r="D23" s="26">
        <v>0.10234600000000001</v>
      </c>
      <c r="E23" s="20">
        <v>0.116052</v>
      </c>
      <c r="F23" s="20">
        <v>1.3705999999999996E-2</v>
      </c>
      <c r="G23" s="27">
        <v>11282.48</v>
      </c>
      <c r="H23" s="27">
        <v>164811.04</v>
      </c>
      <c r="I23" s="27">
        <v>702.39</v>
      </c>
      <c r="J23" s="27">
        <v>3624.43</v>
      </c>
      <c r="K23" s="27">
        <v>11984.869999999999</v>
      </c>
      <c r="L23" s="27">
        <v>168435.47</v>
      </c>
      <c r="M23" s="28">
        <v>61.689940826598239</v>
      </c>
      <c r="N23" s="29">
        <v>5.4899999999999997E-2</v>
      </c>
    </row>
    <row r="24" spans="1:14" x14ac:dyDescent="0.25">
      <c r="F24" s="20"/>
      <c r="G24" s="27"/>
      <c r="H24" s="27"/>
      <c r="I24" s="27"/>
      <c r="J24" s="27"/>
      <c r="K24" s="27"/>
      <c r="L24" s="27"/>
      <c r="M24" s="28"/>
      <c r="N24" s="29"/>
    </row>
    <row r="25" spans="1:14" x14ac:dyDescent="0.25">
      <c r="A25" s="62" t="s">
        <v>72</v>
      </c>
      <c r="B25" s="25">
        <v>71877.88</v>
      </c>
      <c r="C25" s="25">
        <v>692326</v>
      </c>
      <c r="D25" s="26">
        <v>0.103821</v>
      </c>
      <c r="E25" s="20">
        <v>0.116052</v>
      </c>
      <c r="F25" s="20">
        <v>1.2231000000000006E-2</v>
      </c>
      <c r="G25" s="27">
        <v>8467.84</v>
      </c>
      <c r="H25" s="27">
        <v>173278.88</v>
      </c>
      <c r="I25" s="27">
        <v>754.01</v>
      </c>
      <c r="J25" s="27">
        <v>4378.4399999999996</v>
      </c>
      <c r="K25" s="27">
        <v>9221.85</v>
      </c>
      <c r="L25" s="27">
        <v>177657.32</v>
      </c>
      <c r="M25" s="28">
        <v>62.988366477216438</v>
      </c>
      <c r="N25" s="29">
        <v>5.4899999999999997E-2</v>
      </c>
    </row>
    <row r="26" spans="1:14" x14ac:dyDescent="0.25">
      <c r="F26" s="19"/>
      <c r="G26" s="21"/>
      <c r="H26" s="21"/>
      <c r="I26" s="21"/>
      <c r="J26" s="21"/>
      <c r="K26" s="21"/>
      <c r="L26" s="21"/>
      <c r="M26" s="30"/>
      <c r="N26" s="29"/>
    </row>
    <row r="27" spans="1:14" x14ac:dyDescent="0.25">
      <c r="A27" s="15" t="s">
        <v>73</v>
      </c>
      <c r="B27" s="25">
        <v>92515.73000000001</v>
      </c>
      <c r="C27" s="25">
        <v>914812</v>
      </c>
      <c r="D27" s="26">
        <v>0.101131</v>
      </c>
      <c r="E27" s="20">
        <v>0.116052</v>
      </c>
      <c r="F27" s="20">
        <v>1.4921000000000004E-2</v>
      </c>
      <c r="G27" s="27">
        <v>13649.91</v>
      </c>
      <c r="H27" s="27">
        <v>186928.79</v>
      </c>
      <c r="I27" s="27">
        <v>792.75</v>
      </c>
      <c r="J27" s="27">
        <v>5171.1899999999996</v>
      </c>
      <c r="K27" s="27">
        <v>14442.66</v>
      </c>
      <c r="L27" s="27">
        <v>192099.98</v>
      </c>
      <c r="M27" s="28">
        <v>77.025998415530879</v>
      </c>
      <c r="N27" s="29">
        <v>5.4899999999999997E-2</v>
      </c>
    </row>
    <row r="29" spans="1:14" x14ac:dyDescent="0.25">
      <c r="A29" s="62" t="s">
        <v>74</v>
      </c>
      <c r="B29" s="25">
        <v>124467.7</v>
      </c>
      <c r="C29" s="25">
        <v>1243490</v>
      </c>
      <c r="D29" s="26">
        <v>0.100095</v>
      </c>
      <c r="E29" s="20">
        <v>0.116052</v>
      </c>
      <c r="F29" s="20">
        <v>1.5956999999999999E-2</v>
      </c>
      <c r="G29" s="27">
        <v>19842.37</v>
      </c>
      <c r="H29" s="27">
        <v>206771.16</v>
      </c>
      <c r="I29" s="27">
        <v>855.2</v>
      </c>
      <c r="J29" s="27">
        <v>6026.3899999999994</v>
      </c>
      <c r="K29" s="27">
        <v>20697.57</v>
      </c>
      <c r="L29" s="27">
        <v>212797.55</v>
      </c>
      <c r="M29" s="28">
        <v>61.689940826598239</v>
      </c>
      <c r="N29" s="29">
        <v>5.4899999999999997E-2</v>
      </c>
    </row>
    <row r="30" spans="1:14" x14ac:dyDescent="0.25">
      <c r="B30" s="25"/>
      <c r="C30" s="25"/>
      <c r="D30" s="26"/>
      <c r="E30" s="20"/>
      <c r="F30" s="20"/>
      <c r="G30" s="27"/>
      <c r="H30" s="27"/>
      <c r="I30" s="27"/>
      <c r="J30" s="27"/>
      <c r="K30" s="27"/>
      <c r="L30" s="27"/>
      <c r="M30" s="28"/>
      <c r="N30" s="29"/>
    </row>
    <row r="31" spans="1:14" x14ac:dyDescent="0.25">
      <c r="A31" s="62" t="s">
        <v>75</v>
      </c>
      <c r="B31" s="25">
        <v>215120.68</v>
      </c>
      <c r="C31" s="25">
        <v>1628549</v>
      </c>
      <c r="D31" s="26">
        <v>0.13209299999999999</v>
      </c>
      <c r="E31" s="20">
        <v>0.116052</v>
      </c>
      <c r="F31" s="20">
        <v>-1.6040999999999986E-2</v>
      </c>
      <c r="G31" s="27">
        <v>-26123.55</v>
      </c>
      <c r="H31" s="27">
        <v>180647.61000000002</v>
      </c>
      <c r="I31" s="27">
        <v>945.98</v>
      </c>
      <c r="J31" s="27">
        <v>6972.369999999999</v>
      </c>
      <c r="K31" s="27">
        <v>-25177.57</v>
      </c>
      <c r="L31" s="27">
        <v>187619.98</v>
      </c>
      <c r="M31" s="28">
        <v>62.988366477216438</v>
      </c>
      <c r="N31" s="29">
        <v>5.4899999999999997E-2</v>
      </c>
    </row>
    <row r="32" spans="1:14" x14ac:dyDescent="0.25">
      <c r="B32" s="25"/>
      <c r="C32" s="25"/>
      <c r="D32" s="26"/>
      <c r="E32" s="20"/>
      <c r="F32" s="20"/>
      <c r="G32" s="27"/>
      <c r="H32" s="27"/>
      <c r="I32" s="27"/>
      <c r="J32" s="27"/>
      <c r="K32" s="27"/>
      <c r="L32" s="27"/>
      <c r="M32" s="28"/>
      <c r="N32" s="29"/>
    </row>
    <row r="33" spans="1:14" x14ac:dyDescent="0.25">
      <c r="A33" s="15" t="s">
        <v>76</v>
      </c>
      <c r="B33" s="25">
        <v>177479.37</v>
      </c>
      <c r="C33" s="25">
        <v>1137222</v>
      </c>
      <c r="D33" s="26">
        <v>0.15606400000000001</v>
      </c>
      <c r="E33" s="20">
        <v>0.116052</v>
      </c>
      <c r="F33" s="20">
        <v>-4.0012000000000006E-2</v>
      </c>
      <c r="G33" s="27">
        <v>-45502.53</v>
      </c>
      <c r="H33" s="27">
        <v>135145.08000000002</v>
      </c>
      <c r="I33" s="27">
        <v>826.46</v>
      </c>
      <c r="J33" s="27">
        <v>7798.829999999999</v>
      </c>
      <c r="K33" s="27">
        <v>-44676.07</v>
      </c>
      <c r="L33" s="27">
        <v>142943.91</v>
      </c>
      <c r="M33" s="28">
        <v>86.883584304292754</v>
      </c>
      <c r="N33" s="29">
        <v>5.4899999999999997E-2</v>
      </c>
    </row>
    <row r="35" spans="1:14" x14ac:dyDescent="0.25">
      <c r="A35" s="62" t="s">
        <v>77</v>
      </c>
      <c r="B35" s="25">
        <v>198166.42</v>
      </c>
      <c r="C35" s="25">
        <v>1200665</v>
      </c>
      <c r="D35" s="26">
        <v>0.165047</v>
      </c>
      <c r="E35" s="20">
        <v>0.116052</v>
      </c>
      <c r="F35" s="20">
        <v>-4.8994999999999997E-2</v>
      </c>
      <c r="G35" s="27">
        <v>-58826.58</v>
      </c>
      <c r="H35" s="27">
        <v>76318.500000000015</v>
      </c>
      <c r="I35" s="27">
        <v>618.29</v>
      </c>
      <c r="J35" s="27">
        <v>8417.119999999999</v>
      </c>
      <c r="K35" s="27">
        <v>-58208.29</v>
      </c>
      <c r="L35" s="27">
        <v>84735.62000000001</v>
      </c>
      <c r="M35" s="28">
        <v>145.87770702213766</v>
      </c>
      <c r="N35" s="29">
        <v>5.4899999999999997E-2</v>
      </c>
    </row>
    <row r="37" spans="1:14" x14ac:dyDescent="0.25">
      <c r="A37" s="62" t="s">
        <v>78</v>
      </c>
      <c r="B37" s="25">
        <v>183975.7</v>
      </c>
      <c r="C37" s="25">
        <v>1138911</v>
      </c>
      <c r="D37" s="26">
        <v>0.16153699999999999</v>
      </c>
      <c r="E37" s="20">
        <v>0.116052</v>
      </c>
      <c r="F37" s="20">
        <v>-4.5484999999999984E-2</v>
      </c>
      <c r="G37" s="27">
        <v>-51803.37</v>
      </c>
      <c r="H37" s="27">
        <v>24515.130000000012</v>
      </c>
      <c r="I37" s="27">
        <v>349.16</v>
      </c>
      <c r="J37" s="27">
        <v>8766.2799999999988</v>
      </c>
      <c r="K37" s="27">
        <v>-51454.21</v>
      </c>
      <c r="L37" s="27">
        <v>33281.410000000011</v>
      </c>
      <c r="M37" s="28">
        <v>212.87895186392396</v>
      </c>
      <c r="N37" s="29">
        <v>5.4899999999999997E-2</v>
      </c>
    </row>
    <row r="39" spans="1:14" x14ac:dyDescent="0.25">
      <c r="A39" s="43" t="s">
        <v>79</v>
      </c>
      <c r="B39" s="25">
        <v>143276.32</v>
      </c>
      <c r="C39" s="25">
        <v>946892</v>
      </c>
      <c r="D39" s="26">
        <v>0.151312</v>
      </c>
      <c r="E39" s="20">
        <v>0.116052</v>
      </c>
      <c r="F39" s="20">
        <v>-3.526E-2</v>
      </c>
      <c r="G39" s="27">
        <v>-33387.410000000003</v>
      </c>
      <c r="H39" s="27">
        <v>-8872.2799999999916</v>
      </c>
      <c r="I39" s="27">
        <v>112.16</v>
      </c>
      <c r="J39" s="27">
        <v>8878.4399999999987</v>
      </c>
      <c r="K39" s="27">
        <v>-33275.25</v>
      </c>
      <c r="L39" s="27">
        <v>6.1600000000071304</v>
      </c>
      <c r="M39" s="28">
        <v>278.04411937652787</v>
      </c>
      <c r="N39" s="29">
        <v>5.4899999999999997E-2</v>
      </c>
    </row>
    <row r="40" spans="1:14" x14ac:dyDescent="0.25">
      <c r="A40" s="15"/>
      <c r="B40" s="31"/>
      <c r="C40" s="31"/>
      <c r="D40" s="20"/>
      <c r="E40" s="32"/>
      <c r="F40" s="32"/>
      <c r="G40" s="27"/>
      <c r="H40" s="15"/>
      <c r="I40" s="15"/>
      <c r="J40" s="15"/>
      <c r="K40" s="15"/>
      <c r="L40" s="15"/>
      <c r="M40" s="33"/>
      <c r="N40" s="15"/>
    </row>
    <row r="41" spans="1:14" x14ac:dyDescent="0.25">
      <c r="A41" s="15" t="s">
        <v>45</v>
      </c>
      <c r="B41" s="31">
        <v>1602708.83</v>
      </c>
      <c r="C41" s="31">
        <v>13426891</v>
      </c>
      <c r="D41" s="20">
        <v>0.119366</v>
      </c>
      <c r="E41" s="32"/>
      <c r="F41" s="32"/>
      <c r="G41" s="27">
        <v>-44490.959999999985</v>
      </c>
      <c r="H41" s="27">
        <v>-8872.2799999999916</v>
      </c>
      <c r="I41" s="27">
        <v>6726.42</v>
      </c>
      <c r="J41" s="27">
        <v>8878.4399999999987</v>
      </c>
      <c r="K41" s="27">
        <v>-37764.540000000008</v>
      </c>
      <c r="L41" s="27">
        <v>6.1600000000071304</v>
      </c>
      <c r="M41" s="34">
        <v>1448.2136989836099</v>
      </c>
      <c r="N41" s="29"/>
    </row>
    <row r="42" spans="1:14" x14ac:dyDescent="0.25">
      <c r="A42" s="15"/>
      <c r="B42" s="31"/>
      <c r="C42" s="31"/>
      <c r="D42" s="20"/>
      <c r="E42" s="20"/>
      <c r="F42" s="20"/>
      <c r="G42" s="20"/>
      <c r="H42" s="15"/>
      <c r="I42" s="15"/>
      <c r="J42" s="15"/>
      <c r="K42" s="15"/>
      <c r="L42" s="15"/>
      <c r="M42" s="15"/>
      <c r="N42" s="15"/>
    </row>
    <row r="43" spans="1:14" x14ac:dyDescent="0.25">
      <c r="A43" s="15"/>
      <c r="B43" s="31"/>
      <c r="C43" s="31"/>
      <c r="D43" s="32"/>
      <c r="E43" s="32"/>
      <c r="F43" s="32"/>
      <c r="G43" s="27"/>
      <c r="H43" s="15"/>
      <c r="I43" s="15"/>
      <c r="J43" s="15"/>
      <c r="K43" s="15"/>
      <c r="L43" s="15"/>
      <c r="M43" s="15"/>
      <c r="N43" s="15"/>
    </row>
    <row r="44" spans="1:14" x14ac:dyDescent="0.25">
      <c r="A44" s="15" t="s">
        <v>80</v>
      </c>
      <c r="B44" s="31"/>
      <c r="C44" s="31"/>
      <c r="D44" s="32"/>
      <c r="E44" s="32"/>
      <c r="F44" s="35">
        <v>4.5878081530617406E-7</v>
      </c>
      <c r="G44" s="27"/>
      <c r="H44" s="15"/>
      <c r="I44" s="15"/>
      <c r="J44" s="15"/>
      <c r="K44" s="36"/>
      <c r="L44" s="37"/>
      <c r="M44" s="15"/>
      <c r="N44" s="15"/>
    </row>
    <row r="45" spans="1:14" x14ac:dyDescent="0.25">
      <c r="A45" s="15" t="s">
        <v>88</v>
      </c>
      <c r="B45" s="31"/>
      <c r="C45" s="31"/>
      <c r="D45" s="32"/>
      <c r="E45" s="32"/>
      <c r="F45" s="8">
        <v>2148.9999999999991</v>
      </c>
      <c r="G45" s="27" t="s">
        <v>63</v>
      </c>
      <c r="H45" s="15"/>
      <c r="I45" s="15"/>
      <c r="J45" s="15"/>
    </row>
    <row r="46" spans="1:14" x14ac:dyDescent="0.25">
      <c r="A46" s="15" t="s">
        <v>82</v>
      </c>
      <c r="B46" s="31"/>
      <c r="C46" s="31"/>
      <c r="D46" s="32"/>
      <c r="E46" s="32"/>
      <c r="F46" s="6">
        <v>9.8591997209296757E-4</v>
      </c>
      <c r="G46" s="27" t="s">
        <v>133</v>
      </c>
      <c r="H46" s="15"/>
      <c r="I46" s="15"/>
      <c r="J46" s="15"/>
    </row>
    <row r="47" spans="1:14" x14ac:dyDescent="0.25">
      <c r="A47" s="15"/>
      <c r="B47" s="31"/>
      <c r="C47" s="31"/>
      <c r="D47" s="32"/>
      <c r="E47" s="32"/>
      <c r="F47" s="6"/>
      <c r="G47" s="27"/>
      <c r="H47" s="15"/>
      <c r="I47" s="15"/>
      <c r="J47" s="15"/>
    </row>
    <row r="48" spans="1:14" x14ac:dyDescent="0.25">
      <c r="A48" s="38" t="s">
        <v>89</v>
      </c>
      <c r="B48" s="39" t="s">
        <v>130</v>
      </c>
      <c r="C48" s="38"/>
      <c r="D48" s="40" t="s">
        <v>90</v>
      </c>
      <c r="E48" s="6">
        <v>35618.68</v>
      </c>
      <c r="F48" s="6" t="s">
        <v>91</v>
      </c>
      <c r="G48" s="27"/>
      <c r="H48" s="41"/>
      <c r="I48" s="15"/>
      <c r="J48" s="15"/>
    </row>
    <row r="49" spans="1:10" x14ac:dyDescent="0.25">
      <c r="A49" s="38" t="s">
        <v>92</v>
      </c>
      <c r="B49" s="39" t="s">
        <v>130</v>
      </c>
      <c r="C49" s="38"/>
      <c r="D49" s="40" t="s">
        <v>90</v>
      </c>
      <c r="E49" s="6">
        <v>2152.02</v>
      </c>
      <c r="F49" s="6" t="s">
        <v>91</v>
      </c>
      <c r="G49" s="27"/>
      <c r="H49" s="41"/>
      <c r="I49" s="15"/>
      <c r="J49" s="15"/>
    </row>
    <row r="50" spans="1:10" x14ac:dyDescent="0.25">
      <c r="A50" s="15"/>
      <c r="B50" s="31"/>
      <c r="C50" s="31"/>
      <c r="D50" s="32"/>
      <c r="E50" s="6"/>
      <c r="F50" s="6"/>
      <c r="G50" s="27"/>
      <c r="H50" s="41"/>
      <c r="I50" s="15"/>
      <c r="J50" s="15"/>
    </row>
    <row r="51" spans="1:10" x14ac:dyDescent="0.25">
      <c r="A51" s="15"/>
      <c r="B51" s="31"/>
      <c r="C51" s="31"/>
      <c r="D51" s="32"/>
      <c r="E51" s="35"/>
      <c r="F51" s="6"/>
      <c r="G51" s="27"/>
      <c r="H51" s="15"/>
      <c r="I51" s="15"/>
      <c r="J51" s="15"/>
    </row>
  </sheetData>
  <mergeCells count="4">
    <mergeCell ref="A6:N6"/>
    <mergeCell ref="A8:N8"/>
    <mergeCell ref="A10:N10"/>
    <mergeCell ref="A11:N11"/>
  </mergeCells>
  <printOptions horizontalCentered="1"/>
  <pageMargins left="0.23622047244094499" right="0.47244094488188998" top="0.511811023622047" bottom="0.62992125984252001" header="0.511811023622047" footer="0.511811023622047"/>
  <pageSetup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77"/>
  <sheetViews>
    <sheetView defaultGridColor="0" view="pageBreakPreview" colorId="22" zoomScale="55" zoomScaleNormal="63" zoomScaleSheetLayoutView="55" workbookViewId="0">
      <selection activeCell="A6" sqref="A6:R6"/>
    </sheetView>
  </sheetViews>
  <sheetFormatPr defaultColWidth="12.5546875" defaultRowHeight="15" x14ac:dyDescent="0.25"/>
  <cols>
    <col min="1" max="1" width="12.5546875" style="62"/>
    <col min="2" max="2" width="13.88671875" style="62" customWidth="1"/>
    <col min="3" max="3" width="14.33203125" style="62" customWidth="1"/>
    <col min="4" max="4" width="15.5546875" style="62" customWidth="1"/>
    <col min="5" max="5" width="13.88671875" style="62" customWidth="1"/>
    <col min="6" max="6" width="11.33203125" style="62" customWidth="1"/>
    <col min="7" max="7" width="13.88671875" style="62" customWidth="1"/>
    <col min="8" max="8" width="13.109375" style="62" customWidth="1"/>
    <col min="9" max="9" width="14.6640625" style="62" customWidth="1"/>
    <col min="10" max="10" width="19" style="62" bestFit="1" customWidth="1"/>
    <col min="11" max="11" width="22.88671875" style="62" bestFit="1" customWidth="1"/>
    <col min="12" max="12" width="14.33203125" style="62" customWidth="1"/>
    <col min="13" max="13" width="14.44140625" style="62" customWidth="1"/>
    <col min="14" max="14" width="22.109375" style="62" bestFit="1" customWidth="1"/>
    <col min="15" max="16" width="19.44140625" style="62" bestFit="1" customWidth="1"/>
    <col min="17" max="17" width="22" style="62" bestFit="1" customWidth="1"/>
    <col min="18" max="18" width="17.33203125" style="62" bestFit="1" customWidth="1"/>
    <col min="19" max="19" width="17.6640625" style="62" bestFit="1" customWidth="1"/>
    <col min="20" max="16384" width="12.5546875" style="62"/>
  </cols>
  <sheetData>
    <row r="1" spans="1:19" ht="15.6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4" t="s">
        <v>40</v>
      </c>
    </row>
    <row r="2" spans="1:19" ht="15.6" x14ac:dyDescent="0.3">
      <c r="A2" s="15"/>
      <c r="B2" s="15"/>
      <c r="C2" s="15"/>
      <c r="D2" s="15"/>
      <c r="E2" s="1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R2" s="11">
        <v>45383</v>
      </c>
    </row>
    <row r="3" spans="1:19" ht="15.6" x14ac:dyDescent="0.3">
      <c r="A3" s="12"/>
      <c r="B3" s="12"/>
      <c r="C3" s="12"/>
      <c r="D3" s="12"/>
      <c r="E3" s="10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R3" s="13" t="s">
        <v>4</v>
      </c>
    </row>
    <row r="4" spans="1:19" ht="15.6" x14ac:dyDescent="0.3">
      <c r="A4" s="12"/>
      <c r="B4" s="12"/>
      <c r="C4" s="12"/>
      <c r="D4" s="12"/>
      <c r="E4" s="1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R4" s="13" t="s">
        <v>93</v>
      </c>
    </row>
    <row r="5" spans="1:19" ht="15.6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 t="s">
        <v>135</v>
      </c>
    </row>
    <row r="6" spans="1:19" ht="15.6" x14ac:dyDescent="0.3">
      <c r="A6" s="55" t="s">
        <v>42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9" ht="15.6" x14ac:dyDescent="0.3">
      <c r="A7" s="42"/>
    </row>
    <row r="8" spans="1:19" ht="15.6" x14ac:dyDescent="0.3">
      <c r="A8" s="56" t="s">
        <v>94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9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9" ht="15.6" x14ac:dyDescent="0.3">
      <c r="A10" s="60" t="s">
        <v>131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1:19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 t="s">
        <v>40</v>
      </c>
      <c r="L11" s="12"/>
      <c r="M11" s="12"/>
      <c r="N11" s="12"/>
      <c r="O11" s="12"/>
      <c r="P11" s="12"/>
      <c r="Q11" s="12"/>
    </row>
    <row r="12" spans="1:19" x14ac:dyDescent="0.25">
      <c r="A12" s="12"/>
      <c r="B12" s="12"/>
      <c r="C12" s="12"/>
      <c r="D12" s="12" t="s">
        <v>95</v>
      </c>
      <c r="E12" s="12" t="s">
        <v>96</v>
      </c>
      <c r="F12" s="12" t="s">
        <v>40</v>
      </c>
      <c r="G12" s="12" t="s">
        <v>96</v>
      </c>
      <c r="H12" s="12" t="s">
        <v>51</v>
      </c>
      <c r="I12" s="12" t="s">
        <v>40</v>
      </c>
      <c r="J12" s="12"/>
      <c r="K12" s="12" t="s">
        <v>40</v>
      </c>
      <c r="L12" s="12"/>
      <c r="M12" s="15"/>
      <c r="N12" s="16" t="s">
        <v>52</v>
      </c>
      <c r="O12" s="12"/>
      <c r="P12" s="12" t="s">
        <v>40</v>
      </c>
      <c r="Q12" s="12" t="s">
        <v>45</v>
      </c>
    </row>
    <row r="13" spans="1:19" x14ac:dyDescent="0.25">
      <c r="A13" s="12"/>
      <c r="B13" s="12" t="s">
        <v>47</v>
      </c>
      <c r="C13" s="12" t="s">
        <v>97</v>
      </c>
      <c r="D13" s="12" t="s">
        <v>47</v>
      </c>
      <c r="E13" s="12" t="s">
        <v>98</v>
      </c>
      <c r="F13" s="12" t="s">
        <v>99</v>
      </c>
      <c r="G13" s="12" t="s">
        <v>98</v>
      </c>
      <c r="H13" s="12" t="s">
        <v>100</v>
      </c>
      <c r="I13" s="12" t="s">
        <v>101</v>
      </c>
      <c r="J13" s="12" t="s">
        <v>49</v>
      </c>
      <c r="K13" s="12" t="s">
        <v>100</v>
      </c>
      <c r="L13" s="12" t="s">
        <v>100</v>
      </c>
      <c r="M13" s="12" t="s">
        <v>100</v>
      </c>
      <c r="N13" s="16" t="s">
        <v>102</v>
      </c>
      <c r="O13" s="12" t="s">
        <v>51</v>
      </c>
      <c r="P13" s="12" t="s">
        <v>52</v>
      </c>
      <c r="Q13" s="12" t="s">
        <v>52</v>
      </c>
      <c r="R13" s="12" t="s">
        <v>51</v>
      </c>
    </row>
    <row r="14" spans="1:19" x14ac:dyDescent="0.25">
      <c r="A14" s="12" t="s">
        <v>40</v>
      </c>
      <c r="B14" s="12" t="s">
        <v>103</v>
      </c>
      <c r="C14" s="12" t="s">
        <v>103</v>
      </c>
      <c r="D14" s="12" t="s">
        <v>103</v>
      </c>
      <c r="E14" s="12" t="s">
        <v>103</v>
      </c>
      <c r="F14" s="12" t="s">
        <v>104</v>
      </c>
      <c r="G14" s="12" t="s">
        <v>105</v>
      </c>
      <c r="H14" s="12" t="s">
        <v>106</v>
      </c>
      <c r="I14" s="12" t="s">
        <v>100</v>
      </c>
      <c r="J14" s="12" t="s">
        <v>55</v>
      </c>
      <c r="K14" s="12" t="s">
        <v>107</v>
      </c>
      <c r="L14" s="12" t="s">
        <v>66</v>
      </c>
      <c r="M14" s="12" t="s">
        <v>108</v>
      </c>
      <c r="N14" s="16" t="s">
        <v>106</v>
      </c>
      <c r="O14" s="12" t="s">
        <v>58</v>
      </c>
      <c r="P14" s="12" t="s">
        <v>58</v>
      </c>
      <c r="Q14" s="16" t="s">
        <v>102</v>
      </c>
      <c r="R14" s="12" t="s">
        <v>58</v>
      </c>
    </row>
    <row r="15" spans="1:19" x14ac:dyDescent="0.25">
      <c r="A15" s="17" t="s">
        <v>61</v>
      </c>
      <c r="B15" s="17" t="s">
        <v>65</v>
      </c>
      <c r="C15" s="17" t="s">
        <v>65</v>
      </c>
      <c r="D15" s="17" t="s">
        <v>65</v>
      </c>
      <c r="E15" s="17" t="s">
        <v>65</v>
      </c>
      <c r="F15" s="17" t="s">
        <v>65</v>
      </c>
      <c r="G15" s="17" t="s">
        <v>65</v>
      </c>
      <c r="H15" s="17" t="s">
        <v>65</v>
      </c>
      <c r="I15" s="17" t="s">
        <v>65</v>
      </c>
      <c r="J15" s="17" t="s">
        <v>64</v>
      </c>
      <c r="K15" s="17" t="s">
        <v>62</v>
      </c>
      <c r="L15" s="17" t="s">
        <v>64</v>
      </c>
      <c r="M15" s="17" t="s">
        <v>62</v>
      </c>
      <c r="N15" s="17" t="s">
        <v>62</v>
      </c>
      <c r="O15" s="17" t="s">
        <v>62</v>
      </c>
      <c r="P15" s="17" t="s">
        <v>62</v>
      </c>
      <c r="Q15" s="17" t="s">
        <v>62</v>
      </c>
      <c r="R15" s="61" t="s">
        <v>66</v>
      </c>
      <c r="S15" s="17"/>
    </row>
    <row r="16" spans="1:19" x14ac:dyDescent="0.25">
      <c r="A16" s="17"/>
      <c r="B16" s="12" t="s">
        <v>109</v>
      </c>
      <c r="C16" s="12" t="s">
        <v>110</v>
      </c>
      <c r="D16" s="12" t="s">
        <v>111</v>
      </c>
      <c r="E16" s="12" t="s">
        <v>112</v>
      </c>
      <c r="F16" s="12" t="s">
        <v>113</v>
      </c>
      <c r="G16" s="12" t="s">
        <v>114</v>
      </c>
      <c r="H16" s="12" t="s">
        <v>115</v>
      </c>
      <c r="I16" s="12" t="s">
        <v>116</v>
      </c>
      <c r="J16" s="12" t="s">
        <v>117</v>
      </c>
      <c r="K16" s="12" t="s">
        <v>118</v>
      </c>
      <c r="L16" s="12" t="s">
        <v>119</v>
      </c>
      <c r="M16" s="16" t="s">
        <v>120</v>
      </c>
      <c r="N16" s="16" t="s">
        <v>121</v>
      </c>
      <c r="O16" s="12" t="s">
        <v>122</v>
      </c>
      <c r="P16" s="12" t="s">
        <v>123</v>
      </c>
      <c r="Q16" s="16" t="s">
        <v>124</v>
      </c>
    </row>
    <row r="17" spans="1:21" x14ac:dyDescent="0.25">
      <c r="A17" s="15"/>
      <c r="B17" s="15"/>
      <c r="C17" s="15"/>
      <c r="D17" s="15"/>
      <c r="E17" s="15"/>
      <c r="F17" s="15"/>
      <c r="G17" s="15"/>
      <c r="H17" s="15"/>
      <c r="I17" s="44" t="s">
        <v>86</v>
      </c>
      <c r="J17" s="15"/>
      <c r="K17" s="15"/>
      <c r="L17" s="15"/>
      <c r="M17" s="15"/>
      <c r="N17" s="44" t="s">
        <v>87</v>
      </c>
      <c r="O17" s="12"/>
      <c r="P17" s="22" t="s">
        <v>125</v>
      </c>
      <c r="Q17" s="44"/>
    </row>
    <row r="18" spans="1:21" x14ac:dyDescent="0.25">
      <c r="A18" s="15"/>
      <c r="B18" s="15"/>
      <c r="C18" s="15" t="s">
        <v>40</v>
      </c>
      <c r="D18" s="15" t="s">
        <v>40</v>
      </c>
      <c r="E18" s="15"/>
      <c r="F18" s="15"/>
      <c r="G18" s="15"/>
      <c r="H18" s="15"/>
      <c r="I18" s="37"/>
      <c r="J18" s="15"/>
      <c r="K18" s="15"/>
      <c r="L18" s="15"/>
      <c r="M18" s="15"/>
      <c r="N18" s="15"/>
      <c r="O18" s="15"/>
      <c r="P18" s="15"/>
      <c r="Q18" s="15"/>
    </row>
    <row r="19" spans="1:21" x14ac:dyDescent="0.25">
      <c r="A19" s="15" t="s">
        <v>68</v>
      </c>
      <c r="B19" s="31">
        <v>763237.17130456981</v>
      </c>
      <c r="C19" s="45">
        <v>503240.6</v>
      </c>
      <c r="D19" s="45">
        <v>0</v>
      </c>
      <c r="E19" s="31">
        <v>503240.6</v>
      </c>
      <c r="F19" s="31">
        <v>0</v>
      </c>
      <c r="G19" s="31">
        <v>503240.6</v>
      </c>
      <c r="H19" s="31">
        <v>259996.57130456984</v>
      </c>
      <c r="I19" s="31">
        <v>516943.54645005288</v>
      </c>
      <c r="J19" s="20">
        <v>0.17942900000000001</v>
      </c>
      <c r="K19" s="27">
        <v>0</v>
      </c>
      <c r="L19" s="53">
        <v>4.86E-4</v>
      </c>
      <c r="M19" s="27">
        <v>244.57</v>
      </c>
      <c r="N19" s="27">
        <v>-14273.457468277946</v>
      </c>
      <c r="O19" s="46">
        <v>-60.25</v>
      </c>
      <c r="P19" s="27">
        <v>3721.42</v>
      </c>
      <c r="Q19" s="27">
        <v>-10552.037468277946</v>
      </c>
      <c r="R19" s="29">
        <v>4.9799999999999997E-2</v>
      </c>
      <c r="S19" s="25"/>
      <c r="T19" s="15"/>
      <c r="U19" s="15"/>
    </row>
    <row r="20" spans="1:21" x14ac:dyDescent="0.25">
      <c r="A20" s="15"/>
      <c r="B20" s="31"/>
      <c r="C20" s="15"/>
      <c r="D20" s="47"/>
      <c r="J20" s="20"/>
      <c r="R20" s="64"/>
      <c r="S20" s="65"/>
    </row>
    <row r="21" spans="1:21" x14ac:dyDescent="0.25">
      <c r="A21" s="15" t="s">
        <v>69</v>
      </c>
      <c r="B21" s="31">
        <v>784503.45</v>
      </c>
      <c r="C21" s="45">
        <v>383032.1</v>
      </c>
      <c r="D21" s="45">
        <v>0</v>
      </c>
      <c r="E21" s="31">
        <v>383032.1</v>
      </c>
      <c r="F21" s="31">
        <v>0</v>
      </c>
      <c r="G21" s="31">
        <v>383032.1</v>
      </c>
      <c r="H21" s="31">
        <v>401471.35</v>
      </c>
      <c r="I21" s="31">
        <v>918414.89645005285</v>
      </c>
      <c r="J21" s="20">
        <v>0.17942900000000001</v>
      </c>
      <c r="K21" s="27">
        <v>0</v>
      </c>
      <c r="L21" s="53">
        <v>4.86E-4</v>
      </c>
      <c r="M21" s="27">
        <v>186.15</v>
      </c>
      <c r="N21" s="27">
        <v>-14087.307468277946</v>
      </c>
      <c r="O21" s="46">
        <v>-59.23</v>
      </c>
      <c r="P21" s="27">
        <v>3662.19</v>
      </c>
      <c r="Q21" s="27">
        <v>-10425.117468277946</v>
      </c>
      <c r="R21" s="29">
        <v>4.9799999999999997E-2</v>
      </c>
      <c r="S21" s="25"/>
    </row>
    <row r="22" spans="1:21" x14ac:dyDescent="0.25">
      <c r="A22" s="15"/>
      <c r="B22" s="48"/>
      <c r="C22" s="15"/>
      <c r="D22" s="47"/>
      <c r="J22" s="20"/>
      <c r="R22" s="64"/>
      <c r="S22" s="65"/>
    </row>
    <row r="23" spans="1:21" x14ac:dyDescent="0.25">
      <c r="A23" s="15" t="s">
        <v>70</v>
      </c>
      <c r="B23" s="31">
        <v>567526.16798570333</v>
      </c>
      <c r="C23" s="45">
        <v>146735.6</v>
      </c>
      <c r="D23" s="45">
        <v>0</v>
      </c>
      <c r="E23" s="31">
        <v>146735.6</v>
      </c>
      <c r="F23" s="31">
        <v>0</v>
      </c>
      <c r="G23" s="31">
        <v>146735.6</v>
      </c>
      <c r="H23" s="31">
        <v>420790.56798570335</v>
      </c>
      <c r="I23" s="31">
        <v>1339205.4644357562</v>
      </c>
      <c r="J23" s="20">
        <v>0.17942900000000001</v>
      </c>
      <c r="K23" s="27">
        <v>-33654.233321270571</v>
      </c>
      <c r="L23" s="53">
        <v>4.86E-4</v>
      </c>
      <c r="M23" s="27">
        <v>71.31</v>
      </c>
      <c r="N23" s="27">
        <v>-47670.230789548521</v>
      </c>
      <c r="O23" s="46">
        <v>-58.46</v>
      </c>
      <c r="P23" s="27">
        <v>3603.73</v>
      </c>
      <c r="Q23" s="27">
        <v>-44066.500789548518</v>
      </c>
      <c r="R23" s="29">
        <v>4.9799999999999997E-2</v>
      </c>
      <c r="S23" s="25"/>
    </row>
    <row r="24" spans="1:21" x14ac:dyDescent="0.25">
      <c r="A24" s="15"/>
      <c r="B24" s="31"/>
      <c r="C24" s="45"/>
      <c r="D24" s="47"/>
      <c r="E24" s="31"/>
      <c r="F24" s="31"/>
      <c r="G24" s="31"/>
      <c r="H24" s="31"/>
      <c r="I24" s="31"/>
      <c r="J24" s="20"/>
      <c r="K24" s="27"/>
      <c r="M24" s="27"/>
      <c r="N24" s="27"/>
      <c r="O24" s="46"/>
      <c r="P24" s="27"/>
      <c r="Q24" s="27"/>
      <c r="R24" s="64"/>
      <c r="S24" s="65"/>
    </row>
    <row r="25" spans="1:21" x14ac:dyDescent="0.25">
      <c r="A25" s="15" t="s">
        <v>71</v>
      </c>
      <c r="B25" s="31">
        <v>397013.02016849624</v>
      </c>
      <c r="C25" s="45">
        <v>101201.7</v>
      </c>
      <c r="D25" s="45">
        <v>0</v>
      </c>
      <c r="E25" s="31">
        <v>101201.7</v>
      </c>
      <c r="F25" s="31">
        <v>0</v>
      </c>
      <c r="G25" s="31">
        <v>101201.7</v>
      </c>
      <c r="H25" s="31">
        <v>295811.32016849623</v>
      </c>
      <c r="I25" s="31">
        <v>1635016.7846042523</v>
      </c>
      <c r="J25" s="20">
        <v>0.15429899999999999</v>
      </c>
      <c r="K25" s="27">
        <v>0</v>
      </c>
      <c r="L25" s="53">
        <v>3.6840000000000002E-3</v>
      </c>
      <c r="M25" s="27">
        <v>372.83</v>
      </c>
      <c r="N25" s="27">
        <v>-47297.400789548519</v>
      </c>
      <c r="O25" s="46">
        <v>-197.83</v>
      </c>
      <c r="P25" s="27">
        <v>3405.9</v>
      </c>
      <c r="Q25" s="27">
        <v>-43891.500789548518</v>
      </c>
      <c r="R25" s="29">
        <v>4.9799999999999997E-2</v>
      </c>
      <c r="S25" s="25"/>
    </row>
    <row r="26" spans="1:21" x14ac:dyDescent="0.25">
      <c r="A26" s="15"/>
      <c r="B26" s="31"/>
      <c r="C26" s="45"/>
      <c r="D26" s="49"/>
      <c r="E26" s="31"/>
      <c r="F26" s="31"/>
      <c r="G26" s="31"/>
      <c r="H26" s="31"/>
      <c r="I26" s="31"/>
      <c r="J26" s="20"/>
      <c r="K26" s="27"/>
      <c r="L26" s="53"/>
      <c r="M26" s="27"/>
      <c r="N26" s="27"/>
      <c r="O26" s="46"/>
      <c r="P26" s="27"/>
      <c r="Q26" s="27"/>
      <c r="R26" s="64"/>
      <c r="S26" s="65"/>
    </row>
    <row r="27" spans="1:21" x14ac:dyDescent="0.25">
      <c r="A27" s="15" t="s">
        <v>72</v>
      </c>
      <c r="B27" s="31">
        <v>628159.30559101352</v>
      </c>
      <c r="C27" s="45">
        <v>227229.1</v>
      </c>
      <c r="D27" s="45">
        <v>0</v>
      </c>
      <c r="E27" s="31">
        <v>227229.1</v>
      </c>
      <c r="F27" s="31">
        <v>0</v>
      </c>
      <c r="G27" s="31">
        <v>227229.1</v>
      </c>
      <c r="H27" s="31">
        <v>400930.20559101354</v>
      </c>
      <c r="I27" s="31">
        <v>2035946.990195266</v>
      </c>
      <c r="J27" s="20">
        <v>0.15429899999999999</v>
      </c>
      <c r="K27" s="27">
        <v>0</v>
      </c>
      <c r="L27" s="53">
        <v>3.6840000000000002E-3</v>
      </c>
      <c r="M27" s="27">
        <v>837.11</v>
      </c>
      <c r="N27" s="27">
        <v>-46460.290789548519</v>
      </c>
      <c r="O27" s="46">
        <v>-196.28</v>
      </c>
      <c r="P27" s="27">
        <v>3209.62</v>
      </c>
      <c r="Q27" s="27">
        <v>-43250.670789548516</v>
      </c>
      <c r="R27" s="29">
        <v>4.9799999999999997E-2</v>
      </c>
      <c r="S27" s="25"/>
    </row>
    <row r="28" spans="1:21" x14ac:dyDescent="0.25">
      <c r="A28" s="15"/>
      <c r="B28" s="48"/>
      <c r="C28" s="45"/>
      <c r="D28" s="46"/>
      <c r="E28" s="48"/>
      <c r="F28" s="48"/>
      <c r="G28" s="48"/>
      <c r="H28" s="48"/>
      <c r="I28" s="31"/>
      <c r="J28" s="20"/>
      <c r="K28" s="21"/>
      <c r="L28" s="53"/>
      <c r="M28" s="21"/>
      <c r="N28" s="27"/>
      <c r="O28" s="50"/>
      <c r="P28" s="27"/>
      <c r="Q28" s="27"/>
      <c r="R28" s="64"/>
      <c r="S28" s="65"/>
    </row>
    <row r="29" spans="1:21" x14ac:dyDescent="0.25">
      <c r="A29" s="15" t="s">
        <v>73</v>
      </c>
      <c r="B29" s="31">
        <v>479335.77227469999</v>
      </c>
      <c r="C29" s="45">
        <v>141333.30000000101</v>
      </c>
      <c r="D29" s="45">
        <v>0</v>
      </c>
      <c r="E29" s="31">
        <v>141333.30000000101</v>
      </c>
      <c r="F29" s="31">
        <v>0</v>
      </c>
      <c r="G29" s="31">
        <v>141333.30000000101</v>
      </c>
      <c r="H29" s="31">
        <v>338002.47227469902</v>
      </c>
      <c r="I29" s="31">
        <v>2373949.4624699652</v>
      </c>
      <c r="J29" s="20">
        <v>0.15429899999999999</v>
      </c>
      <c r="K29" s="27">
        <v>16733.969760950786</v>
      </c>
      <c r="L29" s="53">
        <v>3.6840000000000002E-3</v>
      </c>
      <c r="M29" s="27">
        <v>520.66999999999996</v>
      </c>
      <c r="N29" s="27">
        <v>-29205.651028597735</v>
      </c>
      <c r="O29" s="46">
        <v>-192.81</v>
      </c>
      <c r="P29" s="27">
        <v>3016.81</v>
      </c>
      <c r="Q29" s="27">
        <v>-26188.841028597733</v>
      </c>
      <c r="R29" s="29">
        <v>4.9799999999999997E-2</v>
      </c>
      <c r="S29" s="25"/>
    </row>
    <row r="30" spans="1:21" x14ac:dyDescent="0.25">
      <c r="A30" s="6"/>
      <c r="B30" s="38"/>
      <c r="C30" s="45"/>
      <c r="D30" s="45"/>
      <c r="E30" s="15"/>
      <c r="F30" s="15"/>
      <c r="G30" s="15"/>
      <c r="H30" s="15"/>
      <c r="I30" s="31"/>
      <c r="J30" s="38"/>
      <c r="K30" s="27"/>
      <c r="L30" s="53"/>
      <c r="M30" s="15"/>
      <c r="N30" s="27"/>
      <c r="O30" s="15"/>
      <c r="P30" s="15"/>
      <c r="Q30" s="15"/>
      <c r="S30" s="65"/>
    </row>
    <row r="31" spans="1:21" x14ac:dyDescent="0.25">
      <c r="A31" s="15" t="s">
        <v>74</v>
      </c>
      <c r="B31" s="31">
        <v>546132.2440643349</v>
      </c>
      <c r="C31" s="45">
        <v>757820</v>
      </c>
      <c r="D31" s="45">
        <v>0</v>
      </c>
      <c r="E31" s="31">
        <v>757820</v>
      </c>
      <c r="F31" s="31">
        <v>0</v>
      </c>
      <c r="G31" s="31">
        <v>757820</v>
      </c>
      <c r="H31" s="31">
        <v>-211687.7559356651</v>
      </c>
      <c r="I31" s="31">
        <v>2162261.7065343</v>
      </c>
      <c r="J31" s="20">
        <v>0.16134799999999999</v>
      </c>
      <c r="K31" s="27">
        <v>0</v>
      </c>
      <c r="L31" s="53">
        <v>2.2260000000000001E-3</v>
      </c>
      <c r="M31" s="27">
        <v>1686.91</v>
      </c>
      <c r="N31" s="27">
        <v>-27518.741028597735</v>
      </c>
      <c r="O31" s="46">
        <v>-133.62</v>
      </c>
      <c r="P31" s="27">
        <v>2883.19</v>
      </c>
      <c r="Q31" s="27">
        <v>-24635.551028597736</v>
      </c>
      <c r="R31" s="29">
        <v>5.4899999999999997E-2</v>
      </c>
      <c r="S31" s="25"/>
      <c r="T31" s="66"/>
    </row>
    <row r="32" spans="1:21" x14ac:dyDescent="0.25">
      <c r="A32" s="6"/>
      <c r="B32" s="15"/>
      <c r="C32" s="45"/>
      <c r="D32" s="45"/>
      <c r="E32" s="51"/>
      <c r="F32" s="15"/>
      <c r="G32" s="27"/>
      <c r="H32" s="27"/>
      <c r="I32" s="27"/>
      <c r="J32" s="15"/>
      <c r="K32" s="52"/>
      <c r="L32" s="53"/>
      <c r="M32" s="15"/>
      <c r="N32" s="15"/>
      <c r="O32" s="15"/>
      <c r="P32" s="15"/>
      <c r="Q32" s="15"/>
      <c r="S32" s="65"/>
    </row>
    <row r="33" spans="1:19" x14ac:dyDescent="0.25">
      <c r="A33" s="15" t="s">
        <v>75</v>
      </c>
      <c r="B33" s="31">
        <v>1987286.1884094968</v>
      </c>
      <c r="C33" s="45">
        <v>2068321.3</v>
      </c>
      <c r="D33" s="45">
        <v>0</v>
      </c>
      <c r="E33" s="31">
        <v>2068321.3</v>
      </c>
      <c r="F33" s="31">
        <v>0</v>
      </c>
      <c r="G33" s="31">
        <v>2068321.3</v>
      </c>
      <c r="H33" s="31">
        <v>-81035.111590503249</v>
      </c>
      <c r="I33" s="31">
        <v>2081226.5949437968</v>
      </c>
      <c r="J33" s="20">
        <v>0.16134799999999999</v>
      </c>
      <c r="K33" s="27">
        <v>0</v>
      </c>
      <c r="L33" s="53">
        <v>2.2260000000000001E-3</v>
      </c>
      <c r="M33" s="27">
        <v>4604.08</v>
      </c>
      <c r="N33" s="27">
        <v>-22914.661028597737</v>
      </c>
      <c r="O33" s="46">
        <v>-125.9</v>
      </c>
      <c r="P33" s="27">
        <v>2757.29</v>
      </c>
      <c r="Q33" s="27">
        <v>-20157.371028597736</v>
      </c>
      <c r="R33" s="29">
        <v>5.4899999999999997E-2</v>
      </c>
      <c r="S33" s="25"/>
    </row>
    <row r="34" spans="1:19" x14ac:dyDescent="0.25">
      <c r="A34" s="6"/>
      <c r="B34" s="15"/>
      <c r="C34" s="45"/>
      <c r="D34" s="45"/>
      <c r="E34" s="51"/>
      <c r="F34" s="15"/>
      <c r="G34" s="15"/>
      <c r="H34" s="15"/>
      <c r="I34" s="15"/>
      <c r="J34" s="15"/>
      <c r="K34" s="15"/>
      <c r="L34" s="53"/>
      <c r="M34" s="15"/>
      <c r="N34" s="15"/>
      <c r="O34" s="15"/>
      <c r="P34" s="15"/>
      <c r="Q34" s="15"/>
      <c r="S34" s="65"/>
    </row>
    <row r="35" spans="1:19" x14ac:dyDescent="0.25">
      <c r="A35" s="15" t="s">
        <v>76</v>
      </c>
      <c r="B35" s="31">
        <v>1400995.6599438344</v>
      </c>
      <c r="C35" s="45">
        <v>1458454.7</v>
      </c>
      <c r="D35" s="45">
        <v>0</v>
      </c>
      <c r="E35" s="31">
        <v>1458454.7</v>
      </c>
      <c r="F35" s="31">
        <v>0</v>
      </c>
      <c r="G35" s="31">
        <v>1458454.7</v>
      </c>
      <c r="H35" s="31">
        <v>-57459.040056165541</v>
      </c>
      <c r="I35" s="31">
        <v>2023767.5548876312</v>
      </c>
      <c r="J35" s="20">
        <v>0.16134799999999999</v>
      </c>
      <c r="K35" s="27">
        <v>-17926.533001194646</v>
      </c>
      <c r="L35" s="53">
        <v>2.2260000000000001E-3</v>
      </c>
      <c r="M35" s="27">
        <v>3246.52</v>
      </c>
      <c r="N35" s="27">
        <v>-37594.67402979239</v>
      </c>
      <c r="O35" s="46">
        <v>-104.83</v>
      </c>
      <c r="P35" s="27">
        <v>2652.46</v>
      </c>
      <c r="Q35" s="27">
        <v>-34942.214029792391</v>
      </c>
      <c r="R35" s="29">
        <v>5.4899999999999997E-2</v>
      </c>
      <c r="S35" s="25"/>
    </row>
    <row r="36" spans="1:19" x14ac:dyDescent="0.25">
      <c r="E36" s="31"/>
      <c r="F36" s="31"/>
      <c r="G36" s="31"/>
      <c r="H36" s="31"/>
      <c r="I36" s="31"/>
      <c r="K36" s="27"/>
      <c r="L36" s="53"/>
      <c r="M36" s="27"/>
      <c r="N36" s="27"/>
      <c r="O36" s="46"/>
      <c r="P36" s="27"/>
      <c r="Q36" s="27"/>
      <c r="R36" s="67"/>
      <c r="S36" s="65"/>
    </row>
    <row r="37" spans="1:19" x14ac:dyDescent="0.25">
      <c r="A37" s="15" t="s">
        <v>77</v>
      </c>
      <c r="B37" s="31">
        <v>1262905.2846566248</v>
      </c>
      <c r="C37" s="45">
        <v>1678266</v>
      </c>
      <c r="D37" s="45">
        <v>0</v>
      </c>
      <c r="E37" s="31">
        <v>1678266</v>
      </c>
      <c r="F37" s="31">
        <v>0</v>
      </c>
      <c r="G37" s="31">
        <v>1678266</v>
      </c>
      <c r="H37" s="31">
        <v>-415360.71534337522</v>
      </c>
      <c r="I37" s="31">
        <v>1608406.839544256</v>
      </c>
      <c r="J37" s="20">
        <v>0.15248999999999999</v>
      </c>
      <c r="K37" s="27">
        <v>0</v>
      </c>
      <c r="L37" s="53">
        <v>1.6149999999999999E-3</v>
      </c>
      <c r="M37" s="27">
        <v>2710.4</v>
      </c>
      <c r="N37" s="27">
        <v>-34884.274029792388</v>
      </c>
      <c r="O37" s="46">
        <v>-172</v>
      </c>
      <c r="P37" s="27">
        <v>2480.46</v>
      </c>
      <c r="Q37" s="27">
        <v>-32403.814029792389</v>
      </c>
      <c r="R37" s="29">
        <v>5.4899999999999997E-2</v>
      </c>
      <c r="S37" s="25"/>
    </row>
    <row r="38" spans="1:19" x14ac:dyDescent="0.25">
      <c r="E38" s="31"/>
      <c r="F38" s="31"/>
      <c r="G38" s="31"/>
      <c r="H38" s="31"/>
      <c r="I38" s="31"/>
      <c r="K38" s="27"/>
      <c r="L38" s="53"/>
      <c r="M38" s="27"/>
      <c r="N38" s="27"/>
      <c r="O38" s="46"/>
      <c r="P38" s="27"/>
      <c r="Q38" s="27"/>
      <c r="R38" s="67"/>
      <c r="S38" s="65"/>
    </row>
    <row r="39" spans="1:19" x14ac:dyDescent="0.25">
      <c r="A39" s="15" t="s">
        <v>78</v>
      </c>
      <c r="B39" s="31">
        <v>921547.1023742659</v>
      </c>
      <c r="C39" s="45">
        <v>1555228.3506288412</v>
      </c>
      <c r="D39" s="45">
        <v>0</v>
      </c>
      <c r="E39" s="31">
        <v>1555228.3506288412</v>
      </c>
      <c r="F39" s="31">
        <v>0</v>
      </c>
      <c r="G39" s="31">
        <v>1555228.3506288412</v>
      </c>
      <c r="H39" s="31">
        <v>-633681.2482545753</v>
      </c>
      <c r="I39" s="31">
        <v>974725.59128968068</v>
      </c>
      <c r="J39" s="20">
        <v>0.15248999999999999</v>
      </c>
      <c r="K39" s="27">
        <v>0</v>
      </c>
      <c r="L39" s="53">
        <v>1.6149999999999999E-3</v>
      </c>
      <c r="M39" s="27">
        <v>2511.69</v>
      </c>
      <c r="N39" s="27">
        <v>-32372.58402979239</v>
      </c>
      <c r="O39" s="46">
        <v>-159.6</v>
      </c>
      <c r="P39" s="27">
        <v>2320.86</v>
      </c>
      <c r="Q39" s="27">
        <v>-30051.724029792389</v>
      </c>
      <c r="R39" s="29">
        <v>5.4899999999999997E-2</v>
      </c>
      <c r="S39" s="25"/>
    </row>
    <row r="40" spans="1:19" x14ac:dyDescent="0.25">
      <c r="E40" s="31"/>
      <c r="F40" s="31"/>
      <c r="G40" s="31"/>
      <c r="H40" s="31"/>
      <c r="I40" s="31"/>
      <c r="K40" s="27"/>
      <c r="L40" s="53"/>
      <c r="M40" s="27"/>
      <c r="N40" s="27"/>
      <c r="O40" s="46"/>
      <c r="P40" s="27"/>
      <c r="Q40" s="27"/>
      <c r="R40" s="67"/>
      <c r="S40" s="65"/>
    </row>
    <row r="41" spans="1:19" s="15" customFormat="1" x14ac:dyDescent="0.25">
      <c r="A41" s="15" t="s">
        <v>79</v>
      </c>
      <c r="B41" s="31">
        <v>716236.91600714833</v>
      </c>
      <c r="C41" s="45">
        <v>1432796.9524789976</v>
      </c>
      <c r="D41" s="45">
        <v>0</v>
      </c>
      <c r="E41" s="31">
        <v>1432796.9524789976</v>
      </c>
      <c r="F41" s="31">
        <v>0</v>
      </c>
      <c r="G41" s="31">
        <v>1432796.9524789976</v>
      </c>
      <c r="H41" s="31">
        <v>-716560.03647184931</v>
      </c>
      <c r="I41" s="31">
        <v>258165.55481783138</v>
      </c>
      <c r="J41" s="20">
        <v>0.15248999999999999</v>
      </c>
      <c r="K41" s="27">
        <v>-9407.0364864521362</v>
      </c>
      <c r="L41" s="53">
        <v>1.6149999999999999E-3</v>
      </c>
      <c r="M41" s="27">
        <v>2313.9699999999998</v>
      </c>
      <c r="N41" s="27">
        <v>-39465.650516244525</v>
      </c>
      <c r="O41" s="46">
        <v>-148.1</v>
      </c>
      <c r="P41" s="27">
        <v>2172.7600000000002</v>
      </c>
      <c r="Q41" s="27">
        <v>-37292.890516244523</v>
      </c>
      <c r="R41" s="29">
        <v>5.4899999999999997E-2</v>
      </c>
      <c r="S41" s="25"/>
    </row>
    <row r="42" spans="1:19" x14ac:dyDescent="0.25">
      <c r="L42" s="53"/>
      <c r="S42" s="65"/>
    </row>
    <row r="43" spans="1:19" x14ac:dyDescent="0.25">
      <c r="A43" s="6" t="s">
        <v>68</v>
      </c>
      <c r="B43" s="31">
        <v>1032234</v>
      </c>
      <c r="C43" s="45">
        <v>1030044.7083108821</v>
      </c>
      <c r="D43" s="45">
        <v>0</v>
      </c>
      <c r="E43" s="31">
        <v>1030044.7083108821</v>
      </c>
      <c r="F43" s="31">
        <v>0</v>
      </c>
      <c r="G43" s="31">
        <v>1030044.7083108821</v>
      </c>
      <c r="H43" s="31">
        <v>2189.2916891179048</v>
      </c>
      <c r="I43" s="31">
        <v>260354.84650694928</v>
      </c>
      <c r="J43" s="20">
        <v>0.116052</v>
      </c>
      <c r="K43" s="27">
        <v>0</v>
      </c>
      <c r="L43" s="53">
        <v>3.0109999999999998E-3</v>
      </c>
      <c r="M43" s="27">
        <v>3101.46</v>
      </c>
      <c r="N43" s="27">
        <v>-36364.190516244525</v>
      </c>
      <c r="O43" s="46">
        <v>-180.56</v>
      </c>
      <c r="P43" s="27">
        <v>1992.2000000000003</v>
      </c>
      <c r="Q43" s="27">
        <v>-34371.990516244528</v>
      </c>
      <c r="R43" s="29">
        <v>5.4899999999999997E-2</v>
      </c>
      <c r="S43" s="25"/>
    </row>
    <row r="44" spans="1:19" x14ac:dyDescent="0.25">
      <c r="L44" s="53"/>
      <c r="S44" s="65"/>
    </row>
    <row r="45" spans="1:19" x14ac:dyDescent="0.25">
      <c r="A45" s="6" t="s">
        <v>69</v>
      </c>
      <c r="B45" s="31">
        <v>1241904</v>
      </c>
      <c r="C45" s="45">
        <v>641579.02853576792</v>
      </c>
      <c r="D45" s="45">
        <v>0</v>
      </c>
      <c r="E45" s="31">
        <v>641579.02853576792</v>
      </c>
      <c r="F45" s="31">
        <v>0</v>
      </c>
      <c r="G45" s="31">
        <v>641579.02853576792</v>
      </c>
      <c r="H45" s="31">
        <v>600324.97146423208</v>
      </c>
      <c r="I45" s="31">
        <v>860679.81797118136</v>
      </c>
      <c r="J45" s="20">
        <v>0.116052</v>
      </c>
      <c r="K45" s="27">
        <v>0</v>
      </c>
      <c r="L45" s="53">
        <v>3.0109999999999998E-3</v>
      </c>
      <c r="M45" s="27">
        <v>1931.79</v>
      </c>
      <c r="N45" s="27">
        <v>-34432.400516244525</v>
      </c>
      <c r="O45" s="46">
        <v>-166.37</v>
      </c>
      <c r="P45" s="27">
        <v>1825.8300000000004</v>
      </c>
      <c r="Q45" s="27">
        <v>-32606.570516244523</v>
      </c>
      <c r="R45" s="29">
        <v>5.4899999999999997E-2</v>
      </c>
      <c r="S45" s="25"/>
    </row>
    <row r="46" spans="1:19" x14ac:dyDescent="0.25">
      <c r="L46" s="53"/>
      <c r="S46" s="65"/>
    </row>
    <row r="47" spans="1:19" x14ac:dyDescent="0.25">
      <c r="A47" s="6" t="s">
        <v>70</v>
      </c>
      <c r="B47" s="31">
        <v>1426708</v>
      </c>
      <c r="C47" s="45">
        <v>362240.75891212613</v>
      </c>
      <c r="D47" s="45">
        <v>0</v>
      </c>
      <c r="E47" s="31">
        <v>362240.75891212613</v>
      </c>
      <c r="F47" s="31">
        <v>0</v>
      </c>
      <c r="G47" s="31">
        <v>362240.75891212613</v>
      </c>
      <c r="H47" s="31">
        <v>1064467.2410878739</v>
      </c>
      <c r="I47" s="31">
        <v>1925147.0590590553</v>
      </c>
      <c r="J47" s="20">
        <v>0.116052</v>
      </c>
      <c r="K47" s="27">
        <v>0</v>
      </c>
      <c r="L47" s="53">
        <v>3.0109999999999998E-3</v>
      </c>
      <c r="M47" s="27">
        <v>1090.71</v>
      </c>
      <c r="N47" s="27">
        <v>-33341.690516244525</v>
      </c>
      <c r="O47" s="46">
        <v>-157.53</v>
      </c>
      <c r="P47" s="27">
        <v>1668.3000000000004</v>
      </c>
      <c r="Q47" s="27">
        <v>-31673.390516244526</v>
      </c>
      <c r="R47" s="29">
        <v>5.4899999999999997E-2</v>
      </c>
      <c r="S47" s="25"/>
    </row>
    <row r="48" spans="1:19" x14ac:dyDescent="0.25">
      <c r="S48" s="65"/>
    </row>
    <row r="49" spans="1:20" x14ac:dyDescent="0.25">
      <c r="A49" s="6" t="s">
        <v>71</v>
      </c>
      <c r="B49" s="31">
        <v>823178</v>
      </c>
      <c r="C49" s="45">
        <v>223808.37334345406</v>
      </c>
      <c r="D49" s="45">
        <v>0</v>
      </c>
      <c r="E49" s="31">
        <v>223808.37334345406</v>
      </c>
      <c r="F49" s="31">
        <v>0</v>
      </c>
      <c r="G49" s="31">
        <v>223808.37334345406</v>
      </c>
      <c r="H49" s="31">
        <v>599369.62665654591</v>
      </c>
      <c r="I49" s="31">
        <v>2524516.6857156013</v>
      </c>
      <c r="J49" s="20">
        <v>0.116052</v>
      </c>
      <c r="K49" s="27">
        <v>0</v>
      </c>
      <c r="L49" s="53">
        <v>3.0109999999999998E-3</v>
      </c>
      <c r="M49" s="27">
        <v>673.89</v>
      </c>
      <c r="N49" s="27">
        <v>-32667.800516244526</v>
      </c>
      <c r="O49" s="46">
        <v>-152.54</v>
      </c>
      <c r="P49" s="27">
        <v>1515.7600000000004</v>
      </c>
      <c r="Q49" s="27">
        <v>-31152.040516244524</v>
      </c>
      <c r="R49" s="29">
        <v>5.4899999999999997E-2</v>
      </c>
      <c r="S49" s="25"/>
    </row>
    <row r="50" spans="1:20" x14ac:dyDescent="0.25">
      <c r="S50" s="65"/>
    </row>
    <row r="51" spans="1:20" x14ac:dyDescent="0.25">
      <c r="A51" s="6" t="s">
        <v>72</v>
      </c>
      <c r="B51" s="31">
        <v>692326</v>
      </c>
      <c r="C51" s="45">
        <v>293204.40478699747</v>
      </c>
      <c r="D51" s="45">
        <v>0</v>
      </c>
      <c r="E51" s="31">
        <v>293204.40478699747</v>
      </c>
      <c r="F51" s="31">
        <v>0</v>
      </c>
      <c r="G51" s="31">
        <v>293204.40478699747</v>
      </c>
      <c r="H51" s="31">
        <v>399121.59521300253</v>
      </c>
      <c r="I51" s="31">
        <v>2923638.2809286038</v>
      </c>
      <c r="J51" s="20">
        <v>0.116052</v>
      </c>
      <c r="K51" s="27">
        <v>0</v>
      </c>
      <c r="L51" s="53">
        <v>3.0109999999999998E-3</v>
      </c>
      <c r="M51" s="27">
        <v>882.84</v>
      </c>
      <c r="N51" s="27">
        <v>-31784.960516244526</v>
      </c>
      <c r="O51" s="46">
        <v>-149.46</v>
      </c>
      <c r="P51" s="27">
        <v>1366.3000000000004</v>
      </c>
      <c r="Q51" s="27">
        <v>-30418.660516244527</v>
      </c>
      <c r="R51" s="29">
        <v>5.4899999999999997E-2</v>
      </c>
      <c r="S51" s="25"/>
    </row>
    <row r="52" spans="1:20" x14ac:dyDescent="0.25">
      <c r="S52" s="65"/>
    </row>
    <row r="53" spans="1:20" x14ac:dyDescent="0.25">
      <c r="A53" s="6" t="s">
        <v>73</v>
      </c>
      <c r="B53" s="31">
        <v>914812</v>
      </c>
      <c r="C53" s="45">
        <v>527602.04347094684</v>
      </c>
      <c r="D53" s="45">
        <v>0</v>
      </c>
      <c r="E53" s="31">
        <v>527602.04347094684</v>
      </c>
      <c r="F53" s="31">
        <v>0</v>
      </c>
      <c r="G53" s="31">
        <v>527602.04347094684</v>
      </c>
      <c r="H53" s="31">
        <v>387209.95652905316</v>
      </c>
      <c r="I53" s="31">
        <v>3310848.2374576572</v>
      </c>
      <c r="J53" s="20">
        <v>0.116052</v>
      </c>
      <c r="K53" s="27">
        <v>0</v>
      </c>
      <c r="L53" s="53">
        <v>3.0109999999999998E-3</v>
      </c>
      <c r="M53" s="27">
        <v>1588.61</v>
      </c>
      <c r="N53" s="27">
        <v>-30196.350516244525</v>
      </c>
      <c r="O53" s="46">
        <v>-145.41999999999999</v>
      </c>
      <c r="P53" s="27">
        <v>1220.8800000000003</v>
      </c>
      <c r="Q53" s="27">
        <v>-28975.470516244524</v>
      </c>
      <c r="R53" s="29">
        <v>5.4899999999999997E-2</v>
      </c>
      <c r="S53" s="25"/>
      <c r="T53" s="68"/>
    </row>
    <row r="54" spans="1:20" x14ac:dyDescent="0.25">
      <c r="S54" s="65"/>
    </row>
    <row r="55" spans="1:20" x14ac:dyDescent="0.25">
      <c r="A55" s="6" t="s">
        <v>74</v>
      </c>
      <c r="B55" s="31">
        <v>1241904</v>
      </c>
      <c r="C55" s="68">
        <v>1227386.4683838673</v>
      </c>
      <c r="D55" s="68">
        <v>0</v>
      </c>
      <c r="E55" s="31">
        <v>1227386.4683838673</v>
      </c>
      <c r="F55" s="31">
        <v>0</v>
      </c>
      <c r="G55" s="31">
        <v>1227386.4683838673</v>
      </c>
      <c r="H55" s="31">
        <v>14517.531616132706</v>
      </c>
      <c r="I55" s="31">
        <v>3325365.7690737899</v>
      </c>
      <c r="J55" s="20">
        <v>0.116052</v>
      </c>
      <c r="K55" s="27">
        <v>0</v>
      </c>
      <c r="L55" s="53">
        <v>3.0109999999999998E-3</v>
      </c>
      <c r="M55" s="27">
        <v>3695.66</v>
      </c>
      <c r="N55" s="27">
        <v>-26500.690516244525</v>
      </c>
      <c r="O55" s="46">
        <v>-138.15</v>
      </c>
      <c r="P55" s="27">
        <v>1082.7300000000002</v>
      </c>
      <c r="Q55" s="27">
        <v>-25417.960516244526</v>
      </c>
      <c r="R55" s="29">
        <v>5.4899999999999997E-2</v>
      </c>
      <c r="S55" s="25"/>
    </row>
    <row r="56" spans="1:20" x14ac:dyDescent="0.25">
      <c r="S56" s="65"/>
    </row>
    <row r="57" spans="1:20" x14ac:dyDescent="0.25">
      <c r="A57" s="6" t="s">
        <v>75</v>
      </c>
      <c r="B57" s="31">
        <v>1628549</v>
      </c>
      <c r="C57" s="68">
        <v>1625193.9359647485</v>
      </c>
      <c r="D57" s="68">
        <v>0</v>
      </c>
      <c r="E57" s="31">
        <v>1625193.9359647485</v>
      </c>
      <c r="F57" s="31">
        <v>0</v>
      </c>
      <c r="G57" s="31">
        <v>1625193.9359647485</v>
      </c>
      <c r="H57" s="31">
        <v>3355.0640352515038</v>
      </c>
      <c r="I57" s="31">
        <v>3328720.8331090417</v>
      </c>
      <c r="J57" s="20">
        <v>0.116052</v>
      </c>
      <c r="K57" s="27">
        <v>0</v>
      </c>
      <c r="L57" s="53">
        <v>3.0109999999999998E-3</v>
      </c>
      <c r="M57" s="27">
        <v>4893.46</v>
      </c>
      <c r="N57" s="27">
        <v>-21607.230516244526</v>
      </c>
      <c r="O57" s="46">
        <v>-121.24</v>
      </c>
      <c r="P57" s="27">
        <v>961.49000000000024</v>
      </c>
      <c r="Q57" s="27">
        <v>-20645.740516244525</v>
      </c>
      <c r="R57" s="29">
        <v>5.4899999999999997E-2</v>
      </c>
      <c r="S57" s="25"/>
    </row>
    <row r="58" spans="1:20" x14ac:dyDescent="0.25">
      <c r="S58" s="65"/>
    </row>
    <row r="59" spans="1:20" x14ac:dyDescent="0.25">
      <c r="A59" s="6" t="s">
        <v>76</v>
      </c>
      <c r="B59" s="31">
        <v>1137222</v>
      </c>
      <c r="C59" s="68">
        <v>1790005.184245598</v>
      </c>
      <c r="D59" s="68">
        <v>0</v>
      </c>
      <c r="E59" s="31">
        <v>1790005.184245598</v>
      </c>
      <c r="F59" s="31">
        <v>0</v>
      </c>
      <c r="G59" s="31">
        <v>1790005.184245598</v>
      </c>
      <c r="H59" s="31">
        <v>-652783.18424559804</v>
      </c>
      <c r="I59" s="31">
        <v>2675937.6488634436</v>
      </c>
      <c r="J59" s="20">
        <v>0.116052</v>
      </c>
      <c r="K59" s="27">
        <v>0</v>
      </c>
      <c r="L59" s="53">
        <v>3.0109999999999998E-3</v>
      </c>
      <c r="M59" s="27">
        <v>5389.71</v>
      </c>
      <c r="N59" s="27">
        <v>-16217.520516244527</v>
      </c>
      <c r="O59" s="46">
        <v>-98.85</v>
      </c>
      <c r="P59" s="27">
        <v>862.64000000000021</v>
      </c>
      <c r="Q59" s="27">
        <v>-15354.880516244528</v>
      </c>
      <c r="R59" s="29">
        <v>5.4899999999999997E-2</v>
      </c>
      <c r="S59" s="25"/>
    </row>
    <row r="60" spans="1:20" x14ac:dyDescent="0.25">
      <c r="S60" s="65"/>
    </row>
    <row r="61" spans="1:20" x14ac:dyDescent="0.25">
      <c r="A61" s="6" t="s">
        <v>77</v>
      </c>
      <c r="B61" s="31">
        <v>1200665</v>
      </c>
      <c r="C61" s="68">
        <v>1853530.8906999165</v>
      </c>
      <c r="D61" s="68">
        <v>0</v>
      </c>
      <c r="E61" s="31">
        <v>1853530.8906999165</v>
      </c>
      <c r="F61" s="31">
        <v>0</v>
      </c>
      <c r="G61" s="31">
        <v>1853530.8906999165</v>
      </c>
      <c r="H61" s="31">
        <v>-652865.89069991652</v>
      </c>
      <c r="I61" s="31">
        <v>2023071.7581635271</v>
      </c>
      <c r="J61" s="20">
        <v>0.116052</v>
      </c>
      <c r="K61" s="27">
        <v>0</v>
      </c>
      <c r="L61" s="53">
        <v>3.0109999999999998E-3</v>
      </c>
      <c r="M61" s="27">
        <v>5580.98</v>
      </c>
      <c r="N61" s="27">
        <v>-10636.540516244528</v>
      </c>
      <c r="O61" s="46">
        <v>-74.2</v>
      </c>
      <c r="P61" s="27">
        <v>788.44000000000017</v>
      </c>
      <c r="Q61" s="27">
        <v>-9848.1005162445272</v>
      </c>
      <c r="R61" s="29">
        <v>5.4899999999999997E-2</v>
      </c>
      <c r="S61" s="25"/>
    </row>
    <row r="62" spans="1:20" x14ac:dyDescent="0.25">
      <c r="B62" s="31"/>
      <c r="C62" s="68"/>
      <c r="D62" s="68"/>
      <c r="E62" s="31"/>
      <c r="F62" s="31"/>
      <c r="G62" s="31"/>
      <c r="H62" s="31"/>
      <c r="I62" s="31"/>
      <c r="J62" s="20"/>
      <c r="K62" s="27"/>
      <c r="L62" s="53"/>
      <c r="M62" s="27"/>
      <c r="N62" s="27"/>
      <c r="O62" s="46"/>
      <c r="P62" s="27"/>
      <c r="Q62" s="27"/>
      <c r="R62" s="29"/>
      <c r="S62" s="65"/>
    </row>
    <row r="63" spans="1:20" x14ac:dyDescent="0.25">
      <c r="A63" s="6" t="s">
        <v>78</v>
      </c>
      <c r="B63" s="31">
        <v>1138911</v>
      </c>
      <c r="C63" s="68">
        <v>1728273.7068949107</v>
      </c>
      <c r="D63" s="68">
        <v>0</v>
      </c>
      <c r="E63" s="31">
        <v>1728273.7068949107</v>
      </c>
      <c r="F63" s="31">
        <v>0</v>
      </c>
      <c r="G63" s="31">
        <v>1728273.7068949107</v>
      </c>
      <c r="H63" s="31">
        <v>-589362.70689491066</v>
      </c>
      <c r="I63" s="31">
        <v>1433709.0512686165</v>
      </c>
      <c r="J63" s="20">
        <v>0.116052</v>
      </c>
      <c r="K63" s="27">
        <v>0</v>
      </c>
      <c r="L63" s="53">
        <v>3.0109999999999998E-3</v>
      </c>
      <c r="M63" s="27">
        <v>5203.83</v>
      </c>
      <c r="N63" s="27">
        <v>-5432.7105162445278</v>
      </c>
      <c r="O63" s="46">
        <v>-48.66</v>
      </c>
      <c r="P63" s="27">
        <v>739.7800000000002</v>
      </c>
      <c r="Q63" s="27">
        <v>-4692.9305162445271</v>
      </c>
      <c r="R63" s="29">
        <v>5.4899999999999997E-2</v>
      </c>
      <c r="S63" s="25"/>
    </row>
    <row r="64" spans="1:20" x14ac:dyDescent="0.25">
      <c r="A64" s="6"/>
      <c r="B64" s="31"/>
      <c r="C64" s="68"/>
      <c r="D64" s="68"/>
      <c r="E64" s="31"/>
      <c r="F64" s="31"/>
      <c r="G64" s="31"/>
      <c r="H64" s="31"/>
      <c r="I64" s="31"/>
      <c r="J64" s="20"/>
      <c r="K64" s="27"/>
      <c r="L64" s="53"/>
      <c r="M64" s="27"/>
      <c r="N64" s="27"/>
      <c r="O64" s="46"/>
      <c r="P64" s="27"/>
      <c r="Q64" s="27"/>
      <c r="R64" s="29"/>
      <c r="S64" s="65"/>
    </row>
    <row r="65" spans="1:19" x14ac:dyDescent="0.25">
      <c r="A65" s="6" t="s">
        <v>79</v>
      </c>
      <c r="B65" s="31">
        <v>946892</v>
      </c>
      <c r="C65" s="68">
        <v>1567497.2586008047</v>
      </c>
      <c r="D65" s="68">
        <v>0</v>
      </c>
      <c r="E65" s="31">
        <v>1567497.2586008047</v>
      </c>
      <c r="F65" s="31">
        <v>0</v>
      </c>
      <c r="G65" s="31">
        <v>1567497.2586008047</v>
      </c>
      <c r="H65" s="31">
        <v>-620605.25860080472</v>
      </c>
      <c r="I65" s="31">
        <v>813103.79266781174</v>
      </c>
      <c r="J65" s="20">
        <v>0.116052</v>
      </c>
      <c r="K65" s="27">
        <v>0</v>
      </c>
      <c r="L65" s="53">
        <v>3.0109999999999998E-3</v>
      </c>
      <c r="M65" s="27">
        <v>4719.7299999999996</v>
      </c>
      <c r="N65" s="27">
        <v>-712.98051624452819</v>
      </c>
      <c r="O65" s="46">
        <v>-24.85</v>
      </c>
      <c r="P65" s="27">
        <v>714.93000000000018</v>
      </c>
      <c r="Q65" s="27">
        <v>1.9494837554719879</v>
      </c>
      <c r="R65" s="29">
        <v>5.4899999999999997E-2</v>
      </c>
      <c r="S65" s="25"/>
    </row>
    <row r="66" spans="1:19" x14ac:dyDescent="0.25">
      <c r="A66" s="15"/>
      <c r="B66" s="15"/>
      <c r="C66" s="15"/>
      <c r="D66" s="46"/>
      <c r="E66" s="51"/>
      <c r="F66" s="15"/>
      <c r="G66" s="15"/>
      <c r="H66" s="15"/>
      <c r="I66" s="15"/>
      <c r="J66" s="15"/>
      <c r="K66" s="15"/>
      <c r="L66" s="53"/>
      <c r="M66" s="15"/>
      <c r="N66" s="15"/>
      <c r="O66" s="15"/>
      <c r="P66" s="15"/>
      <c r="Q66" s="15"/>
    </row>
    <row r="67" spans="1:19" x14ac:dyDescent="0.25">
      <c r="A67" s="15"/>
      <c r="B67" s="15"/>
      <c r="C67" s="15"/>
      <c r="D67" s="5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67"/>
    </row>
    <row r="68" spans="1:19" s="15" customFormat="1" x14ac:dyDescent="0.25">
      <c r="A68" s="15" t="s">
        <v>86</v>
      </c>
      <c r="B68" s="15" t="s">
        <v>126</v>
      </c>
      <c r="D68" s="49">
        <v>256946.97514548301</v>
      </c>
      <c r="E68" s="51" t="s">
        <v>132</v>
      </c>
    </row>
    <row r="69" spans="1:19" s="15" customFormat="1" x14ac:dyDescent="0.25">
      <c r="A69" s="15" t="s">
        <v>87</v>
      </c>
      <c r="B69" s="15" t="s">
        <v>126</v>
      </c>
      <c r="D69" s="46">
        <v>-14518.027468277945</v>
      </c>
      <c r="E69" s="51" t="s">
        <v>132</v>
      </c>
    </row>
    <row r="70" spans="1:19" s="15" customFormat="1" x14ac:dyDescent="0.25">
      <c r="A70" s="15" t="s">
        <v>125</v>
      </c>
      <c r="B70" s="15" t="s">
        <v>127</v>
      </c>
      <c r="D70" s="46">
        <v>3781.67</v>
      </c>
      <c r="E70" s="51" t="s">
        <v>132</v>
      </c>
    </row>
    <row r="73" spans="1:19" x14ac:dyDescent="0.25">
      <c r="M73" s="66"/>
    </row>
    <row r="77" spans="1:19" x14ac:dyDescent="0.25">
      <c r="I77" s="66"/>
    </row>
  </sheetData>
  <mergeCells count="3">
    <mergeCell ref="A6:R6"/>
    <mergeCell ref="A8:R8"/>
    <mergeCell ref="A10:R10"/>
  </mergeCells>
  <printOptions horizontalCentered="1"/>
  <pageMargins left="0.23622047244094499" right="0.47244094488188998" top="0.511811023622047" bottom="0.62992125984252001" header="0.511811023622047" footer="0.511811023622047"/>
  <pageSetup scale="4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E9A510F33B3469141D21BCEB194FE" ma:contentTypeVersion="0" ma:contentTypeDescription="Create a new document." ma:contentTypeScope="" ma:versionID="cac3c5ea06aeadba8a0343a41d09f264">
  <xsd:schema xmlns:xsd="http://www.w3.org/2001/XMLSchema" xmlns:xs="http://www.w3.org/2001/XMLSchema" xmlns:p="http://schemas.microsoft.com/office/2006/metadata/properties" xmlns:ns2="2bc3004b-9ad1-483e-becf-bfd5ad8c6084" targetNamespace="http://schemas.microsoft.com/office/2006/metadata/properties" ma:root="true" ma:fieldsID="aa3d95ca76e350689fb0bbaf1a4e0156" ns2:_="">
    <xsd:import namespace="2bc3004b-9ad1-483e-becf-bfd5ad8c60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c3004b-9ad1-483e-becf-bfd5ad8c6084">6YNFE3WTN53P-1194385166-10137</_dlc_DocId>
    <_dlc_DocIdUrl xmlns="2bc3004b-9ad1-483e-becf-bfd5ad8c6084">
      <Url>https://epcorweb/en-ca/departments/natgas/sites/ON/SB/_layouts/15/DocIdRedir.aspx?ID=6YNFE3WTN53P-1194385166-10137</Url>
      <Description>6YNFE3WTN53P-1194385166-10137</Description>
    </_dlc_DocIdUrl>
  </documentManagement>
</p:properties>
</file>

<file path=customXml/itemProps1.xml><?xml version="1.0" encoding="utf-8"?>
<ds:datastoreItem xmlns:ds="http://schemas.openxmlformats.org/officeDocument/2006/customXml" ds:itemID="{8FA80378-F317-4451-8CB5-BE06FE2C2FB8}"/>
</file>

<file path=customXml/itemProps2.xml><?xml version="1.0" encoding="utf-8"?>
<ds:datastoreItem xmlns:ds="http://schemas.openxmlformats.org/officeDocument/2006/customXml" ds:itemID="{3C023FBE-6CEE-4E27-A2DD-3077BB86F5F2}"/>
</file>

<file path=customXml/itemProps3.xml><?xml version="1.0" encoding="utf-8"?>
<ds:datastoreItem xmlns:ds="http://schemas.openxmlformats.org/officeDocument/2006/customXml" ds:itemID="{C34D9927-73A1-4FFD-977C-F8E3D0F79975}"/>
</file>

<file path=customXml/itemProps4.xml><?xml version="1.0" encoding="utf-8"?>
<ds:datastoreItem xmlns:ds="http://schemas.openxmlformats.org/officeDocument/2006/customXml" ds:itemID="{59AC03BF-51C9-419A-A399-9F51EC1A66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Staff_1G</vt:lpstr>
      <vt:lpstr>Staff_1H</vt:lpstr>
      <vt:lpstr>Staff_2E</vt:lpstr>
      <vt:lpstr>Staff_1H_Sch. 2</vt:lpstr>
      <vt:lpstr>Staff_1H_Sch. 5</vt:lpstr>
      <vt:lpstr>Staff_1H_Sch. 8</vt:lpstr>
      <vt:lpstr>Staff_2E_Sch. 2</vt:lpstr>
      <vt:lpstr>Staff_2E_Sch. 5</vt:lpstr>
      <vt:lpstr>Staff_2H_Sch. 8</vt:lpstr>
      <vt:lpstr>'Staff_1H_Sch. 2'!Print_Area</vt:lpstr>
      <vt:lpstr>'Staff_1H_Sch. 5'!Print_Area</vt:lpstr>
      <vt:lpstr>'Staff_1H_Sch. 8'!Print_Area</vt:lpstr>
      <vt:lpstr>'Staff_2E_Sch. 2'!Print_Area</vt:lpstr>
      <vt:lpstr>'Staff_2E_Sch. 5'!Print_Area</vt:lpstr>
      <vt:lpstr>'Staff_2H_Sch. 8'!Print_Area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Hesselink, Tim</dc:creator>
  <cp:lastModifiedBy>Poon, Kenneth</cp:lastModifiedBy>
  <cp:lastPrinted>2024-03-12T13:42:29Z</cp:lastPrinted>
  <dcterms:created xsi:type="dcterms:W3CDTF">2024-03-12T13:21:22Z</dcterms:created>
  <dcterms:modified xsi:type="dcterms:W3CDTF">2024-03-12T16:02:45Z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0x010100931E9A510F33B3469141D21BCEB194FE</vt:lpwstr>
  </property>
  <property fmtid="{D5CDD505-2E9C-101B-9397-08002B2CF9AE}" pid="3" name="_dlc_DocIdItemGuid">
    <vt:lpwstr>1738df78-05a6-4eda-8931-f643174810ba</vt:lpwstr>
  </property>
</Properties>
</file>