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THC\Finance\Treasury and Risk Mgmt\Rates\RATE FILING\2025\03 Application\06 Cost of Power\90 IR Update\"/>
    </mc:Choice>
  </mc:AlternateContent>
  <xr:revisionPtr revIDLastSave="0" documentId="8_{F93B321E-C16F-4C82-82C7-679D6E77CB68}" xr6:coauthVersionLast="47" xr6:coauthVersionMax="47" xr10:uidLastSave="{00000000-0000-0000-0000-000000000000}"/>
  <bookViews>
    <workbookView xWindow="28680" yWindow="-120" windowWidth="29040" windowHeight="15840" xr2:uid="{D43D246F-C7CB-4788-A479-595858DD202A}"/>
  </bookViews>
  <sheets>
    <sheet name="App.2-ZA_Com. Exp. Forecast" sheetId="1" r:id="rId1"/>
    <sheet name="App.2-ZB_Cost of Power"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'App.2-ZA_Com. Exp. Forecast'!$H$28:$L$40</definedName>
    <definedName name="_Parse_Out" hidden="1">#REF!</definedName>
    <definedName name="ApprovedYr">'[2]Z1.ModelVariables'!$C$12</definedName>
    <definedName name="AS2DocOpenMode" hidden="1">"AS2DocumentEdit"</definedName>
    <definedName name="BI_LDCLIST">'[3]3. Rate Class Selection'!$B$19:$B$21</definedName>
    <definedName name="Bridge_Year">'[4]0.1 LDC Info'!$E$23</definedName>
    <definedName name="BridgeYear">'[5]LDC Info'!$E$26</definedName>
    <definedName name="Cash">#REF!</definedName>
    <definedName name="contactf">#REF!</definedName>
    <definedName name="COS_RES_CUSTOMERS">'[6]16. Rev2Cost_GDPIPI'!#REF!</definedName>
    <definedName name="COS_RES_KWH">'[6]16. Rev2Cost_GDPIPI'!#REF!</definedName>
    <definedName name="CRLF">'[2]Z1.ModelVariables'!$C$10</definedName>
    <definedName name="CustomerAdministration">[7]lists!$Z$1:$Z$36</definedName>
    <definedName name="EBNUMBER">'[5]LDC Info'!$E$16</definedName>
    <definedName name="ERTH_SA">'[8]2016 List'!$C$9:$C$10</definedName>
    <definedName name="Fixed_Charges">[7]lists!$I$1:$I$212</definedName>
    <definedName name="forecast_wholesale_lineplus">'[6]14. RTSR - Forecast Wholesale'!$P$113</definedName>
    <definedName name="forecast_wholesale_network">'[6]14. RTSR - Forecast Wholesale'!$F$109</definedName>
    <definedName name="G1LD">'[9]6. Class A Consumption Data'!$C$14</definedName>
    <definedName name="histdate">[10]Financials!$E$76</definedName>
    <definedName name="Incr2000">#REF!</definedName>
    <definedName name="Last_Rebasing_Year">'[4]0.1 LDC Info'!$E$27</definedName>
    <definedName name="LDC_LIST">[11]lists!$AM$1:$AM$80</definedName>
    <definedName name="LDCList">OFFSET('[9]2016 List'!$A$1,0,0,COUNTA('[9]2016 List'!$A:$A),1)</definedName>
    <definedName name="LDCNAME1">'[6]1. Information Sheet'!$F$14</definedName>
    <definedName name="LDCNAMES">[7]lists!$AL$1:$AL$78</definedName>
    <definedName name="LIMIT">#REF!</definedName>
    <definedName name="listdata">'[9]4. Billing Det. for Def-Var'!#REF!</definedName>
    <definedName name="LossFactors">[7]lists!$L$2:$L$15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ewmarket_SA">'[9]2016 List'!$C$28:$C$29</definedName>
    <definedName name="NonPayment">[7]lists!$AA$1:$AA$71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[7]lists!$A$2:$A$105</definedName>
    <definedName name="RATE_CLASSES">[7]lists!$A$1:$A$104</definedName>
    <definedName name="ratedescription">[12]hidden1!$D$1:$D$122</definedName>
    <definedName name="RateRiderName">OFFSET('[9]Rate Rider Database'!$C$1,1,0,COUNTA('[9]Rate Rider Database'!$C:$C)-1,1)</definedName>
    <definedName name="RebaseYear">'[5]LDC Info'!$E$28</definedName>
    <definedName name="RebaseYear_1">'[13]LDC Info'!$E$24</definedName>
    <definedName name="RenameBridge">'[14]LDC Info'!$E$26</definedName>
    <definedName name="RenameRebase">'[14]LDC Info'!$E$28</definedName>
    <definedName name="RenameTest">'[14]LDC Info'!$E$24</definedName>
    <definedName name="RMpilsVer">'[2]Z1.ModelVariables'!$C$13</definedName>
    <definedName name="RMversion">'[15]Z1.ModelVariables'!$C$13</definedName>
    <definedName name="SALBENF">#REF!</definedName>
    <definedName name="salreg">#REF!</definedName>
    <definedName name="SALREGF">#REF!</definedName>
    <definedName name="TableName">"Dummy"</definedName>
    <definedName name="TEMPA">#REF!</definedName>
    <definedName name="Test_Year">'[4]0.1 LDC Info'!$E$25</definedName>
    <definedName name="TestYear">'[5]LDC Info'!$E$24</definedName>
    <definedName name="TestYr">'[2]P0.Admin'!$C$13</definedName>
    <definedName name="Total_Current_Wholesale_Lineplus">'[6]13. RTSR - Current Wholesale'!$P$113</definedName>
    <definedName name="total_current_wholesale_network">'[6]13.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[7]lists!$N$2:$N$5</definedName>
    <definedName name="Units1">[7]lists!$O$2:$O$4</definedName>
    <definedName name="Units2">[7]lists!$P$2:$P$3</definedName>
    <definedName name="Utility">[10]Financials!$A$1</definedName>
    <definedName name="utitliy1">[16]Financials!$A$1</definedName>
    <definedName name="valuevx">42.314159</definedName>
    <definedName name="WAGBENF">#REF!</definedName>
    <definedName name="wagdob">#REF!</definedName>
    <definedName name="wagdobf">#REF!</definedName>
    <definedName name="wagreg">#REF!</definedName>
    <definedName name="wagregf">#REF!</definedName>
    <definedName name="YRS_LEF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0" i="2" l="1"/>
  <c r="F160" i="2"/>
  <c r="J159" i="2"/>
  <c r="F159" i="2"/>
  <c r="J158" i="2"/>
  <c r="F158" i="2"/>
  <c r="J157" i="2"/>
  <c r="F157" i="2"/>
  <c r="J156" i="2"/>
  <c r="F156" i="2"/>
  <c r="J155" i="2"/>
  <c r="J154" i="2"/>
  <c r="J161" i="2" s="1"/>
  <c r="F154" i="2"/>
  <c r="J153" i="2"/>
  <c r="E154" i="2"/>
  <c r="E155" i="2" s="1"/>
  <c r="F155" i="2" s="1"/>
  <c r="J148" i="2"/>
  <c r="F148" i="2"/>
  <c r="J147" i="2"/>
  <c r="F147" i="2"/>
  <c r="J146" i="2"/>
  <c r="F146" i="2"/>
  <c r="I138" i="2"/>
  <c r="E139" i="2"/>
  <c r="E140" i="2" s="1"/>
  <c r="E141" i="2" s="1"/>
  <c r="J133" i="2"/>
  <c r="F133" i="2"/>
  <c r="J132" i="2"/>
  <c r="F132" i="2"/>
  <c r="J131" i="2"/>
  <c r="F131" i="2"/>
  <c r="H126" i="2"/>
  <c r="H141" i="2" s="1"/>
  <c r="F123" i="2"/>
  <c r="I123" i="2"/>
  <c r="D123" i="2"/>
  <c r="D138" i="2" s="1"/>
  <c r="D119" i="2"/>
  <c r="J118" i="2"/>
  <c r="F118" i="2"/>
  <c r="J117" i="2"/>
  <c r="F117" i="2"/>
  <c r="J116" i="2"/>
  <c r="F116" i="2"/>
  <c r="E109" i="2"/>
  <c r="I109" i="2" s="1"/>
  <c r="J108" i="2"/>
  <c r="I108" i="2"/>
  <c r="F108" i="2"/>
  <c r="D104" i="2"/>
  <c r="J103" i="2"/>
  <c r="F103" i="2"/>
  <c r="J102" i="2"/>
  <c r="F102" i="2"/>
  <c r="J101" i="2"/>
  <c r="F101" i="2"/>
  <c r="F100" i="2"/>
  <c r="F99" i="2"/>
  <c r="F98" i="2"/>
  <c r="F97" i="2"/>
  <c r="J96" i="2"/>
  <c r="F96" i="2"/>
  <c r="A96" i="2"/>
  <c r="A111" i="2" s="1"/>
  <c r="A126" i="2" s="1"/>
  <c r="A141" i="2" s="1"/>
  <c r="I95" i="2"/>
  <c r="I96" i="2" s="1"/>
  <c r="I97" i="2" s="1"/>
  <c r="I98" i="2" s="1"/>
  <c r="J95" i="2"/>
  <c r="F95" i="2"/>
  <c r="I94" i="2"/>
  <c r="J94" i="2"/>
  <c r="F94" i="2"/>
  <c r="A94" i="2"/>
  <c r="A109" i="2" s="1"/>
  <c r="A124" i="2" s="1"/>
  <c r="A139" i="2" s="1"/>
  <c r="A154" i="2" s="1"/>
  <c r="J93" i="2"/>
  <c r="F93" i="2"/>
  <c r="J88" i="2"/>
  <c r="F88" i="2"/>
  <c r="J87" i="2"/>
  <c r="F87" i="2"/>
  <c r="J86" i="2"/>
  <c r="F86" i="2"/>
  <c r="H129" i="2"/>
  <c r="D129" i="2"/>
  <c r="A84" i="2"/>
  <c r="A99" i="2" s="1"/>
  <c r="A114" i="2" s="1"/>
  <c r="A129" i="2" s="1"/>
  <c r="A144" i="2" s="1"/>
  <c r="H128" i="2"/>
  <c r="H143" i="2" s="1"/>
  <c r="H127" i="2"/>
  <c r="H142" i="2" s="1"/>
  <c r="D126" i="2"/>
  <c r="A81" i="2"/>
  <c r="D125" i="2"/>
  <c r="D140" i="2" s="1"/>
  <c r="H124" i="2"/>
  <c r="F79" i="2"/>
  <c r="D124" i="2"/>
  <c r="D139" i="2" s="1"/>
  <c r="I78" i="2"/>
  <c r="I79" i="2" s="1"/>
  <c r="I80" i="2" s="1"/>
  <c r="I81" i="2" s="1"/>
  <c r="F78" i="2"/>
  <c r="E79" i="2"/>
  <c r="E80" i="2" s="1"/>
  <c r="E81" i="2" s="1"/>
  <c r="E82" i="2" s="1"/>
  <c r="E83" i="2" s="1"/>
  <c r="E84" i="2" s="1"/>
  <c r="D74" i="2"/>
  <c r="J73" i="2"/>
  <c r="F73" i="2"/>
  <c r="J72" i="2"/>
  <c r="F72" i="2"/>
  <c r="J71" i="2"/>
  <c r="F71" i="2"/>
  <c r="J70" i="2"/>
  <c r="J69" i="2"/>
  <c r="J68" i="2"/>
  <c r="J67" i="2"/>
  <c r="J66" i="2"/>
  <c r="A66" i="2"/>
  <c r="J65" i="2"/>
  <c r="J64" i="2"/>
  <c r="F64" i="2"/>
  <c r="E64" i="2"/>
  <c r="E65" i="2" s="1"/>
  <c r="B64" i="2"/>
  <c r="J63" i="2"/>
  <c r="F63" i="2"/>
  <c r="B63" i="2"/>
  <c r="A63" i="2"/>
  <c r="A78" i="2" s="1"/>
  <c r="A93" i="2" s="1"/>
  <c r="A108" i="2" s="1"/>
  <c r="A123" i="2" s="1"/>
  <c r="A138" i="2" s="1"/>
  <c r="A153" i="2" s="1"/>
  <c r="H59" i="2"/>
  <c r="J58" i="2"/>
  <c r="F58" i="2"/>
  <c r="J57" i="2"/>
  <c r="F57" i="2"/>
  <c r="J56" i="2"/>
  <c r="F56" i="2"/>
  <c r="A56" i="2"/>
  <c r="A71" i="2" s="1"/>
  <c r="A86" i="2" s="1"/>
  <c r="A101" i="2" s="1"/>
  <c r="A116" i="2" s="1"/>
  <c r="A131" i="2" s="1"/>
  <c r="A146" i="2" s="1"/>
  <c r="J55" i="2"/>
  <c r="J54" i="2"/>
  <c r="J53" i="2"/>
  <c r="A53" i="2"/>
  <c r="A68" i="2" s="1"/>
  <c r="A83" i="2" s="1"/>
  <c r="A98" i="2" s="1"/>
  <c r="A113" i="2" s="1"/>
  <c r="A128" i="2" s="1"/>
  <c r="A143" i="2" s="1"/>
  <c r="J52" i="2"/>
  <c r="A52" i="2"/>
  <c r="A67" i="2" s="1"/>
  <c r="A82" i="2" s="1"/>
  <c r="A97" i="2" s="1"/>
  <c r="A112" i="2" s="1"/>
  <c r="A127" i="2" s="1"/>
  <c r="A142" i="2" s="1"/>
  <c r="J51" i="2"/>
  <c r="J50" i="2"/>
  <c r="F50" i="2"/>
  <c r="E50" i="2"/>
  <c r="E51" i="2" s="1"/>
  <c r="B50" i="2"/>
  <c r="J49" i="2"/>
  <c r="E49" i="2"/>
  <c r="B49" i="2"/>
  <c r="A49" i="2"/>
  <c r="A64" i="2" s="1"/>
  <c r="A79" i="2" s="1"/>
  <c r="J48" i="2"/>
  <c r="F48" i="2"/>
  <c r="A48" i="2"/>
  <c r="F43" i="2"/>
  <c r="F42" i="2"/>
  <c r="F41" i="2"/>
  <c r="F40" i="2"/>
  <c r="F39" i="2"/>
  <c r="F38" i="2"/>
  <c r="F37" i="2"/>
  <c r="F36" i="2"/>
  <c r="A36" i="2"/>
  <c r="F35" i="2"/>
  <c r="F34" i="2"/>
  <c r="A34" i="2"/>
  <c r="F33" i="2"/>
  <c r="A33" i="2"/>
  <c r="F32" i="2"/>
  <c r="F31" i="2"/>
  <c r="A31" i="2"/>
  <c r="F30" i="2"/>
  <c r="F29" i="2"/>
  <c r="J44" i="2"/>
  <c r="F28" i="2"/>
  <c r="F44" i="2" s="1"/>
  <c r="K44" i="2" s="1"/>
  <c r="E172" i="2" s="1"/>
  <c r="A28" i="2"/>
  <c r="A38" i="2"/>
  <c r="A54" i="2"/>
  <c r="A69" i="2" s="1"/>
  <c r="A32" i="2"/>
  <c r="A51" i="2"/>
  <c r="A29" i="2"/>
  <c r="J24" i="2"/>
  <c r="D170" i="2"/>
  <c r="H65" i="1"/>
  <c r="B65" i="1"/>
  <c r="H64" i="1"/>
  <c r="B64" i="1"/>
  <c r="H63" i="1"/>
  <c r="B63" i="1"/>
  <c r="D62" i="1"/>
  <c r="B62" i="1"/>
  <c r="D61" i="1"/>
  <c r="B61" i="1"/>
  <c r="D60" i="1"/>
  <c r="B60" i="1"/>
  <c r="D59" i="1"/>
  <c r="B59" i="1"/>
  <c r="D58" i="1"/>
  <c r="B58" i="1"/>
  <c r="D57" i="1"/>
  <c r="B57" i="1"/>
  <c r="H56" i="1"/>
  <c r="D56" i="1"/>
  <c r="B56" i="1"/>
  <c r="H55" i="1"/>
  <c r="D55" i="1"/>
  <c r="B55" i="1"/>
  <c r="F50" i="1"/>
  <c r="L49" i="1"/>
  <c r="B48" i="1"/>
  <c r="D47" i="1"/>
  <c r="B47" i="1"/>
  <c r="G46" i="1"/>
  <c r="D46" i="1"/>
  <c r="B46" i="1"/>
  <c r="L45" i="1"/>
  <c r="G45" i="1"/>
  <c r="D45" i="1"/>
  <c r="B45" i="1"/>
  <c r="G52" i="1"/>
  <c r="J38" i="1"/>
  <c r="J37" i="1"/>
  <c r="J36" i="1"/>
  <c r="H62" i="1"/>
  <c r="H60" i="1"/>
  <c r="G48" i="1"/>
  <c r="J33" i="1"/>
  <c r="H59" i="1"/>
  <c r="G47" i="1"/>
  <c r="J32" i="1"/>
  <c r="H58" i="1"/>
  <c r="H57" i="1"/>
  <c r="I40" i="1"/>
  <c r="J29" i="1"/>
  <c r="H40" i="1"/>
  <c r="F40" i="1"/>
  <c r="G20" i="1"/>
  <c r="K57" i="1"/>
  <c r="L57" i="1" s="1"/>
  <c r="H17" i="1"/>
  <c r="I99" i="2" l="1"/>
  <c r="I100" i="2" s="1"/>
  <c r="J100" i="2" s="1"/>
  <c r="J98" i="2"/>
  <c r="H139" i="2"/>
  <c r="E66" i="2"/>
  <c r="E67" i="2" s="1"/>
  <c r="E68" i="2" s="1"/>
  <c r="F65" i="2"/>
  <c r="F84" i="2"/>
  <c r="E85" i="2"/>
  <c r="J80" i="2"/>
  <c r="I82" i="2"/>
  <c r="J81" i="2"/>
  <c r="D144" i="2"/>
  <c r="F85" i="2"/>
  <c r="E52" i="2"/>
  <c r="F51" i="2"/>
  <c r="A35" i="2"/>
  <c r="A55" i="2"/>
  <c r="A70" i="2" s="1"/>
  <c r="A85" i="2" s="1"/>
  <c r="A100" i="2" s="1"/>
  <c r="A115" i="2" s="1"/>
  <c r="A130" i="2" s="1"/>
  <c r="A145" i="2" s="1"/>
  <c r="J78" i="2"/>
  <c r="H123" i="2"/>
  <c r="H125" i="2"/>
  <c r="A57" i="2"/>
  <c r="A72" i="2" s="1"/>
  <c r="A87" i="2" s="1"/>
  <c r="A102" i="2" s="1"/>
  <c r="A117" i="2" s="1"/>
  <c r="A132" i="2" s="1"/>
  <c r="A147" i="2" s="1"/>
  <c r="A37" i="2"/>
  <c r="D127" i="2"/>
  <c r="F82" i="2"/>
  <c r="H89" i="2"/>
  <c r="F138" i="2"/>
  <c r="J59" i="2"/>
  <c r="F66" i="2"/>
  <c r="F139" i="2"/>
  <c r="F109" i="2"/>
  <c r="F24" i="2"/>
  <c r="J74" i="2"/>
  <c r="D141" i="2"/>
  <c r="F141" i="2" s="1"/>
  <c r="H144" i="2"/>
  <c r="F104" i="2"/>
  <c r="J109" i="2"/>
  <c r="E124" i="2"/>
  <c r="F124" i="2" s="1"/>
  <c r="D130" i="2"/>
  <c r="H130" i="2"/>
  <c r="I141" i="2"/>
  <c r="J141" i="2" s="1"/>
  <c r="E142" i="2"/>
  <c r="F49" i="2"/>
  <c r="D59" i="2"/>
  <c r="D89" i="2"/>
  <c r="F83" i="2"/>
  <c r="D128" i="2"/>
  <c r="D134" i="2" s="1"/>
  <c r="H104" i="2"/>
  <c r="J97" i="2"/>
  <c r="J104" i="2" s="1"/>
  <c r="J99" i="2"/>
  <c r="I139" i="2"/>
  <c r="B65" i="2"/>
  <c r="B51" i="2"/>
  <c r="A50" i="2"/>
  <c r="A65" i="2" s="1"/>
  <c r="A80" i="2" s="1"/>
  <c r="A95" i="2" s="1"/>
  <c r="A110" i="2" s="1"/>
  <c r="A125" i="2" s="1"/>
  <c r="A140" i="2" s="1"/>
  <c r="A155" i="2" s="1"/>
  <c r="A30" i="2"/>
  <c r="A58" i="2"/>
  <c r="A73" i="2" s="1"/>
  <c r="A88" i="2" s="1"/>
  <c r="A103" i="2" s="1"/>
  <c r="A118" i="2" s="1"/>
  <c r="A133" i="2" s="1"/>
  <c r="A148" i="2" s="1"/>
  <c r="F67" i="2"/>
  <c r="J79" i="2"/>
  <c r="F140" i="2"/>
  <c r="H119" i="2"/>
  <c r="E110" i="2"/>
  <c r="I140" i="2"/>
  <c r="H10" i="2"/>
  <c r="F153" i="2"/>
  <c r="F161" i="2" s="1"/>
  <c r="K161" i="2" s="1"/>
  <c r="E177" i="2" s="1"/>
  <c r="F81" i="2"/>
  <c r="F80" i="2"/>
  <c r="H20" i="1"/>
  <c r="G50" i="1"/>
  <c r="H18" i="1"/>
  <c r="K62" i="1"/>
  <c r="L62" i="1" s="1"/>
  <c r="K64" i="1"/>
  <c r="L64" i="1" s="1"/>
  <c r="K59" i="1"/>
  <c r="L59" i="1" s="1"/>
  <c r="J39" i="1"/>
  <c r="K46" i="1"/>
  <c r="K56" i="1"/>
  <c r="L56" i="1" s="1"/>
  <c r="H61" i="1"/>
  <c r="H66" i="1" s="1"/>
  <c r="J31" i="1"/>
  <c r="J35" i="1"/>
  <c r="K61" i="1"/>
  <c r="K65" i="1"/>
  <c r="L65" i="1" s="1"/>
  <c r="J30" i="1"/>
  <c r="J34" i="1"/>
  <c r="K55" i="1"/>
  <c r="L55" i="1" s="1"/>
  <c r="K58" i="1"/>
  <c r="L58" i="1" s="1"/>
  <c r="K63" i="1"/>
  <c r="L63" i="1" s="1"/>
  <c r="K60" i="1"/>
  <c r="L60" i="1" s="1"/>
  <c r="D142" i="2" l="1"/>
  <c r="F142" i="2" s="1"/>
  <c r="I110" i="2"/>
  <c r="J110" i="2" s="1"/>
  <c r="E111" i="2"/>
  <c r="F110" i="2"/>
  <c r="D145" i="2"/>
  <c r="I83" i="2"/>
  <c r="J82" i="2"/>
  <c r="J139" i="2"/>
  <c r="H145" i="2"/>
  <c r="E125" i="2"/>
  <c r="I124" i="2"/>
  <c r="J124" i="2" s="1"/>
  <c r="K24" i="2"/>
  <c r="D143" i="2"/>
  <c r="F89" i="2"/>
  <c r="F52" i="2"/>
  <c r="E53" i="2"/>
  <c r="H140" i="2"/>
  <c r="J140" i="2" s="1"/>
  <c r="B66" i="2"/>
  <c r="B52" i="2"/>
  <c r="I142" i="2"/>
  <c r="J142" i="2" s="1"/>
  <c r="E143" i="2"/>
  <c r="K104" i="2"/>
  <c r="J123" i="2"/>
  <c r="H134" i="2"/>
  <c r="H138" i="2"/>
  <c r="J138" i="2" s="1"/>
  <c r="E69" i="2"/>
  <c r="F68" i="2"/>
  <c r="K47" i="1"/>
  <c r="L46" i="1"/>
  <c r="L39" i="1"/>
  <c r="K34" i="1"/>
  <c r="L34" i="1" s="1"/>
  <c r="K30" i="1"/>
  <c r="L30" i="1" s="1"/>
  <c r="K31" i="1"/>
  <c r="L31" i="1" s="1"/>
  <c r="K37" i="1"/>
  <c r="L37" i="1" s="1"/>
  <c r="K35" i="1"/>
  <c r="L35" i="1" s="1"/>
  <c r="K39" i="1"/>
  <c r="K36" i="1"/>
  <c r="L36" i="1" s="1"/>
  <c r="K32" i="1"/>
  <c r="L32" i="1" s="1"/>
  <c r="K38" i="1"/>
  <c r="L38" i="1" s="1"/>
  <c r="K33" i="1"/>
  <c r="L33" i="1" s="1"/>
  <c r="K29" i="1"/>
  <c r="L29" i="1" s="1"/>
  <c r="L61" i="1"/>
  <c r="L67" i="1"/>
  <c r="I111" i="2" l="1"/>
  <c r="J111" i="2" s="1"/>
  <c r="E112" i="2"/>
  <c r="F111" i="2"/>
  <c r="F143" i="2"/>
  <c r="D149" i="2"/>
  <c r="I143" i="2"/>
  <c r="J143" i="2" s="1"/>
  <c r="E144" i="2"/>
  <c r="I84" i="2"/>
  <c r="J83" i="2"/>
  <c r="E126" i="2"/>
  <c r="I125" i="2"/>
  <c r="J125" i="2" s="1"/>
  <c r="F125" i="2"/>
  <c r="B67" i="2"/>
  <c r="B53" i="2"/>
  <c r="E54" i="2"/>
  <c r="F53" i="2"/>
  <c r="E171" i="2"/>
  <c r="E70" i="2"/>
  <c r="F70" i="2" s="1"/>
  <c r="F69" i="2"/>
  <c r="F74" i="2" s="1"/>
  <c r="K74" i="2" s="1"/>
  <c r="E175" i="2" s="1"/>
  <c r="L40" i="1"/>
  <c r="K48" i="1"/>
  <c r="L48" i="1" s="1"/>
  <c r="L47" i="1"/>
  <c r="L50" i="1" s="1"/>
  <c r="I85" i="2" l="1"/>
  <c r="J85" i="2" s="1"/>
  <c r="J84" i="2"/>
  <c r="J89" i="2" s="1"/>
  <c r="E113" i="2"/>
  <c r="I112" i="2"/>
  <c r="J112" i="2" s="1"/>
  <c r="F112" i="2"/>
  <c r="E127" i="2"/>
  <c r="I126" i="2"/>
  <c r="J126" i="2" s="1"/>
  <c r="F126" i="2"/>
  <c r="E55" i="2"/>
  <c r="F55" i="2" s="1"/>
  <c r="F54" i="2"/>
  <c r="B54" i="2"/>
  <c r="B68" i="2"/>
  <c r="I144" i="2"/>
  <c r="J144" i="2" s="1"/>
  <c r="E145" i="2"/>
  <c r="F144" i="2"/>
  <c r="K89" i="2" l="1"/>
  <c r="I145" i="2"/>
  <c r="J145" i="2" s="1"/>
  <c r="J149" i="2" s="1"/>
  <c r="F145" i="2"/>
  <c r="F149" i="2" s="1"/>
  <c r="E114" i="2"/>
  <c r="I113" i="2"/>
  <c r="J113" i="2" s="1"/>
  <c r="F113" i="2"/>
  <c r="E128" i="2"/>
  <c r="I127" i="2"/>
  <c r="J127" i="2" s="1"/>
  <c r="F127" i="2"/>
  <c r="F59" i="2"/>
  <c r="B69" i="2"/>
  <c r="B55" i="2"/>
  <c r="B70" i="2" s="1"/>
  <c r="K149" i="2" l="1"/>
  <c r="E176" i="2" s="1"/>
  <c r="K59" i="2"/>
  <c r="E174" i="2" s="1"/>
  <c r="I128" i="2"/>
  <c r="J128" i="2" s="1"/>
  <c r="E129" i="2"/>
  <c r="F128" i="2"/>
  <c r="F114" i="2"/>
  <c r="E115" i="2"/>
  <c r="I114" i="2"/>
  <c r="J114" i="2" s="1"/>
  <c r="I129" i="2" l="1"/>
  <c r="J129" i="2" s="1"/>
  <c r="E130" i="2"/>
  <c r="F129" i="2"/>
  <c r="I115" i="2"/>
  <c r="J115" i="2" s="1"/>
  <c r="J119" i="2" s="1"/>
  <c r="F115" i="2"/>
  <c r="F119" i="2" s="1"/>
  <c r="K119" i="2" l="1"/>
  <c r="I130" i="2"/>
  <c r="J130" i="2" s="1"/>
  <c r="J134" i="2" s="1"/>
  <c r="J163" i="2" s="1"/>
  <c r="F130" i="2"/>
  <c r="F134" i="2" s="1"/>
  <c r="K134" i="2" s="1"/>
  <c r="J164" i="2" l="1"/>
  <c r="J165" i="2" s="1"/>
  <c r="F163" i="2"/>
  <c r="E173" i="2"/>
  <c r="D164" i="2" l="1"/>
  <c r="F164" i="2" s="1"/>
  <c r="K164" i="2" s="1"/>
  <c r="E178" i="2" s="1"/>
  <c r="E179" i="2" s="1"/>
  <c r="K163" i="2"/>
  <c r="K165" i="2" l="1"/>
  <c r="E180" i="2"/>
  <c r="F165" i="2"/>
</calcChain>
</file>

<file path=xl/sharedStrings.xml><?xml version="1.0" encoding="utf-8"?>
<sst xmlns="http://schemas.openxmlformats.org/spreadsheetml/2006/main" count="261" uniqueCount="100">
  <si>
    <t>File Number:</t>
  </si>
  <si>
    <t>Exhibit:</t>
  </si>
  <si>
    <t xml:space="preserve">Commodity Expense </t>
  </si>
  <si>
    <t>Tab:</t>
  </si>
  <si>
    <t>Schedule:</t>
  </si>
  <si>
    <t>Page:</t>
  </si>
  <si>
    <t>Date:</t>
  </si>
  <si>
    <t>Step 1:</t>
  </si>
  <si>
    <t>Commodity Pricing</t>
  </si>
  <si>
    <t> </t>
  </si>
  <si>
    <t>Forecasted Commodity Prices</t>
  </si>
  <si>
    <t xml:space="preserve"> Table 1: Average RPP Supply Cost Summary*</t>
  </si>
  <si>
    <t>non-RPP</t>
  </si>
  <si>
    <t>RPP</t>
  </si>
  <si>
    <t>HOEP ($/MWh)</t>
  </si>
  <si>
    <t>Load-Weighted Price for RPP Consumers</t>
  </si>
  <si>
    <t>Global Adjustment ($/MWh)</t>
  </si>
  <si>
    <t>Impact of the Global Adjustment</t>
  </si>
  <si>
    <t>Adjustments ($/MWh)</t>
  </si>
  <si>
    <t>TOTAL ($/MWh)</t>
  </si>
  <si>
    <t>Average Supply Cost for RPP Consumers</t>
  </si>
  <si>
    <t>Step 2:</t>
  </si>
  <si>
    <t>Commodity Expense</t>
  </si>
  <si>
    <t>(volumes for the test year is loss adjusted)</t>
  </si>
  <si>
    <t>Commodity</t>
  </si>
  <si>
    <t>Customer</t>
  </si>
  <si>
    <t>Revenue</t>
  </si>
  <si>
    <t>Expense</t>
  </si>
  <si>
    <t>Class Name</t>
  </si>
  <si>
    <t>UoM</t>
  </si>
  <si>
    <t>USA #</t>
  </si>
  <si>
    <t>Class A Non-RPP Volume**</t>
  </si>
  <si>
    <t>Class B Non-RPP Volume**</t>
  </si>
  <si>
    <t>Class B RPP Volume**</t>
  </si>
  <si>
    <t>Average HOEP</t>
  </si>
  <si>
    <t>Average RPP Rate</t>
  </si>
  <si>
    <t>Amount</t>
  </si>
  <si>
    <t>Residential</t>
  </si>
  <si>
    <t>kWh</t>
  </si>
  <si>
    <t>CSMUR</t>
  </si>
  <si>
    <t>GS&lt;50 kW</t>
  </si>
  <si>
    <t>GS 50-999 kW</t>
  </si>
  <si>
    <t>GS 1,000-4,999 kW</t>
  </si>
  <si>
    <t>Large User</t>
  </si>
  <si>
    <t>Streetlighting</t>
  </si>
  <si>
    <t>USL</t>
  </si>
  <si>
    <t>TOTAL</t>
  </si>
  <si>
    <t>Class A - non-RPP Global Adjustment</t>
  </si>
  <si>
    <t>kWh Volume</t>
  </si>
  <si>
    <t>Hist. Avg GA/kWh ***</t>
  </si>
  <si>
    <t>Class B - non-RPP Global Adjustment</t>
  </si>
  <si>
    <t>Class B Non-RPP Volume</t>
  </si>
  <si>
    <t>GA Rate/kWh</t>
  </si>
  <si>
    <t>Total Volume</t>
  </si>
  <si>
    <t>*Regulated Price Plan Prices for the Period November 1, 2022 to October 31, 2023, p. 7</t>
  </si>
  <si>
    <t>** Enter 2024 load forecast data by class based on the most recent 12-month historic Class A and Class B RPP/Non-RPP proportions</t>
  </si>
  <si>
    <t>*** Based on average $ GA per kWh billed to class A customers for most recent 12-month historical year.</t>
  </si>
  <si>
    <t>Cost of Power Calculation</t>
  </si>
  <si>
    <t>All Volume should be loss adjusted with the exception of:</t>
  </si>
  <si>
    <t>1. Volume for Electricity Commodity, Wholesale Market Services, Class A and B should loss adjusted less WMP</t>
  </si>
  <si>
    <t>2. Low Voltage Charges - No loss adjustment for kWh</t>
  </si>
  <si>
    <t>Total</t>
  </si>
  <si>
    <t>Electricity Commodity</t>
  </si>
  <si>
    <t>Units</t>
  </si>
  <si>
    <t>Volume</t>
  </si>
  <si>
    <t>Rate</t>
  </si>
  <si>
    <t xml:space="preserve">$ </t>
  </si>
  <si>
    <t>$</t>
  </si>
  <si>
    <t>Class per Load Forecast</t>
  </si>
  <si>
    <t>SUB-TOTAL</t>
  </si>
  <si>
    <t>Global Adjustment non-RPP</t>
  </si>
  <si>
    <t xml:space="preserve">Class per Load Forecast </t>
  </si>
  <si>
    <t>Transmission - Network</t>
  </si>
  <si>
    <t xml:space="preserve"> Volume</t>
  </si>
  <si>
    <t>kW</t>
  </si>
  <si>
    <t>Transmission - Connection</t>
  </si>
  <si>
    <t>Wholesale Market Service</t>
  </si>
  <si>
    <t xml:space="preserve">Class A CBR </t>
  </si>
  <si>
    <t xml:space="preserve">Class B CBR </t>
  </si>
  <si>
    <t>RRRP</t>
  </si>
  <si>
    <t>Low Voltage - No TLF adjustment</t>
  </si>
  <si>
    <t>Smart Meter Entity Charge</t>
  </si>
  <si>
    <t>SUB- TOTAL</t>
  </si>
  <si>
    <t>OER CREDIT</t>
  </si>
  <si>
    <t xml:space="preserve">3.The OER Credit will only apply to RPP proportion of the listed components. Impacts on distribution charges are excluded for the purpose of calculating the cost of power. </t>
  </si>
  <si>
    <t>4. Class A CBR: use the average CBR per kWh, similar to how the Class A GA cost is calculated</t>
  </si>
  <si>
    <t>4705 -Power Purchased</t>
  </si>
  <si>
    <t>4707- Global Adjustment</t>
  </si>
  <si>
    <t>4708-Charges-WMS</t>
  </si>
  <si>
    <t>4714-Charges-NW</t>
  </si>
  <si>
    <t>4716-Charges-CN</t>
  </si>
  <si>
    <t>4750-Charges-LV</t>
  </si>
  <si>
    <t>4751-IESO SME</t>
  </si>
  <si>
    <t>Misc A/R or A/P</t>
  </si>
  <si>
    <t>2028 Test Year</t>
  </si>
  <si>
    <t/>
  </si>
  <si>
    <t>GS&lt;50 kW - Class A</t>
  </si>
  <si>
    <t>GS 50-999 kW - Class A</t>
  </si>
  <si>
    <t>GS 1,000-4,999 kW - Class A</t>
  </si>
  <si>
    <t>Large User - Class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</si>
</sst>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quot;$&quot;* #,##0.00_);_(&quot;$&quot;* \(#,##0.00\);_(&quot;$&quot;* &quot;-&quot;??_);_(@_)"/>
    <numFmt numFmtId="165" formatCode="\$#,##0.00_);&quot;($&quot;#,##0.00\)"/>
    <numFmt numFmtId="166" formatCode="_-* #,##0_-;\-* #,##0_-;_-* &quot;-&quot;??_-;_-@_-"/>
    <numFmt numFmtId="167" formatCode="_(&quot;$&quot;* #,##0.00000_);_(&quot;$&quot;* \(#,##0.00000\);_(&quot;$&quot;* &quot;-&quot;??_);_(@_)"/>
    <numFmt numFmtId="168" formatCode="\$#,##0"/>
    <numFmt numFmtId="169" formatCode="_-* #,##0_-;\-\ #,##0_-;_-* &quot;-&quot;_-;_-@_-"/>
    <numFmt numFmtId="170" formatCode="_(* #,##0.00_);_(* \(#,##0.00\);_(* &quot;-&quot;??_);_(@_)"/>
    <numFmt numFmtId="171" formatCode="_(* #,##0_);_(* \(#,##0\);_(* &quot;-&quot;??_);_(@_)"/>
    <numFmt numFmtId="172" formatCode="_(* #,##0.0000_);_(* \(#,##0.0000\);_(* &quot;-&quot;??_);_(@_)"/>
    <numFmt numFmtId="173" formatCode="0.00000"/>
    <numFmt numFmtId="174" formatCode="_-* #,##0_-;\-* #,##0_-;_-* \-??_-;_-@_-"/>
    <numFmt numFmtId="175" formatCode="_-* #,##0.00_-;\-* #,##0.00_-;_-* \-??_-;_-@_-"/>
    <numFmt numFmtId="176" formatCode="_(&quot;$&quot;* #,##0_);_(&quot;$&quot;* \(#,##0\);_(&quot;$&quot;* &quot;-&quot;??_);_(@_)"/>
    <numFmt numFmtId="177" formatCode="_(* #,##0.000000_);_(* \(#,##0.000000\);_(* &quot;-&quot;??_);_(@_)"/>
    <numFmt numFmtId="178" formatCode="_(* #,##0.000_);_(* \(#,##0.000\);_(* &quot;-&quot;??_);_(@_)"/>
    <numFmt numFmtId="179" formatCode="0.0%"/>
  </numFmts>
  <fonts count="27" x14ac:knownFonts="1">
    <font>
      <sz val="11"/>
      <color theme="1"/>
      <name val="Calibri"/>
      <family val="2"/>
      <scheme val="minor"/>
    </font>
    <font>
      <sz val="11"/>
      <color theme="1"/>
      <name val="Calibri"/>
      <family val="2"/>
      <scheme val="minor"/>
    </font>
    <font>
      <b/>
      <sz val="11"/>
      <color theme="1"/>
      <name val="Calibri"/>
      <family val="2"/>
      <scheme val="minor"/>
    </font>
    <font>
      <i/>
      <sz val="8"/>
      <color indexed="22"/>
      <name val="Arial"/>
      <family val="2"/>
    </font>
    <font>
      <strike/>
      <sz val="11"/>
      <color rgb="FFFF0000"/>
      <name val="Calibri"/>
      <family val="2"/>
      <scheme val="minor"/>
    </font>
    <font>
      <b/>
      <sz val="10"/>
      <name val="Arial"/>
      <family val="2"/>
    </font>
    <font>
      <sz val="8"/>
      <name val="Arial"/>
      <family val="2"/>
    </font>
    <font>
      <b/>
      <sz val="14"/>
      <name val="Arial"/>
      <family val="2"/>
      <charset val="1"/>
    </font>
    <font>
      <sz val="11"/>
      <name val="Arial"/>
      <family val="2"/>
      <charset val="1"/>
    </font>
    <font>
      <i/>
      <sz val="10"/>
      <name val="Arial"/>
      <family val="2"/>
      <charset val="1"/>
    </font>
    <font>
      <sz val="10"/>
      <name val="Mangal"/>
      <family val="2"/>
      <charset val="1"/>
    </font>
    <font>
      <b/>
      <i/>
      <sz val="11"/>
      <name val="Arial"/>
      <family val="2"/>
    </font>
    <font>
      <b/>
      <u/>
      <sz val="12"/>
      <name val="Arial"/>
      <family val="2"/>
      <charset val="1"/>
    </font>
    <font>
      <b/>
      <sz val="11"/>
      <name val="Arial"/>
      <family val="2"/>
      <charset val="1"/>
    </font>
    <font>
      <b/>
      <u/>
      <sz val="11"/>
      <name val="Arial"/>
      <family val="2"/>
      <charset val="1"/>
    </font>
    <font>
      <b/>
      <sz val="11"/>
      <name val="Arial"/>
      <family val="2"/>
    </font>
    <font>
      <b/>
      <u/>
      <sz val="10"/>
      <name val="Arial"/>
      <family val="2"/>
      <charset val="1"/>
    </font>
    <font>
      <sz val="10"/>
      <name val="Arial"/>
      <family val="2"/>
      <charset val="1"/>
    </font>
    <font>
      <b/>
      <sz val="10"/>
      <name val="Arial"/>
      <family val="2"/>
      <charset val="1"/>
    </font>
    <font>
      <i/>
      <sz val="10"/>
      <color rgb="FFFF0000"/>
      <name val="Arial"/>
      <family val="2"/>
      <charset val="1"/>
    </font>
    <font>
      <b/>
      <sz val="12"/>
      <name val="Arial"/>
      <family val="2"/>
    </font>
    <font>
      <b/>
      <sz val="10"/>
      <color theme="0" tint="-0.499984740745262"/>
      <name val="Arial"/>
      <family val="2"/>
      <charset val="1"/>
    </font>
    <font>
      <sz val="10"/>
      <color theme="0" tint="-0.499984740745262"/>
      <name val="Arial"/>
      <family val="2"/>
      <charset val="1"/>
    </font>
    <font>
      <sz val="11"/>
      <color rgb="FFFF0000"/>
      <name val="Arial"/>
      <family val="2"/>
      <charset val="1"/>
    </font>
    <font>
      <sz val="11"/>
      <color theme="0" tint="-0.499984740745262"/>
      <name val="Calibri"/>
      <family val="2"/>
      <scheme val="minor"/>
    </font>
    <font>
      <b/>
      <sz val="16"/>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0" tint="-0.34998626667073579"/>
        <bgColor indexed="64"/>
      </patternFill>
    </fill>
    <fill>
      <patternFill patternType="solid">
        <fgColor theme="9" tint="0.79998168889431442"/>
        <bgColor indexed="58"/>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35">
    <border>
      <left/>
      <right/>
      <top/>
      <bottom/>
      <diagonal/>
    </border>
    <border>
      <left/>
      <right/>
      <top/>
      <bottom style="thin">
        <color theme="0"/>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thin">
        <color indexed="64"/>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0" fillId="0" borderId="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5" fontId="10" fillId="0" borderId="0" applyFill="0" applyBorder="0" applyAlignment="0" applyProtection="0"/>
    <xf numFmtId="170" fontId="1" fillId="0" borderId="0" applyFont="0" applyFill="0" applyBorder="0" applyAlignment="0" applyProtection="0"/>
  </cellStyleXfs>
  <cellXfs count="211">
    <xf numFmtId="0" fontId="0" fillId="0" borderId="0" xfId="0"/>
    <xf numFmtId="0" fontId="1" fillId="0" borderId="0" xfId="3"/>
    <xf numFmtId="0" fontId="3" fillId="0" borderId="0" xfId="3" applyFont="1" applyAlignment="1">
      <alignment horizontal="left" vertical="center"/>
    </xf>
    <xf numFmtId="0" fontId="4" fillId="0" borderId="0" xfId="3" applyFont="1" applyAlignment="1">
      <alignment wrapText="1"/>
    </xf>
    <xf numFmtId="0" fontId="5" fillId="0" borderId="0" xfId="3" applyFont="1" applyAlignment="1">
      <alignment horizontal="left"/>
    </xf>
    <xf numFmtId="0" fontId="6" fillId="2" borderId="0" xfId="3" applyFont="1" applyFill="1" applyAlignment="1" applyProtection="1">
      <alignment horizontal="right" vertical="top"/>
      <protection locked="0"/>
    </xf>
    <xf numFmtId="0" fontId="7" fillId="0" borderId="0" xfId="3" applyFont="1" applyAlignment="1">
      <alignment vertical="top"/>
    </xf>
    <xf numFmtId="0" fontId="6" fillId="2" borderId="1" xfId="3" applyFont="1" applyFill="1" applyBorder="1" applyAlignment="1" applyProtection="1">
      <alignment horizontal="right" vertical="top"/>
      <protection locked="0"/>
    </xf>
    <xf numFmtId="0" fontId="7" fillId="0" borderId="0" xfId="3" applyFont="1" applyAlignment="1">
      <alignment horizontal="center" vertical="top"/>
    </xf>
    <xf numFmtId="0" fontId="1" fillId="0" borderId="0" xfId="3" applyAlignment="1">
      <alignment horizontal="center"/>
    </xf>
    <xf numFmtId="0" fontId="6" fillId="0" borderId="0" xfId="3" applyFont="1" applyAlignment="1">
      <alignment horizontal="right" vertical="top"/>
    </xf>
    <xf numFmtId="0" fontId="8" fillId="0" borderId="2" xfId="3" applyFont="1" applyBorder="1"/>
    <xf numFmtId="0" fontId="9" fillId="0" borderId="2" xfId="3" applyFont="1" applyBorder="1" applyAlignment="1">
      <alignment horizontal="left" indent="1"/>
    </xf>
    <xf numFmtId="0" fontId="9" fillId="0" borderId="2" xfId="3" applyFont="1" applyBorder="1"/>
    <xf numFmtId="10" fontId="9" fillId="0" borderId="2" xfId="4" applyNumberFormat="1" applyFont="1" applyFill="1" applyBorder="1" applyAlignment="1" applyProtection="1">
      <alignment horizontal="right"/>
    </xf>
    <xf numFmtId="10" fontId="9" fillId="0" borderId="0" xfId="4" applyNumberFormat="1" applyFont="1" applyFill="1" applyBorder="1" applyAlignment="1" applyProtection="1">
      <alignment horizontal="right"/>
    </xf>
    <xf numFmtId="0" fontId="8" fillId="0" borderId="0" xfId="3" applyFont="1"/>
    <xf numFmtId="0" fontId="9" fillId="0" borderId="0" xfId="3" applyFont="1" applyAlignment="1">
      <alignment horizontal="left" indent="1"/>
    </xf>
    <xf numFmtId="0" fontId="9" fillId="0" borderId="0" xfId="3" applyFont="1"/>
    <xf numFmtId="0" fontId="11" fillId="0" borderId="0" xfId="3" applyFont="1"/>
    <xf numFmtId="0" fontId="12" fillId="0" borderId="0" xfId="3" applyFont="1"/>
    <xf numFmtId="164" fontId="5" fillId="0" borderId="3" xfId="3" applyNumberFormat="1" applyFont="1" applyBorder="1" applyAlignment="1">
      <alignment horizontal="center"/>
    </xf>
    <xf numFmtId="164" fontId="5" fillId="0" borderId="4" xfId="3" applyNumberFormat="1" applyFont="1" applyBorder="1" applyAlignment="1">
      <alignment horizontal="center"/>
    </xf>
    <xf numFmtId="164" fontId="5" fillId="0" borderId="0" xfId="3" applyNumberFormat="1" applyFont="1" applyAlignment="1">
      <alignment horizontal="center"/>
    </xf>
    <xf numFmtId="0" fontId="13" fillId="0" borderId="0" xfId="3" applyFont="1" applyAlignment="1">
      <alignment horizontal="center" vertical="top"/>
    </xf>
    <xf numFmtId="0" fontId="14" fillId="0" borderId="0" xfId="3" applyFont="1"/>
    <xf numFmtId="0" fontId="15" fillId="0" borderId="5" xfId="3" applyFont="1" applyBorder="1" applyAlignment="1">
      <alignment horizontal="center"/>
    </xf>
    <xf numFmtId="0" fontId="15" fillId="0" borderId="6" xfId="3" applyFont="1" applyBorder="1" applyAlignment="1">
      <alignment horizontal="center"/>
    </xf>
    <xf numFmtId="0" fontId="15" fillId="0" borderId="0" xfId="3" applyFont="1" applyAlignment="1">
      <alignment horizontal="center"/>
    </xf>
    <xf numFmtId="0" fontId="16" fillId="0" borderId="0" xfId="3" applyFont="1"/>
    <xf numFmtId="0" fontId="15" fillId="0" borderId="7" xfId="3" applyFont="1" applyBorder="1" applyAlignment="1">
      <alignment horizontal="center"/>
    </xf>
    <xf numFmtId="0" fontId="15" fillId="0" borderId="8" xfId="3" applyFont="1" applyBorder="1" applyAlignment="1">
      <alignment horizontal="center"/>
    </xf>
    <xf numFmtId="0" fontId="17" fillId="0" borderId="9" xfId="3" applyFont="1" applyBorder="1"/>
    <xf numFmtId="0" fontId="17" fillId="0" borderId="10"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12" xfId="3" applyFont="1" applyBorder="1" applyAlignment="1">
      <alignment horizontal="center" vertical="center" wrapText="1"/>
    </xf>
    <xf numFmtId="0" fontId="17" fillId="3" borderId="13" xfId="3" applyFont="1" applyFill="1" applyBorder="1" applyAlignment="1">
      <alignment horizontal="center" wrapText="1"/>
    </xf>
    <xf numFmtId="165" fontId="17" fillId="4" borderId="14" xfId="3" applyNumberFormat="1" applyFont="1" applyFill="1" applyBorder="1" applyProtection="1">
      <protection locked="0"/>
    </xf>
    <xf numFmtId="165" fontId="17" fillId="2" borderId="15" xfId="3" applyNumberFormat="1" applyFont="1" applyFill="1" applyBorder="1" applyProtection="1">
      <protection locked="0"/>
    </xf>
    <xf numFmtId="165" fontId="17" fillId="0" borderId="0" xfId="3" applyNumberFormat="1" applyFont="1"/>
    <xf numFmtId="0" fontId="17" fillId="3" borderId="16" xfId="3" applyFont="1" applyFill="1" applyBorder="1" applyAlignment="1">
      <alignment horizontal="center" wrapText="1"/>
    </xf>
    <xf numFmtId="165" fontId="17" fillId="4" borderId="17" xfId="3" applyNumberFormat="1" applyFont="1" applyFill="1" applyBorder="1" applyProtection="1">
      <protection locked="0"/>
    </xf>
    <xf numFmtId="165" fontId="17" fillId="2" borderId="18" xfId="3" applyNumberFormat="1" applyFont="1" applyFill="1" applyBorder="1" applyProtection="1">
      <protection locked="0"/>
    </xf>
    <xf numFmtId="0" fontId="8" fillId="0" borderId="10"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12" xfId="3" applyFont="1" applyBorder="1" applyAlignment="1">
      <alignment horizontal="center" vertical="center" wrapText="1"/>
    </xf>
    <xf numFmtId="165" fontId="8" fillId="0" borderId="17" xfId="3" applyNumberFormat="1" applyFont="1" applyBorder="1"/>
    <xf numFmtId="165" fontId="8" fillId="0" borderId="0" xfId="3" applyNumberFormat="1" applyFont="1"/>
    <xf numFmtId="0" fontId="18" fillId="0" borderId="9" xfId="3" applyFont="1" applyBorder="1" applyAlignment="1">
      <alignment horizontal="left" indent="1"/>
    </xf>
    <xf numFmtId="165" fontId="18" fillId="0" borderId="17" xfId="3" applyNumberFormat="1" applyFont="1" applyBorder="1"/>
    <xf numFmtId="165" fontId="18" fillId="0" borderId="18" xfId="3" applyNumberFormat="1" applyFont="1" applyBorder="1"/>
    <xf numFmtId="165" fontId="18" fillId="0" borderId="0" xfId="3" applyNumberFormat="1" applyFont="1"/>
    <xf numFmtId="0" fontId="19" fillId="0" borderId="0" xfId="3" applyFont="1"/>
    <xf numFmtId="0" fontId="20" fillId="0" borderId="0" xfId="3" applyFont="1"/>
    <xf numFmtId="0" fontId="1" fillId="0" borderId="19" xfId="3" applyBorder="1"/>
    <xf numFmtId="1" fontId="18" fillId="5" borderId="12" xfId="3" applyNumberFormat="1" applyFont="1" applyFill="1" applyBorder="1" applyAlignment="1">
      <alignment horizontal="center"/>
    </xf>
    <xf numFmtId="1" fontId="18" fillId="5" borderId="17" xfId="3" applyNumberFormat="1" applyFont="1" applyFill="1" applyBorder="1" applyAlignment="1">
      <alignment horizontal="center"/>
    </xf>
    <xf numFmtId="0" fontId="18" fillId="0" borderId="20" xfId="3" applyFont="1" applyBorder="1"/>
    <xf numFmtId="0" fontId="18" fillId="0" borderId="20" xfId="3" applyFont="1" applyBorder="1" applyAlignment="1">
      <alignment horizontal="center"/>
    </xf>
    <xf numFmtId="0" fontId="18" fillId="0" borderId="9" xfId="3" applyFont="1" applyBorder="1" applyAlignment="1">
      <alignment horizontal="center"/>
    </xf>
    <xf numFmtId="0" fontId="18" fillId="0" borderId="17" xfId="3" applyFont="1" applyBorder="1" applyAlignment="1">
      <alignment horizontal="center"/>
    </xf>
    <xf numFmtId="0" fontId="1" fillId="0" borderId="20" xfId="3" applyBorder="1"/>
    <xf numFmtId="0" fontId="1" fillId="0" borderId="20" xfId="3" applyBorder="1" applyAlignment="1">
      <alignment horizontal="center"/>
    </xf>
    <xf numFmtId="0" fontId="1" fillId="0" borderId="9" xfId="3" applyBorder="1" applyAlignment="1">
      <alignment horizontal="center"/>
    </xf>
    <xf numFmtId="0" fontId="17" fillId="0" borderId="17" xfId="3" applyFont="1" applyBorder="1" applyAlignment="1">
      <alignment horizontal="center" wrapText="1"/>
    </xf>
    <xf numFmtId="0" fontId="1" fillId="0" borderId="17" xfId="3" applyBorder="1" applyAlignment="1">
      <alignment horizontal="center"/>
    </xf>
    <xf numFmtId="0" fontId="17" fillId="2" borderId="20" xfId="3" applyFont="1" applyFill="1" applyBorder="1" applyAlignment="1" applyProtection="1">
      <alignment vertical="center"/>
      <protection locked="0"/>
    </xf>
    <xf numFmtId="0" fontId="1" fillId="6" borderId="20" xfId="3" applyFill="1" applyBorder="1" applyAlignment="1">
      <alignment horizontal="center"/>
    </xf>
    <xf numFmtId="0" fontId="1" fillId="6" borderId="9" xfId="3" applyFill="1" applyBorder="1" applyAlignment="1">
      <alignment horizontal="center"/>
    </xf>
    <xf numFmtId="166" fontId="17" fillId="2" borderId="20" xfId="1" applyNumberFormat="1" applyFont="1" applyFill="1" applyBorder="1" applyAlignment="1" applyProtection="1">
      <alignment vertical="center"/>
      <protection locked="0"/>
    </xf>
    <xf numFmtId="166" fontId="1" fillId="3" borderId="0" xfId="1" applyNumberFormat="1" applyFont="1" applyFill="1" applyProtection="1"/>
    <xf numFmtId="167" fontId="0" fillId="0" borderId="17" xfId="5" quotePrefix="1" applyNumberFormat="1" applyFont="1" applyFill="1" applyBorder="1" applyAlignment="1" applyProtection="1">
      <alignment horizontal="right"/>
    </xf>
    <xf numFmtId="168" fontId="1" fillId="0" borderId="17" xfId="3" applyNumberFormat="1" applyBorder="1" applyAlignment="1">
      <alignment horizontal="right"/>
    </xf>
    <xf numFmtId="166" fontId="8" fillId="0" borderId="0" xfId="3" applyNumberFormat="1" applyFont="1"/>
    <xf numFmtId="169" fontId="8" fillId="0" borderId="0" xfId="3" applyNumberFormat="1" applyFont="1"/>
    <xf numFmtId="0" fontId="18" fillId="0" borderId="21" xfId="3" applyFont="1" applyBorder="1"/>
    <xf numFmtId="49" fontId="1" fillId="0" borderId="21" xfId="3" applyNumberFormat="1" applyBorder="1" applyAlignment="1">
      <alignment horizontal="center"/>
    </xf>
    <xf numFmtId="0" fontId="18" fillId="0" borderId="21" xfId="3" applyFont="1" applyBorder="1" applyAlignment="1">
      <alignment horizontal="center"/>
    </xf>
    <xf numFmtId="0" fontId="18" fillId="0" borderId="22" xfId="3" applyFont="1" applyBorder="1" applyAlignment="1">
      <alignment horizontal="center"/>
    </xf>
    <xf numFmtId="37" fontId="18" fillId="0" borderId="17" xfId="3" applyNumberFormat="1" applyFont="1" applyBorder="1" applyAlignment="1">
      <alignment horizontal="right"/>
    </xf>
    <xf numFmtId="171" fontId="2" fillId="0" borderId="17" xfId="6" applyNumberFormat="1" applyFont="1" applyBorder="1" applyProtection="1"/>
    <xf numFmtId="37" fontId="18" fillId="0" borderId="12" xfId="3" applyNumberFormat="1" applyFont="1" applyBorder="1" applyAlignment="1">
      <alignment horizontal="right"/>
    </xf>
    <xf numFmtId="168" fontId="18" fillId="0" borderId="17" xfId="3" applyNumberFormat="1" applyFont="1" applyBorder="1" applyAlignment="1">
      <alignment horizontal="right"/>
    </xf>
    <xf numFmtId="43" fontId="8" fillId="0" borderId="0" xfId="3" applyNumberFormat="1" applyFont="1"/>
    <xf numFmtId="10" fontId="8" fillId="0" borderId="0" xfId="2" applyNumberFormat="1" applyFont="1" applyProtection="1"/>
    <xf numFmtId="172" fontId="8" fillId="0" borderId="0" xfId="3" applyNumberFormat="1" applyFont="1"/>
    <xf numFmtId="1" fontId="18" fillId="5" borderId="23" xfId="3" applyNumberFormat="1" applyFont="1" applyFill="1" applyBorder="1" applyAlignment="1">
      <alignment horizontal="center"/>
    </xf>
    <xf numFmtId="0" fontId="21" fillId="3" borderId="0" xfId="3" applyFont="1" applyFill="1" applyAlignment="1">
      <alignment horizontal="center"/>
    </xf>
    <xf numFmtId="0" fontId="18" fillId="0" borderId="24" xfId="3" applyFont="1" applyBorder="1" applyAlignment="1">
      <alignment horizontal="center"/>
    </xf>
    <xf numFmtId="0" fontId="1" fillId="3" borderId="0" xfId="3" applyFill="1"/>
    <xf numFmtId="0" fontId="18" fillId="3" borderId="0" xfId="3" applyFont="1" applyFill="1" applyAlignment="1">
      <alignment horizontal="center"/>
    </xf>
    <xf numFmtId="0" fontId="18" fillId="0" borderId="24" xfId="3" applyFont="1" applyBorder="1" applyAlignment="1">
      <alignment horizontal="center" wrapText="1"/>
    </xf>
    <xf numFmtId="0" fontId="18" fillId="0" borderId="25" xfId="3" applyFont="1" applyBorder="1" applyAlignment="1">
      <alignment horizontal="center"/>
    </xf>
    <xf numFmtId="0" fontId="22" fillId="3" borderId="0" xfId="3" applyFont="1" applyFill="1" applyAlignment="1" applyProtection="1">
      <alignment vertical="center"/>
      <protection locked="0"/>
    </xf>
    <xf numFmtId="166" fontId="17" fillId="2" borderId="26" xfId="1" applyNumberFormat="1" applyFont="1" applyFill="1" applyBorder="1" applyAlignment="1" applyProtection="1">
      <alignment vertical="center"/>
      <protection locked="0"/>
    </xf>
    <xf numFmtId="171" fontId="0" fillId="3" borderId="0" xfId="6" applyNumberFormat="1" applyFont="1" applyFill="1" applyBorder="1" applyAlignment="1" applyProtection="1">
      <alignment horizontal="center"/>
    </xf>
    <xf numFmtId="173" fontId="17" fillId="2" borderId="20" xfId="3" applyNumberFormat="1" applyFont="1" applyFill="1" applyBorder="1" applyAlignment="1" applyProtection="1">
      <alignment vertical="center"/>
      <protection locked="0"/>
    </xf>
    <xf numFmtId="168" fontId="1" fillId="0" borderId="20" xfId="3" applyNumberFormat="1" applyBorder="1" applyAlignment="1">
      <alignment horizontal="right"/>
    </xf>
    <xf numFmtId="0" fontId="23" fillId="0" borderId="0" xfId="3" applyFont="1"/>
    <xf numFmtId="170" fontId="0" fillId="3" borderId="0" xfId="6" applyFont="1" applyFill="1" applyBorder="1" applyAlignment="1" applyProtection="1">
      <alignment horizontal="center"/>
    </xf>
    <xf numFmtId="171" fontId="24" fillId="3" borderId="0" xfId="3" applyNumberFormat="1" applyFont="1" applyFill="1" applyAlignment="1">
      <alignment horizontal="center"/>
    </xf>
    <xf numFmtId="174" fontId="1" fillId="6" borderId="26" xfId="3" applyNumberFormat="1" applyFill="1" applyBorder="1" applyAlignment="1">
      <alignment horizontal="center"/>
    </xf>
    <xf numFmtId="174" fontId="1" fillId="3" borderId="0" xfId="3" applyNumberFormat="1" applyFill="1" applyAlignment="1">
      <alignment horizontal="center"/>
    </xf>
    <xf numFmtId="0" fontId="1" fillId="6" borderId="26" xfId="3" applyFill="1" applyBorder="1" applyAlignment="1">
      <alignment horizontal="center"/>
    </xf>
    <xf numFmtId="168" fontId="2" fillId="0" borderId="20" xfId="3" applyNumberFormat="1" applyFont="1" applyBorder="1" applyAlignment="1">
      <alignment horizontal="right"/>
    </xf>
    <xf numFmtId="0" fontId="18" fillId="0" borderId="0" xfId="3" applyFont="1"/>
    <xf numFmtId="0" fontId="17" fillId="0" borderId="17" xfId="3" applyFont="1" applyBorder="1" applyAlignment="1">
      <alignment horizontal="center"/>
    </xf>
    <xf numFmtId="0" fontId="17" fillId="0" borderId="13" xfId="3" applyFont="1" applyBorder="1" applyAlignment="1">
      <alignment horizontal="center"/>
    </xf>
    <xf numFmtId="0" fontId="17" fillId="0" borderId="20" xfId="3" applyFont="1" applyBorder="1" applyAlignment="1">
      <alignment vertical="center"/>
    </xf>
    <xf numFmtId="37" fontId="1" fillId="3" borderId="0" xfId="3" quotePrefix="1" applyNumberFormat="1" applyFill="1" applyAlignment="1">
      <alignment horizontal="right"/>
    </xf>
    <xf numFmtId="37" fontId="1" fillId="7" borderId="11" xfId="3" quotePrefix="1" applyNumberFormat="1" applyFill="1" applyBorder="1" applyAlignment="1">
      <alignment horizontal="right"/>
    </xf>
    <xf numFmtId="167" fontId="0" fillId="7" borderId="12" xfId="5" quotePrefix="1" applyNumberFormat="1" applyFont="1" applyFill="1" applyBorder="1" applyAlignment="1" applyProtection="1">
      <alignment horizontal="right"/>
    </xf>
    <xf numFmtId="37" fontId="1" fillId="0" borderId="17" xfId="3" quotePrefix="1" applyNumberFormat="1" applyBorder="1" applyAlignment="1">
      <alignment horizontal="right"/>
    </xf>
    <xf numFmtId="37" fontId="2" fillId="7" borderId="17" xfId="3" quotePrefix="1" applyNumberFormat="1" applyFont="1" applyFill="1" applyBorder="1" applyAlignment="1">
      <alignment horizontal="right"/>
    </xf>
    <xf numFmtId="37" fontId="1" fillId="7" borderId="12" xfId="3" quotePrefix="1" applyNumberFormat="1" applyFill="1" applyBorder="1" applyAlignment="1">
      <alignment horizontal="right"/>
    </xf>
    <xf numFmtId="0" fontId="1" fillId="0" borderId="0" xfId="3" quotePrefix="1"/>
    <xf numFmtId="49" fontId="1" fillId="0" borderId="20" xfId="3" applyNumberFormat="1" applyBorder="1" applyAlignment="1">
      <alignment horizontal="center"/>
    </xf>
    <xf numFmtId="37" fontId="18" fillId="0" borderId="14" xfId="3" applyNumberFormat="1" applyFont="1" applyBorder="1" applyAlignment="1">
      <alignment horizontal="right"/>
    </xf>
    <xf numFmtId="168" fontId="2" fillId="0" borderId="17" xfId="3" applyNumberFormat="1" applyFont="1" applyBorder="1" applyAlignment="1">
      <alignment horizontal="right"/>
    </xf>
    <xf numFmtId="49" fontId="1" fillId="0" borderId="0" xfId="3" applyNumberFormat="1" applyAlignment="1">
      <alignment horizontal="center"/>
    </xf>
    <xf numFmtId="0" fontId="18" fillId="0" borderId="0" xfId="3" applyFont="1" applyAlignment="1">
      <alignment horizontal="center"/>
    </xf>
    <xf numFmtId="37" fontId="18" fillId="0" borderId="0" xfId="3" applyNumberFormat="1" applyFont="1" applyAlignment="1">
      <alignment horizontal="right"/>
    </xf>
    <xf numFmtId="168" fontId="1" fillId="0" borderId="0" xfId="3" applyNumberFormat="1"/>
    <xf numFmtId="174" fontId="10" fillId="0" borderId="0" xfId="7" applyNumberFormat="1" applyProtection="1"/>
    <xf numFmtId="170" fontId="1" fillId="0" borderId="0" xfId="3" applyNumberFormat="1"/>
    <xf numFmtId="0" fontId="25" fillId="0" borderId="0" xfId="3" applyFont="1" applyAlignment="1">
      <alignment horizontal="center"/>
    </xf>
    <xf numFmtId="0" fontId="2" fillId="0" borderId="0" xfId="3" applyFont="1" applyAlignment="1">
      <alignment horizontal="center"/>
    </xf>
    <xf numFmtId="0" fontId="1" fillId="0" borderId="0" xfId="3" applyAlignment="1">
      <alignment horizontal="center"/>
    </xf>
    <xf numFmtId="0" fontId="1" fillId="0" borderId="0" xfId="3" applyAlignment="1">
      <alignment wrapText="1"/>
    </xf>
    <xf numFmtId="0" fontId="2" fillId="0" borderId="0" xfId="3" applyFont="1" applyAlignment="1">
      <alignment wrapText="1"/>
    </xf>
    <xf numFmtId="0" fontId="2" fillId="0" borderId="17" xfId="3" applyFont="1" applyBorder="1" applyAlignment="1">
      <alignment horizontal="center"/>
    </xf>
    <xf numFmtId="0" fontId="2" fillId="0" borderId="17" xfId="3" applyFont="1" applyBorder="1" applyAlignment="1">
      <alignment horizontal="center"/>
    </xf>
    <xf numFmtId="0" fontId="2" fillId="0" borderId="0" xfId="3" applyFont="1"/>
    <xf numFmtId="0" fontId="2" fillId="0" borderId="12" xfId="3" applyFont="1" applyBorder="1" applyAlignment="1">
      <alignment horizontal="center" vertical="center"/>
    </xf>
    <xf numFmtId="0" fontId="26" fillId="0" borderId="17" xfId="3" applyFont="1" applyBorder="1"/>
    <xf numFmtId="0" fontId="2" fillId="0" borderId="13" xfId="3" applyFont="1" applyBorder="1" applyAlignment="1">
      <alignment horizontal="center" vertical="center" wrapText="1"/>
    </xf>
    <xf numFmtId="0" fontId="1" fillId="0" borderId="16" xfId="3" applyBorder="1" applyAlignment="1">
      <alignment horizontal="center"/>
    </xf>
    <xf numFmtId="0" fontId="1" fillId="0" borderId="17" xfId="3" applyBorder="1" applyAlignment="1">
      <alignment horizontal="center" wrapText="1"/>
    </xf>
    <xf numFmtId="0" fontId="1" fillId="0" borderId="12" xfId="3" applyBorder="1" applyAlignment="1">
      <alignment horizontal="center"/>
    </xf>
    <xf numFmtId="0" fontId="2" fillId="0" borderId="17" xfId="3" applyFont="1" applyBorder="1"/>
    <xf numFmtId="0" fontId="2" fillId="0" borderId="14" xfId="3" applyFont="1" applyBorder="1" applyAlignment="1">
      <alignment horizontal="center" vertical="center" wrapText="1"/>
    </xf>
    <xf numFmtId="0" fontId="1" fillId="0" borderId="16" xfId="3" applyBorder="1"/>
    <xf numFmtId="37" fontId="1" fillId="0" borderId="17" xfId="3" applyNumberFormat="1" applyBorder="1"/>
    <xf numFmtId="0" fontId="1" fillId="0" borderId="13" xfId="3" applyBorder="1"/>
    <xf numFmtId="171" fontId="0" fillId="0" borderId="12" xfId="6" applyNumberFormat="1" applyFont="1" applyFill="1" applyBorder="1" applyProtection="1"/>
    <xf numFmtId="0" fontId="1" fillId="0" borderId="17" xfId="3" applyBorder="1" applyAlignment="1">
      <alignment horizontal="center"/>
    </xf>
    <xf numFmtId="0" fontId="1" fillId="0" borderId="17" xfId="3" applyBorder="1"/>
    <xf numFmtId="0" fontId="0" fillId="2" borderId="17" xfId="3" applyFont="1" applyFill="1" applyBorder="1" applyAlignment="1">
      <alignment horizontal="center"/>
    </xf>
    <xf numFmtId="0" fontId="0" fillId="3" borderId="16" xfId="0" applyFill="1" applyBorder="1"/>
    <xf numFmtId="171" fontId="0" fillId="0" borderId="12" xfId="6" applyNumberFormat="1" applyFont="1" applyBorder="1" applyProtection="1"/>
    <xf numFmtId="0" fontId="1" fillId="3" borderId="16" xfId="3" applyFill="1" applyBorder="1"/>
    <xf numFmtId="0" fontId="1" fillId="2" borderId="17" xfId="3" applyFill="1" applyBorder="1" applyAlignment="1">
      <alignment horizontal="center"/>
    </xf>
    <xf numFmtId="0" fontId="1" fillId="2" borderId="17" xfId="3" applyFill="1" applyBorder="1"/>
    <xf numFmtId="0" fontId="1" fillId="0" borderId="27" xfId="3" applyBorder="1"/>
    <xf numFmtId="0" fontId="1" fillId="2" borderId="13" xfId="3" applyFill="1" applyBorder="1"/>
    <xf numFmtId="0" fontId="1" fillId="0" borderId="14" xfId="3" applyBorder="1"/>
    <xf numFmtId="0" fontId="1" fillId="0" borderId="28" xfId="3" applyBorder="1"/>
    <xf numFmtId="171" fontId="1" fillId="0" borderId="17" xfId="3" applyNumberFormat="1" applyBorder="1"/>
    <xf numFmtId="176" fontId="0" fillId="0" borderId="17" xfId="5" applyNumberFormat="1" applyFont="1" applyBorder="1" applyProtection="1"/>
    <xf numFmtId="0" fontId="1" fillId="0" borderId="29" xfId="3" applyBorder="1"/>
    <xf numFmtId="0" fontId="1" fillId="0" borderId="30" xfId="3" applyBorder="1" applyAlignment="1">
      <alignment horizontal="center"/>
    </xf>
    <xf numFmtId="0" fontId="1" fillId="0" borderId="27" xfId="3" applyBorder="1" applyAlignment="1">
      <alignment horizontal="center"/>
    </xf>
    <xf numFmtId="0" fontId="1" fillId="0" borderId="13" xfId="3" applyBorder="1" applyAlignment="1">
      <alignment horizontal="center"/>
    </xf>
    <xf numFmtId="0" fontId="1" fillId="0" borderId="31" xfId="3" applyBorder="1" applyAlignment="1">
      <alignment horizontal="center"/>
    </xf>
    <xf numFmtId="0" fontId="1" fillId="0" borderId="23" xfId="3" applyBorder="1" applyAlignment="1">
      <alignment horizontal="center"/>
    </xf>
    <xf numFmtId="0" fontId="1" fillId="0" borderId="13" xfId="3" applyBorder="1" applyAlignment="1">
      <alignment horizontal="center" wrapText="1"/>
    </xf>
    <xf numFmtId="0" fontId="1" fillId="0" borderId="28" xfId="3" applyBorder="1" applyAlignment="1">
      <alignment horizontal="center"/>
    </xf>
    <xf numFmtId="0" fontId="1" fillId="0" borderId="16" xfId="3" applyBorder="1" applyAlignment="1">
      <alignment horizontal="center" wrapText="1"/>
    </xf>
    <xf numFmtId="0" fontId="1" fillId="0" borderId="14" xfId="3" applyBorder="1" applyAlignment="1">
      <alignment horizontal="center"/>
    </xf>
    <xf numFmtId="0" fontId="1" fillId="0" borderId="12" xfId="3" applyBorder="1"/>
    <xf numFmtId="37" fontId="1" fillId="3" borderId="0" xfId="3" applyNumberFormat="1" applyFill="1"/>
    <xf numFmtId="0" fontId="1" fillId="2" borderId="10" xfId="3" applyFill="1" applyBorder="1" applyAlignment="1">
      <alignment horizontal="center"/>
    </xf>
    <xf numFmtId="0" fontId="1" fillId="0" borderId="10" xfId="3" applyBorder="1" applyAlignment="1">
      <alignment horizontal="center"/>
    </xf>
    <xf numFmtId="171" fontId="0" fillId="0" borderId="17" xfId="6" applyNumberFormat="1" applyFont="1" applyFill="1" applyBorder="1" applyProtection="1"/>
    <xf numFmtId="176" fontId="1" fillId="0" borderId="0" xfId="3" applyNumberFormat="1"/>
    <xf numFmtId="0" fontId="1" fillId="0" borderId="32" xfId="3" applyBorder="1" applyAlignment="1">
      <alignment horizontal="center"/>
    </xf>
    <xf numFmtId="0" fontId="1" fillId="0" borderId="27" xfId="3" applyBorder="1" applyAlignment="1">
      <alignment horizontal="center"/>
    </xf>
    <xf numFmtId="0" fontId="1" fillId="0" borderId="14" xfId="3" applyBorder="1" applyAlignment="1">
      <alignment horizontal="center" wrapText="1"/>
    </xf>
    <xf numFmtId="171" fontId="0" fillId="2" borderId="17" xfId="8" applyNumberFormat="1" applyFont="1" applyFill="1" applyBorder="1" applyProtection="1">
      <protection locked="0"/>
    </xf>
    <xf numFmtId="172" fontId="0" fillId="2" borderId="17" xfId="8" applyNumberFormat="1" applyFont="1" applyFill="1" applyBorder="1" applyProtection="1">
      <protection locked="0"/>
    </xf>
    <xf numFmtId="171" fontId="0" fillId="0" borderId="17" xfId="6" applyNumberFormat="1" applyFont="1" applyBorder="1" applyProtection="1"/>
    <xf numFmtId="171" fontId="0" fillId="2" borderId="17" xfId="6" applyNumberFormat="1" applyFont="1" applyFill="1" applyBorder="1" applyProtection="1">
      <protection locked="0"/>
    </xf>
    <xf numFmtId="172" fontId="0" fillId="2" borderId="17" xfId="6" applyNumberFormat="1" applyFont="1" applyFill="1" applyBorder="1" applyProtection="1">
      <protection locked="0"/>
    </xf>
    <xf numFmtId="172" fontId="1" fillId="0" borderId="17" xfId="3" applyNumberFormat="1" applyBorder="1"/>
    <xf numFmtId="0" fontId="1" fillId="0" borderId="10" xfId="3" applyBorder="1"/>
    <xf numFmtId="0" fontId="1" fillId="0" borderId="31" xfId="3" applyBorder="1"/>
    <xf numFmtId="0" fontId="1" fillId="0" borderId="30" xfId="3" applyBorder="1" applyAlignment="1">
      <alignment horizontal="center"/>
    </xf>
    <xf numFmtId="0" fontId="1" fillId="0" borderId="31" xfId="3" applyBorder="1" applyAlignment="1">
      <alignment horizontal="center"/>
    </xf>
    <xf numFmtId="171" fontId="0" fillId="0" borderId="23" xfId="6" applyNumberFormat="1" applyFont="1" applyFill="1" applyBorder="1" applyProtection="1"/>
    <xf numFmtId="171" fontId="0" fillId="0" borderId="13" xfId="6" applyNumberFormat="1" applyFont="1" applyBorder="1" applyProtection="1"/>
    <xf numFmtId="166" fontId="0" fillId="2" borderId="17" xfId="8" applyNumberFormat="1" applyFont="1" applyFill="1" applyBorder="1" applyProtection="1">
      <protection locked="0"/>
    </xf>
    <xf numFmtId="177" fontId="0" fillId="2" borderId="17" xfId="8" applyNumberFormat="1" applyFont="1" applyFill="1" applyBorder="1" applyProtection="1">
      <protection locked="0"/>
    </xf>
    <xf numFmtId="0" fontId="1" fillId="0" borderId="30" xfId="3" applyBorder="1"/>
    <xf numFmtId="166" fontId="1" fillId="0" borderId="12" xfId="3" applyNumberFormat="1" applyBorder="1"/>
    <xf numFmtId="43" fontId="0" fillId="2" borderId="17" xfId="1" applyFont="1" applyFill="1" applyBorder="1" applyProtection="1">
      <protection locked="0"/>
    </xf>
    <xf numFmtId="170" fontId="0" fillId="2" borderId="17" xfId="6" applyFont="1" applyFill="1" applyBorder="1" applyProtection="1">
      <protection locked="0"/>
    </xf>
    <xf numFmtId="178" fontId="0" fillId="2" borderId="17" xfId="6" applyNumberFormat="1" applyFont="1" applyFill="1" applyBorder="1" applyProtection="1">
      <protection locked="0"/>
    </xf>
    <xf numFmtId="0" fontId="1" fillId="0" borderId="29" xfId="3" applyBorder="1" applyAlignment="1">
      <alignment horizontal="center"/>
    </xf>
    <xf numFmtId="179" fontId="1" fillId="2" borderId="10" xfId="3" applyNumberFormat="1" applyFill="1" applyBorder="1" applyAlignment="1">
      <alignment horizontal="center"/>
    </xf>
    <xf numFmtId="169" fontId="0" fillId="2" borderId="17" xfId="6" applyNumberFormat="1" applyFont="1" applyFill="1" applyBorder="1" applyProtection="1">
      <protection locked="0"/>
    </xf>
    <xf numFmtId="171" fontId="0" fillId="0" borderId="33" xfId="6" applyNumberFormat="1" applyFont="1" applyBorder="1" applyProtection="1"/>
    <xf numFmtId="169" fontId="1" fillId="0" borderId="17" xfId="3" applyNumberFormat="1" applyBorder="1"/>
    <xf numFmtId="10" fontId="2" fillId="0" borderId="17" xfId="3" applyNumberFormat="1" applyFont="1" applyBorder="1"/>
    <xf numFmtId="0" fontId="2" fillId="0" borderId="16" xfId="3" applyFont="1" applyBorder="1"/>
    <xf numFmtId="171" fontId="2" fillId="0" borderId="34" xfId="6" applyNumberFormat="1" applyFont="1" applyBorder="1" applyProtection="1"/>
    <xf numFmtId="10" fontId="2" fillId="0" borderId="0" xfId="3" applyNumberFormat="1" applyFont="1"/>
    <xf numFmtId="171" fontId="2" fillId="0" borderId="0" xfId="6" applyNumberFormat="1" applyFont="1" applyBorder="1" applyProtection="1"/>
    <xf numFmtId="0" fontId="1" fillId="8" borderId="17" xfId="3" applyFill="1" applyBorder="1" applyAlignment="1">
      <alignment horizontal="center"/>
    </xf>
    <xf numFmtId="176" fontId="1" fillId="0" borderId="17" xfId="3" applyNumberFormat="1" applyBorder="1"/>
    <xf numFmtId="176" fontId="2" fillId="0" borderId="17" xfId="3" applyNumberFormat="1" applyFont="1" applyBorder="1"/>
    <xf numFmtId="0" fontId="0" fillId="0" borderId="0" xfId="3" applyFont="1"/>
  </cellXfs>
  <cellStyles count="9">
    <cellStyle name="Comma" xfId="1" builtinId="3"/>
    <cellStyle name="Comma 6" xfId="7" xr:uid="{16C4BB7A-E479-4B20-8D9E-FDDE73D62A7F}"/>
    <cellStyle name="Comma 7" xfId="6" xr:uid="{AC305B7A-D4E0-4C44-83B8-95FBA9F52FAA}"/>
    <cellStyle name="Comma 7 2" xfId="8" xr:uid="{C21825D3-1504-4431-901B-0666960C4F62}"/>
    <cellStyle name="Currency 5" xfId="5" xr:uid="{5C68BF93-73DC-4AD0-BA06-DD759B45CDAE}"/>
    <cellStyle name="Normal" xfId="0" builtinId="0"/>
    <cellStyle name="Normal 4 2" xfId="3" xr:uid="{195524B1-3E7F-4FA5-AE5D-E89C7904C85C}"/>
    <cellStyle name="Percent" xfId="2" builtinId="5"/>
    <cellStyle name="Percent 6" xfId="4" xr:uid="{8ADAE31F-BD0E-40A1-AFC1-D544804176A0}"/>
  </cellStyles>
  <dxfs count="1">
    <dxf>
      <font>
        <b/>
        <i val="0"/>
        <condense val="0"/>
        <extend val="0"/>
        <color auto="1"/>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5/03%20Application/06%20Cost%20of%20Power/Appendix%202-ZA%20and%20ZB%20(2028)%202024-02-12%20HON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5/03%20Application/06%20Cost%20of%20Power/2024_Filing_Requirements_Chapter2_Appendices_1.0_2023062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3%20IRM%20Filing/08%20Application/01%20IRM%20model/2023%20IRM%20Rate%20Generator%20Model%202022-1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rontohydro.com\YDrive\THC\Finance\Treasury%20and%20Risk%20Mgmt\Rates\RATE%20FILING\2021%20IRM%20Filing\04%202021%20-%20PRE-FILED\01%20IRM%20model\2021-IRM-Rate-Generator-Model%202020-07-22%20(Unlocked).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HC/Finance/Treasury%20and%20Risk%20Mgmt/Rates/RATE%20FILING/2023%20IRM%20Filing/08%20Application/01%20IRM%20model/02%20IRM%20Model%20(OEB)/2023-IRM-Rate-Generator-Model_20220616%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App.2-ZA_Com. Exp. Forecast"/>
      <sheetName val="App.2-ZB_Cost of Power"/>
      <sheetName val="Reconciliation"/>
      <sheetName val="Action Log"/>
      <sheetName val="Backup--&gt;"/>
      <sheetName val="Rates"/>
      <sheetName val="COP Forecast - 2028"/>
      <sheetName val="IESO Invoice - 2028"/>
      <sheetName val="Total Purchased Load"/>
      <sheetName val="Load Profile"/>
      <sheetName val="HONI Capital Factor"/>
      <sheetName val="RPP Report"/>
      <sheetName val="15. RTSR Rates to Forecast 2023"/>
      <sheetName val="GA Split (RRR)"/>
      <sheetName val="RPP and Non-RPP Split (RRR)"/>
      <sheetName val="RPP and Non-RPP (ClassB) (RRR)"/>
      <sheetName val="RPP Settlement &amp; OER"/>
    </sheetNames>
    <sheetDataSet>
      <sheetData sheetId="0">
        <row r="4">
          <cell r="C4">
            <v>2028</v>
          </cell>
        </row>
      </sheetData>
      <sheetData sheetId="1">
        <row r="29">
          <cell r="B29" t="str">
            <v>Residential</v>
          </cell>
        </row>
      </sheetData>
      <sheetData sheetId="2" refreshError="1"/>
      <sheetData sheetId="3" refreshError="1"/>
      <sheetData sheetId="4" refreshError="1"/>
      <sheetData sheetId="5" refreshError="1"/>
      <sheetData sheetId="6">
        <row r="2">
          <cell r="G2">
            <v>64.401033250655999</v>
          </cell>
        </row>
      </sheetData>
      <sheetData sheetId="7">
        <row r="4">
          <cell r="R4">
            <v>23498831313.736519</v>
          </cell>
        </row>
      </sheetData>
      <sheetData sheetId="8">
        <row r="10">
          <cell r="O10">
            <v>42689460.782364681</v>
          </cell>
        </row>
      </sheetData>
      <sheetData sheetId="9" refreshError="1"/>
      <sheetData sheetId="10">
        <row r="24">
          <cell r="E24">
            <v>0.20960759000302986</v>
          </cell>
        </row>
      </sheetData>
      <sheetData sheetId="11" refreshError="1"/>
      <sheetData sheetId="12" refreshError="1"/>
      <sheetData sheetId="13" refreshError="1"/>
      <sheetData sheetId="14">
        <row r="3">
          <cell r="H3">
            <v>0</v>
          </cell>
        </row>
      </sheetData>
      <sheetData sheetId="15">
        <row r="3">
          <cell r="F3">
            <v>0.21472604765124398</v>
          </cell>
        </row>
      </sheetData>
      <sheetData sheetId="16">
        <row r="3">
          <cell r="H3">
            <v>0.475124394401575</v>
          </cell>
        </row>
      </sheetData>
      <sheetData sheetId="17">
        <row r="78">
          <cell r="P78">
            <v>0.17259793264914847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4">
          <cell r="E24">
            <v>2024</v>
          </cell>
        </row>
        <row r="26">
          <cell r="E26">
            <v>2023</v>
          </cell>
        </row>
        <row r="28">
          <cell r="E28">
            <v>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ow r="29">
          <cell r="B29" t="str">
            <v>Residential</v>
          </cell>
        </row>
      </sheetData>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Log"/>
      <sheetName val="Rates Summary"/>
      <sheetName val="Summary of Changes"/>
      <sheetName val="Instructions"/>
      <sheetName val="1. Information Sheet"/>
      <sheetName val="2. Current Tariff Schedule"/>
      <sheetName val="3. Continuity Schedule"/>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s>
    <sheetDataSet>
      <sheetData sheetId="0"/>
      <sheetData sheetId="1"/>
      <sheetData sheetId="2"/>
      <sheetData sheetId="3"/>
      <sheetData sheetId="4">
        <row r="14">
          <cell r="F14" t="str">
            <v>Toronto Hydro-Electric System Limited</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09">
          <cell r="F109">
            <v>228325433.13</v>
          </cell>
        </row>
        <row r="113">
          <cell r="P113">
            <v>144789590.0122925</v>
          </cell>
        </row>
      </sheetData>
      <sheetData sheetId="21">
        <row r="109">
          <cell r="F109">
            <v>231731649.24000001</v>
          </cell>
        </row>
        <row r="113">
          <cell r="P113">
            <v>144789590.0122925</v>
          </cell>
        </row>
      </sheetData>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1-IRM-Rate-Generator-Model 2"/>
    </sheetNames>
    <sheetDataSet>
      <sheetData sheetId="0"/>
      <sheetData sheetId="1"/>
      <sheetData sheetId="2"/>
      <sheetData sheetId="3"/>
      <sheetData sheetId="4"/>
      <sheetData sheetId="5">
        <row r="9">
          <cell r="C9" t="str">
            <v>Goderich Rate Zone</v>
          </cell>
        </row>
        <row r="10">
          <cell r="C10" t="str">
            <v>Main Rate Zone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
          <cell r="C1" t="str">
            <v>Standard Name</v>
          </cell>
        </row>
      </sheetData>
      <sheetData sheetId="26"/>
      <sheetData sheetId="27"/>
      <sheetData sheetId="28"/>
      <sheetData sheetId="29"/>
      <sheetData sheetId="30"/>
      <sheetData sheetId="31"/>
      <sheetData sheetId="32"/>
      <sheetData sheetId="33"/>
      <sheetData sheetId="34"/>
      <sheetData sheetId="35"/>
      <sheetData sheetId="36"/>
      <sheetData sheetId="3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1. Information Sheet"/>
      <sheetName val="Sheet1"/>
      <sheetName val="2. Current Tariff Schedule"/>
      <sheetName val="3. Continuity Schedule"/>
      <sheetName val="2016 List"/>
      <sheetName val="4. Billing Det. for Def-Var"/>
      <sheetName val="5. Allocating Def-Var Balances"/>
      <sheetName val="6. Class A Consumption Data"/>
      <sheetName val="6.1a GA Allocation"/>
      <sheetName val="6.1 GA"/>
      <sheetName val="6.2a CBR B_Allocation"/>
      <sheetName val="6.2 CBR B"/>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Rate Rider Database"/>
      <sheetName val="19. Final Tariff Schedule"/>
      <sheetName val="20. Bill Impacts"/>
      <sheetName val="2 1 5 TotalConsumptionData_Dist"/>
      <sheetName val="212_Total_Connection_RollUp"/>
      <sheetName val="2.1.7 Filing"/>
      <sheetName val="20. HIDDEN"/>
      <sheetName val="20. Bill Impacts hidden"/>
      <sheetName val="Database"/>
      <sheetName val="lists"/>
      <sheetName val="Sheet2"/>
      <sheetName val="Sheet3"/>
      <sheetName val="2023-IRM-Rate-Generator-Model_2"/>
    </sheetNames>
    <sheetDataSet>
      <sheetData sheetId="0" refreshError="1"/>
      <sheetData sheetId="1"/>
      <sheetData sheetId="2" refreshError="1"/>
      <sheetData sheetId="3" refreshError="1"/>
      <sheetData sheetId="4" refreshError="1"/>
      <sheetData sheetId="5">
        <row r="1">
          <cell r="A1" t="str">
            <v>Alectra Utilities Corporation</v>
          </cell>
        </row>
        <row r="2">
          <cell r="A2" t="str">
            <v>Algoma Power Inc.</v>
          </cell>
        </row>
        <row r="3">
          <cell r="A3" t="str">
            <v>Atikokan Hydro Inc.</v>
          </cell>
        </row>
        <row r="4">
          <cell r="A4" t="str">
            <v>Bluewater Power Distribution Corporation</v>
          </cell>
        </row>
        <row r="5">
          <cell r="A5" t="str">
            <v>Brantford Power Inc.</v>
          </cell>
        </row>
        <row r="6">
          <cell r="A6" t="str">
            <v>Burlington Hydro Inc.</v>
          </cell>
        </row>
        <row r="7">
          <cell r="A7" t="str">
            <v>Canadian Niagara Power Inc.</v>
          </cell>
        </row>
        <row r="8">
          <cell r="A8" t="str">
            <v>Centre Wellington Hydro Ltd.</v>
          </cell>
        </row>
        <row r="9">
          <cell r="A9" t="str">
            <v>Chapleau Public Utilities Corporation</v>
          </cell>
        </row>
        <row r="10">
          <cell r="A10" t="str">
            <v>Cooperative Hydro Embrun Inc.</v>
          </cell>
        </row>
        <row r="11">
          <cell r="A11" t="str">
            <v>E.L.K. Energy Inc.</v>
          </cell>
        </row>
        <row r="12">
          <cell r="A12" t="str">
            <v>Elexicon Energy Inc.</v>
          </cell>
        </row>
        <row r="13">
          <cell r="A13" t="str">
            <v>Energy+ Inc.</v>
          </cell>
        </row>
        <row r="14">
          <cell r="A14" t="str">
            <v>Entegrus Powerlines Inc.</v>
          </cell>
        </row>
        <row r="15">
          <cell r="A15" t="str">
            <v>ENWIN Utilities Ltd.</v>
          </cell>
        </row>
        <row r="16">
          <cell r="A16" t="str">
            <v>EPCOR Electricity Distribution Ontario Inc.</v>
          </cell>
        </row>
        <row r="17">
          <cell r="A17" t="str">
            <v>ERTH Power Corporation</v>
          </cell>
        </row>
        <row r="18">
          <cell r="A18" t="str">
            <v>Espanola Regional Hydro Distribution Corporation</v>
          </cell>
        </row>
        <row r="19">
          <cell r="A19" t="str">
            <v>Essex Powerlines Corporation</v>
          </cell>
        </row>
        <row r="20">
          <cell r="A20" t="str">
            <v>Festival Hydro Inc.</v>
          </cell>
        </row>
        <row r="21">
          <cell r="A21" t="str">
            <v>Fort Frances Power Corporation</v>
          </cell>
        </row>
        <row r="22">
          <cell r="A22" t="str">
            <v>Greater Sudbury Hydro Inc.</v>
          </cell>
        </row>
        <row r="23">
          <cell r="A23" t="str">
            <v>Grimsby Power Incorporated</v>
          </cell>
        </row>
        <row r="24">
          <cell r="A24" t="str">
            <v>Halton Hills Hydro Inc.</v>
          </cell>
        </row>
        <row r="25">
          <cell r="A25" t="str">
            <v>Hearst Power Distribution Co. Ltd.</v>
          </cell>
        </row>
        <row r="26">
          <cell r="A26" t="str">
            <v>Hydro 2000 Inc.</v>
          </cell>
        </row>
        <row r="27">
          <cell r="A27" t="str">
            <v>Hydro Hawkesbury Inc.</v>
          </cell>
        </row>
        <row r="28">
          <cell r="A28" t="str">
            <v>Hydro One Networks Inc.</v>
          </cell>
          <cell r="C28" t="str">
            <v>For Former Midland Power Utility Rate Zone</v>
          </cell>
        </row>
        <row r="29">
          <cell r="A29" t="str">
            <v>Hydro Ottawa Limited</v>
          </cell>
          <cell r="C29" t="str">
            <v>For Newmarket-Tay Power Main Rate Zone</v>
          </cell>
        </row>
        <row r="30">
          <cell r="A30" t="str">
            <v>InnPower Corporation</v>
          </cell>
        </row>
        <row r="31">
          <cell r="A31" t="str">
            <v>Kingston Hydro Corporation</v>
          </cell>
        </row>
        <row r="32">
          <cell r="A32" t="str">
            <v>Kitchener-Wilmot Hydro Inc.</v>
          </cell>
        </row>
        <row r="33">
          <cell r="A33" t="str">
            <v>Lakefront Utilities Inc.</v>
          </cell>
        </row>
        <row r="34">
          <cell r="A34" t="str">
            <v>Lakeland Power Distribution Ltd.</v>
          </cell>
        </row>
        <row r="35">
          <cell r="A35" t="str">
            <v>London Hydro Inc.</v>
          </cell>
        </row>
        <row r="36">
          <cell r="A36" t="str">
            <v>Milton Hydro Distribution Inc.</v>
          </cell>
        </row>
        <row r="37">
          <cell r="A37" t="str">
            <v>Newmarket-Tay Power Distribution Ltd.</v>
          </cell>
        </row>
        <row r="38">
          <cell r="A38" t="str">
            <v>Niagara Peninsula Energy Inc.</v>
          </cell>
        </row>
        <row r="39">
          <cell r="A39" t="str">
            <v>Niagara-on-the-Lake Hydro Inc.</v>
          </cell>
        </row>
        <row r="40">
          <cell r="A40" t="str">
            <v>North Bay Hydro Distribution Limited</v>
          </cell>
        </row>
        <row r="41">
          <cell r="A41" t="str">
            <v>Northern Ontario Wires Inc.</v>
          </cell>
        </row>
        <row r="42">
          <cell r="A42" t="str">
            <v>Oakville Hydro Electricity Distribution Inc.</v>
          </cell>
        </row>
        <row r="43">
          <cell r="A43" t="str">
            <v>Orangeville Hydro Limited</v>
          </cell>
        </row>
        <row r="44">
          <cell r="A44" t="str">
            <v>Orillia Power Distribution Corporation</v>
          </cell>
        </row>
        <row r="45">
          <cell r="A45" t="str">
            <v>Oshawa PUC Networks Inc.</v>
          </cell>
        </row>
        <row r="46">
          <cell r="A46" t="str">
            <v>Ottawa River Power Corporation</v>
          </cell>
        </row>
        <row r="47">
          <cell r="A47" t="str">
            <v>Peterborough Distribution Incorporated</v>
          </cell>
        </row>
        <row r="48">
          <cell r="A48" t="str">
            <v>PUC Distribution Inc.</v>
          </cell>
        </row>
        <row r="49">
          <cell r="A49" t="str">
            <v>Renfrew Hydro Inc.</v>
          </cell>
        </row>
        <row r="50">
          <cell r="A50" t="str">
            <v>Rideau St. Lawrence Distribution Inc.</v>
          </cell>
        </row>
        <row r="51">
          <cell r="A51" t="str">
            <v>Sioux Lookout Hydro Inc.</v>
          </cell>
        </row>
        <row r="52">
          <cell r="A52" t="str">
            <v>Synergy North Corporation</v>
          </cell>
        </row>
        <row r="53">
          <cell r="A53" t="str">
            <v>Tillsonburg Hydro Inc.</v>
          </cell>
        </row>
        <row r="54">
          <cell r="A54" t="str">
            <v>Toronto Hydro-Electric System Limited</v>
          </cell>
        </row>
        <row r="55">
          <cell r="A55" t="str">
            <v>Wasaga Distribution Inc.</v>
          </cell>
        </row>
        <row r="56">
          <cell r="A56" t="str">
            <v>Waterloo North Hydro Inc.</v>
          </cell>
        </row>
        <row r="57">
          <cell r="A57" t="str">
            <v>Welland Hydro-Electric System Corp.</v>
          </cell>
        </row>
        <row r="58">
          <cell r="A58" t="str">
            <v>Wellington North Power Inc.</v>
          </cell>
        </row>
        <row r="59">
          <cell r="A59" t="str">
            <v>Westario Power Inc.</v>
          </cell>
        </row>
      </sheetData>
      <sheetData sheetId="6">
        <row r="16">
          <cell r="A16" t="str">
            <v>Rate Class</v>
          </cell>
        </row>
      </sheetData>
      <sheetData sheetId="7" refreshError="1"/>
      <sheetData sheetId="8">
        <row r="14">
          <cell r="C14">
            <v>2019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13">
          <cell r="P113">
            <v>156954749.5522925</v>
          </cell>
        </row>
      </sheetData>
      <sheetData sheetId="20">
        <row r="109">
          <cell r="F109">
            <v>231731649.24000001</v>
          </cell>
        </row>
      </sheetData>
      <sheetData sheetId="21" refreshError="1"/>
      <sheetData sheetId="22" refreshError="1"/>
      <sheetData sheetId="23" refreshError="1"/>
      <sheetData sheetId="24" refreshError="1"/>
      <sheetData sheetId="25">
        <row r="1">
          <cell r="C1" t="str">
            <v>Standard Name</v>
          </cell>
        </row>
        <row r="2">
          <cell r="C2" t="str">
            <v>Rate Rider for Recovery of Incremental Capital</v>
          </cell>
        </row>
        <row r="3">
          <cell r="C3" t="str">
            <v>Rate Rider for Recovery of Advanced Capital Module</v>
          </cell>
        </row>
        <row r="4">
          <cell r="C4" t="str">
            <v>Rate Rider for Recovery of Stranded Meter Assets</v>
          </cell>
        </row>
        <row r="5">
          <cell r="C5" t="str">
            <v>Rate Rider for Application of IFRS</v>
          </cell>
        </row>
        <row r="6">
          <cell r="C6" t="str">
            <v>Rate Rider per Acquisition Agreement</v>
          </cell>
        </row>
        <row r="7">
          <cell r="C7" t="str">
            <v>Rate Rider for Disposition of Account 1576</v>
          </cell>
        </row>
        <row r="8">
          <cell r="C8" t="str">
            <v>Rate Rider for Disposition of Account 1575</v>
          </cell>
        </row>
        <row r="9">
          <cell r="C9" t="str">
            <v>Rate Rider for Disposition of Accounts 1575 and 1576</v>
          </cell>
        </row>
        <row r="10">
          <cell r="C10" t="str">
            <v>Rate Rider for Disposition of Account 1574</v>
          </cell>
        </row>
        <row r="11">
          <cell r="C11" t="str">
            <v>Rate Rider for Disposition of Residual Historical Smart Meter Costs</v>
          </cell>
        </row>
        <row r="12">
          <cell r="C12" t="str">
            <v>Rate Rider for Disposition of Residual Historical Smart Meter Costs</v>
          </cell>
        </row>
        <row r="13">
          <cell r="C13" t="str">
            <v>Rate Rider for Recovery of Smart Meter Incremental Revenue Requirement</v>
          </cell>
        </row>
        <row r="14">
          <cell r="C14" t="str">
            <v>Rate Rider for Recovery of (year) Foregone Revenue</v>
          </cell>
        </row>
        <row r="15">
          <cell r="C15" t="str">
            <v>Rate Rider for Recovery of Wind Storm Damage Costs</v>
          </cell>
        </row>
        <row r="16">
          <cell r="C16" t="str">
            <v>Low Voltage Service Rate</v>
          </cell>
        </row>
        <row r="17">
          <cell r="C17" t="str">
            <v>Funding Adder for Renewable Energy Generation</v>
          </cell>
        </row>
        <row r="18">
          <cell r="C18" t="str">
            <v>Distribution Wheeling Service Rate</v>
          </cell>
        </row>
        <row r="19">
          <cell r="C19" t="str">
            <v>Rate Rider for Disposition of Account 1595</v>
          </cell>
        </row>
        <row r="20">
          <cell r="C20" t="str">
            <v>Rate Rider for Disposition of Earnings Sharing</v>
          </cell>
        </row>
        <row r="21">
          <cell r="C21" t="str">
            <v>Rate Rider for Disposition of Tax Loss Carry-forward</v>
          </cell>
        </row>
        <row r="22">
          <cell r="C22" t="str">
            <v>Rate Rider for Disposition of Deferral/Variance Accounts</v>
          </cell>
        </row>
        <row r="23">
          <cell r="C23" t="str">
            <v>Rate Rider for Disposition of Deferral/Variance Accounts Applicable only for Non-Wholesale Market Participants</v>
          </cell>
        </row>
        <row r="24">
          <cell r="C24" t="str">
            <v>Rate Rider for Disposition of Capacity Based Recovery Account Applicable only for Class B Customers</v>
          </cell>
        </row>
        <row r="25">
          <cell r="C25" t="str">
            <v>Rate Rider for Application of Tax Change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6B3B-A2D0-49A1-BBB7-DABDD50C010F}">
  <dimension ref="A1:AA72"/>
  <sheetViews>
    <sheetView showGridLines="0" tabSelected="1" zoomScaleNormal="100" workbookViewId="0">
      <selection activeCell="L59" sqref="L59"/>
    </sheetView>
  </sheetViews>
  <sheetFormatPr defaultColWidth="9.140625" defaultRowHeight="15" outlineLevelRow="1" x14ac:dyDescent="0.25"/>
  <cols>
    <col min="1" max="1" width="9.140625" style="1"/>
    <col min="2" max="2" width="43.140625" style="1" customWidth="1"/>
    <col min="3" max="3" width="7.140625" style="1" customWidth="1"/>
    <col min="4" max="4" width="10.140625" style="1" customWidth="1"/>
    <col min="5" max="5" width="8.7109375" style="1" bestFit="1" customWidth="1"/>
    <col min="6" max="6" width="20.140625" style="1" customWidth="1"/>
    <col min="7" max="7" width="14.5703125" style="1" customWidth="1"/>
    <col min="8" max="10" width="17.42578125" style="1" customWidth="1"/>
    <col min="11" max="11" width="21.140625" style="1" customWidth="1"/>
    <col min="12" max="12" width="16.5703125" style="1" customWidth="1"/>
    <col min="13" max="13" width="12.42578125" style="1" bestFit="1" customWidth="1"/>
    <col min="14" max="14" width="16.85546875" style="1" bestFit="1" customWidth="1"/>
    <col min="15" max="15" width="14" style="1" bestFit="1" customWidth="1"/>
    <col min="16" max="16" width="15.7109375" style="1" bestFit="1" customWidth="1"/>
    <col min="17" max="16384" width="9.140625" style="1"/>
  </cols>
  <sheetData>
    <row r="1" spans="1:27" x14ac:dyDescent="0.25">
      <c r="B1" s="2"/>
    </row>
    <row r="2" spans="1:27" x14ac:dyDescent="0.25">
      <c r="A2" s="3"/>
      <c r="B2" s="3"/>
      <c r="C2" s="3"/>
      <c r="D2" s="3"/>
      <c r="E2" s="3"/>
      <c r="K2" s="4" t="s">
        <v>0</v>
      </c>
      <c r="L2" s="5"/>
    </row>
    <row r="3" spans="1:27" ht="18" x14ac:dyDescent="0.25">
      <c r="A3" s="3"/>
      <c r="C3" s="6"/>
      <c r="D3" s="6"/>
      <c r="E3" s="6"/>
      <c r="F3" s="6"/>
      <c r="G3" s="6"/>
      <c r="H3" s="6"/>
      <c r="I3" s="6"/>
      <c r="J3" s="6"/>
      <c r="K3" s="4" t="s">
        <v>1</v>
      </c>
      <c r="L3" s="7"/>
    </row>
    <row r="4" spans="1:27" x14ac:dyDescent="0.25">
      <c r="B4" s="8" t="s">
        <v>2</v>
      </c>
      <c r="C4" s="8"/>
      <c r="D4" s="8"/>
      <c r="E4" s="8"/>
      <c r="F4" s="8"/>
      <c r="G4" s="8"/>
      <c r="H4" s="8"/>
      <c r="I4" s="8"/>
      <c r="K4" s="4" t="s">
        <v>3</v>
      </c>
      <c r="L4" s="7"/>
    </row>
    <row r="5" spans="1:27" ht="18" customHeight="1" x14ac:dyDescent="0.25">
      <c r="B5" s="8"/>
      <c r="C5" s="8"/>
      <c r="D5" s="8"/>
      <c r="E5" s="8"/>
      <c r="F5" s="8"/>
      <c r="G5" s="8"/>
      <c r="H5" s="8"/>
      <c r="I5" s="8"/>
      <c r="J5" s="6"/>
      <c r="K5" s="4" t="s">
        <v>4</v>
      </c>
      <c r="L5" s="7"/>
    </row>
    <row r="6" spans="1:27" ht="15" customHeight="1" x14ac:dyDescent="0.25">
      <c r="B6" s="8"/>
      <c r="C6" s="8"/>
      <c r="D6" s="8"/>
      <c r="E6" s="8"/>
      <c r="F6" s="8"/>
      <c r="G6" s="8"/>
      <c r="H6" s="8"/>
      <c r="I6" s="8"/>
      <c r="J6" s="6"/>
      <c r="K6" s="4" t="s">
        <v>5</v>
      </c>
      <c r="L6" s="5"/>
    </row>
    <row r="7" spans="1:27" x14ac:dyDescent="0.25">
      <c r="B7" s="9"/>
      <c r="K7" s="4"/>
      <c r="L7" s="10"/>
    </row>
    <row r="8" spans="1:27" x14ac:dyDescent="0.25">
      <c r="B8" s="9"/>
      <c r="K8" s="4" t="s">
        <v>6</v>
      </c>
      <c r="L8" s="5"/>
    </row>
    <row r="9" spans="1:27" x14ac:dyDescent="0.25">
      <c r="B9" s="9"/>
    </row>
    <row r="10" spans="1:27" ht="15.75" thickBot="1" x14ac:dyDescent="0.3">
      <c r="A10" s="11"/>
      <c r="B10" s="12"/>
      <c r="C10" s="13"/>
      <c r="D10" s="14"/>
      <c r="E10" s="14"/>
      <c r="F10" s="14"/>
      <c r="G10" s="11"/>
      <c r="H10" s="11"/>
      <c r="I10" s="11"/>
      <c r="J10" s="11"/>
      <c r="K10" s="11"/>
      <c r="L10" s="14"/>
      <c r="Q10" s="15"/>
      <c r="R10" s="15"/>
      <c r="S10" s="15"/>
      <c r="T10" s="15"/>
      <c r="U10" s="15"/>
      <c r="V10" s="15"/>
      <c r="Y10" s="16"/>
      <c r="Z10" s="16"/>
      <c r="AA10" s="16"/>
    </row>
    <row r="11" spans="1:27" ht="15.75" x14ac:dyDescent="0.25">
      <c r="A11" s="17"/>
      <c r="B11" s="18"/>
      <c r="C11" s="15"/>
      <c r="D11" s="15"/>
      <c r="E11" s="15"/>
      <c r="F11" s="15"/>
      <c r="G11" s="16"/>
      <c r="H11" s="15"/>
      <c r="I11" s="15"/>
      <c r="J11" s="15"/>
      <c r="K11" s="15"/>
      <c r="L11" s="19"/>
      <c r="M11" s="20"/>
      <c r="N11" s="18"/>
      <c r="O11" s="15"/>
      <c r="P11" s="15"/>
      <c r="Q11" s="15"/>
      <c r="R11" s="15"/>
      <c r="S11" s="15"/>
      <c r="T11" s="15"/>
      <c r="U11" s="15"/>
      <c r="V11" s="15"/>
      <c r="Y11" s="16"/>
      <c r="Z11" s="16"/>
      <c r="AA11" s="16"/>
    </row>
    <row r="12" spans="1:27" ht="15.75" x14ac:dyDescent="0.25">
      <c r="A12" s="19" t="s">
        <v>7</v>
      </c>
      <c r="B12" s="20" t="s">
        <v>8</v>
      </c>
      <c r="C12" s="18"/>
      <c r="D12" s="15"/>
      <c r="E12" s="15"/>
      <c r="F12" s="15"/>
      <c r="G12" s="16"/>
      <c r="H12" s="15"/>
      <c r="I12" s="15"/>
      <c r="J12" s="15"/>
      <c r="K12" s="15"/>
      <c r="L12" s="19"/>
      <c r="M12" s="20"/>
      <c r="N12" s="18"/>
      <c r="O12" s="15"/>
      <c r="P12" s="15"/>
      <c r="Q12" s="15"/>
      <c r="R12" s="15"/>
      <c r="S12" s="15"/>
      <c r="T12" s="15"/>
      <c r="U12" s="15"/>
      <c r="V12" s="15"/>
      <c r="Y12" s="16"/>
      <c r="Z12" s="16"/>
      <c r="AA12" s="16"/>
    </row>
    <row r="13" spans="1:27" ht="16.5" thickBot="1" x14ac:dyDescent="0.3">
      <c r="A13" s="17"/>
      <c r="B13" s="18"/>
      <c r="C13" s="15"/>
      <c r="D13" s="15"/>
      <c r="E13" s="15"/>
      <c r="F13" s="15"/>
      <c r="G13" s="16"/>
      <c r="H13" s="15"/>
      <c r="I13" s="15"/>
      <c r="J13" s="15"/>
      <c r="K13" s="15"/>
      <c r="L13" s="19"/>
      <c r="M13" s="20"/>
      <c r="N13" s="18"/>
      <c r="O13" s="15"/>
      <c r="P13" s="15"/>
      <c r="Q13" s="15"/>
      <c r="R13" s="15"/>
      <c r="S13" s="15"/>
      <c r="T13" s="15"/>
      <c r="U13" s="15"/>
      <c r="V13" s="15"/>
      <c r="Y13" s="16"/>
      <c r="Z13" s="16"/>
      <c r="AA13" s="16"/>
    </row>
    <row r="14" spans="1:27" ht="15.75" thickBot="1" x14ac:dyDescent="0.3">
      <c r="A14" s="16"/>
      <c r="B14" s="16" t="s">
        <v>9</v>
      </c>
      <c r="C14" s="16"/>
      <c r="D14" s="16"/>
      <c r="E14" s="16"/>
      <c r="F14" s="16"/>
      <c r="G14" s="21"/>
      <c r="H14" s="22"/>
      <c r="J14" s="23"/>
      <c r="K14" s="23"/>
      <c r="N14" s="24"/>
      <c r="O14" s="24"/>
      <c r="P14" s="16"/>
    </row>
    <row r="15" spans="1:27" x14ac:dyDescent="0.25">
      <c r="A15" s="19"/>
      <c r="B15" s="25" t="s">
        <v>10</v>
      </c>
      <c r="C15" s="16" t="s">
        <v>11</v>
      </c>
      <c r="D15" s="16"/>
      <c r="E15" s="16"/>
      <c r="F15" s="16"/>
      <c r="G15" s="26" t="s">
        <v>12</v>
      </c>
      <c r="H15" s="27" t="s">
        <v>13</v>
      </c>
      <c r="J15" s="28"/>
      <c r="K15" s="28"/>
      <c r="N15" s="24"/>
      <c r="O15" s="24"/>
      <c r="P15" s="16"/>
    </row>
    <row r="16" spans="1:27" ht="15.75" thickBot="1" x14ac:dyDescent="0.3">
      <c r="A16" s="16"/>
      <c r="B16" s="29"/>
      <c r="C16" s="16"/>
      <c r="D16" s="16"/>
      <c r="E16" s="16"/>
      <c r="F16" s="16"/>
      <c r="G16" s="30"/>
      <c r="H16" s="31"/>
      <c r="J16" s="28"/>
      <c r="K16" s="28"/>
      <c r="N16" s="24"/>
      <c r="O16" s="24"/>
      <c r="P16" s="16"/>
    </row>
    <row r="17" spans="1:16" ht="29.25" customHeight="1" x14ac:dyDescent="0.25">
      <c r="A17" s="16"/>
      <c r="B17" s="32" t="s">
        <v>14</v>
      </c>
      <c r="C17" s="33" t="s">
        <v>15</v>
      </c>
      <c r="D17" s="34"/>
      <c r="E17" s="35"/>
      <c r="F17" s="36"/>
      <c r="G17" s="37">
        <v>64.401033250655999</v>
      </c>
      <c r="H17" s="38">
        <f>G17</f>
        <v>64.401033250655999</v>
      </c>
      <c r="J17" s="39"/>
      <c r="K17" s="39"/>
      <c r="N17" s="16"/>
      <c r="O17" s="16"/>
      <c r="P17" s="16"/>
    </row>
    <row r="18" spans="1:16" ht="32.25" customHeight="1" x14ac:dyDescent="0.25">
      <c r="A18" s="16"/>
      <c r="B18" s="32" t="s">
        <v>16</v>
      </c>
      <c r="C18" s="33" t="s">
        <v>17</v>
      </c>
      <c r="D18" s="34"/>
      <c r="E18" s="35"/>
      <c r="F18" s="40"/>
      <c r="G18" s="41">
        <v>43.103314556927998</v>
      </c>
      <c r="H18" s="42">
        <f>G18</f>
        <v>43.103314556927998</v>
      </c>
      <c r="J18" s="39"/>
      <c r="K18" s="39"/>
      <c r="N18" s="16"/>
      <c r="O18" s="16"/>
      <c r="P18" s="16"/>
    </row>
    <row r="19" spans="1:16" x14ac:dyDescent="0.25">
      <c r="A19" s="16"/>
      <c r="B19" s="32" t="s">
        <v>18</v>
      </c>
      <c r="C19" s="43"/>
      <c r="D19" s="44"/>
      <c r="E19" s="45"/>
      <c r="F19" s="40"/>
      <c r="G19" s="46"/>
      <c r="H19" s="42"/>
      <c r="J19" s="47"/>
      <c r="K19" s="39"/>
      <c r="N19" s="16"/>
      <c r="O19" s="16"/>
      <c r="P19" s="16"/>
    </row>
    <row r="20" spans="1:16" ht="40.700000000000003" customHeight="1" x14ac:dyDescent="0.25">
      <c r="A20" s="16"/>
      <c r="B20" s="48" t="s">
        <v>19</v>
      </c>
      <c r="C20" s="33" t="s">
        <v>20</v>
      </c>
      <c r="D20" s="34"/>
      <c r="E20" s="35"/>
      <c r="F20" s="40"/>
      <c r="G20" s="49">
        <f>SUM(G17:G18)</f>
        <v>107.504347807584</v>
      </c>
      <c r="H20" s="50">
        <f>SUM(H17:H18)</f>
        <v>107.504347807584</v>
      </c>
      <c r="J20" s="51"/>
      <c r="K20" s="51"/>
      <c r="N20" s="16"/>
      <c r="O20" s="16"/>
      <c r="P20" s="16"/>
    </row>
    <row r="21" spans="1:16" ht="15.75" thickBot="1" x14ac:dyDescent="0.3">
      <c r="A21" s="11"/>
      <c r="B21" s="11"/>
      <c r="C21" s="11"/>
      <c r="D21" s="11"/>
      <c r="E21" s="11"/>
      <c r="F21" s="11"/>
      <c r="G21" s="11"/>
      <c r="H21" s="11"/>
      <c r="I21" s="11"/>
      <c r="J21" s="11"/>
      <c r="K21" s="11"/>
      <c r="L21" s="11"/>
      <c r="M21" s="16"/>
      <c r="N21" s="16"/>
      <c r="O21" s="16"/>
      <c r="P21" s="16"/>
    </row>
    <row r="22" spans="1:16" x14ac:dyDescent="0.25">
      <c r="A22" s="16"/>
      <c r="B22" s="16"/>
      <c r="C22" s="16"/>
      <c r="D22" s="16"/>
      <c r="E22" s="16"/>
      <c r="F22" s="16"/>
      <c r="G22" s="16"/>
      <c r="H22" s="16"/>
      <c r="I22" s="16"/>
      <c r="J22" s="16"/>
      <c r="K22" s="16"/>
      <c r="L22" s="16"/>
      <c r="M22" s="16"/>
      <c r="N22" s="16"/>
      <c r="O22" s="16"/>
      <c r="P22" s="16"/>
    </row>
    <row r="23" spans="1:16" ht="15.75" customHeight="1" outlineLevel="1" x14ac:dyDescent="0.25">
      <c r="A23" s="19" t="s">
        <v>21</v>
      </c>
      <c r="B23" s="20" t="s">
        <v>22</v>
      </c>
      <c r="C23" s="16"/>
      <c r="D23" s="16"/>
      <c r="E23" s="16"/>
      <c r="F23" s="16"/>
      <c r="G23" s="16"/>
      <c r="H23" s="16"/>
      <c r="I23" s="16"/>
      <c r="J23" s="16"/>
      <c r="K23" s="16"/>
      <c r="L23" s="16"/>
      <c r="M23" s="16"/>
      <c r="N23" s="16"/>
      <c r="O23" s="16"/>
      <c r="P23" s="16"/>
    </row>
    <row r="24" spans="1:16" ht="15" customHeight="1" outlineLevel="1" x14ac:dyDescent="0.25">
      <c r="A24" s="16"/>
      <c r="B24" s="52" t="s">
        <v>23</v>
      </c>
      <c r="C24" s="16"/>
      <c r="D24" s="16"/>
      <c r="E24" s="16"/>
      <c r="F24" s="16"/>
      <c r="G24" s="16"/>
      <c r="H24" s="16"/>
      <c r="I24" s="16"/>
      <c r="J24" s="16"/>
      <c r="K24" s="16"/>
      <c r="L24" s="16"/>
      <c r="M24" s="16"/>
      <c r="N24" s="16"/>
      <c r="O24" s="16"/>
      <c r="P24" s="16"/>
    </row>
    <row r="25" spans="1:16" ht="15" customHeight="1" outlineLevel="1" x14ac:dyDescent="0.25">
      <c r="A25" s="16"/>
      <c r="B25" s="52"/>
      <c r="C25" s="16"/>
      <c r="D25" s="16"/>
      <c r="E25" s="16"/>
      <c r="F25" s="16"/>
      <c r="G25" s="16"/>
      <c r="H25" s="16"/>
      <c r="I25" s="16"/>
      <c r="J25" s="16"/>
      <c r="K25" s="16"/>
      <c r="L25" s="16"/>
      <c r="M25" s="16"/>
      <c r="N25" s="16"/>
      <c r="O25" s="16"/>
      <c r="P25" s="16"/>
    </row>
    <row r="26" spans="1:16" ht="15" customHeight="1" outlineLevel="1" x14ac:dyDescent="0.25">
      <c r="A26" s="16"/>
      <c r="B26" s="53" t="s">
        <v>24</v>
      </c>
      <c r="E26" s="54"/>
      <c r="F26" s="55"/>
      <c r="G26" s="56" t="s">
        <v>94</v>
      </c>
      <c r="H26" s="56"/>
      <c r="I26" s="56"/>
      <c r="J26" s="56"/>
      <c r="K26" s="56"/>
      <c r="L26" s="56"/>
      <c r="M26" s="16"/>
      <c r="N26" s="16"/>
      <c r="O26" s="16"/>
      <c r="P26" s="16"/>
    </row>
    <row r="27" spans="1:16" ht="15" customHeight="1" outlineLevel="1" x14ac:dyDescent="0.25">
      <c r="A27" s="16"/>
      <c r="B27" s="57" t="s">
        <v>25</v>
      </c>
      <c r="C27" s="58"/>
      <c r="D27" s="58" t="s">
        <v>26</v>
      </c>
      <c r="E27" s="59" t="s">
        <v>27</v>
      </c>
      <c r="F27" s="60"/>
      <c r="G27" s="60"/>
      <c r="H27" s="60"/>
      <c r="I27" s="60"/>
      <c r="J27" s="60"/>
      <c r="K27" s="60"/>
      <c r="L27" s="60"/>
      <c r="M27" s="16"/>
      <c r="N27" s="16"/>
      <c r="O27" s="16"/>
      <c r="P27" s="16"/>
    </row>
    <row r="28" spans="1:16" ht="42.75" customHeight="1" outlineLevel="1" x14ac:dyDescent="0.25">
      <c r="A28" s="16"/>
      <c r="B28" s="61" t="s">
        <v>28</v>
      </c>
      <c r="C28" s="62" t="s">
        <v>29</v>
      </c>
      <c r="D28" s="62" t="s">
        <v>30</v>
      </c>
      <c r="E28" s="63" t="s">
        <v>30</v>
      </c>
      <c r="F28" s="64" t="s">
        <v>31</v>
      </c>
      <c r="G28" s="64"/>
      <c r="H28" s="64" t="s">
        <v>32</v>
      </c>
      <c r="I28" s="64" t="s">
        <v>33</v>
      </c>
      <c r="J28" s="64" t="s">
        <v>34</v>
      </c>
      <c r="K28" s="64" t="s">
        <v>35</v>
      </c>
      <c r="L28" s="65" t="s">
        <v>36</v>
      </c>
      <c r="M28" s="16"/>
      <c r="N28" s="16"/>
      <c r="O28" s="16"/>
      <c r="P28" s="16"/>
    </row>
    <row r="29" spans="1:16" ht="15" customHeight="1" outlineLevel="1" x14ac:dyDescent="0.25">
      <c r="A29" s="16"/>
      <c r="B29" s="66" t="s">
        <v>37</v>
      </c>
      <c r="C29" s="67" t="s">
        <v>38</v>
      </c>
      <c r="D29" s="67">
        <v>4006</v>
      </c>
      <c r="E29" s="68">
        <v>4705</v>
      </c>
      <c r="F29" s="69">
        <v>0</v>
      </c>
      <c r="G29" s="70"/>
      <c r="H29" s="69">
        <v>63965726.831952386</v>
      </c>
      <c r="I29" s="69">
        <v>5158582589.6031418</v>
      </c>
      <c r="J29" s="71">
        <f t="shared" ref="J29:J39" si="0">+$G$17/1000</f>
        <v>6.4401033250655992E-2</v>
      </c>
      <c r="K29" s="71">
        <f t="shared" ref="K29:K39" si="1">+$H$20/1000</f>
        <v>0.107504347807584</v>
      </c>
      <c r="L29" s="72">
        <f t="shared" ref="L29:L39" si="2">(+F29+H29)*J29+(I29*K29)</f>
        <v>558689515.80745053</v>
      </c>
      <c r="M29" s="16"/>
      <c r="N29" s="73"/>
      <c r="O29" s="74"/>
      <c r="P29" s="74"/>
    </row>
    <row r="30" spans="1:16" ht="15" customHeight="1" outlineLevel="1" x14ac:dyDescent="0.25">
      <c r="A30" s="16"/>
      <c r="B30" s="66" t="s">
        <v>39</v>
      </c>
      <c r="C30" s="67" t="s">
        <v>38</v>
      </c>
      <c r="D30" s="67">
        <v>4006</v>
      </c>
      <c r="E30" s="68">
        <v>4705</v>
      </c>
      <c r="F30" s="69">
        <v>0</v>
      </c>
      <c r="G30" s="70"/>
      <c r="H30" s="69">
        <v>447727.69563463755</v>
      </c>
      <c r="I30" s="69">
        <v>331498833.77842283</v>
      </c>
      <c r="J30" s="71">
        <f t="shared" si="0"/>
        <v>6.4401033250655992E-2</v>
      </c>
      <c r="K30" s="71">
        <f t="shared" si="1"/>
        <v>0.107504347807584</v>
      </c>
      <c r="L30" s="72">
        <f t="shared" si="2"/>
        <v>35666400.050537847</v>
      </c>
      <c r="M30" s="16"/>
      <c r="N30" s="73"/>
      <c r="O30" s="74"/>
      <c r="P30" s="74"/>
    </row>
    <row r="31" spans="1:16" ht="15" customHeight="1" outlineLevel="1" x14ac:dyDescent="0.25">
      <c r="A31" s="16"/>
      <c r="B31" s="66" t="s">
        <v>40</v>
      </c>
      <c r="C31" s="67" t="s">
        <v>38</v>
      </c>
      <c r="D31" s="67">
        <v>4010</v>
      </c>
      <c r="E31" s="68">
        <v>4705</v>
      </c>
      <c r="F31" s="69">
        <v>304612.75451854989</v>
      </c>
      <c r="G31" s="70"/>
      <c r="H31" s="69">
        <v>317887097.63702804</v>
      </c>
      <c r="I31" s="69">
        <v>2039045805.7347302</v>
      </c>
      <c r="J31" s="71">
        <f t="shared" si="0"/>
        <v>6.4401033250655992E-2</v>
      </c>
      <c r="K31" s="71">
        <f t="shared" si="1"/>
        <v>0.107504347807584</v>
      </c>
      <c r="L31" s="72">
        <f t="shared" si="2"/>
        <v>239698164.41631088</v>
      </c>
      <c r="M31" s="16"/>
      <c r="N31" s="73"/>
      <c r="O31" s="74"/>
      <c r="P31" s="74"/>
    </row>
    <row r="32" spans="1:16" ht="15" customHeight="1" outlineLevel="1" x14ac:dyDescent="0.25">
      <c r="A32" s="16"/>
      <c r="B32" s="66" t="s">
        <v>41</v>
      </c>
      <c r="C32" s="67" t="s">
        <v>38</v>
      </c>
      <c r="D32" s="67">
        <v>4035</v>
      </c>
      <c r="E32" s="68">
        <v>4705</v>
      </c>
      <c r="F32" s="69">
        <v>672783371.38946557</v>
      </c>
      <c r="G32" s="70"/>
      <c r="H32" s="69">
        <v>5433170575.6617231</v>
      </c>
      <c r="I32" s="69">
        <v>3168911225.7803173</v>
      </c>
      <c r="J32" s="71">
        <f t="shared" si="0"/>
        <v>6.4401033250655992E-2</v>
      </c>
      <c r="K32" s="71">
        <f t="shared" si="1"/>
        <v>0.107504347807584</v>
      </c>
      <c r="L32" s="72">
        <f t="shared" si="2"/>
        <v>733901477.75866234</v>
      </c>
      <c r="M32" s="16"/>
      <c r="N32" s="73"/>
      <c r="O32" s="74"/>
      <c r="P32" s="74"/>
    </row>
    <row r="33" spans="1:16" ht="15" customHeight="1" outlineLevel="1" x14ac:dyDescent="0.25">
      <c r="A33" s="16"/>
      <c r="B33" s="66" t="s">
        <v>42</v>
      </c>
      <c r="C33" s="67" t="s">
        <v>38</v>
      </c>
      <c r="D33" s="67">
        <v>4035</v>
      </c>
      <c r="E33" s="68">
        <v>4705</v>
      </c>
      <c r="F33" s="69">
        <v>3540662711.4400263</v>
      </c>
      <c r="G33" s="70"/>
      <c r="H33" s="69">
        <v>703326085.13131309</v>
      </c>
      <c r="I33" s="69">
        <v>115656584.06618753</v>
      </c>
      <c r="J33" s="71">
        <f t="shared" si="0"/>
        <v>6.4401033250655992E-2</v>
      </c>
      <c r="K33" s="71">
        <f t="shared" si="1"/>
        <v>0.107504347807584</v>
      </c>
      <c r="L33" s="72">
        <f t="shared" si="2"/>
        <v>285750849.24309087</v>
      </c>
      <c r="M33" s="16"/>
      <c r="N33" s="73"/>
      <c r="O33" s="74"/>
      <c r="P33" s="74"/>
    </row>
    <row r="34" spans="1:16" ht="15" customHeight="1" outlineLevel="1" x14ac:dyDescent="0.25">
      <c r="A34" s="16"/>
      <c r="B34" s="66" t="s">
        <v>43</v>
      </c>
      <c r="C34" s="67" t="s">
        <v>38</v>
      </c>
      <c r="D34" s="67">
        <v>4020</v>
      </c>
      <c r="E34" s="68">
        <v>4705</v>
      </c>
      <c r="F34" s="69">
        <v>1588377420.123358</v>
      </c>
      <c r="G34" s="70"/>
      <c r="H34" s="69">
        <v>212729159.51440361</v>
      </c>
      <c r="I34" s="69">
        <v>3.1550738578006152E-2</v>
      </c>
      <c r="J34" s="71">
        <f t="shared" si="0"/>
        <v>6.4401033250655992E-2</v>
      </c>
      <c r="K34" s="71">
        <f t="shared" si="1"/>
        <v>0.107504347807584</v>
      </c>
      <c r="L34" s="72">
        <f t="shared" si="2"/>
        <v>115993124.72661862</v>
      </c>
      <c r="M34" s="16"/>
      <c r="N34" s="73"/>
      <c r="O34" s="74"/>
      <c r="P34" s="74"/>
    </row>
    <row r="35" spans="1:16" ht="15" customHeight="1" outlineLevel="1" x14ac:dyDescent="0.25">
      <c r="A35" s="16"/>
      <c r="B35" s="66" t="s">
        <v>44</v>
      </c>
      <c r="C35" s="67" t="s">
        <v>38</v>
      </c>
      <c r="D35" s="67">
        <v>4025</v>
      </c>
      <c r="E35" s="68">
        <v>4705</v>
      </c>
      <c r="F35" s="69">
        <v>0</v>
      </c>
      <c r="G35" s="70"/>
      <c r="H35" s="69">
        <v>107818615.36509365</v>
      </c>
      <c r="I35" s="69">
        <v>0</v>
      </c>
      <c r="J35" s="71">
        <f t="shared" si="0"/>
        <v>6.4401033250655992E-2</v>
      </c>
      <c r="K35" s="71">
        <f t="shared" si="1"/>
        <v>0.107504347807584</v>
      </c>
      <c r="L35" s="72">
        <f t="shared" si="2"/>
        <v>6943630.2331670849</v>
      </c>
      <c r="M35" s="16"/>
      <c r="N35" s="73"/>
      <c r="O35" s="74"/>
      <c r="P35" s="74"/>
    </row>
    <row r="36" spans="1:16" ht="15" customHeight="1" outlineLevel="1" x14ac:dyDescent="0.25">
      <c r="A36" s="16"/>
      <c r="B36" s="66" t="s">
        <v>45</v>
      </c>
      <c r="C36" s="67" t="s">
        <v>38</v>
      </c>
      <c r="D36" s="67">
        <v>4025</v>
      </c>
      <c r="E36" s="68">
        <v>4705</v>
      </c>
      <c r="F36" s="69">
        <v>0</v>
      </c>
      <c r="G36" s="70"/>
      <c r="H36" s="69">
        <v>27687.097221233682</v>
      </c>
      <c r="I36" s="69">
        <v>43635484.100428723</v>
      </c>
      <c r="J36" s="71">
        <f t="shared" si="0"/>
        <v>6.4401033250655992E-2</v>
      </c>
      <c r="K36" s="71">
        <f t="shared" si="1"/>
        <v>0.107504347807584</v>
      </c>
      <c r="L36" s="72">
        <f t="shared" si="2"/>
        <v>4692787.3371535502</v>
      </c>
      <c r="M36" s="16"/>
      <c r="N36" s="73"/>
      <c r="O36" s="74"/>
      <c r="P36" s="74"/>
    </row>
    <row r="37" spans="1:16" ht="15" customHeight="1" outlineLevel="1" x14ac:dyDescent="0.25">
      <c r="A37" s="16"/>
      <c r="B37" s="66"/>
      <c r="C37" s="67" t="s">
        <v>38</v>
      </c>
      <c r="D37" s="67">
        <v>4025</v>
      </c>
      <c r="E37" s="68">
        <v>4705</v>
      </c>
      <c r="F37" s="69"/>
      <c r="G37" s="70"/>
      <c r="H37" s="69"/>
      <c r="I37" s="69"/>
      <c r="J37" s="71">
        <f t="shared" si="0"/>
        <v>6.4401033250655992E-2</v>
      </c>
      <c r="K37" s="71">
        <f t="shared" si="1"/>
        <v>0.107504347807584</v>
      </c>
      <c r="L37" s="72">
        <f t="shared" si="2"/>
        <v>0</v>
      </c>
      <c r="M37" s="16"/>
      <c r="N37" s="73"/>
      <c r="O37" s="74"/>
      <c r="P37" s="74"/>
    </row>
    <row r="38" spans="1:16" ht="15" customHeight="1" outlineLevel="1" x14ac:dyDescent="0.25">
      <c r="A38" s="16"/>
      <c r="B38" s="66"/>
      <c r="C38" s="67" t="s">
        <v>38</v>
      </c>
      <c r="D38" s="67">
        <v>4025</v>
      </c>
      <c r="E38" s="68">
        <v>4705</v>
      </c>
      <c r="F38" s="69"/>
      <c r="G38" s="70"/>
      <c r="H38" s="69"/>
      <c r="I38" s="69"/>
      <c r="J38" s="71">
        <f t="shared" si="0"/>
        <v>6.4401033250655992E-2</v>
      </c>
      <c r="K38" s="71">
        <f t="shared" si="1"/>
        <v>0.107504347807584</v>
      </c>
      <c r="L38" s="72">
        <f t="shared" si="2"/>
        <v>0</v>
      </c>
      <c r="M38" s="16"/>
      <c r="N38" s="73"/>
      <c r="O38" s="74"/>
      <c r="P38" s="74"/>
    </row>
    <row r="39" spans="1:16" ht="15" customHeight="1" outlineLevel="1" x14ac:dyDescent="0.25">
      <c r="A39" s="16"/>
      <c r="B39" s="66"/>
      <c r="C39" s="67" t="s">
        <v>38</v>
      </c>
      <c r="D39" s="67">
        <v>4025</v>
      </c>
      <c r="E39" s="68">
        <v>4705</v>
      </c>
      <c r="F39" s="69"/>
      <c r="G39" s="70"/>
      <c r="H39" s="69"/>
      <c r="I39" s="69"/>
      <c r="J39" s="71">
        <f t="shared" si="0"/>
        <v>6.4401033250655992E-2</v>
      </c>
      <c r="K39" s="71">
        <f t="shared" si="1"/>
        <v>0.107504347807584</v>
      </c>
      <c r="L39" s="72">
        <f t="shared" si="2"/>
        <v>0</v>
      </c>
      <c r="M39" s="16"/>
      <c r="N39" s="73"/>
      <c r="O39" s="74"/>
      <c r="P39" s="74"/>
    </row>
    <row r="40" spans="1:16" ht="15" customHeight="1" outlineLevel="1" x14ac:dyDescent="0.25">
      <c r="A40" s="16"/>
      <c r="B40" s="75" t="s">
        <v>46</v>
      </c>
      <c r="C40" s="76"/>
      <c r="D40" s="77"/>
      <c r="E40" s="78"/>
      <c r="F40" s="79">
        <f>SUM(F29:F39)</f>
        <v>5802128115.7073679</v>
      </c>
      <c r="G40" s="80"/>
      <c r="H40" s="79">
        <f>SUM(H29:H39)</f>
        <v>6839372674.9343691</v>
      </c>
      <c r="I40" s="79">
        <f>SUM(I29:I39)</f>
        <v>10857330523.09478</v>
      </c>
      <c r="J40" s="81"/>
      <c r="K40" s="79"/>
      <c r="L40" s="82">
        <f>SUM(L29:L39)</f>
        <v>1981335949.5729916</v>
      </c>
      <c r="M40" s="16"/>
      <c r="N40" s="73"/>
      <c r="O40" s="74"/>
      <c r="P40" s="74"/>
    </row>
    <row r="41" spans="1:16" ht="15" customHeight="1" outlineLevel="1" x14ac:dyDescent="0.25">
      <c r="A41" s="16"/>
      <c r="B41" s="52"/>
      <c r="C41" s="16"/>
      <c r="D41" s="16"/>
      <c r="E41" s="16"/>
      <c r="F41" s="83"/>
      <c r="G41" s="16"/>
      <c r="H41" s="84"/>
      <c r="I41" s="16"/>
      <c r="J41" s="16"/>
      <c r="K41" s="16"/>
      <c r="L41" s="16"/>
      <c r="M41" s="16"/>
      <c r="N41" s="16"/>
      <c r="O41" s="16"/>
      <c r="P41" s="16"/>
    </row>
    <row r="42" spans="1:16" ht="15" customHeight="1" outlineLevel="1" x14ac:dyDescent="0.25">
      <c r="A42" s="16"/>
      <c r="B42" s="29"/>
      <c r="C42" s="16"/>
      <c r="D42" s="16"/>
      <c r="E42" s="16"/>
      <c r="F42" s="85"/>
      <c r="G42" s="85"/>
      <c r="H42" s="16"/>
      <c r="I42" s="16"/>
      <c r="J42" s="16"/>
      <c r="K42" s="16"/>
      <c r="L42" s="16"/>
      <c r="M42" s="16"/>
      <c r="N42" s="16"/>
      <c r="O42" s="16"/>
      <c r="P42" s="16"/>
    </row>
    <row r="43" spans="1:16" ht="15.75" customHeight="1" outlineLevel="1" x14ac:dyDescent="0.25">
      <c r="A43" s="16"/>
      <c r="B43" s="53" t="s">
        <v>47</v>
      </c>
      <c r="E43" s="54"/>
      <c r="F43" s="86"/>
      <c r="G43" s="56">
        <v>2028</v>
      </c>
      <c r="H43" s="56"/>
      <c r="I43" s="56"/>
      <c r="J43" s="56"/>
      <c r="K43" s="56"/>
      <c r="L43" s="56"/>
      <c r="M43" s="16"/>
      <c r="N43" s="16"/>
      <c r="O43" s="16"/>
      <c r="P43" s="16"/>
    </row>
    <row r="44" spans="1:16" ht="15" customHeight="1" outlineLevel="1" x14ac:dyDescent="0.25">
      <c r="A44" s="16"/>
      <c r="B44" s="57" t="s">
        <v>25</v>
      </c>
      <c r="C44" s="62"/>
      <c r="D44" s="58" t="s">
        <v>26</v>
      </c>
      <c r="E44" s="59" t="s">
        <v>27</v>
      </c>
      <c r="F44" s="87"/>
      <c r="G44" s="88" t="s">
        <v>48</v>
      </c>
      <c r="H44" s="89"/>
      <c r="I44" s="89"/>
      <c r="J44" s="90"/>
      <c r="K44" s="91" t="s">
        <v>49</v>
      </c>
      <c r="L44" s="92" t="s">
        <v>36</v>
      </c>
      <c r="M44" s="16"/>
      <c r="N44" s="16"/>
      <c r="O44" s="16"/>
      <c r="P44" s="16"/>
    </row>
    <row r="45" spans="1:16" ht="15" customHeight="1" outlineLevel="1" x14ac:dyDescent="0.25">
      <c r="A45" s="16"/>
      <c r="B45" s="66" t="str">
        <f>+B31</f>
        <v>GS&lt;50 kW</v>
      </c>
      <c r="C45" s="67"/>
      <c r="D45" s="67">
        <f>+D32</f>
        <v>4035</v>
      </c>
      <c r="E45" s="68">
        <v>4707</v>
      </c>
      <c r="F45" s="93"/>
      <c r="G45" s="94">
        <f>F31</f>
        <v>304612.75451854989</v>
      </c>
      <c r="H45" s="89"/>
      <c r="I45" s="89"/>
      <c r="J45" s="95"/>
      <c r="K45" s="96">
        <v>6.1718116898880002E-2</v>
      </c>
      <c r="L45" s="97">
        <f>+K45*G45</f>
        <v>18800.1255922657</v>
      </c>
      <c r="M45" s="16"/>
      <c r="N45" s="98"/>
      <c r="O45" s="16"/>
      <c r="P45" s="16"/>
    </row>
    <row r="46" spans="1:16" ht="15" customHeight="1" outlineLevel="1" x14ac:dyDescent="0.25">
      <c r="A46" s="16"/>
      <c r="B46" s="66" t="str">
        <f t="shared" ref="B46:B48" si="3">+B32</f>
        <v>GS 50-999 kW</v>
      </c>
      <c r="C46" s="67"/>
      <c r="D46" s="67">
        <f>+D33</f>
        <v>4035</v>
      </c>
      <c r="E46" s="68">
        <v>4707</v>
      </c>
      <c r="F46" s="93"/>
      <c r="G46" s="94">
        <f t="shared" ref="G46:G48" si="4">F32</f>
        <v>672783371.38946557</v>
      </c>
      <c r="H46" s="89"/>
      <c r="I46" s="89"/>
      <c r="J46" s="95"/>
      <c r="K46" s="96">
        <f>+K45</f>
        <v>6.1718116898880002E-2</v>
      </c>
      <c r="L46" s="97">
        <f>+K46*G46</f>
        <v>41522922.763037637</v>
      </c>
      <c r="M46" s="16"/>
      <c r="N46" s="98"/>
      <c r="O46" s="16"/>
      <c r="P46" s="16"/>
    </row>
    <row r="47" spans="1:16" ht="15" customHeight="1" outlineLevel="1" x14ac:dyDescent="0.25">
      <c r="A47" s="16"/>
      <c r="B47" s="66" t="str">
        <f t="shared" si="3"/>
        <v>GS 1,000-4,999 kW</v>
      </c>
      <c r="C47" s="67"/>
      <c r="D47" s="67">
        <f>+D34</f>
        <v>4020</v>
      </c>
      <c r="E47" s="68">
        <v>4707</v>
      </c>
      <c r="F47" s="93"/>
      <c r="G47" s="94">
        <f t="shared" si="4"/>
        <v>3540662711.4400263</v>
      </c>
      <c r="H47" s="89"/>
      <c r="I47" s="89"/>
      <c r="J47" s="95"/>
      <c r="K47" s="96">
        <f>+K46</f>
        <v>6.1718116898880002E-2</v>
      </c>
      <c r="L47" s="97">
        <f>+K47*G47</f>
        <v>218523035.12416098</v>
      </c>
      <c r="M47" s="16"/>
      <c r="N47" s="98"/>
      <c r="O47" s="16"/>
      <c r="P47" s="16"/>
    </row>
    <row r="48" spans="1:16" ht="15" customHeight="1" outlineLevel="1" x14ac:dyDescent="0.25">
      <c r="A48" s="16"/>
      <c r="B48" s="66" t="str">
        <f t="shared" si="3"/>
        <v>Large User</v>
      </c>
      <c r="C48" s="67"/>
      <c r="D48" s="67">
        <v>4010</v>
      </c>
      <c r="E48" s="68">
        <v>4707</v>
      </c>
      <c r="F48" s="93"/>
      <c r="G48" s="94">
        <f t="shared" si="4"/>
        <v>1588377420.123358</v>
      </c>
      <c r="H48" s="89"/>
      <c r="I48" s="89"/>
      <c r="J48" s="95"/>
      <c r="K48" s="96">
        <f>+K47</f>
        <v>6.1718116898880002E-2</v>
      </c>
      <c r="L48" s="97">
        <f>+K48*G48</f>
        <v>98031663.294714838</v>
      </c>
      <c r="M48" s="16"/>
      <c r="N48" s="16"/>
      <c r="O48" s="16"/>
      <c r="P48" s="16"/>
    </row>
    <row r="49" spans="1:16" ht="15" customHeight="1" outlineLevel="1" x14ac:dyDescent="0.25">
      <c r="A49" s="16"/>
      <c r="B49" s="66"/>
      <c r="C49" s="67"/>
      <c r="D49" s="67">
        <v>4010</v>
      </c>
      <c r="E49" s="68">
        <v>4707</v>
      </c>
      <c r="F49" s="93"/>
      <c r="G49" s="94"/>
      <c r="H49" s="89"/>
      <c r="I49" s="89"/>
      <c r="J49" s="99"/>
      <c r="K49" s="66"/>
      <c r="L49" s="97">
        <f>+K49*G49</f>
        <v>0</v>
      </c>
      <c r="M49" s="16"/>
      <c r="N49" s="16"/>
      <c r="O49" s="16"/>
      <c r="P49" s="16"/>
    </row>
    <row r="50" spans="1:16" ht="15" customHeight="1" outlineLevel="1" x14ac:dyDescent="0.25">
      <c r="A50" s="16"/>
      <c r="F50" s="100">
        <f>+F45+F46</f>
        <v>0</v>
      </c>
      <c r="G50" s="101">
        <f>SUM(G45:G49)</f>
        <v>5802128115.7073679</v>
      </c>
      <c r="H50" s="89"/>
      <c r="I50" s="89"/>
      <c r="J50" s="102"/>
      <c r="K50" s="103"/>
      <c r="L50" s="104">
        <f>SUM(L45:L49)</f>
        <v>358096421.30750573</v>
      </c>
      <c r="M50" s="16"/>
      <c r="N50" s="16"/>
      <c r="O50" s="16"/>
      <c r="P50" s="16"/>
    </row>
    <row r="51" spans="1:16" ht="15" customHeight="1" outlineLevel="1" x14ac:dyDescent="0.25">
      <c r="A51" s="16"/>
      <c r="B51" s="16"/>
      <c r="C51" s="16"/>
      <c r="D51" s="16"/>
      <c r="E51" s="16"/>
      <c r="F51" s="16"/>
      <c r="G51" s="16"/>
      <c r="H51" s="16"/>
      <c r="I51" s="16"/>
      <c r="J51" s="16"/>
      <c r="K51" s="16"/>
      <c r="L51" s="16"/>
      <c r="M51" s="16"/>
      <c r="N51" s="16"/>
      <c r="O51" s="16"/>
      <c r="P51" s="16"/>
    </row>
    <row r="52" spans="1:16" ht="15.75" customHeight="1" outlineLevel="1" x14ac:dyDescent="0.25">
      <c r="B52" s="53" t="s">
        <v>50</v>
      </c>
      <c r="E52" s="54"/>
      <c r="F52" s="55"/>
      <c r="G52" s="56">
        <f>G43</f>
        <v>2028</v>
      </c>
      <c r="H52" s="56"/>
      <c r="I52" s="56"/>
      <c r="J52" s="56"/>
      <c r="K52" s="56"/>
      <c r="L52" s="56"/>
    </row>
    <row r="53" spans="1:16" ht="15" customHeight="1" outlineLevel="1" x14ac:dyDescent="0.25">
      <c r="A53" s="105"/>
      <c r="B53" s="57" t="s">
        <v>25</v>
      </c>
      <c r="C53" s="58"/>
      <c r="D53" s="58" t="s">
        <v>26</v>
      </c>
      <c r="E53" s="59" t="s">
        <v>27</v>
      </c>
      <c r="F53" s="60"/>
      <c r="G53" s="60"/>
      <c r="H53" s="60"/>
      <c r="I53" s="60"/>
      <c r="J53" s="60"/>
      <c r="K53" s="60"/>
      <c r="L53" s="65" t="s">
        <v>36</v>
      </c>
      <c r="M53" s="105"/>
      <c r="N53" s="105"/>
      <c r="O53" s="105"/>
      <c r="P53" s="105"/>
    </row>
    <row r="54" spans="1:16" ht="30.75" customHeight="1" outlineLevel="1" x14ac:dyDescent="0.25">
      <c r="B54" s="61" t="s">
        <v>28</v>
      </c>
      <c r="C54" s="62" t="s">
        <v>29</v>
      </c>
      <c r="D54" s="62" t="s">
        <v>30</v>
      </c>
      <c r="E54" s="63" t="s">
        <v>30</v>
      </c>
      <c r="F54" s="106"/>
      <c r="G54" s="106"/>
      <c r="H54" s="64" t="s">
        <v>51</v>
      </c>
      <c r="I54" s="107"/>
      <c r="J54" s="107"/>
      <c r="K54" s="106" t="s">
        <v>52</v>
      </c>
    </row>
    <row r="55" spans="1:16" ht="15" customHeight="1" outlineLevel="1" x14ac:dyDescent="0.25">
      <c r="B55" s="108" t="str">
        <f>IF(B29=0,"",B29)</f>
        <v>Residential</v>
      </c>
      <c r="C55" s="67" t="s">
        <v>38</v>
      </c>
      <c r="D55" s="67">
        <f t="shared" ref="D55:D62" si="5">+D29</f>
        <v>4006</v>
      </c>
      <c r="E55" s="67">
        <v>4707</v>
      </c>
      <c r="F55" s="109"/>
      <c r="G55" s="109"/>
      <c r="H55" s="110">
        <f>+H29</f>
        <v>63965726.831952386</v>
      </c>
      <c r="I55" s="109"/>
      <c r="J55" s="109"/>
      <c r="K55" s="111">
        <f>+$G$18/1000</f>
        <v>4.3103314556928E-2</v>
      </c>
      <c r="L55" s="72">
        <f t="shared" ref="L55:L65" si="6">+K55*H55</f>
        <v>2757134.8445001733</v>
      </c>
    </row>
    <row r="56" spans="1:16" ht="15" customHeight="1" outlineLevel="1" x14ac:dyDescent="0.25">
      <c r="B56" s="108" t="str">
        <f t="shared" ref="B56:B65" si="7">IF(B30=0,"",B30)</f>
        <v>CSMUR</v>
      </c>
      <c r="C56" s="67" t="s">
        <v>38</v>
      </c>
      <c r="D56" s="67">
        <f t="shared" si="5"/>
        <v>4006</v>
      </c>
      <c r="E56" s="67">
        <v>4707</v>
      </c>
      <c r="F56" s="109"/>
      <c r="G56" s="109"/>
      <c r="H56" s="110">
        <f t="shared" ref="H56:H63" si="8">+H30</f>
        <v>447727.69563463755</v>
      </c>
      <c r="I56" s="109"/>
      <c r="J56" s="109"/>
      <c r="K56" s="111">
        <f>+$G$18/1000</f>
        <v>4.3103314556928E-2</v>
      </c>
      <c r="L56" s="72">
        <f t="shared" si="6"/>
        <v>19298.547700788302</v>
      </c>
    </row>
    <row r="57" spans="1:16" ht="15" customHeight="1" outlineLevel="1" x14ac:dyDescent="0.25">
      <c r="B57" s="108" t="str">
        <f t="shared" si="7"/>
        <v>GS&lt;50 kW</v>
      </c>
      <c r="C57" s="67" t="s">
        <v>38</v>
      </c>
      <c r="D57" s="67">
        <f t="shared" si="5"/>
        <v>4010</v>
      </c>
      <c r="E57" s="67">
        <v>4707</v>
      </c>
      <c r="F57" s="109"/>
      <c r="G57" s="109"/>
      <c r="H57" s="110">
        <f>+H31</f>
        <v>317887097.63702804</v>
      </c>
      <c r="I57" s="109"/>
      <c r="J57" s="109"/>
      <c r="K57" s="111">
        <f>+$G$18/1000</f>
        <v>4.3103314556928E-2</v>
      </c>
      <c r="L57" s="72">
        <f>+K57*H57</f>
        <v>13701987.563037703</v>
      </c>
    </row>
    <row r="58" spans="1:16" ht="15" customHeight="1" outlineLevel="1" x14ac:dyDescent="0.25">
      <c r="B58" s="108" t="str">
        <f>IF(B32=0,"",B32)</f>
        <v>GS 50-999 kW</v>
      </c>
      <c r="C58" s="67" t="s">
        <v>38</v>
      </c>
      <c r="D58" s="67">
        <f t="shared" si="5"/>
        <v>4035</v>
      </c>
      <c r="E58" s="67">
        <v>4707</v>
      </c>
      <c r="F58" s="109"/>
      <c r="G58" s="109"/>
      <c r="H58" s="110">
        <f t="shared" si="8"/>
        <v>5433170575.6617231</v>
      </c>
      <c r="I58" s="109"/>
      <c r="J58" s="109"/>
      <c r="K58" s="111">
        <f t="shared" ref="K58:K65" si="9">+$G$18/1000</f>
        <v>4.3103314556928E-2</v>
      </c>
      <c r="L58" s="72">
        <f t="shared" si="6"/>
        <v>234187660.36419284</v>
      </c>
    </row>
    <row r="59" spans="1:16" ht="15" customHeight="1" outlineLevel="1" x14ac:dyDescent="0.25">
      <c r="B59" s="108" t="str">
        <f>IF(B33=0,"",B33)</f>
        <v>GS 1,000-4,999 kW</v>
      </c>
      <c r="C59" s="67" t="s">
        <v>38</v>
      </c>
      <c r="D59" s="67">
        <f t="shared" si="5"/>
        <v>4035</v>
      </c>
      <c r="E59" s="67">
        <v>4707</v>
      </c>
      <c r="F59" s="109"/>
      <c r="G59" s="109"/>
      <c r="H59" s="110">
        <f>+H33</f>
        <v>703326085.13131309</v>
      </c>
      <c r="I59" s="109"/>
      <c r="J59" s="109"/>
      <c r="K59" s="111">
        <f>+$G$18/1000</f>
        <v>4.3103314556928E-2</v>
      </c>
      <c r="L59" s="72">
        <f t="shared" si="6"/>
        <v>30315685.483507708</v>
      </c>
    </row>
    <row r="60" spans="1:16" ht="15" customHeight="1" outlineLevel="1" x14ac:dyDescent="0.25">
      <c r="B60" s="108" t="str">
        <f t="shared" si="7"/>
        <v>Large User</v>
      </c>
      <c r="C60" s="67" t="s">
        <v>38</v>
      </c>
      <c r="D60" s="67">
        <f t="shared" si="5"/>
        <v>4020</v>
      </c>
      <c r="E60" s="67">
        <v>4707</v>
      </c>
      <c r="F60" s="109"/>
      <c r="G60" s="109"/>
      <c r="H60" s="110">
        <f t="shared" si="8"/>
        <v>212729159.51440361</v>
      </c>
      <c r="I60" s="109"/>
      <c r="J60" s="109"/>
      <c r="K60" s="111">
        <f t="shared" si="9"/>
        <v>4.3103314556928E-2</v>
      </c>
      <c r="L60" s="72">
        <f t="shared" si="6"/>
        <v>9169331.8779802527</v>
      </c>
    </row>
    <row r="61" spans="1:16" ht="15" customHeight="1" outlineLevel="1" x14ac:dyDescent="0.25">
      <c r="B61" s="108" t="str">
        <f t="shared" si="7"/>
        <v>Streetlighting</v>
      </c>
      <c r="C61" s="67" t="s">
        <v>38</v>
      </c>
      <c r="D61" s="67">
        <f t="shared" si="5"/>
        <v>4025</v>
      </c>
      <c r="E61" s="67">
        <v>4707</v>
      </c>
      <c r="F61" s="109"/>
      <c r="G61" s="109"/>
      <c r="H61" s="110">
        <f t="shared" si="8"/>
        <v>107818615.36509365</v>
      </c>
      <c r="I61" s="109"/>
      <c r="J61" s="109"/>
      <c r="K61" s="111">
        <f t="shared" si="9"/>
        <v>4.3103314556928E-2</v>
      </c>
      <c r="L61" s="72">
        <f t="shared" si="6"/>
        <v>4647339.6931740623</v>
      </c>
    </row>
    <row r="62" spans="1:16" ht="15" customHeight="1" outlineLevel="1" x14ac:dyDescent="0.25">
      <c r="B62" s="108" t="str">
        <f>IF(B36=0,"",B36)</f>
        <v>USL</v>
      </c>
      <c r="C62" s="67" t="s">
        <v>38</v>
      </c>
      <c r="D62" s="67">
        <f t="shared" si="5"/>
        <v>4025</v>
      </c>
      <c r="E62" s="67">
        <v>4707</v>
      </c>
      <c r="F62" s="109"/>
      <c r="G62" s="109"/>
      <c r="H62" s="110">
        <f>+H36</f>
        <v>27687.097221233682</v>
      </c>
      <c r="I62" s="109"/>
      <c r="J62" s="109"/>
      <c r="K62" s="111">
        <f t="shared" si="9"/>
        <v>4.3103314556928E-2</v>
      </c>
      <c r="L62" s="72">
        <f t="shared" si="6"/>
        <v>1193.4056606950826</v>
      </c>
    </row>
    <row r="63" spans="1:16" ht="15" customHeight="1" outlineLevel="1" x14ac:dyDescent="0.25">
      <c r="B63" s="108" t="str">
        <f t="shared" si="7"/>
        <v/>
      </c>
      <c r="C63" s="67" t="s">
        <v>38</v>
      </c>
      <c r="D63" s="67">
        <v>4025</v>
      </c>
      <c r="E63" s="67">
        <v>4707</v>
      </c>
      <c r="F63" s="109"/>
      <c r="G63" s="109"/>
      <c r="H63" s="110">
        <f t="shared" si="8"/>
        <v>0</v>
      </c>
      <c r="I63" s="109"/>
      <c r="J63" s="109"/>
      <c r="K63" s="111">
        <f t="shared" si="9"/>
        <v>4.3103314556928E-2</v>
      </c>
      <c r="L63" s="72">
        <f t="shared" si="6"/>
        <v>0</v>
      </c>
    </row>
    <row r="64" spans="1:16" ht="15" customHeight="1" outlineLevel="1" x14ac:dyDescent="0.25">
      <c r="B64" s="108" t="str">
        <f t="shared" si="7"/>
        <v/>
      </c>
      <c r="C64" s="67" t="s">
        <v>38</v>
      </c>
      <c r="D64" s="67">
        <v>4025</v>
      </c>
      <c r="E64" s="67">
        <v>4707</v>
      </c>
      <c r="F64" s="109"/>
      <c r="G64" s="109"/>
      <c r="H64" s="110">
        <f>+H38</f>
        <v>0</v>
      </c>
      <c r="I64" s="109"/>
      <c r="J64" s="109"/>
      <c r="K64" s="111">
        <f t="shared" si="9"/>
        <v>4.3103314556928E-2</v>
      </c>
      <c r="L64" s="72">
        <f>+K64*H64</f>
        <v>0</v>
      </c>
    </row>
    <row r="65" spans="1:16" ht="15" customHeight="1" outlineLevel="1" x14ac:dyDescent="0.25">
      <c r="B65" s="108" t="str">
        <f t="shared" si="7"/>
        <v/>
      </c>
      <c r="C65" s="67" t="s">
        <v>38</v>
      </c>
      <c r="D65" s="67">
        <v>4025</v>
      </c>
      <c r="E65" s="67">
        <v>4707</v>
      </c>
      <c r="F65" s="109"/>
      <c r="G65" s="109"/>
      <c r="H65" s="110">
        <f>+H39</f>
        <v>0</v>
      </c>
      <c r="I65" s="109"/>
      <c r="J65" s="109"/>
      <c r="K65" s="111">
        <f t="shared" si="9"/>
        <v>4.3103314556928E-2</v>
      </c>
      <c r="L65" s="72">
        <f t="shared" si="6"/>
        <v>0</v>
      </c>
    </row>
    <row r="66" spans="1:16" ht="15" customHeight="1" outlineLevel="1" x14ac:dyDescent="0.25">
      <c r="B66" s="108" t="s">
        <v>53</v>
      </c>
      <c r="C66" s="62"/>
      <c r="D66" s="62"/>
      <c r="E66" s="63"/>
      <c r="F66" s="112"/>
      <c r="G66" s="112"/>
      <c r="H66" s="113">
        <f>SUM(H55:H65)</f>
        <v>6839372674.9343691</v>
      </c>
      <c r="I66" s="112"/>
      <c r="J66" s="112"/>
      <c r="K66" s="114"/>
      <c r="L66" s="82"/>
      <c r="P66" s="115"/>
    </row>
    <row r="67" spans="1:16" ht="15" customHeight="1" outlineLevel="1" x14ac:dyDescent="0.25">
      <c r="B67" s="57" t="s">
        <v>46</v>
      </c>
      <c r="C67" s="116"/>
      <c r="D67" s="58"/>
      <c r="E67" s="59"/>
      <c r="F67" s="117"/>
      <c r="G67" s="117"/>
      <c r="H67" s="117"/>
      <c r="I67" s="117"/>
      <c r="J67" s="117"/>
      <c r="K67" s="79"/>
      <c r="L67" s="118">
        <f>SUM(L55:L65)</f>
        <v>294799631.77975422</v>
      </c>
    </row>
    <row r="68" spans="1:16" ht="15" customHeight="1" outlineLevel="1" x14ac:dyDescent="0.25">
      <c r="B68" s="105"/>
      <c r="C68" s="119"/>
      <c r="D68" s="120"/>
      <c r="E68" s="120"/>
      <c r="F68" s="121"/>
      <c r="G68" s="121"/>
      <c r="H68" s="121"/>
      <c r="I68" s="121"/>
      <c r="J68" s="121"/>
      <c r="K68" s="121"/>
      <c r="L68" s="9"/>
    </row>
    <row r="69" spans="1:16" ht="15" customHeight="1" outlineLevel="1" x14ac:dyDescent="0.25">
      <c r="L69" s="122"/>
    </row>
    <row r="70" spans="1:16" ht="21" x14ac:dyDescent="0.55000000000000004">
      <c r="A70" s="1" t="s">
        <v>54</v>
      </c>
      <c r="F70" s="123"/>
      <c r="G70" s="123"/>
      <c r="H70" s="123"/>
      <c r="I70" s="123"/>
      <c r="J70" s="123"/>
      <c r="K70" s="123"/>
    </row>
    <row r="71" spans="1:16" x14ac:dyDescent="0.25">
      <c r="A71" s="1" t="s">
        <v>55</v>
      </c>
      <c r="G71" s="124"/>
      <c r="H71" s="124"/>
      <c r="I71" s="124"/>
      <c r="J71" s="124"/>
      <c r="K71" s="124"/>
    </row>
    <row r="72" spans="1:16" x14ac:dyDescent="0.25">
      <c r="A72" s="1" t="s">
        <v>56</v>
      </c>
    </row>
  </sheetData>
  <mergeCells count="8">
    <mergeCell ref="G43:L43"/>
    <mergeCell ref="G52:L52"/>
    <mergeCell ref="B4:I6"/>
    <mergeCell ref="C17:E17"/>
    <mergeCell ref="C18:E18"/>
    <mergeCell ref="C19:E19"/>
    <mergeCell ref="C20:E20"/>
    <mergeCell ref="G26:L26"/>
  </mergeCells>
  <conditionalFormatting sqref="B1">
    <cfRule type="expression" dxfId="0" priority="1" stopIfTrue="1">
      <formula>LEFT($C1,6)="Macros"</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1964-D29C-4046-A8D1-4AAEBB66BC46}">
  <sheetPr>
    <pageSetUpPr fitToPage="1"/>
  </sheetPr>
  <dimension ref="A1:L184"/>
  <sheetViews>
    <sheetView showGridLines="0" zoomScale="102" workbookViewId="0">
      <selection activeCell="F165" sqref="F165"/>
    </sheetView>
  </sheetViews>
  <sheetFormatPr defaultColWidth="9.140625" defaultRowHeight="15" x14ac:dyDescent="0.25"/>
  <cols>
    <col min="1" max="1" width="37" style="1" customWidth="1"/>
    <col min="2" max="2" width="8" style="1" bestFit="1" customWidth="1"/>
    <col min="3" max="3" width="1.5703125" style="1" customWidth="1"/>
    <col min="4" max="4" width="23.140625" style="1" bestFit="1" customWidth="1"/>
    <col min="5" max="5" width="16.85546875" style="1" bestFit="1" customWidth="1"/>
    <col min="6" max="6" width="15.28515625" style="1" bestFit="1" customWidth="1"/>
    <col min="7" max="7" width="2.140625" style="1" customWidth="1"/>
    <col min="8" max="8" width="19.140625" style="1" customWidth="1"/>
    <col min="9" max="9" width="11.140625" style="1" customWidth="1"/>
    <col min="10" max="10" width="14.28515625" style="1" bestFit="1" customWidth="1"/>
    <col min="11" max="11" width="16.140625" style="1" bestFit="1" customWidth="1"/>
    <col min="12" max="12" width="12" style="1" bestFit="1" customWidth="1"/>
    <col min="13" max="16384" width="9.140625" style="1"/>
  </cols>
  <sheetData>
    <row r="1" spans="1:11" ht="21" x14ac:dyDescent="0.35">
      <c r="A1" s="125" t="s">
        <v>57</v>
      </c>
      <c r="B1" s="125"/>
      <c r="C1" s="125"/>
      <c r="D1" s="125"/>
      <c r="E1" s="125"/>
      <c r="F1" s="125"/>
      <c r="G1" s="125"/>
      <c r="H1" s="125"/>
      <c r="I1" s="125"/>
      <c r="J1" s="125"/>
    </row>
    <row r="2" spans="1:11" x14ac:dyDescent="0.25">
      <c r="A2" s="126"/>
      <c r="B2" s="126"/>
      <c r="C2" s="126"/>
      <c r="D2" s="126"/>
      <c r="E2" s="126"/>
      <c r="F2" s="126"/>
      <c r="G2" s="126"/>
      <c r="H2" s="126"/>
      <c r="I2" s="126"/>
      <c r="J2" s="4" t="s">
        <v>0</v>
      </c>
      <c r="K2" s="5"/>
    </row>
    <row r="3" spans="1:11" x14ac:dyDescent="0.25">
      <c r="A3" s="126"/>
      <c r="B3" s="126"/>
      <c r="C3" s="126"/>
      <c r="D3" s="126"/>
      <c r="E3" s="126"/>
      <c r="F3" s="126"/>
      <c r="G3" s="126"/>
      <c r="H3" s="126"/>
      <c r="I3" s="126"/>
      <c r="J3" s="4" t="s">
        <v>1</v>
      </c>
      <c r="K3" s="5"/>
    </row>
    <row r="4" spans="1:11" x14ac:dyDescent="0.25">
      <c r="A4" s="126"/>
      <c r="B4" s="126"/>
      <c r="C4" s="126"/>
      <c r="D4" s="126"/>
      <c r="E4" s="126"/>
      <c r="F4" s="126"/>
      <c r="G4" s="126"/>
      <c r="H4" s="126"/>
      <c r="I4" s="126"/>
      <c r="J4" s="4" t="s">
        <v>3</v>
      </c>
      <c r="K4" s="5"/>
    </row>
    <row r="5" spans="1:11" x14ac:dyDescent="0.25">
      <c r="A5" s="126"/>
      <c r="B5" s="126"/>
      <c r="C5" s="126"/>
      <c r="D5" s="126"/>
      <c r="E5" s="126"/>
      <c r="F5" s="126"/>
      <c r="G5" s="126"/>
      <c r="H5" s="126"/>
      <c r="I5" s="126"/>
      <c r="J5" s="4" t="s">
        <v>4</v>
      </c>
      <c r="K5" s="5"/>
    </row>
    <row r="6" spans="1:11" x14ac:dyDescent="0.25">
      <c r="A6" s="126"/>
      <c r="B6" s="126"/>
      <c r="C6" s="126"/>
      <c r="D6" s="126"/>
      <c r="E6" s="126"/>
      <c r="F6" s="126"/>
      <c r="G6" s="126"/>
      <c r="H6" s="126"/>
      <c r="I6" s="126"/>
      <c r="J6" s="4" t="s">
        <v>5</v>
      </c>
      <c r="K6" s="5"/>
    </row>
    <row r="7" spans="1:11" x14ac:dyDescent="0.25">
      <c r="A7" s="1" t="s">
        <v>58</v>
      </c>
      <c r="J7" s="4"/>
      <c r="K7" s="10"/>
    </row>
    <row r="8" spans="1:11" x14ac:dyDescent="0.25">
      <c r="A8" s="1" t="s">
        <v>59</v>
      </c>
      <c r="J8" s="4" t="s">
        <v>6</v>
      </c>
      <c r="K8" s="5"/>
    </row>
    <row r="9" spans="1:11" x14ac:dyDescent="0.25">
      <c r="A9" s="1" t="s">
        <v>60</v>
      </c>
      <c r="E9" s="127"/>
      <c r="F9" s="127"/>
      <c r="G9" s="9"/>
      <c r="H9" s="9"/>
      <c r="I9" s="127"/>
      <c r="J9" s="127"/>
    </row>
    <row r="10" spans="1:11" x14ac:dyDescent="0.25">
      <c r="B10" s="128"/>
      <c r="C10" s="129"/>
      <c r="D10" s="130" t="s">
        <v>94</v>
      </c>
      <c r="E10" s="131" t="s">
        <v>13</v>
      </c>
      <c r="F10" s="131"/>
      <c r="G10" s="132"/>
      <c r="H10" s="130" t="str">
        <f>D10</f>
        <v>2028 Test Year</v>
      </c>
      <c r="I10" s="131" t="s">
        <v>12</v>
      </c>
      <c r="J10" s="131"/>
      <c r="K10" s="133" t="s">
        <v>61</v>
      </c>
    </row>
    <row r="11" spans="1:11" x14ac:dyDescent="0.25">
      <c r="A11" s="134" t="s">
        <v>62</v>
      </c>
      <c r="B11" s="135" t="s">
        <v>63</v>
      </c>
      <c r="C11" s="136"/>
      <c r="D11" s="137" t="s">
        <v>64</v>
      </c>
      <c r="E11" s="137" t="s">
        <v>65</v>
      </c>
      <c r="F11" s="65" t="s">
        <v>66</v>
      </c>
      <c r="G11" s="9"/>
      <c r="H11" s="137" t="s">
        <v>64</v>
      </c>
      <c r="I11" s="137" t="s">
        <v>65</v>
      </c>
      <c r="J11" s="65" t="s">
        <v>66</v>
      </c>
      <c r="K11" s="138" t="s">
        <v>67</v>
      </c>
    </row>
    <row r="12" spans="1:11" x14ac:dyDescent="0.25">
      <c r="A12" s="139" t="s">
        <v>68</v>
      </c>
      <c r="B12" s="140"/>
      <c r="C12" s="141"/>
      <c r="D12" s="142"/>
      <c r="E12" s="143"/>
      <c r="F12" s="144"/>
      <c r="H12" s="142"/>
      <c r="I12" s="143"/>
      <c r="J12" s="144"/>
      <c r="K12" s="145"/>
    </row>
    <row r="13" spans="1:11" x14ac:dyDescent="0.25">
      <c r="A13" s="146" t="s">
        <v>37</v>
      </c>
      <c r="B13" s="147" t="s">
        <v>38</v>
      </c>
      <c r="C13" s="141"/>
      <c r="D13" s="142">
        <v>5158582589.6031418</v>
      </c>
      <c r="E13" s="148"/>
      <c r="F13" s="149">
        <v>554570056.90684354</v>
      </c>
      <c r="H13" s="142">
        <v>63965726.831952386</v>
      </c>
      <c r="I13" s="150"/>
      <c r="J13" s="144">
        <v>4119458.9006069438</v>
      </c>
      <c r="K13" s="145"/>
    </row>
    <row r="14" spans="1:11" x14ac:dyDescent="0.25">
      <c r="A14" s="146" t="s">
        <v>39</v>
      </c>
      <c r="B14" s="151" t="s">
        <v>38</v>
      </c>
      <c r="C14" s="141"/>
      <c r="D14" s="142">
        <v>331498833.77842283</v>
      </c>
      <c r="E14" s="148"/>
      <c r="F14" s="149">
        <v>35637565.924324043</v>
      </c>
      <c r="H14" s="142">
        <v>447727.69563463755</v>
      </c>
      <c r="I14" s="150"/>
      <c r="J14" s="144">
        <v>28834.126213805877</v>
      </c>
      <c r="K14" s="145"/>
    </row>
    <row r="15" spans="1:11" x14ac:dyDescent="0.25">
      <c r="A15" s="146" t="s">
        <v>40</v>
      </c>
      <c r="B15" s="151" t="s">
        <v>38</v>
      </c>
      <c r="C15" s="141"/>
      <c r="D15" s="142">
        <v>2039045805.7347302</v>
      </c>
      <c r="E15" s="148"/>
      <c r="F15" s="149">
        <v>219206289.49530178</v>
      </c>
      <c r="H15" s="142">
        <v>318191710.39154661</v>
      </c>
      <c r="I15" s="150"/>
      <c r="J15" s="144">
        <v>20491874.921009094</v>
      </c>
      <c r="K15" s="145"/>
    </row>
    <row r="16" spans="1:11" x14ac:dyDescent="0.25">
      <c r="A16" s="146" t="s">
        <v>41</v>
      </c>
      <c r="B16" s="151" t="s">
        <v>38</v>
      </c>
      <c r="C16" s="141"/>
      <c r="D16" s="142">
        <v>3168911225.7803173</v>
      </c>
      <c r="E16" s="148"/>
      <c r="F16" s="149">
        <v>340671734.58764458</v>
      </c>
      <c r="H16" s="142">
        <v>6105953947.0511885</v>
      </c>
      <c r="I16" s="150"/>
      <c r="J16" s="144">
        <v>393229743.17101777</v>
      </c>
      <c r="K16" s="145"/>
    </row>
    <row r="17" spans="1:11" x14ac:dyDescent="0.25">
      <c r="A17" s="146" t="s">
        <v>42</v>
      </c>
      <c r="B17" s="151" t="s">
        <v>38</v>
      </c>
      <c r="C17" s="141"/>
      <c r="D17" s="142">
        <v>115656584.06618753</v>
      </c>
      <c r="E17" s="148"/>
      <c r="F17" s="149">
        <v>12433585.639688501</v>
      </c>
      <c r="H17" s="142">
        <v>4243988796.5713396</v>
      </c>
      <c r="I17" s="150"/>
      <c r="J17" s="144">
        <v>273317263.60340238</v>
      </c>
      <c r="K17" s="145"/>
    </row>
    <row r="18" spans="1:11" x14ac:dyDescent="0.25">
      <c r="A18" s="146" t="s">
        <v>43</v>
      </c>
      <c r="B18" s="151" t="s">
        <v>38</v>
      </c>
      <c r="C18" s="141"/>
      <c r="D18" s="142">
        <v>3.1550738578006152E-2</v>
      </c>
      <c r="E18" s="148"/>
      <c r="F18" s="149">
        <v>3.3918415736761314E-3</v>
      </c>
      <c r="H18" s="142">
        <v>1801106579.6377616</v>
      </c>
      <c r="I18" s="150"/>
      <c r="J18" s="144">
        <v>115993124.72322677</v>
      </c>
      <c r="K18" s="145"/>
    </row>
    <row r="19" spans="1:11" x14ac:dyDescent="0.25">
      <c r="A19" s="146" t="s">
        <v>44</v>
      </c>
      <c r="B19" s="151" t="s">
        <v>38</v>
      </c>
      <c r="C19" s="141"/>
      <c r="D19" s="142">
        <v>0</v>
      </c>
      <c r="E19" s="148"/>
      <c r="F19" s="149">
        <v>0</v>
      </c>
      <c r="H19" s="142">
        <v>107818615.36509365</v>
      </c>
      <c r="I19" s="150"/>
      <c r="J19" s="144">
        <v>6943630.2331670849</v>
      </c>
      <c r="K19" s="145"/>
    </row>
    <row r="20" spans="1:11" x14ac:dyDescent="0.25">
      <c r="A20" s="146" t="s">
        <v>45</v>
      </c>
      <c r="B20" s="151" t="s">
        <v>38</v>
      </c>
      <c r="C20" s="141"/>
      <c r="D20" s="142">
        <v>43635484.100428723</v>
      </c>
      <c r="E20" s="148"/>
      <c r="F20" s="149">
        <v>4691004.2594847912</v>
      </c>
      <c r="H20" s="142">
        <v>27687.097221233682</v>
      </c>
      <c r="I20" s="150"/>
      <c r="J20" s="144">
        <v>1783.0776687588154</v>
      </c>
      <c r="K20" s="145"/>
    </row>
    <row r="21" spans="1:11" x14ac:dyDescent="0.25">
      <c r="A21" s="146" t="s">
        <v>95</v>
      </c>
      <c r="B21" s="152"/>
      <c r="C21" s="141"/>
      <c r="D21" s="142">
        <v>0</v>
      </c>
      <c r="E21" s="148"/>
      <c r="F21" s="149">
        <v>0</v>
      </c>
      <c r="H21" s="142">
        <v>0</v>
      </c>
      <c r="I21" s="150"/>
      <c r="J21" s="144">
        <v>0</v>
      </c>
      <c r="K21" s="145"/>
    </row>
    <row r="22" spans="1:11" x14ac:dyDescent="0.25">
      <c r="A22" s="146" t="s">
        <v>95</v>
      </c>
      <c r="B22" s="152"/>
      <c r="C22" s="153"/>
      <c r="D22" s="142">
        <v>0</v>
      </c>
      <c r="E22" s="148"/>
      <c r="F22" s="149">
        <v>0</v>
      </c>
      <c r="H22" s="142">
        <v>0</v>
      </c>
      <c r="I22" s="150"/>
      <c r="J22" s="144">
        <v>0</v>
      </c>
      <c r="K22" s="145"/>
    </row>
    <row r="23" spans="1:11" x14ac:dyDescent="0.25">
      <c r="A23" s="146" t="s">
        <v>95</v>
      </c>
      <c r="B23" s="154"/>
      <c r="C23" s="141"/>
      <c r="D23" s="142">
        <v>0</v>
      </c>
      <c r="E23" s="148"/>
      <c r="F23" s="149">
        <v>0</v>
      </c>
      <c r="H23" s="142">
        <v>0</v>
      </c>
      <c r="I23" s="150"/>
      <c r="J23" s="144">
        <v>0</v>
      </c>
      <c r="K23" s="145"/>
    </row>
    <row r="24" spans="1:11" x14ac:dyDescent="0.25">
      <c r="A24" s="139" t="s">
        <v>69</v>
      </c>
      <c r="B24" s="146"/>
      <c r="C24" s="141"/>
      <c r="D24" s="142"/>
      <c r="E24" s="155"/>
      <c r="F24" s="149">
        <f>SUM(F13:F23)</f>
        <v>1167210236.816679</v>
      </c>
      <c r="G24" s="146"/>
      <c r="H24" s="142"/>
      <c r="I24" s="156"/>
      <c r="J24" s="157">
        <f>SUM(J13:J23)</f>
        <v>814125712.75631261</v>
      </c>
      <c r="K24" s="158">
        <f>F24+J24</f>
        <v>1981335949.5729916</v>
      </c>
    </row>
    <row r="25" spans="1:11" ht="7.5" customHeight="1" x14ac:dyDescent="0.25">
      <c r="D25" s="159"/>
      <c r="I25" s="160"/>
      <c r="J25" s="161"/>
    </row>
    <row r="26" spans="1:11" x14ac:dyDescent="0.25">
      <c r="A26" s="134" t="s">
        <v>70</v>
      </c>
      <c r="B26" s="135" t="s">
        <v>63</v>
      </c>
      <c r="C26" s="136"/>
      <c r="D26" s="162" t="s">
        <v>64</v>
      </c>
      <c r="E26" s="163" t="s">
        <v>65</v>
      </c>
      <c r="F26" s="164" t="s">
        <v>66</v>
      </c>
      <c r="G26" s="9"/>
      <c r="H26" s="165" t="s">
        <v>64</v>
      </c>
      <c r="I26" s="163" t="s">
        <v>65</v>
      </c>
      <c r="J26" s="164" t="s">
        <v>66</v>
      </c>
      <c r="K26" s="162" t="s">
        <v>61</v>
      </c>
    </row>
    <row r="27" spans="1:11" x14ac:dyDescent="0.25">
      <c r="A27" s="139" t="s">
        <v>71</v>
      </c>
      <c r="B27" s="140"/>
      <c r="C27" s="136"/>
      <c r="D27" s="160"/>
      <c r="E27" s="161"/>
      <c r="F27" s="166"/>
      <c r="G27" s="9"/>
      <c r="H27" s="167"/>
      <c r="I27" s="161"/>
      <c r="J27" s="166"/>
      <c r="K27" s="168"/>
    </row>
    <row r="28" spans="1:11" x14ac:dyDescent="0.25">
      <c r="A28" s="146" t="str">
        <f>IF(A13="","",A13 &amp; " - Class B")</f>
        <v>Residential - Class B</v>
      </c>
      <c r="B28" s="147" t="s">
        <v>38</v>
      </c>
      <c r="C28" s="141"/>
      <c r="D28" s="89"/>
      <c r="E28" s="89"/>
      <c r="F28" s="169">
        <f>D28*E28</f>
        <v>0</v>
      </c>
      <c r="H28" s="170"/>
      <c r="I28" s="89"/>
      <c r="J28" s="144">
        <v>2757134.8445001733</v>
      </c>
      <c r="K28" s="145"/>
    </row>
    <row r="29" spans="1:11" x14ac:dyDescent="0.25">
      <c r="A29" s="146" t="str">
        <f t="shared" ref="A29:A38" si="0">IF(A14="","",A14 &amp; " - Class B")</f>
        <v>CSMUR - Class B</v>
      </c>
      <c r="B29" s="151" t="s">
        <v>38</v>
      </c>
      <c r="C29" s="141"/>
      <c r="D29" s="89"/>
      <c r="E29" s="89"/>
      <c r="F29" s="169">
        <f t="shared" ref="F29:F38" si="1">D29*E29</f>
        <v>0</v>
      </c>
      <c r="H29" s="170"/>
      <c r="I29" s="89"/>
      <c r="J29" s="144">
        <v>19298.547700788302</v>
      </c>
      <c r="K29" s="145"/>
    </row>
    <row r="30" spans="1:11" x14ac:dyDescent="0.25">
      <c r="A30" s="146" t="str">
        <f t="shared" si="0"/>
        <v>GS&lt;50 kW - Class B</v>
      </c>
      <c r="B30" s="151" t="s">
        <v>38</v>
      </c>
      <c r="C30" s="141"/>
      <c r="D30" s="89"/>
      <c r="E30" s="89"/>
      <c r="F30" s="169">
        <f t="shared" si="1"/>
        <v>0</v>
      </c>
      <c r="H30" s="170"/>
      <c r="I30" s="89"/>
      <c r="J30" s="144">
        <v>13701987.563037703</v>
      </c>
      <c r="K30" s="145"/>
    </row>
    <row r="31" spans="1:11" x14ac:dyDescent="0.25">
      <c r="A31" s="146" t="str">
        <f t="shared" si="0"/>
        <v>GS 50-999 kW - Class B</v>
      </c>
      <c r="B31" s="151" t="s">
        <v>38</v>
      </c>
      <c r="C31" s="141"/>
      <c r="D31" s="89"/>
      <c r="E31" s="89"/>
      <c r="F31" s="169">
        <f t="shared" si="1"/>
        <v>0</v>
      </c>
      <c r="H31" s="170"/>
      <c r="I31" s="89"/>
      <c r="J31" s="144">
        <v>234187660.36419284</v>
      </c>
      <c r="K31" s="145"/>
    </row>
    <row r="32" spans="1:11" x14ac:dyDescent="0.25">
      <c r="A32" s="146" t="str">
        <f t="shared" si="0"/>
        <v>GS 1,000-4,999 kW - Class B</v>
      </c>
      <c r="B32" s="151" t="s">
        <v>38</v>
      </c>
      <c r="C32" s="141"/>
      <c r="D32" s="89"/>
      <c r="E32" s="89"/>
      <c r="F32" s="169">
        <f t="shared" si="1"/>
        <v>0</v>
      </c>
      <c r="H32" s="170"/>
      <c r="I32" s="89"/>
      <c r="J32" s="144">
        <v>30315685.483507708</v>
      </c>
      <c r="K32" s="145"/>
    </row>
    <row r="33" spans="1:12" x14ac:dyDescent="0.25">
      <c r="A33" s="146" t="str">
        <f t="shared" si="0"/>
        <v>Large User - Class B</v>
      </c>
      <c r="B33" s="151" t="s">
        <v>38</v>
      </c>
      <c r="C33" s="141"/>
      <c r="D33" s="89"/>
      <c r="E33" s="89"/>
      <c r="F33" s="169">
        <f t="shared" si="1"/>
        <v>0</v>
      </c>
      <c r="H33" s="170"/>
      <c r="I33" s="89"/>
      <c r="J33" s="144">
        <v>9169331.8779802527</v>
      </c>
      <c r="K33" s="145"/>
    </row>
    <row r="34" spans="1:12" x14ac:dyDescent="0.25">
      <c r="A34" s="146" t="str">
        <f t="shared" si="0"/>
        <v>Streetlighting - Class B</v>
      </c>
      <c r="B34" s="151" t="s">
        <v>38</v>
      </c>
      <c r="C34" s="141"/>
      <c r="D34" s="89"/>
      <c r="E34" s="89"/>
      <c r="F34" s="169">
        <f t="shared" si="1"/>
        <v>0</v>
      </c>
      <c r="H34" s="170"/>
      <c r="I34" s="89"/>
      <c r="J34" s="144">
        <v>4647339.6931740623</v>
      </c>
      <c r="K34" s="145"/>
    </row>
    <row r="35" spans="1:12" x14ac:dyDescent="0.25">
      <c r="A35" s="146" t="str">
        <f t="shared" si="0"/>
        <v>USL - Class B</v>
      </c>
      <c r="B35" s="151" t="s">
        <v>38</v>
      </c>
      <c r="C35" s="141"/>
      <c r="D35" s="89"/>
      <c r="E35" s="89"/>
      <c r="F35" s="169">
        <f t="shared" si="1"/>
        <v>0</v>
      </c>
      <c r="H35" s="170"/>
      <c r="I35" s="89"/>
      <c r="J35" s="144">
        <v>1193.4056606950826</v>
      </c>
      <c r="K35" s="145"/>
    </row>
    <row r="36" spans="1:12" x14ac:dyDescent="0.25">
      <c r="A36" s="146" t="str">
        <f t="shared" si="0"/>
        <v/>
      </c>
      <c r="B36" s="171"/>
      <c r="C36" s="141"/>
      <c r="D36" s="89"/>
      <c r="E36" s="89"/>
      <c r="F36" s="169">
        <f t="shared" si="1"/>
        <v>0</v>
      </c>
      <c r="H36" s="170"/>
      <c r="I36" s="89"/>
      <c r="J36" s="144">
        <v>0</v>
      </c>
      <c r="K36" s="145"/>
    </row>
    <row r="37" spans="1:12" x14ac:dyDescent="0.25">
      <c r="A37" s="146" t="str">
        <f t="shared" si="0"/>
        <v/>
      </c>
      <c r="B37" s="171"/>
      <c r="C37" s="141"/>
      <c r="D37" s="89"/>
      <c r="E37" s="89"/>
      <c r="F37" s="169">
        <f t="shared" si="1"/>
        <v>0</v>
      </c>
      <c r="H37" s="170"/>
      <c r="I37" s="89"/>
      <c r="J37" s="144">
        <v>0</v>
      </c>
      <c r="K37" s="145"/>
    </row>
    <row r="38" spans="1:12" x14ac:dyDescent="0.25">
      <c r="A38" s="146" t="str">
        <f t="shared" si="0"/>
        <v/>
      </c>
      <c r="B38" s="171"/>
      <c r="C38" s="141"/>
      <c r="D38" s="89"/>
      <c r="E38" s="89"/>
      <c r="F38" s="169">
        <f t="shared" si="1"/>
        <v>0</v>
      </c>
      <c r="H38" s="170"/>
      <c r="I38" s="89"/>
      <c r="J38" s="144">
        <v>0</v>
      </c>
      <c r="K38" s="145"/>
    </row>
    <row r="39" spans="1:12" x14ac:dyDescent="0.25">
      <c r="A39" s="146" t="s">
        <v>96</v>
      </c>
      <c r="B39" s="171"/>
      <c r="C39" s="141"/>
      <c r="D39" s="89"/>
      <c r="E39" s="89"/>
      <c r="F39" s="169">
        <f>D39*E39</f>
        <v>0</v>
      </c>
      <c r="H39" s="170"/>
      <c r="I39" s="89"/>
      <c r="J39" s="144">
        <v>18800.1255922657</v>
      </c>
      <c r="K39" s="145"/>
    </row>
    <row r="40" spans="1:12" x14ac:dyDescent="0.25">
      <c r="A40" s="146" t="s">
        <v>97</v>
      </c>
      <c r="B40" s="171"/>
      <c r="C40" s="141"/>
      <c r="D40" s="89"/>
      <c r="E40" s="89"/>
      <c r="F40" s="169">
        <f>D40*E40</f>
        <v>0</v>
      </c>
      <c r="H40" s="170"/>
      <c r="I40" s="89"/>
      <c r="J40" s="144">
        <v>41522922.763037637</v>
      </c>
      <c r="K40" s="145"/>
    </row>
    <row r="41" spans="1:12" x14ac:dyDescent="0.25">
      <c r="A41" s="146" t="s">
        <v>98</v>
      </c>
      <c r="B41" s="171"/>
      <c r="C41" s="141"/>
      <c r="D41" s="89"/>
      <c r="E41" s="89"/>
      <c r="F41" s="169">
        <f>D41*E41</f>
        <v>0</v>
      </c>
      <c r="H41" s="170"/>
      <c r="I41" s="89"/>
      <c r="J41" s="144">
        <v>218523035.12416098</v>
      </c>
      <c r="K41" s="145"/>
      <c r="L41" s="9"/>
    </row>
    <row r="42" spans="1:12" x14ac:dyDescent="0.25">
      <c r="A42" s="146" t="s">
        <v>99</v>
      </c>
      <c r="B42" s="171"/>
      <c r="C42" s="141"/>
      <c r="D42" s="89"/>
      <c r="E42" s="89"/>
      <c r="F42" s="169">
        <f>D42*E42</f>
        <v>0</v>
      </c>
      <c r="H42" s="170"/>
      <c r="I42" s="89"/>
      <c r="J42" s="144">
        <v>98031663.294714838</v>
      </c>
      <c r="K42" s="145"/>
    </row>
    <row r="43" spans="1:12" x14ac:dyDescent="0.25">
      <c r="A43" s="146" t="s">
        <v>95</v>
      </c>
      <c r="B43" s="171"/>
      <c r="C43" s="141"/>
      <c r="D43" s="89"/>
      <c r="E43" s="89"/>
      <c r="F43" s="169">
        <f>D43*E43</f>
        <v>0</v>
      </c>
      <c r="H43" s="170"/>
      <c r="I43" s="89"/>
      <c r="J43" s="144">
        <v>0</v>
      </c>
      <c r="K43" s="145"/>
    </row>
    <row r="44" spans="1:12" x14ac:dyDescent="0.25">
      <c r="A44" s="139" t="s">
        <v>69</v>
      </c>
      <c r="B44" s="172"/>
      <c r="C44" s="141"/>
      <c r="D44" s="156"/>
      <c r="E44" s="155"/>
      <c r="F44" s="146">
        <f>SUM(F28:F43)</f>
        <v>0</v>
      </c>
      <c r="G44" s="146"/>
      <c r="H44" s="155"/>
      <c r="I44" s="155"/>
      <c r="J44" s="173">
        <f>SUM(J28:J43)</f>
        <v>652896053.08725989</v>
      </c>
      <c r="K44" s="158">
        <f>F44+J44</f>
        <v>652896053.08725989</v>
      </c>
      <c r="L44" s="174"/>
    </row>
    <row r="45" spans="1:12" ht="8.25" customHeight="1" x14ac:dyDescent="0.25">
      <c r="B45" s="159"/>
      <c r="D45" s="159"/>
    </row>
    <row r="46" spans="1:12" x14ac:dyDescent="0.25">
      <c r="A46" s="134" t="s">
        <v>72</v>
      </c>
      <c r="B46" s="161"/>
      <c r="C46" s="136"/>
      <c r="D46" s="160" t="s">
        <v>73</v>
      </c>
      <c r="E46" s="145" t="s">
        <v>65</v>
      </c>
      <c r="F46" s="164" t="s">
        <v>66</v>
      </c>
      <c r="G46" s="9"/>
      <c r="H46" s="165" t="s">
        <v>64</v>
      </c>
      <c r="I46" s="145" t="s">
        <v>65</v>
      </c>
      <c r="J46" s="164" t="s">
        <v>66</v>
      </c>
      <c r="K46" s="162" t="s">
        <v>61</v>
      </c>
    </row>
    <row r="47" spans="1:12" x14ac:dyDescent="0.25">
      <c r="A47" s="139" t="s">
        <v>71</v>
      </c>
      <c r="B47" s="175"/>
      <c r="C47" s="176"/>
      <c r="D47" s="168"/>
      <c r="E47" s="145"/>
      <c r="F47" s="166"/>
      <c r="G47" s="9"/>
      <c r="H47" s="177"/>
      <c r="I47" s="145"/>
      <c r="J47" s="166"/>
      <c r="K47" s="168"/>
    </row>
    <row r="48" spans="1:12" x14ac:dyDescent="0.25">
      <c r="A48" s="146" t="str">
        <f>IF(A13="","",A13)</f>
        <v>Residential</v>
      </c>
      <c r="B48" s="147" t="s">
        <v>74</v>
      </c>
      <c r="C48" s="141"/>
      <c r="D48" s="178">
        <v>8948034.9931203183</v>
      </c>
      <c r="E48" s="179">
        <v>6.9075554546565456</v>
      </c>
      <c r="F48" s="180">
        <f>D48*E48</f>
        <v>61809047.925185904</v>
      </c>
      <c r="H48" s="178"/>
      <c r="I48" s="179"/>
      <c r="J48" s="180">
        <f>H48*I48</f>
        <v>0</v>
      </c>
      <c r="K48" s="145"/>
    </row>
    <row r="49" spans="1:11" x14ac:dyDescent="0.25">
      <c r="A49" s="146" t="str">
        <f t="shared" ref="A49:A58" si="2">IF(A14="","",A14)</f>
        <v>CSMUR</v>
      </c>
      <c r="B49" s="151" t="str">
        <f>+B48</f>
        <v>kW</v>
      </c>
      <c r="C49" s="153"/>
      <c r="D49" s="178">
        <v>913399.77487132803</v>
      </c>
      <c r="E49" s="179">
        <f>E48</f>
        <v>6.9075554546565456</v>
      </c>
      <c r="F49" s="180">
        <f t="shared" ref="F49:F57" si="3">D49*E49</f>
        <v>6309359.5971945031</v>
      </c>
      <c r="H49" s="178"/>
      <c r="I49" s="179"/>
      <c r="J49" s="180">
        <f t="shared" ref="J49:J57" si="4">H49*I49</f>
        <v>0</v>
      </c>
      <c r="K49" s="145"/>
    </row>
    <row r="50" spans="1:11" x14ac:dyDescent="0.25">
      <c r="A50" s="146" t="str">
        <f t="shared" si="2"/>
        <v>GS&lt;50 kW</v>
      </c>
      <c r="B50" s="151" t="str">
        <f t="shared" ref="B50:B55" si="5">+B49</f>
        <v>kW</v>
      </c>
      <c r="C50" s="153"/>
      <c r="D50" s="178">
        <v>6416254.3933781274</v>
      </c>
      <c r="E50" s="179">
        <f t="shared" ref="E50:E55" si="6">E49</f>
        <v>6.9075554546565456</v>
      </c>
      <c r="F50" s="180">
        <f t="shared" si="3"/>
        <v>44320633.033443108</v>
      </c>
      <c r="H50" s="178"/>
      <c r="I50" s="179"/>
      <c r="J50" s="180">
        <f t="shared" si="4"/>
        <v>0</v>
      </c>
      <c r="K50" s="145"/>
    </row>
    <row r="51" spans="1:11" x14ac:dyDescent="0.25">
      <c r="A51" s="146" t="str">
        <f t="shared" si="2"/>
        <v>GS 50-999 kW</v>
      </c>
      <c r="B51" s="151" t="str">
        <f t="shared" si="5"/>
        <v>kW</v>
      </c>
      <c r="C51" s="153"/>
      <c r="D51" s="178">
        <v>15786083.244141281</v>
      </c>
      <c r="E51" s="179">
        <f t="shared" si="6"/>
        <v>6.9075554546565456</v>
      </c>
      <c r="F51" s="180">
        <f t="shared" si="3"/>
        <v>109043245.4207304</v>
      </c>
      <c r="H51" s="178"/>
      <c r="I51" s="179"/>
      <c r="J51" s="180">
        <f t="shared" si="4"/>
        <v>0</v>
      </c>
      <c r="K51" s="145"/>
    </row>
    <row r="52" spans="1:11" x14ac:dyDescent="0.25">
      <c r="A52" s="146" t="str">
        <f t="shared" si="2"/>
        <v>GS 1,000-4,999 kW</v>
      </c>
      <c r="B52" s="151" t="str">
        <f t="shared" si="5"/>
        <v>kW</v>
      </c>
      <c r="C52" s="153"/>
      <c r="D52" s="178">
        <v>7141378.618834056</v>
      </c>
      <c r="E52" s="179">
        <f t="shared" si="6"/>
        <v>6.9075554546565456</v>
      </c>
      <c r="F52" s="180">
        <f t="shared" si="3"/>
        <v>49329468.832294814</v>
      </c>
      <c r="H52" s="178"/>
      <c r="I52" s="179"/>
      <c r="J52" s="180">
        <f t="shared" si="4"/>
        <v>0</v>
      </c>
      <c r="K52" s="145"/>
    </row>
    <row r="53" spans="1:11" x14ac:dyDescent="0.25">
      <c r="A53" s="146" t="str">
        <f t="shared" si="2"/>
        <v>Large User</v>
      </c>
      <c r="B53" s="151" t="str">
        <f t="shared" si="5"/>
        <v>kW</v>
      </c>
      <c r="C53" s="153"/>
      <c r="D53" s="178">
        <v>3280034.0435581072</v>
      </c>
      <c r="E53" s="179">
        <f t="shared" si="6"/>
        <v>6.9075554546565456</v>
      </c>
      <c r="F53" s="180">
        <f t="shared" si="3"/>
        <v>22657017.049038969</v>
      </c>
      <c r="H53" s="178"/>
      <c r="I53" s="179"/>
      <c r="J53" s="180">
        <f t="shared" si="4"/>
        <v>0</v>
      </c>
      <c r="K53" s="145"/>
    </row>
    <row r="54" spans="1:11" x14ac:dyDescent="0.25">
      <c r="A54" s="146" t="str">
        <f t="shared" si="2"/>
        <v>Streetlighting</v>
      </c>
      <c r="B54" s="151" t="str">
        <f t="shared" si="5"/>
        <v>kW</v>
      </c>
      <c r="C54" s="141"/>
      <c r="D54" s="178">
        <v>143193.05089494068</v>
      </c>
      <c r="E54" s="179">
        <f t="shared" si="6"/>
        <v>6.9075554546565456</v>
      </c>
      <c r="F54" s="180">
        <f t="shared" si="3"/>
        <v>989113.93977825984</v>
      </c>
      <c r="H54" s="178"/>
      <c r="I54" s="179"/>
      <c r="J54" s="180">
        <f t="shared" si="4"/>
        <v>0</v>
      </c>
      <c r="K54" s="145"/>
    </row>
    <row r="55" spans="1:11" x14ac:dyDescent="0.25">
      <c r="A55" s="146" t="str">
        <f t="shared" si="2"/>
        <v>USL</v>
      </c>
      <c r="B55" s="151" t="str">
        <f t="shared" si="5"/>
        <v>kW</v>
      </c>
      <c r="C55" s="141"/>
      <c r="D55" s="178">
        <v>61082.663566514631</v>
      </c>
      <c r="E55" s="179">
        <f t="shared" si="6"/>
        <v>6.9075554546565456</v>
      </c>
      <c r="F55" s="180">
        <f t="shared" si="3"/>
        <v>421931.88590382878</v>
      </c>
      <c r="H55" s="178"/>
      <c r="I55" s="179"/>
      <c r="J55" s="180">
        <f t="shared" si="4"/>
        <v>0</v>
      </c>
      <c r="K55" s="145"/>
    </row>
    <row r="56" spans="1:11" x14ac:dyDescent="0.25">
      <c r="A56" s="146" t="str">
        <f t="shared" si="2"/>
        <v/>
      </c>
      <c r="B56" s="171"/>
      <c r="C56" s="141"/>
      <c r="D56" s="181"/>
      <c r="E56" s="182"/>
      <c r="F56" s="180">
        <f t="shared" si="3"/>
        <v>0</v>
      </c>
      <c r="H56" s="181"/>
      <c r="I56" s="181"/>
      <c r="J56" s="180">
        <f t="shared" si="4"/>
        <v>0</v>
      </c>
      <c r="K56" s="145"/>
    </row>
    <row r="57" spans="1:11" x14ac:dyDescent="0.25">
      <c r="A57" s="146" t="str">
        <f t="shared" si="2"/>
        <v/>
      </c>
      <c r="B57" s="171"/>
      <c r="C57" s="141"/>
      <c r="D57" s="181"/>
      <c r="E57" s="182"/>
      <c r="F57" s="180">
        <f t="shared" si="3"/>
        <v>0</v>
      </c>
      <c r="H57" s="181"/>
      <c r="I57" s="181"/>
      <c r="J57" s="180">
        <f t="shared" si="4"/>
        <v>0</v>
      </c>
      <c r="K57" s="145"/>
    </row>
    <row r="58" spans="1:11" x14ac:dyDescent="0.25">
      <c r="A58" s="146" t="str">
        <f t="shared" si="2"/>
        <v/>
      </c>
      <c r="B58" s="171"/>
      <c r="C58" s="141"/>
      <c r="D58" s="181"/>
      <c r="E58" s="182"/>
      <c r="F58" s="180">
        <f>D58*E58</f>
        <v>0</v>
      </c>
      <c r="H58" s="181"/>
      <c r="I58" s="181"/>
      <c r="J58" s="180">
        <f>H58*I58</f>
        <v>0</v>
      </c>
      <c r="K58" s="145"/>
    </row>
    <row r="59" spans="1:11" x14ac:dyDescent="0.25">
      <c r="A59" s="139" t="s">
        <v>69</v>
      </c>
      <c r="B59" s="172"/>
      <c r="C59" s="141"/>
      <c r="D59" s="173">
        <f>SUM(D48:D58)</f>
        <v>42689460.782364674</v>
      </c>
      <c r="E59" s="183"/>
      <c r="F59" s="173">
        <f>SUM(F48:F58)</f>
        <v>294879817.68356979</v>
      </c>
      <c r="G59" s="146"/>
      <c r="H59" s="173">
        <f>SUM(H48:H58)</f>
        <v>0</v>
      </c>
      <c r="I59" s="146"/>
      <c r="J59" s="173">
        <f>SUM(J48:J58)</f>
        <v>0</v>
      </c>
      <c r="K59" s="180">
        <f>F59+J59</f>
        <v>294879817.68356979</v>
      </c>
    </row>
    <row r="60" spans="1:11" ht="5.25" customHeight="1" x14ac:dyDescent="0.25"/>
    <row r="61" spans="1:11" x14ac:dyDescent="0.25">
      <c r="A61" s="134" t="s">
        <v>75</v>
      </c>
      <c r="B61" s="163"/>
      <c r="C61" s="136"/>
      <c r="D61" s="162"/>
      <c r="E61" s="145"/>
      <c r="F61" s="164"/>
      <c r="G61" s="9"/>
      <c r="H61" s="165"/>
      <c r="I61" s="145"/>
      <c r="J61" s="164" t="s">
        <v>66</v>
      </c>
      <c r="K61" s="162" t="s">
        <v>61</v>
      </c>
    </row>
    <row r="62" spans="1:11" x14ac:dyDescent="0.25">
      <c r="A62" s="139" t="s">
        <v>71</v>
      </c>
      <c r="B62" s="175"/>
      <c r="C62" s="176"/>
      <c r="D62" s="168"/>
      <c r="E62" s="145"/>
      <c r="F62" s="166"/>
      <c r="G62" s="9"/>
      <c r="H62" s="177"/>
      <c r="I62" s="145"/>
      <c r="J62" s="166"/>
      <c r="K62" s="168"/>
    </row>
    <row r="63" spans="1:11" x14ac:dyDescent="0.25">
      <c r="A63" s="146" t="str">
        <f>IF(A48="","",A48)</f>
        <v>Residential</v>
      </c>
      <c r="B63" s="147" t="str">
        <f t="shared" ref="B63:B70" si="7">B48</f>
        <v>kW</v>
      </c>
      <c r="C63" s="141"/>
      <c r="D63" s="178">
        <v>9250062.5293378364</v>
      </c>
      <c r="E63" s="179">
        <v>4.9652298887166815</v>
      </c>
      <c r="F63" s="180">
        <f>D63*E63</f>
        <v>45928686.94316645</v>
      </c>
      <c r="H63" s="178"/>
      <c r="I63" s="179"/>
      <c r="J63" s="180">
        <f>H63*I63</f>
        <v>0</v>
      </c>
      <c r="K63" s="145"/>
    </row>
    <row r="64" spans="1:11" x14ac:dyDescent="0.25">
      <c r="A64" s="146" t="str">
        <f t="shared" ref="A64:A73" si="8">IF(A49="","",A49)</f>
        <v>CSMUR</v>
      </c>
      <c r="B64" s="151" t="str">
        <f t="shared" si="7"/>
        <v>kW</v>
      </c>
      <c r="C64" s="141"/>
      <c r="D64" s="178">
        <v>944230.21795722633</v>
      </c>
      <c r="E64" s="179">
        <f>+E63</f>
        <v>4.9652298887166815</v>
      </c>
      <c r="F64" s="180">
        <f t="shared" ref="F64:F70" si="9">D64*E64</f>
        <v>4688320.1000306867</v>
      </c>
      <c r="H64" s="178"/>
      <c r="I64" s="179"/>
      <c r="J64" s="180">
        <f t="shared" ref="J64:J70" si="10">H64*I64</f>
        <v>0</v>
      </c>
      <c r="K64" s="145"/>
    </row>
    <row r="65" spans="1:11" x14ac:dyDescent="0.25">
      <c r="A65" s="146" t="str">
        <f t="shared" si="8"/>
        <v>GS&lt;50 kW</v>
      </c>
      <c r="B65" s="151" t="str">
        <f t="shared" si="7"/>
        <v>kW</v>
      </c>
      <c r="C65" s="141"/>
      <c r="D65" s="178">
        <v>6632825.462631518</v>
      </c>
      <c r="E65" s="179">
        <f t="shared" ref="E65:E70" si="11">+E64</f>
        <v>4.9652298887166815</v>
      </c>
      <c r="F65" s="180">
        <f t="shared" si="9"/>
        <v>32933503.233699065</v>
      </c>
      <c r="H65" s="178"/>
      <c r="I65" s="179"/>
      <c r="J65" s="180">
        <f t="shared" si="10"/>
        <v>0</v>
      </c>
      <c r="K65" s="145"/>
    </row>
    <row r="66" spans="1:11" x14ac:dyDescent="0.25">
      <c r="A66" s="146" t="str">
        <f t="shared" si="8"/>
        <v>GS 50-999 kW</v>
      </c>
      <c r="B66" s="151" t="str">
        <f t="shared" si="7"/>
        <v>kW</v>
      </c>
      <c r="C66" s="141"/>
      <c r="D66" s="178">
        <v>16318918.870333888</v>
      </c>
      <c r="E66" s="179">
        <f t="shared" si="11"/>
        <v>4.9652298887166815</v>
      </c>
      <c r="F66" s="180">
        <f t="shared" si="9"/>
        <v>81027183.726524487</v>
      </c>
      <c r="H66" s="178"/>
      <c r="I66" s="179"/>
      <c r="J66" s="180">
        <f t="shared" si="10"/>
        <v>0</v>
      </c>
      <c r="K66" s="145"/>
    </row>
    <row r="67" spans="1:11" x14ac:dyDescent="0.25">
      <c r="A67" s="146" t="str">
        <f t="shared" si="8"/>
        <v>GS 1,000-4,999 kW</v>
      </c>
      <c r="B67" s="151" t="str">
        <f t="shared" si="7"/>
        <v>kW</v>
      </c>
      <c r="C67" s="141"/>
      <c r="D67" s="178">
        <v>7382425.1716360105</v>
      </c>
      <c r="E67" s="179">
        <f t="shared" si="11"/>
        <v>4.9652298887166815</v>
      </c>
      <c r="F67" s="180">
        <f t="shared" si="9"/>
        <v>36655438.1134215</v>
      </c>
      <c r="H67" s="178"/>
      <c r="I67" s="179"/>
      <c r="J67" s="180">
        <f t="shared" si="10"/>
        <v>0</v>
      </c>
      <c r="K67" s="145"/>
    </row>
    <row r="68" spans="1:11" x14ac:dyDescent="0.25">
      <c r="A68" s="146" t="str">
        <f t="shared" si="8"/>
        <v>Large User</v>
      </c>
      <c r="B68" s="151" t="str">
        <f t="shared" si="7"/>
        <v>kW</v>
      </c>
      <c r="C68" s="155"/>
      <c r="D68" s="178">
        <v>3390746.686238551</v>
      </c>
      <c r="E68" s="179">
        <f t="shared" si="11"/>
        <v>4.9652298887166815</v>
      </c>
      <c r="F68" s="180">
        <f t="shared" si="9"/>
        <v>16835836.791578699</v>
      </c>
      <c r="H68" s="178"/>
      <c r="I68" s="179"/>
      <c r="J68" s="180">
        <f t="shared" si="10"/>
        <v>0</v>
      </c>
      <c r="K68" s="145"/>
    </row>
    <row r="69" spans="1:11" x14ac:dyDescent="0.25">
      <c r="A69" s="146" t="str">
        <f t="shared" si="8"/>
        <v>Streetlighting</v>
      </c>
      <c r="B69" s="151" t="str">
        <f t="shared" si="7"/>
        <v>kW</v>
      </c>
      <c r="C69" s="184"/>
      <c r="D69" s="178">
        <v>148026.31813166023</v>
      </c>
      <c r="E69" s="179">
        <f t="shared" si="11"/>
        <v>4.9652298887166815</v>
      </c>
      <c r="F69" s="180">
        <f t="shared" si="9"/>
        <v>734984.69910400338</v>
      </c>
      <c r="H69" s="178"/>
      <c r="I69" s="179"/>
      <c r="J69" s="180">
        <f t="shared" si="10"/>
        <v>0</v>
      </c>
      <c r="K69" s="145"/>
    </row>
    <row r="70" spans="1:11" x14ac:dyDescent="0.25">
      <c r="A70" s="146" t="str">
        <f t="shared" si="8"/>
        <v>USL</v>
      </c>
      <c r="B70" s="151" t="str">
        <f t="shared" si="7"/>
        <v>kW</v>
      </c>
      <c r="C70" s="184"/>
      <c r="D70" s="178">
        <v>63144.417504310157</v>
      </c>
      <c r="E70" s="179">
        <f t="shared" si="11"/>
        <v>4.9652298887166815</v>
      </c>
      <c r="F70" s="180">
        <f t="shared" si="9"/>
        <v>313526.54909800558</v>
      </c>
      <c r="H70" s="178"/>
      <c r="I70" s="179"/>
      <c r="J70" s="180">
        <f t="shared" si="10"/>
        <v>0</v>
      </c>
      <c r="K70" s="145"/>
    </row>
    <row r="71" spans="1:11" x14ac:dyDescent="0.25">
      <c r="A71" s="146" t="str">
        <f t="shared" si="8"/>
        <v/>
      </c>
      <c r="B71" s="171"/>
      <c r="C71" s="184"/>
      <c r="D71" s="178"/>
      <c r="E71" s="182"/>
      <c r="F71" s="180">
        <f>D71*E71</f>
        <v>0</v>
      </c>
      <c r="H71" s="181"/>
      <c r="I71" s="179"/>
      <c r="J71" s="180">
        <f>H71*I71</f>
        <v>0</v>
      </c>
      <c r="K71" s="145"/>
    </row>
    <row r="72" spans="1:11" x14ac:dyDescent="0.25">
      <c r="A72" s="146" t="str">
        <f t="shared" si="8"/>
        <v/>
      </c>
      <c r="B72" s="171"/>
      <c r="C72" s="184"/>
      <c r="D72" s="181"/>
      <c r="E72" s="181"/>
      <c r="F72" s="180">
        <f>D72*E72</f>
        <v>0</v>
      </c>
      <c r="H72" s="181"/>
      <c r="I72" s="179"/>
      <c r="J72" s="180">
        <f>H72*I72</f>
        <v>0</v>
      </c>
      <c r="K72" s="145"/>
    </row>
    <row r="73" spans="1:11" x14ac:dyDescent="0.25">
      <c r="A73" s="146" t="str">
        <f t="shared" si="8"/>
        <v/>
      </c>
      <c r="B73" s="171"/>
      <c r="C73" s="184"/>
      <c r="D73" s="181"/>
      <c r="E73" s="181"/>
      <c r="F73" s="180">
        <f>D73*E73</f>
        <v>0</v>
      </c>
      <c r="H73" s="181"/>
      <c r="I73" s="179"/>
      <c r="J73" s="180">
        <f>H73*I73</f>
        <v>0</v>
      </c>
      <c r="K73" s="145"/>
    </row>
    <row r="74" spans="1:11" x14ac:dyDescent="0.25">
      <c r="A74" s="139" t="s">
        <v>69</v>
      </c>
      <c r="B74" s="172"/>
      <c r="C74" s="185"/>
      <c r="D74" s="173">
        <f>SUM(D63:D73)</f>
        <v>44130379.673771001</v>
      </c>
      <c r="E74" s="146"/>
      <c r="F74" s="173">
        <f>SUM(F63:F73)</f>
        <v>219117480.15662295</v>
      </c>
      <c r="G74" s="146"/>
      <c r="H74" s="146"/>
      <c r="I74" s="146"/>
      <c r="J74" s="173">
        <f>SUM(J63:J73)</f>
        <v>0</v>
      </c>
      <c r="K74" s="180">
        <f>F74+J74</f>
        <v>219117480.15662295</v>
      </c>
    </row>
    <row r="75" spans="1:11" ht="7.5" customHeight="1" x14ac:dyDescent="0.25"/>
    <row r="76" spans="1:11" x14ac:dyDescent="0.25">
      <c r="A76" s="134" t="s">
        <v>76</v>
      </c>
      <c r="B76" s="162"/>
      <c r="C76" s="186"/>
      <c r="D76" s="162"/>
      <c r="E76" s="145"/>
      <c r="F76" s="164"/>
      <c r="G76" s="9"/>
      <c r="H76" s="165"/>
      <c r="I76" s="145"/>
      <c r="J76" s="145" t="s">
        <v>66</v>
      </c>
      <c r="K76" s="162" t="s">
        <v>61</v>
      </c>
    </row>
    <row r="77" spans="1:11" x14ac:dyDescent="0.25">
      <c r="A77" s="139" t="s">
        <v>71</v>
      </c>
      <c r="B77" s="168"/>
      <c r="C77" s="9"/>
      <c r="D77" s="168"/>
      <c r="E77" s="145"/>
      <c r="F77" s="166"/>
      <c r="G77" s="9"/>
      <c r="H77" s="177"/>
      <c r="I77" s="145"/>
      <c r="J77" s="145"/>
      <c r="K77" s="168"/>
    </row>
    <row r="78" spans="1:11" x14ac:dyDescent="0.25">
      <c r="A78" s="146" t="str">
        <f t="shared" ref="A78:A83" si="12">IF(A63="","",A63)</f>
        <v>Residential</v>
      </c>
      <c r="B78" s="171" t="s">
        <v>38</v>
      </c>
      <c r="C78" s="141"/>
      <c r="D78" s="178">
        <v>5045811172.4219322</v>
      </c>
      <c r="E78" s="179">
        <v>4.5267312931200013E-3</v>
      </c>
      <c r="F78" s="180">
        <f>D78*E78</f>
        <v>22841031.333376884</v>
      </c>
      <c r="H78" s="178">
        <v>69536358.05626151</v>
      </c>
      <c r="I78" s="179">
        <f>E78</f>
        <v>4.5267312931200013E-3</v>
      </c>
      <c r="J78" s="180">
        <f>H78*I78</f>
        <v>314772.40802287607</v>
      </c>
      <c r="K78" s="145"/>
    </row>
    <row r="79" spans="1:11" x14ac:dyDescent="0.25">
      <c r="A79" s="146" t="str">
        <f t="shared" si="12"/>
        <v>CSMUR</v>
      </c>
      <c r="B79" s="171" t="s">
        <v>38</v>
      </c>
      <c r="C79" s="141"/>
      <c r="D79" s="178">
        <v>324251960.70238525</v>
      </c>
      <c r="E79" s="179">
        <f>E78</f>
        <v>4.5267312931200013E-3</v>
      </c>
      <c r="F79" s="180">
        <f t="shared" ref="F79:F86" si="13">D79*E79</f>
        <v>1467801.4973670042</v>
      </c>
      <c r="H79" s="178">
        <v>486719.29324194265</v>
      </c>
      <c r="I79" s="179">
        <f>I78</f>
        <v>4.5267312931200013E-3</v>
      </c>
      <c r="J79" s="180">
        <f t="shared" ref="J79:J86" si="14">H79*I79</f>
        <v>2203.2474556835523</v>
      </c>
      <c r="K79" s="145"/>
    </row>
    <row r="80" spans="1:11" x14ac:dyDescent="0.25">
      <c r="A80" s="146" t="str">
        <f t="shared" si="12"/>
        <v>GS&lt;50 kW</v>
      </c>
      <c r="B80" s="171" t="s">
        <v>38</v>
      </c>
      <c r="C80" s="141"/>
      <c r="D80" s="178">
        <v>1994470366.4127827</v>
      </c>
      <c r="E80" s="179">
        <f t="shared" ref="E80:E85" si="15">E79</f>
        <v>4.5267312931200013E-3</v>
      </c>
      <c r="F80" s="180">
        <f t="shared" si="13"/>
        <v>9028431.420841258</v>
      </c>
      <c r="H80" s="178">
        <v>345856973.0055033</v>
      </c>
      <c r="I80" s="179">
        <f t="shared" ref="I80:I85" si="16">I79</f>
        <v>4.5267312931200013E-3</v>
      </c>
      <c r="J80" s="180">
        <f t="shared" si="14"/>
        <v>1565601.5826477713</v>
      </c>
      <c r="K80" s="145"/>
    </row>
    <row r="81" spans="1:11" x14ac:dyDescent="0.25">
      <c r="A81" s="146" t="str">
        <f t="shared" si="12"/>
        <v>GS 50-999 kW</v>
      </c>
      <c r="B81" s="171" t="s">
        <v>38</v>
      </c>
      <c r="C81" s="141"/>
      <c r="D81" s="178">
        <v>3099635876.6615615</v>
      </c>
      <c r="E81" s="179">
        <f t="shared" si="15"/>
        <v>4.5267312931200013E-3</v>
      </c>
      <c r="F81" s="180">
        <f t="shared" si="13"/>
        <v>14031218.720161339</v>
      </c>
      <c r="H81" s="178">
        <v>6537573007.6200886</v>
      </c>
      <c r="I81" s="179">
        <f t="shared" si="16"/>
        <v>4.5267312931200013E-3</v>
      </c>
      <c r="J81" s="180">
        <f t="shared" si="14"/>
        <v>29593836.314650498</v>
      </c>
      <c r="K81" s="145"/>
    </row>
    <row r="82" spans="1:11" x14ac:dyDescent="0.25">
      <c r="A82" s="146" t="str">
        <f t="shared" si="12"/>
        <v>GS 1,000-4,999 kW</v>
      </c>
      <c r="B82" s="171" t="s">
        <v>38</v>
      </c>
      <c r="C82" s="141"/>
      <c r="D82" s="178">
        <v>113128223.48167953</v>
      </c>
      <c r="E82" s="179">
        <f t="shared" si="15"/>
        <v>4.5267312931200013E-3</v>
      </c>
      <c r="F82" s="180">
        <f t="shared" si="13"/>
        <v>512101.06936959166</v>
      </c>
      <c r="H82" s="178">
        <v>4086608345.1255245</v>
      </c>
      <c r="I82" s="179">
        <f t="shared" si="16"/>
        <v>4.5267312931200013E-3</v>
      </c>
      <c r="J82" s="180">
        <f t="shared" si="14"/>
        <v>18498977.878605053</v>
      </c>
      <c r="K82" s="145"/>
    </row>
    <row r="83" spans="1:11" x14ac:dyDescent="0.25">
      <c r="A83" s="146" t="str">
        <f t="shared" si="12"/>
        <v>Large User</v>
      </c>
      <c r="B83" s="171" t="s">
        <v>38</v>
      </c>
      <c r="C83" s="141"/>
      <c r="D83" s="178">
        <v>3.0861010064261573E-2</v>
      </c>
      <c r="E83" s="179">
        <f t="shared" si="15"/>
        <v>4.5267312931200013E-3</v>
      </c>
      <c r="F83" s="180">
        <f t="shared" si="13"/>
        <v>1.3969949999518416E-4</v>
      </c>
      <c r="H83" s="178">
        <v>1721552344.8388076</v>
      </c>
      <c r="I83" s="179">
        <f t="shared" si="16"/>
        <v>4.5267312931200013E-3</v>
      </c>
      <c r="J83" s="180">
        <f t="shared" si="14"/>
        <v>7793004.872125946</v>
      </c>
      <c r="K83" s="145"/>
    </row>
    <row r="84" spans="1:11" x14ac:dyDescent="0.25">
      <c r="A84" s="146" t="str">
        <f>IF(A69="","",A69)</f>
        <v>Streetlighting</v>
      </c>
      <c r="B84" s="171" t="s">
        <v>38</v>
      </c>
      <c r="C84" s="141"/>
      <c r="D84" s="178">
        <v>0</v>
      </c>
      <c r="E84" s="179">
        <f t="shared" si="15"/>
        <v>4.5267312931200013E-3</v>
      </c>
      <c r="F84" s="180">
        <f t="shared" si="13"/>
        <v>0</v>
      </c>
      <c r="H84" s="178">
        <v>117208295.9809722</v>
      </c>
      <c r="I84" s="179">
        <f t="shared" si="16"/>
        <v>4.5267312931200013E-3</v>
      </c>
      <c r="J84" s="180">
        <f t="shared" si="14"/>
        <v>530570.4612303382</v>
      </c>
      <c r="K84" s="145"/>
    </row>
    <row r="85" spans="1:11" x14ac:dyDescent="0.25">
      <c r="A85" s="146" t="str">
        <f>IF(A70="","",A70)</f>
        <v>USL</v>
      </c>
      <c r="B85" s="171" t="s">
        <v>38</v>
      </c>
      <c r="C85" s="141"/>
      <c r="D85" s="178">
        <v>42681571.800699107</v>
      </c>
      <c r="E85" s="179">
        <f t="shared" si="15"/>
        <v>4.5267312931200013E-3</v>
      </c>
      <c r="F85" s="180">
        <f t="shared" si="13"/>
        <v>193208.00670977286</v>
      </c>
      <c r="H85" s="178">
        <v>30098.304221136685</v>
      </c>
      <c r="I85" s="179">
        <f t="shared" si="16"/>
        <v>4.5267312931200013E-3</v>
      </c>
      <c r="J85" s="180">
        <f t="shared" si="14"/>
        <v>136.24693558766526</v>
      </c>
      <c r="K85" s="145"/>
    </row>
    <row r="86" spans="1:11" x14ac:dyDescent="0.25">
      <c r="A86" s="146" t="str">
        <f>IF(A71="","",A71)</f>
        <v/>
      </c>
      <c r="B86" s="171"/>
      <c r="C86" s="141"/>
      <c r="D86" s="181"/>
      <c r="E86" s="181"/>
      <c r="F86" s="180">
        <f t="shared" si="13"/>
        <v>0</v>
      </c>
      <c r="H86" s="181"/>
      <c r="I86" s="181"/>
      <c r="J86" s="180">
        <f t="shared" si="14"/>
        <v>0</v>
      </c>
      <c r="K86" s="145"/>
    </row>
    <row r="87" spans="1:11" x14ac:dyDescent="0.25">
      <c r="A87" s="146" t="str">
        <f>IF(A72="","",A72)</f>
        <v/>
      </c>
      <c r="B87" s="171"/>
      <c r="C87" s="141"/>
      <c r="D87" s="181"/>
      <c r="E87" s="181"/>
      <c r="F87" s="180">
        <f>D87*E87</f>
        <v>0</v>
      </c>
      <c r="H87" s="181"/>
      <c r="I87" s="181"/>
      <c r="J87" s="180">
        <f>H87*I87</f>
        <v>0</v>
      </c>
      <c r="K87" s="145"/>
    </row>
    <row r="88" spans="1:11" x14ac:dyDescent="0.25">
      <c r="A88" s="146" t="str">
        <f>IF(A73="","",A73)</f>
        <v/>
      </c>
      <c r="B88" s="171"/>
      <c r="C88" s="141"/>
      <c r="D88" s="181"/>
      <c r="E88" s="181"/>
      <c r="F88" s="180">
        <f>D88*E88</f>
        <v>0</v>
      </c>
      <c r="H88" s="181"/>
      <c r="I88" s="181"/>
      <c r="J88" s="180">
        <f>H88*I88</f>
        <v>0</v>
      </c>
      <c r="K88" s="145"/>
    </row>
    <row r="89" spans="1:11" x14ac:dyDescent="0.25">
      <c r="A89" s="139" t="s">
        <v>69</v>
      </c>
      <c r="B89" s="172"/>
      <c r="C89" s="141"/>
      <c r="D89" s="173">
        <f>SUM(D78:D88)</f>
        <v>10619979171.511902</v>
      </c>
      <c r="E89" s="146"/>
      <c r="F89" s="173">
        <f>SUM(F78:F88)</f>
        <v>48073792.047965549</v>
      </c>
      <c r="G89" s="146"/>
      <c r="H89" s="173">
        <f>SUM(H78:H88)</f>
        <v>12878852142.224621</v>
      </c>
      <c r="I89" s="146"/>
      <c r="J89" s="173">
        <f>SUM(J78:J88)</f>
        <v>58299103.011673756</v>
      </c>
      <c r="K89" s="180">
        <f>F89+J89</f>
        <v>106372895.0596393</v>
      </c>
    </row>
    <row r="90" spans="1:11" ht="6.75" customHeight="1" x14ac:dyDescent="0.25"/>
    <row r="91" spans="1:11" x14ac:dyDescent="0.25">
      <c r="A91" s="134" t="s">
        <v>77</v>
      </c>
      <c r="B91" s="162"/>
      <c r="C91" s="186"/>
      <c r="D91" s="162"/>
      <c r="E91" s="145"/>
      <c r="F91" s="164"/>
      <c r="G91" s="9"/>
      <c r="H91" s="165"/>
      <c r="I91" s="145"/>
      <c r="J91" s="145" t="s">
        <v>66</v>
      </c>
      <c r="K91" s="162" t="s">
        <v>61</v>
      </c>
    </row>
    <row r="92" spans="1:11" x14ac:dyDescent="0.25">
      <c r="A92" s="139" t="s">
        <v>71</v>
      </c>
      <c r="B92" s="168"/>
      <c r="C92" s="9"/>
      <c r="D92" s="168"/>
      <c r="E92" s="145"/>
      <c r="F92" s="166"/>
      <c r="G92" s="9"/>
      <c r="H92" s="177"/>
      <c r="I92" s="145"/>
      <c r="J92" s="145"/>
      <c r="K92" s="168"/>
    </row>
    <row r="93" spans="1:11" x14ac:dyDescent="0.25">
      <c r="A93" s="146" t="str">
        <f t="shared" ref="A93:A98" si="17">IF(A78="","",A78)</f>
        <v>Residential</v>
      </c>
      <c r="B93" s="171" t="s">
        <v>38</v>
      </c>
      <c r="C93" s="141"/>
      <c r="D93" s="181"/>
      <c r="E93" s="182"/>
      <c r="F93" s="180">
        <f>D93*E93</f>
        <v>0</v>
      </c>
      <c r="H93" s="181">
        <v>0</v>
      </c>
      <c r="I93" s="182">
        <v>2.2081616064000001E-4</v>
      </c>
      <c r="J93" s="180">
        <f>H93*I93</f>
        <v>0</v>
      </c>
      <c r="K93" s="145"/>
    </row>
    <row r="94" spans="1:11" x14ac:dyDescent="0.25">
      <c r="A94" s="146" t="str">
        <f t="shared" si="17"/>
        <v>CSMUR</v>
      </c>
      <c r="B94" s="171" t="s">
        <v>38</v>
      </c>
      <c r="C94" s="141"/>
      <c r="D94" s="181"/>
      <c r="E94" s="182"/>
      <c r="F94" s="180">
        <f t="shared" ref="F94:F101" si="18">D94*E94</f>
        <v>0</v>
      </c>
      <c r="H94" s="181">
        <v>0</v>
      </c>
      <c r="I94" s="182">
        <f>+I93</f>
        <v>2.2081616064000001E-4</v>
      </c>
      <c r="J94" s="180">
        <f t="shared" ref="J94:J101" si="19">H94*I94</f>
        <v>0</v>
      </c>
      <c r="K94" s="145"/>
    </row>
    <row r="95" spans="1:11" x14ac:dyDescent="0.25">
      <c r="A95" s="146" t="str">
        <f t="shared" si="17"/>
        <v>GS&lt;50 kW</v>
      </c>
      <c r="B95" s="171" t="s">
        <v>38</v>
      </c>
      <c r="C95" s="141"/>
      <c r="D95" s="181"/>
      <c r="E95" s="182"/>
      <c r="F95" s="180">
        <f t="shared" si="18"/>
        <v>0</v>
      </c>
      <c r="H95" s="181">
        <v>304612.75451854989</v>
      </c>
      <c r="I95" s="182">
        <f t="shared" ref="I95:I100" si="20">+I94</f>
        <v>2.2081616064000001E-4</v>
      </c>
      <c r="J95" s="180">
        <f t="shared" si="19"/>
        <v>67.263418934761006</v>
      </c>
      <c r="K95" s="145"/>
    </row>
    <row r="96" spans="1:11" x14ac:dyDescent="0.25">
      <c r="A96" s="146" t="str">
        <f t="shared" si="17"/>
        <v>GS 50-999 kW</v>
      </c>
      <c r="B96" s="171" t="s">
        <v>38</v>
      </c>
      <c r="C96" s="141"/>
      <c r="D96" s="181"/>
      <c r="E96" s="182"/>
      <c r="F96" s="180">
        <f t="shared" si="18"/>
        <v>0</v>
      </c>
      <c r="H96" s="181">
        <v>672783371.38946557</v>
      </c>
      <c r="I96" s="182">
        <f t="shared" si="20"/>
        <v>2.2081616064000001E-4</v>
      </c>
      <c r="J96" s="180">
        <f t="shared" si="19"/>
        <v>148561.44101265701</v>
      </c>
      <c r="K96" s="145"/>
    </row>
    <row r="97" spans="1:11" x14ac:dyDescent="0.25">
      <c r="A97" s="146" t="str">
        <f t="shared" si="17"/>
        <v>GS 1,000-4,999 kW</v>
      </c>
      <c r="B97" s="171" t="s">
        <v>38</v>
      </c>
      <c r="C97" s="141"/>
      <c r="D97" s="181"/>
      <c r="E97" s="182"/>
      <c r="F97" s="180">
        <f t="shared" si="18"/>
        <v>0</v>
      </c>
      <c r="H97" s="181">
        <v>3540662711.4400263</v>
      </c>
      <c r="I97" s="182">
        <f t="shared" si="20"/>
        <v>2.2081616064000001E-4</v>
      </c>
      <c r="J97" s="180">
        <f t="shared" si="19"/>
        <v>781835.54606139881</v>
      </c>
      <c r="K97" s="145"/>
    </row>
    <row r="98" spans="1:11" x14ac:dyDescent="0.25">
      <c r="A98" s="146" t="str">
        <f t="shared" si="17"/>
        <v>Large User</v>
      </c>
      <c r="B98" s="171" t="s">
        <v>38</v>
      </c>
      <c r="C98" s="141"/>
      <c r="D98" s="181"/>
      <c r="E98" s="182"/>
      <c r="F98" s="180">
        <f t="shared" si="18"/>
        <v>0</v>
      </c>
      <c r="H98" s="181">
        <v>1588377420.123358</v>
      </c>
      <c r="I98" s="182">
        <f t="shared" si="20"/>
        <v>2.2081616064000001E-4</v>
      </c>
      <c r="J98" s="180">
        <f t="shared" si="19"/>
        <v>350739.40355890821</v>
      </c>
      <c r="K98" s="145"/>
    </row>
    <row r="99" spans="1:11" x14ac:dyDescent="0.25">
      <c r="A99" s="146" t="str">
        <f>IF(A84="","",A84)</f>
        <v>Streetlighting</v>
      </c>
      <c r="B99" s="171" t="s">
        <v>38</v>
      </c>
      <c r="C99" s="141"/>
      <c r="D99" s="181"/>
      <c r="E99" s="182"/>
      <c r="F99" s="180">
        <f t="shared" si="18"/>
        <v>0</v>
      </c>
      <c r="H99" s="181">
        <v>0</v>
      </c>
      <c r="I99" s="182">
        <f t="shared" si="20"/>
        <v>2.2081616064000001E-4</v>
      </c>
      <c r="J99" s="180">
        <f t="shared" si="19"/>
        <v>0</v>
      </c>
      <c r="K99" s="145"/>
    </row>
    <row r="100" spans="1:11" x14ac:dyDescent="0.25">
      <c r="A100" s="146" t="str">
        <f>IF(A85="","",A85)</f>
        <v>USL</v>
      </c>
      <c r="B100" s="171" t="s">
        <v>38</v>
      </c>
      <c r="C100" s="141"/>
      <c r="D100" s="181"/>
      <c r="E100" s="182"/>
      <c r="F100" s="180">
        <f t="shared" si="18"/>
        <v>0</v>
      </c>
      <c r="H100" s="181">
        <v>0</v>
      </c>
      <c r="I100" s="182">
        <f t="shared" si="20"/>
        <v>2.2081616064000001E-4</v>
      </c>
      <c r="J100" s="180">
        <f t="shared" si="19"/>
        <v>0</v>
      </c>
      <c r="K100" s="145"/>
    </row>
    <row r="101" spans="1:11" x14ac:dyDescent="0.25">
      <c r="A101" s="146" t="str">
        <f>IF(A86="","",A86)</f>
        <v/>
      </c>
      <c r="B101" s="171"/>
      <c r="C101" s="141"/>
      <c r="D101" s="181"/>
      <c r="E101" s="181"/>
      <c r="F101" s="180">
        <f t="shared" si="18"/>
        <v>0</v>
      </c>
      <c r="H101" s="181"/>
      <c r="I101" s="181"/>
      <c r="J101" s="180">
        <f t="shared" si="19"/>
        <v>0</v>
      </c>
      <c r="K101" s="145"/>
    </row>
    <row r="102" spans="1:11" x14ac:dyDescent="0.25">
      <c r="A102" s="146" t="str">
        <f>IF(A87="","",A87)</f>
        <v/>
      </c>
      <c r="B102" s="171"/>
      <c r="C102" s="141"/>
      <c r="D102" s="181"/>
      <c r="E102" s="181"/>
      <c r="F102" s="180">
        <f>D102*E102</f>
        <v>0</v>
      </c>
      <c r="H102" s="181"/>
      <c r="I102" s="181"/>
      <c r="J102" s="180">
        <f>H102*I102</f>
        <v>0</v>
      </c>
      <c r="K102" s="145"/>
    </row>
    <row r="103" spans="1:11" x14ac:dyDescent="0.25">
      <c r="A103" s="146" t="str">
        <f>IF(A88="","",A88)</f>
        <v/>
      </c>
      <c r="B103" s="171"/>
      <c r="C103" s="141"/>
      <c r="D103" s="181"/>
      <c r="E103" s="181"/>
      <c r="F103" s="180">
        <f>D103*E103</f>
        <v>0</v>
      </c>
      <c r="H103" s="181"/>
      <c r="I103" s="181"/>
      <c r="J103" s="180">
        <f>H103*I103</f>
        <v>0</v>
      </c>
      <c r="K103" s="145"/>
    </row>
    <row r="104" spans="1:11" x14ac:dyDescent="0.25">
      <c r="A104" s="139" t="s">
        <v>69</v>
      </c>
      <c r="B104" s="172"/>
      <c r="C104" s="141"/>
      <c r="D104" s="173">
        <f>SUM(D93:D103)</f>
        <v>0</v>
      </c>
      <c r="E104" s="146"/>
      <c r="F104" s="173">
        <f>SUM(F93:F103)</f>
        <v>0</v>
      </c>
      <c r="G104" s="146"/>
      <c r="H104" s="157">
        <f>SUM(H93:H103)</f>
        <v>5802128115.7073679</v>
      </c>
      <c r="I104" s="146"/>
      <c r="J104" s="173">
        <f>SUM(J93:J103)</f>
        <v>1281203.6540518987</v>
      </c>
      <c r="K104" s="180">
        <f>F104+J104</f>
        <v>1281203.6540518987</v>
      </c>
    </row>
    <row r="105" spans="1:11" ht="6.75" customHeight="1" x14ac:dyDescent="0.25">
      <c r="A105" s="139"/>
      <c r="B105" s="187"/>
      <c r="C105" s="141"/>
      <c r="D105" s="188"/>
      <c r="E105" s="185"/>
      <c r="F105" s="173"/>
      <c r="H105" s="143"/>
      <c r="I105" s="185"/>
      <c r="J105" s="173"/>
      <c r="K105" s="189"/>
    </row>
    <row r="106" spans="1:11" x14ac:dyDescent="0.25">
      <c r="A106" s="134" t="s">
        <v>78</v>
      </c>
      <c r="B106" s="162"/>
      <c r="C106" s="186"/>
      <c r="D106" s="162"/>
      <c r="E106" s="145"/>
      <c r="F106" s="164"/>
      <c r="G106" s="9"/>
      <c r="H106" s="165"/>
      <c r="I106" s="145"/>
      <c r="J106" s="145" t="s">
        <v>66</v>
      </c>
      <c r="K106" s="162" t="s">
        <v>61</v>
      </c>
    </row>
    <row r="107" spans="1:11" x14ac:dyDescent="0.25">
      <c r="A107" s="139" t="s">
        <v>71</v>
      </c>
      <c r="B107" s="168"/>
      <c r="C107" s="9"/>
      <c r="D107" s="168"/>
      <c r="E107" s="145"/>
      <c r="F107" s="166"/>
      <c r="G107" s="9"/>
      <c r="H107" s="177"/>
      <c r="I107" s="145"/>
      <c r="J107" s="145"/>
      <c r="K107" s="168"/>
    </row>
    <row r="108" spans="1:11" x14ac:dyDescent="0.25">
      <c r="A108" s="146" t="str">
        <f t="shared" ref="A108:A113" si="21">IF(A93="","",A93)</f>
        <v>Residential</v>
      </c>
      <c r="B108" s="171" t="s">
        <v>38</v>
      </c>
      <c r="C108" s="141"/>
      <c r="D108" s="178">
        <v>5158582589.6031418</v>
      </c>
      <c r="E108" s="179">
        <v>4.4163232128000002E-4</v>
      </c>
      <c r="F108" s="180">
        <f>D108*E108</f>
        <v>2278196.803561029</v>
      </c>
      <c r="H108" s="178">
        <v>63965726.831952386</v>
      </c>
      <c r="I108" s="179">
        <f>E108</f>
        <v>4.4163232128000002E-4</v>
      </c>
      <c r="J108" s="180">
        <f>H108*I108</f>
        <v>28249.332423157513</v>
      </c>
      <c r="K108" s="145"/>
    </row>
    <row r="109" spans="1:11" x14ac:dyDescent="0.25">
      <c r="A109" s="146" t="str">
        <f t="shared" si="21"/>
        <v>CSMUR</v>
      </c>
      <c r="B109" s="171" t="s">
        <v>38</v>
      </c>
      <c r="C109" s="141"/>
      <c r="D109" s="178">
        <v>331498833.77842283</v>
      </c>
      <c r="E109" s="179">
        <f>+E108</f>
        <v>4.4163232128000002E-4</v>
      </c>
      <c r="F109" s="180">
        <f t="shared" ref="F109:F116" si="22">D109*E109</f>
        <v>146400.59946317776</v>
      </c>
      <c r="H109" s="178">
        <v>447727.69563463755</v>
      </c>
      <c r="I109" s="179">
        <f t="shared" ref="I109:I115" si="23">E109</f>
        <v>4.4163232128000002E-4</v>
      </c>
      <c r="J109" s="180">
        <f t="shared" ref="J109:J116" si="24">H109*I109</f>
        <v>197.73102152447032</v>
      </c>
      <c r="K109" s="145"/>
    </row>
    <row r="110" spans="1:11" x14ac:dyDescent="0.25">
      <c r="A110" s="146" t="str">
        <f t="shared" si="21"/>
        <v>GS&lt;50 kW</v>
      </c>
      <c r="B110" s="171" t="s">
        <v>38</v>
      </c>
      <c r="C110" s="141"/>
      <c r="D110" s="178">
        <v>2039045805.7347302</v>
      </c>
      <c r="E110" s="179">
        <f t="shared" ref="E110:E115" si="25">+E109</f>
        <v>4.4163232128000002E-4</v>
      </c>
      <c r="F110" s="180">
        <f t="shared" si="22"/>
        <v>900508.53238287685</v>
      </c>
      <c r="H110" s="178">
        <v>317887097.63702804</v>
      </c>
      <c r="I110" s="179">
        <f t="shared" si="23"/>
        <v>4.4163232128000002E-4</v>
      </c>
      <c r="J110" s="180">
        <f t="shared" si="24"/>
        <v>140389.2168344027</v>
      </c>
      <c r="K110" s="145"/>
    </row>
    <row r="111" spans="1:11" x14ac:dyDescent="0.25">
      <c r="A111" s="146" t="str">
        <f t="shared" si="21"/>
        <v>GS 50-999 kW</v>
      </c>
      <c r="B111" s="171" t="s">
        <v>38</v>
      </c>
      <c r="C111" s="141"/>
      <c r="D111" s="178">
        <v>3168911225.7803173</v>
      </c>
      <c r="E111" s="179">
        <f t="shared" si="25"/>
        <v>4.4163232128000002E-4</v>
      </c>
      <c r="F111" s="180">
        <f t="shared" si="22"/>
        <v>1399493.6205716117</v>
      </c>
      <c r="H111" s="178">
        <v>5433170575.6617231</v>
      </c>
      <c r="I111" s="179">
        <f t="shared" si="23"/>
        <v>4.4163232128000002E-4</v>
      </c>
      <c r="J111" s="180">
        <f t="shared" si="24"/>
        <v>2399463.7332396805</v>
      </c>
      <c r="K111" s="145"/>
    </row>
    <row r="112" spans="1:11" x14ac:dyDescent="0.25">
      <c r="A112" s="146" t="str">
        <f t="shared" si="21"/>
        <v>GS 1,000-4,999 kW</v>
      </c>
      <c r="B112" s="171" t="s">
        <v>38</v>
      </c>
      <c r="C112" s="141"/>
      <c r="D112" s="178">
        <v>115656584.06618753</v>
      </c>
      <c r="E112" s="179">
        <f t="shared" si="25"/>
        <v>4.4163232128000002E-4</v>
      </c>
      <c r="F112" s="180">
        <f t="shared" si="22"/>
        <v>51077.685692465864</v>
      </c>
      <c r="H112" s="178">
        <v>703326085.13131309</v>
      </c>
      <c r="I112" s="179">
        <f t="shared" si="23"/>
        <v>4.4163232128000002E-4</v>
      </c>
      <c r="J112" s="180">
        <f t="shared" si="24"/>
        <v>310611.5315933167</v>
      </c>
      <c r="K112" s="145"/>
    </row>
    <row r="113" spans="1:11" x14ac:dyDescent="0.25">
      <c r="A113" s="146" t="str">
        <f t="shared" si="21"/>
        <v>Large User</v>
      </c>
      <c r="B113" s="171" t="s">
        <v>38</v>
      </c>
      <c r="C113" s="141"/>
      <c r="D113" s="178">
        <v>3.1550738578006152E-2</v>
      </c>
      <c r="E113" s="179">
        <f t="shared" si="25"/>
        <v>4.4163232128000002E-4</v>
      </c>
      <c r="F113" s="180">
        <f t="shared" si="22"/>
        <v>1.3933825916303304E-5</v>
      </c>
      <c r="H113" s="178">
        <v>212729159.51440361</v>
      </c>
      <c r="I113" s="179">
        <f t="shared" si="23"/>
        <v>4.4163232128000002E-4</v>
      </c>
      <c r="J113" s="180">
        <f t="shared" si="24"/>
        <v>93948.072520289468</v>
      </c>
      <c r="K113" s="145"/>
    </row>
    <row r="114" spans="1:11" x14ac:dyDescent="0.25">
      <c r="A114" s="146" t="str">
        <f>IF(A99="","",A99)</f>
        <v>Streetlighting</v>
      </c>
      <c r="B114" s="171" t="s">
        <v>38</v>
      </c>
      <c r="C114" s="141"/>
      <c r="D114" s="178">
        <v>0</v>
      </c>
      <c r="E114" s="179">
        <f t="shared" si="25"/>
        <v>4.4163232128000002E-4</v>
      </c>
      <c r="F114" s="180">
        <f t="shared" si="22"/>
        <v>0</v>
      </c>
      <c r="H114" s="178">
        <v>107818615.36509365</v>
      </c>
      <c r="I114" s="179">
        <f t="shared" si="23"/>
        <v>4.4163232128000002E-4</v>
      </c>
      <c r="J114" s="180">
        <f t="shared" si="24"/>
        <v>47616.185380881783</v>
      </c>
      <c r="K114" s="145"/>
    </row>
    <row r="115" spans="1:11" x14ac:dyDescent="0.25">
      <c r="A115" s="146" t="str">
        <f>IF(A100="","",A100)</f>
        <v>USL</v>
      </c>
      <c r="B115" s="171" t="s">
        <v>38</v>
      </c>
      <c r="C115" s="141"/>
      <c r="D115" s="178">
        <v>43635484.100428723</v>
      </c>
      <c r="E115" s="179">
        <f t="shared" si="25"/>
        <v>4.4163232128000002E-4</v>
      </c>
      <c r="F115" s="180">
        <f t="shared" si="22"/>
        <v>19270.84013344887</v>
      </c>
      <c r="H115" s="178">
        <v>27687.097221233682</v>
      </c>
      <c r="I115" s="179">
        <f t="shared" si="23"/>
        <v>4.4163232128000002E-4</v>
      </c>
      <c r="J115" s="180">
        <f t="shared" si="24"/>
        <v>12.227517015318469</v>
      </c>
      <c r="K115" s="145"/>
    </row>
    <row r="116" spans="1:11" x14ac:dyDescent="0.25">
      <c r="A116" s="146" t="str">
        <f>IF(A101="","",A101)</f>
        <v/>
      </c>
      <c r="B116" s="171"/>
      <c r="C116" s="141"/>
      <c r="D116" s="181"/>
      <c r="E116" s="181"/>
      <c r="F116" s="180">
        <f t="shared" si="22"/>
        <v>0</v>
      </c>
      <c r="H116" s="181"/>
      <c r="I116" s="181"/>
      <c r="J116" s="180">
        <f t="shared" si="24"/>
        <v>0</v>
      </c>
      <c r="K116" s="145"/>
    </row>
    <row r="117" spans="1:11" x14ac:dyDescent="0.25">
      <c r="A117" s="146" t="str">
        <f>IF(A102="","",A102)</f>
        <v/>
      </c>
      <c r="B117" s="171"/>
      <c r="C117" s="141"/>
      <c r="D117" s="181"/>
      <c r="E117" s="181"/>
      <c r="F117" s="180">
        <f>D117*E117</f>
        <v>0</v>
      </c>
      <c r="H117" s="181"/>
      <c r="I117" s="181"/>
      <c r="J117" s="180">
        <f>H117*I117</f>
        <v>0</v>
      </c>
      <c r="K117" s="145"/>
    </row>
    <row r="118" spans="1:11" x14ac:dyDescent="0.25">
      <c r="A118" s="146" t="str">
        <f>IF(A103="","",A103)</f>
        <v/>
      </c>
      <c r="B118" s="171"/>
      <c r="C118" s="141"/>
      <c r="D118" s="181"/>
      <c r="E118" s="181"/>
      <c r="F118" s="180">
        <f>D118*E118</f>
        <v>0</v>
      </c>
      <c r="H118" s="181"/>
      <c r="I118" s="181"/>
      <c r="J118" s="180">
        <f>H118*I118</f>
        <v>0</v>
      </c>
      <c r="K118" s="145"/>
    </row>
    <row r="119" spans="1:11" x14ac:dyDescent="0.25">
      <c r="A119" s="139" t="s">
        <v>69</v>
      </c>
      <c r="B119" s="172"/>
      <c r="C119" s="141"/>
      <c r="D119" s="173">
        <f>SUM(D108:D118)</f>
        <v>10857330523.09478</v>
      </c>
      <c r="E119" s="146"/>
      <c r="F119" s="173">
        <f>SUM(F108:F118)</f>
        <v>4794948.0818185434</v>
      </c>
      <c r="G119" s="146"/>
      <c r="H119" s="173">
        <f>SUM(H108:H118)</f>
        <v>6839372674.9343691</v>
      </c>
      <c r="I119" s="146"/>
      <c r="J119" s="173">
        <f>SUM(J108:J118)</f>
        <v>3020488.0305302683</v>
      </c>
      <c r="K119" s="180">
        <f>F119+J119</f>
        <v>7815436.1123488117</v>
      </c>
    </row>
    <row r="120" spans="1:11" ht="6.75" customHeight="1" x14ac:dyDescent="0.25">
      <c r="A120" s="139"/>
      <c r="B120" s="187"/>
      <c r="C120" s="141"/>
      <c r="D120" s="188"/>
      <c r="E120" s="185"/>
      <c r="F120" s="173"/>
      <c r="H120" s="143"/>
      <c r="I120" s="185"/>
      <c r="J120" s="173"/>
      <c r="K120" s="189"/>
    </row>
    <row r="121" spans="1:11" ht="15" customHeight="1" x14ac:dyDescent="0.25">
      <c r="A121" s="134" t="s">
        <v>79</v>
      </c>
      <c r="B121" s="162"/>
      <c r="C121" s="136"/>
      <c r="D121" s="164"/>
      <c r="E121" s="163"/>
      <c r="F121" s="145"/>
      <c r="G121" s="9"/>
      <c r="H121" s="165"/>
      <c r="I121" s="163"/>
      <c r="J121" s="145" t="s">
        <v>66</v>
      </c>
      <c r="K121" s="162" t="s">
        <v>61</v>
      </c>
    </row>
    <row r="122" spans="1:11" x14ac:dyDescent="0.25">
      <c r="A122" s="139" t="s">
        <v>71</v>
      </c>
      <c r="B122" s="168"/>
      <c r="C122" s="136"/>
      <c r="D122" s="166"/>
      <c r="E122" s="175"/>
      <c r="F122" s="145"/>
      <c r="G122" s="9"/>
      <c r="H122" s="177"/>
      <c r="I122" s="175"/>
      <c r="J122" s="145"/>
      <c r="K122" s="168"/>
    </row>
    <row r="123" spans="1:11" x14ac:dyDescent="0.25">
      <c r="A123" s="146" t="str">
        <f t="shared" ref="A123:A128" si="26">IF(A108="","",A108)</f>
        <v>Residential</v>
      </c>
      <c r="B123" s="171" t="s">
        <v>38</v>
      </c>
      <c r="C123" s="141"/>
      <c r="D123" s="178">
        <f>+D78</f>
        <v>5045811172.4219322</v>
      </c>
      <c r="E123" s="179">
        <v>7.7285656224000004E-4</v>
      </c>
      <c r="F123" s="180">
        <f>D123*E123</f>
        <v>3899688.2764301985</v>
      </c>
      <c r="H123" s="178">
        <f>+H78</f>
        <v>69536358.05626151</v>
      </c>
      <c r="I123" s="179">
        <f>+E123</f>
        <v>7.7285656224000004E-4</v>
      </c>
      <c r="J123" s="180">
        <f>H123*I123</f>
        <v>53741.630638052004</v>
      </c>
      <c r="K123" s="145"/>
    </row>
    <row r="124" spans="1:11" x14ac:dyDescent="0.25">
      <c r="A124" s="146" t="str">
        <f t="shared" si="26"/>
        <v>CSMUR</v>
      </c>
      <c r="B124" s="171" t="s">
        <v>38</v>
      </c>
      <c r="C124" s="141"/>
      <c r="D124" s="178">
        <f t="shared" ref="D124:D130" si="27">+D79</f>
        <v>324251960.70238525</v>
      </c>
      <c r="E124" s="179">
        <f>E123</f>
        <v>7.7285656224000004E-4</v>
      </c>
      <c r="F124" s="180">
        <f t="shared" ref="F124:F131" si="28">D124*E124</f>
        <v>250600.25564802505</v>
      </c>
      <c r="H124" s="178">
        <f t="shared" ref="H124:H130" si="29">+H79</f>
        <v>486719.29324194265</v>
      </c>
      <c r="I124" s="179">
        <f t="shared" ref="I124:I130" si="30">+E124</f>
        <v>7.7285656224000004E-4</v>
      </c>
      <c r="J124" s="180">
        <f t="shared" ref="J124:J131" si="31">H124*I124</f>
        <v>376.16419975085029</v>
      </c>
      <c r="K124" s="145"/>
    </row>
    <row r="125" spans="1:11" x14ac:dyDescent="0.25">
      <c r="A125" s="146" t="str">
        <f t="shared" si="26"/>
        <v>GS&lt;50 kW</v>
      </c>
      <c r="B125" s="171" t="s">
        <v>38</v>
      </c>
      <c r="C125" s="141"/>
      <c r="D125" s="178">
        <f t="shared" si="27"/>
        <v>1994470366.4127827</v>
      </c>
      <c r="E125" s="179">
        <f t="shared" ref="E125:E130" si="32">E124</f>
        <v>7.7285656224000004E-4</v>
      </c>
      <c r="F125" s="180">
        <f t="shared" si="28"/>
        <v>1541439.5108753364</v>
      </c>
      <c r="H125" s="178">
        <f t="shared" si="29"/>
        <v>345856973.0055033</v>
      </c>
      <c r="I125" s="179">
        <f t="shared" si="30"/>
        <v>7.7285656224000004E-4</v>
      </c>
      <c r="J125" s="180">
        <f t="shared" si="31"/>
        <v>267297.83118376578</v>
      </c>
      <c r="K125" s="145"/>
    </row>
    <row r="126" spans="1:11" x14ac:dyDescent="0.25">
      <c r="A126" s="146" t="str">
        <f t="shared" si="26"/>
        <v>GS 50-999 kW</v>
      </c>
      <c r="B126" s="171" t="s">
        <v>38</v>
      </c>
      <c r="C126" s="141"/>
      <c r="D126" s="178">
        <f t="shared" si="27"/>
        <v>3099635876.6615615</v>
      </c>
      <c r="E126" s="179">
        <f t="shared" si="32"/>
        <v>7.7285656224000004E-4</v>
      </c>
      <c r="F126" s="180">
        <f t="shared" si="28"/>
        <v>2395573.9278324232</v>
      </c>
      <c r="H126" s="178">
        <f t="shared" si="29"/>
        <v>6537573007.6200886</v>
      </c>
      <c r="I126" s="179">
        <f t="shared" si="30"/>
        <v>7.7285656224000004E-4</v>
      </c>
      <c r="J126" s="180">
        <f t="shared" si="31"/>
        <v>5052606.2000622796</v>
      </c>
      <c r="K126" s="145"/>
    </row>
    <row r="127" spans="1:11" x14ac:dyDescent="0.25">
      <c r="A127" s="146" t="str">
        <f t="shared" si="26"/>
        <v>GS 1,000-4,999 kW</v>
      </c>
      <c r="B127" s="171" t="s">
        <v>38</v>
      </c>
      <c r="C127" s="141"/>
      <c r="D127" s="178">
        <f t="shared" si="27"/>
        <v>113128223.48167953</v>
      </c>
      <c r="E127" s="179">
        <f t="shared" si="32"/>
        <v>7.7285656224000004E-4</v>
      </c>
      <c r="F127" s="180">
        <f t="shared" si="28"/>
        <v>87431.88989236929</v>
      </c>
      <c r="H127" s="178">
        <f t="shared" si="29"/>
        <v>4086608345.1255245</v>
      </c>
      <c r="I127" s="179">
        <f t="shared" si="30"/>
        <v>7.7285656224000004E-4</v>
      </c>
      <c r="J127" s="180">
        <f t="shared" si="31"/>
        <v>3158362.0768350083</v>
      </c>
      <c r="K127" s="145"/>
    </row>
    <row r="128" spans="1:11" x14ac:dyDescent="0.25">
      <c r="A128" s="146" t="str">
        <f t="shared" si="26"/>
        <v>Large User</v>
      </c>
      <c r="B128" s="171" t="s">
        <v>38</v>
      </c>
      <c r="C128" s="141"/>
      <c r="D128" s="178">
        <f t="shared" si="27"/>
        <v>3.0861010064261573E-2</v>
      </c>
      <c r="E128" s="179">
        <f t="shared" si="32"/>
        <v>7.7285656224000004E-4</v>
      </c>
      <c r="F128" s="180">
        <f t="shared" si="28"/>
        <v>2.3851134145519243E-5</v>
      </c>
      <c r="H128" s="178">
        <f t="shared" si="29"/>
        <v>1721552344.8388076</v>
      </c>
      <c r="I128" s="179">
        <f t="shared" si="30"/>
        <v>7.7285656224000004E-4</v>
      </c>
      <c r="J128" s="180">
        <f t="shared" si="31"/>
        <v>1330513.0269483319</v>
      </c>
      <c r="K128" s="145"/>
    </row>
    <row r="129" spans="1:11" x14ac:dyDescent="0.25">
      <c r="A129" s="146" t="str">
        <f>IF(A114="","",A114)</f>
        <v>Streetlighting</v>
      </c>
      <c r="B129" s="171" t="s">
        <v>38</v>
      </c>
      <c r="C129" s="141"/>
      <c r="D129" s="178">
        <f t="shared" si="27"/>
        <v>0</v>
      </c>
      <c r="E129" s="179">
        <f t="shared" si="32"/>
        <v>7.7285656224000004E-4</v>
      </c>
      <c r="F129" s="180">
        <f t="shared" si="28"/>
        <v>0</v>
      </c>
      <c r="H129" s="178">
        <f t="shared" si="29"/>
        <v>117208295.9809722</v>
      </c>
      <c r="I129" s="179">
        <f t="shared" si="30"/>
        <v>7.7285656224000004E-4</v>
      </c>
      <c r="J129" s="180">
        <f t="shared" si="31"/>
        <v>90585.200697862587</v>
      </c>
      <c r="K129" s="145"/>
    </row>
    <row r="130" spans="1:11" x14ac:dyDescent="0.25">
      <c r="A130" s="146" t="str">
        <f>IF(A115="","",A115)</f>
        <v>USL</v>
      </c>
      <c r="B130" s="171" t="s">
        <v>38</v>
      </c>
      <c r="C130" s="141"/>
      <c r="D130" s="178">
        <f t="shared" si="27"/>
        <v>42681571.800699107</v>
      </c>
      <c r="E130" s="179">
        <f t="shared" si="32"/>
        <v>7.7285656224000004E-4</v>
      </c>
      <c r="F130" s="180">
        <f t="shared" si="28"/>
        <v>32986.732852888039</v>
      </c>
      <c r="H130" s="178">
        <f t="shared" si="29"/>
        <v>30098.304221136685</v>
      </c>
      <c r="I130" s="179">
        <f t="shared" si="30"/>
        <v>7.7285656224000004E-4</v>
      </c>
      <c r="J130" s="180">
        <f t="shared" si="31"/>
        <v>23.261671929601381</v>
      </c>
      <c r="K130" s="145"/>
    </row>
    <row r="131" spans="1:11" x14ac:dyDescent="0.25">
      <c r="A131" s="146" t="str">
        <f>IF(A116="","",A116)</f>
        <v/>
      </c>
      <c r="B131" s="171"/>
      <c r="C131" s="141"/>
      <c r="D131" s="181"/>
      <c r="E131" s="181"/>
      <c r="F131" s="180">
        <f t="shared" si="28"/>
        <v>0</v>
      </c>
      <c r="H131" s="181"/>
      <c r="I131" s="181"/>
      <c r="J131" s="180">
        <f t="shared" si="31"/>
        <v>0</v>
      </c>
      <c r="K131" s="145"/>
    </row>
    <row r="132" spans="1:11" x14ac:dyDescent="0.25">
      <c r="A132" s="146" t="str">
        <f>IF(A117="","",A117)</f>
        <v/>
      </c>
      <c r="B132" s="171"/>
      <c r="C132" s="141"/>
      <c r="D132" s="181"/>
      <c r="E132" s="181"/>
      <c r="F132" s="180">
        <f>D132*E132</f>
        <v>0</v>
      </c>
      <c r="H132" s="181"/>
      <c r="I132" s="181"/>
      <c r="J132" s="180">
        <f>H132*I132</f>
        <v>0</v>
      </c>
      <c r="K132" s="145"/>
    </row>
    <row r="133" spans="1:11" x14ac:dyDescent="0.25">
      <c r="A133" s="146" t="str">
        <f>IF(A118="","",A118)</f>
        <v/>
      </c>
      <c r="B133" s="171"/>
      <c r="C133" s="141"/>
      <c r="D133" s="181"/>
      <c r="E133" s="181"/>
      <c r="F133" s="180">
        <f>D133*E133</f>
        <v>0</v>
      </c>
      <c r="H133" s="181"/>
      <c r="I133" s="181"/>
      <c r="J133" s="180">
        <f>H133*I133</f>
        <v>0</v>
      </c>
      <c r="K133" s="145"/>
    </row>
    <row r="134" spans="1:11" x14ac:dyDescent="0.25">
      <c r="A134" s="139" t="s">
        <v>69</v>
      </c>
      <c r="B134" s="172"/>
      <c r="C134" s="153"/>
      <c r="D134" s="173">
        <f>SUM(D123:D133)</f>
        <v>10619979171.511902</v>
      </c>
      <c r="E134" s="146"/>
      <c r="F134" s="173">
        <f>SUM(F123:F133)</f>
        <v>8207720.5935550919</v>
      </c>
      <c r="G134" s="146"/>
      <c r="H134" s="173">
        <f>SUM(H123:H133)</f>
        <v>12878852142.224621</v>
      </c>
      <c r="I134" s="146"/>
      <c r="J134" s="173">
        <f>SUM(J123:J133)</f>
        <v>9953505.3922369815</v>
      </c>
      <c r="K134" s="180">
        <f>F134+J134</f>
        <v>18161225.985792074</v>
      </c>
    </row>
    <row r="135" spans="1:11" ht="6.75" customHeight="1" x14ac:dyDescent="0.25"/>
    <row r="136" spans="1:11" ht="15.75" customHeight="1" x14ac:dyDescent="0.25">
      <c r="A136" s="134" t="s">
        <v>80</v>
      </c>
      <c r="B136" s="162"/>
      <c r="C136" s="136"/>
      <c r="D136" s="164"/>
      <c r="E136" s="163"/>
      <c r="F136" s="145"/>
      <c r="G136" s="9"/>
      <c r="H136" s="165"/>
      <c r="I136" s="163"/>
      <c r="J136" s="145" t="s">
        <v>66</v>
      </c>
      <c r="K136" s="162" t="s">
        <v>61</v>
      </c>
    </row>
    <row r="137" spans="1:11" x14ac:dyDescent="0.25">
      <c r="A137" s="139" t="s">
        <v>71</v>
      </c>
      <c r="B137" s="168"/>
      <c r="C137" s="136"/>
      <c r="D137" s="166"/>
      <c r="E137" s="175"/>
      <c r="F137" s="145"/>
      <c r="G137" s="9"/>
      <c r="H137" s="177"/>
      <c r="I137" s="175"/>
      <c r="J137" s="145"/>
      <c r="K137" s="168"/>
    </row>
    <row r="138" spans="1:11" x14ac:dyDescent="0.25">
      <c r="A138" s="146" t="str">
        <f t="shared" ref="A138:A143" si="33">IF(A123="","",A123)</f>
        <v>Residential</v>
      </c>
      <c r="B138" s="171" t="s">
        <v>38</v>
      </c>
      <c r="C138" s="141"/>
      <c r="D138" s="190">
        <f>D123/102.95%</f>
        <v>4901225033.9212551</v>
      </c>
      <c r="E138" s="191">
        <v>3.1710406550249798E-5</v>
      </c>
      <c r="F138" s="180">
        <f>D138*E138</f>
        <v>155419.83841990485</v>
      </c>
      <c r="H138" s="190">
        <f>H123/102.95%</f>
        <v>67543815.499039829</v>
      </c>
      <c r="I138" s="191">
        <f>+E138</f>
        <v>3.1710406550249798E-5</v>
      </c>
      <c r="J138" s="180">
        <f>H138*I138</f>
        <v>2141.8418494296166</v>
      </c>
      <c r="K138" s="145"/>
    </row>
    <row r="139" spans="1:11" x14ac:dyDescent="0.25">
      <c r="A139" s="146" t="str">
        <f t="shared" si="33"/>
        <v>CSMUR</v>
      </c>
      <c r="B139" s="171" t="s">
        <v>38</v>
      </c>
      <c r="C139" s="141"/>
      <c r="D139" s="190">
        <f t="shared" ref="D139:D145" si="34">D124/102.95%</f>
        <v>314960622.3432591</v>
      </c>
      <c r="E139" s="191">
        <f>E138</f>
        <v>3.1710406550249798E-5</v>
      </c>
      <c r="F139" s="180">
        <f t="shared" ref="F139:F146" si="35">D139*E139</f>
        <v>9987.5293818244354</v>
      </c>
      <c r="H139" s="190">
        <f t="shared" ref="H139:H145" si="36">H124/102.95%</f>
        <v>472772.5043632274</v>
      </c>
      <c r="I139" s="191">
        <f t="shared" ref="I139:I145" si="37">+E139</f>
        <v>3.1710406550249798E-5</v>
      </c>
      <c r="J139" s="180">
        <f t="shared" ref="J139:J146" si="38">H139*I139</f>
        <v>14.991808319137688</v>
      </c>
      <c r="K139" s="145"/>
    </row>
    <row r="140" spans="1:11" x14ac:dyDescent="0.25">
      <c r="A140" s="146" t="str">
        <f t="shared" si="33"/>
        <v>GS&lt;50 kW</v>
      </c>
      <c r="B140" s="171" t="s">
        <v>38</v>
      </c>
      <c r="C140" s="141"/>
      <c r="D140" s="190">
        <f t="shared" si="34"/>
        <v>1937319442.8487446</v>
      </c>
      <c r="E140" s="191">
        <f t="shared" ref="E140:E145" si="39">E139</f>
        <v>3.1710406550249798E-5</v>
      </c>
      <c r="F140" s="180">
        <f t="shared" si="35"/>
        <v>61433.187150437123</v>
      </c>
      <c r="H140" s="190">
        <f t="shared" si="36"/>
        <v>335946549.78679287</v>
      </c>
      <c r="I140" s="191">
        <f t="shared" si="37"/>
        <v>3.1710406550249798E-5</v>
      </c>
      <c r="J140" s="180">
        <f t="shared" si="38"/>
        <v>10653.001672892937</v>
      </c>
      <c r="K140" s="145"/>
    </row>
    <row r="141" spans="1:11" x14ac:dyDescent="0.25">
      <c r="A141" s="146" t="str">
        <f t="shared" si="33"/>
        <v>GS 50-999 kW</v>
      </c>
      <c r="B141" s="171" t="s">
        <v>38</v>
      </c>
      <c r="C141" s="141"/>
      <c r="D141" s="190">
        <f t="shared" si="34"/>
        <v>3010816781.6042361</v>
      </c>
      <c r="E141" s="191">
        <f t="shared" si="39"/>
        <v>3.1710406550249798E-5</v>
      </c>
      <c r="F141" s="180">
        <f t="shared" si="35"/>
        <v>95474.224192984984</v>
      </c>
      <c r="H141" s="190">
        <f t="shared" si="36"/>
        <v>6350240901.0394249</v>
      </c>
      <c r="I141" s="191">
        <f t="shared" si="37"/>
        <v>3.1710406550249798E-5</v>
      </c>
      <c r="J141" s="180">
        <f t="shared" si="38"/>
        <v>201368.72066398474</v>
      </c>
      <c r="K141" s="145"/>
    </row>
    <row r="142" spans="1:11" x14ac:dyDescent="0.25">
      <c r="A142" s="146" t="str">
        <f t="shared" si="33"/>
        <v>GS 1,000-4,999 kW</v>
      </c>
      <c r="B142" s="171" t="s">
        <v>38</v>
      </c>
      <c r="C142" s="141"/>
      <c r="D142" s="190">
        <f t="shared" si="34"/>
        <v>109886569.67623071</v>
      </c>
      <c r="E142" s="191">
        <f t="shared" si="39"/>
        <v>3.1710406550249798E-5</v>
      </c>
      <c r="F142" s="180">
        <f t="shared" si="35"/>
        <v>3484.5477988456273</v>
      </c>
      <c r="H142" s="190">
        <f t="shared" si="36"/>
        <v>3969507863.1622381</v>
      </c>
      <c r="I142" s="191">
        <f t="shared" si="37"/>
        <v>3.1710406550249798E-5</v>
      </c>
      <c r="J142" s="180">
        <f t="shared" si="38"/>
        <v>125874.70814528791</v>
      </c>
      <c r="K142" s="145"/>
    </row>
    <row r="143" spans="1:11" x14ac:dyDescent="0.25">
      <c r="A143" s="146" t="str">
        <f t="shared" si="33"/>
        <v>Large User</v>
      </c>
      <c r="B143" s="171" t="s">
        <v>38</v>
      </c>
      <c r="C143" s="141"/>
      <c r="D143" s="190">
        <f>D128/101.72%</f>
        <v>3.0339176233053065E-2</v>
      </c>
      <c r="E143" s="191">
        <f t="shared" si="39"/>
        <v>3.1710406550249798E-5</v>
      </c>
      <c r="F143" s="180">
        <f t="shared" si="35"/>
        <v>9.6206761274978881E-7</v>
      </c>
      <c r="H143" s="190">
        <f>H128/101.72%</f>
        <v>1692442336.6484544</v>
      </c>
      <c r="I143" s="191">
        <f t="shared" si="37"/>
        <v>3.1710406550249798E-5</v>
      </c>
      <c r="J143" s="180">
        <f t="shared" si="38"/>
        <v>53668.034557977226</v>
      </c>
      <c r="K143" s="145"/>
    </row>
    <row r="144" spans="1:11" x14ac:dyDescent="0.25">
      <c r="A144" s="146" t="str">
        <f>IF(A129="","",A129)</f>
        <v>Streetlighting</v>
      </c>
      <c r="B144" s="151" t="s">
        <v>38</v>
      </c>
      <c r="C144" s="192"/>
      <c r="D144" s="190">
        <f t="shared" si="34"/>
        <v>0</v>
      </c>
      <c r="E144" s="191">
        <f t="shared" si="39"/>
        <v>3.1710406550249798E-5</v>
      </c>
      <c r="F144" s="180">
        <f t="shared" si="35"/>
        <v>0</v>
      </c>
      <c r="H144" s="190">
        <f t="shared" si="36"/>
        <v>113849728.97617503</v>
      </c>
      <c r="I144" s="191">
        <f t="shared" si="37"/>
        <v>3.1710406550249798E-5</v>
      </c>
      <c r="J144" s="180">
        <f t="shared" si="38"/>
        <v>3610.2211914702648</v>
      </c>
      <c r="K144" s="145"/>
    </row>
    <row r="145" spans="1:12" x14ac:dyDescent="0.25">
      <c r="A145" s="146" t="str">
        <f>IF(A130="","",A130)</f>
        <v>USL</v>
      </c>
      <c r="B145" s="151" t="s">
        <v>38</v>
      </c>
      <c r="C145" s="192"/>
      <c r="D145" s="190">
        <f t="shared" si="34"/>
        <v>41458544.731130749</v>
      </c>
      <c r="E145" s="191">
        <f t="shared" si="39"/>
        <v>3.1710406550249798E-5</v>
      </c>
      <c r="F145" s="180">
        <f t="shared" si="35"/>
        <v>1314.6673084058727</v>
      </c>
      <c r="H145" s="190">
        <f t="shared" si="36"/>
        <v>29235.846742240585</v>
      </c>
      <c r="I145" s="191">
        <f t="shared" si="37"/>
        <v>3.1710406550249798E-5</v>
      </c>
      <c r="J145" s="180">
        <f t="shared" si="38"/>
        <v>0.92708058603724508</v>
      </c>
      <c r="K145" s="145"/>
    </row>
    <row r="146" spans="1:12" x14ac:dyDescent="0.25">
      <c r="A146" s="146" t="str">
        <f>IF(A131="","",A131)</f>
        <v/>
      </c>
      <c r="B146" s="151"/>
      <c r="C146" s="192"/>
      <c r="D146" s="181"/>
      <c r="E146" s="181"/>
      <c r="F146" s="180">
        <f t="shared" si="35"/>
        <v>0</v>
      </c>
      <c r="H146" s="181"/>
      <c r="I146" s="179"/>
      <c r="J146" s="180">
        <f t="shared" si="38"/>
        <v>0</v>
      </c>
      <c r="K146" s="145"/>
    </row>
    <row r="147" spans="1:12" ht="14.25" customHeight="1" x14ac:dyDescent="0.25">
      <c r="A147" s="146" t="str">
        <f>IF(A132="","",A132)</f>
        <v/>
      </c>
      <c r="B147" s="151"/>
      <c r="C147" s="141"/>
      <c r="D147" s="181"/>
      <c r="E147" s="181"/>
      <c r="F147" s="180">
        <f>D147*E147</f>
        <v>0</v>
      </c>
      <c r="H147" s="181"/>
      <c r="I147" s="179"/>
      <c r="J147" s="180">
        <f>H147*I147</f>
        <v>0</v>
      </c>
      <c r="K147" s="145"/>
    </row>
    <row r="148" spans="1:12" x14ac:dyDescent="0.25">
      <c r="A148" s="146" t="str">
        <f>IF(A133="","",A133)</f>
        <v/>
      </c>
      <c r="B148" s="171"/>
      <c r="C148" s="141"/>
      <c r="D148" s="181"/>
      <c r="E148" s="181"/>
      <c r="F148" s="180">
        <f>D148*E148</f>
        <v>0</v>
      </c>
      <c r="H148" s="181"/>
      <c r="I148" s="179"/>
      <c r="J148" s="180">
        <f>H148*I148</f>
        <v>0</v>
      </c>
      <c r="K148" s="145"/>
    </row>
    <row r="149" spans="1:12" x14ac:dyDescent="0.25">
      <c r="A149" s="139" t="s">
        <v>69</v>
      </c>
      <c r="B149" s="172"/>
      <c r="C149" s="141"/>
      <c r="D149" s="193">
        <f>SUM(D138:D148)</f>
        <v>10315666995.155195</v>
      </c>
      <c r="E149" s="146"/>
      <c r="F149" s="180">
        <f>SUM(F138:F148)</f>
        <v>327113.99425336492</v>
      </c>
      <c r="G149" s="146"/>
      <c r="H149" s="146"/>
      <c r="I149" s="146"/>
      <c r="J149" s="180">
        <f>SUM(J138:J148)</f>
        <v>397332.44696994784</v>
      </c>
      <c r="K149" s="157">
        <f>F149+J149</f>
        <v>724446.44122331275</v>
      </c>
    </row>
    <row r="151" spans="1:12" x14ac:dyDescent="0.25">
      <c r="A151" s="134" t="s">
        <v>81</v>
      </c>
      <c r="B151" s="163"/>
      <c r="C151" s="136"/>
      <c r="D151" s="164"/>
      <c r="E151" s="163"/>
      <c r="F151" s="145"/>
      <c r="G151" s="9"/>
      <c r="H151" s="162"/>
      <c r="I151" s="163"/>
      <c r="J151" s="145" t="s">
        <v>66</v>
      </c>
      <c r="K151" s="164" t="s">
        <v>61</v>
      </c>
    </row>
    <row r="152" spans="1:12" x14ac:dyDescent="0.25">
      <c r="A152" s="139" t="s">
        <v>71</v>
      </c>
      <c r="B152" s="175"/>
      <c r="C152" s="136"/>
      <c r="D152" s="166"/>
      <c r="E152" s="175"/>
      <c r="F152" s="145"/>
      <c r="G152" s="9"/>
      <c r="H152" s="168"/>
      <c r="I152" s="175"/>
      <c r="J152" s="145"/>
      <c r="K152" s="127"/>
      <c r="L152" s="153"/>
    </row>
    <row r="153" spans="1:12" x14ac:dyDescent="0.25">
      <c r="A153" s="152" t="str">
        <f>+A138</f>
        <v>Residential</v>
      </c>
      <c r="B153" s="172"/>
      <c r="C153" s="141"/>
      <c r="D153" s="178">
        <v>616989</v>
      </c>
      <c r="E153" s="194">
        <v>0.42</v>
      </c>
      <c r="F153" s="180">
        <f>D153*E153*12</f>
        <v>3109624.56</v>
      </c>
      <c r="H153" s="181"/>
      <c r="I153" s="195"/>
      <c r="J153" s="180">
        <f>H153*I153*12</f>
        <v>0</v>
      </c>
      <c r="K153" s="127"/>
      <c r="L153" s="153"/>
    </row>
    <row r="154" spans="1:12" x14ac:dyDescent="0.25">
      <c r="A154" s="154" t="str">
        <f>+A139</f>
        <v>CSMUR</v>
      </c>
      <c r="B154" s="172"/>
      <c r="C154" s="141"/>
      <c r="D154" s="178">
        <v>100867</v>
      </c>
      <c r="E154" s="194">
        <f>+E153</f>
        <v>0.42</v>
      </c>
      <c r="F154" s="180">
        <f t="shared" ref="F154:F159" si="40">D154*E154*12</f>
        <v>508369.68</v>
      </c>
      <c r="H154" s="181"/>
      <c r="I154" s="195"/>
      <c r="J154" s="180">
        <f t="shared" ref="J154:J159" si="41">H154*I154*12</f>
        <v>0</v>
      </c>
      <c r="K154" s="127"/>
      <c r="L154" s="153"/>
    </row>
    <row r="155" spans="1:12" x14ac:dyDescent="0.25">
      <c r="A155" s="154" t="str">
        <f>+A140</f>
        <v>GS&lt;50 kW</v>
      </c>
      <c r="B155" s="172"/>
      <c r="C155" s="141"/>
      <c r="D155" s="181">
        <v>72935</v>
      </c>
      <c r="E155" s="195">
        <f>+E154</f>
        <v>0.42</v>
      </c>
      <c r="F155" s="180">
        <f t="shared" si="40"/>
        <v>367592.39999999997</v>
      </c>
      <c r="H155" s="181"/>
      <c r="I155" s="181"/>
      <c r="J155" s="180">
        <f t="shared" si="41"/>
        <v>0</v>
      </c>
      <c r="K155" s="127"/>
      <c r="L155" s="153"/>
    </row>
    <row r="156" spans="1:12" x14ac:dyDescent="0.25">
      <c r="A156" s="154"/>
      <c r="B156" s="172"/>
      <c r="C156" s="141"/>
      <c r="D156" s="181"/>
      <c r="E156" s="196"/>
      <c r="F156" s="180">
        <f t="shared" si="40"/>
        <v>0</v>
      </c>
      <c r="H156" s="181"/>
      <c r="I156" s="181"/>
      <c r="J156" s="180">
        <f t="shared" si="41"/>
        <v>0</v>
      </c>
      <c r="K156" s="127"/>
      <c r="L156" s="153"/>
    </row>
    <row r="157" spans="1:12" x14ac:dyDescent="0.25">
      <c r="A157" s="154"/>
      <c r="B157" s="172"/>
      <c r="C157" s="141"/>
      <c r="D157" s="181"/>
      <c r="E157" s="181"/>
      <c r="F157" s="180">
        <f t="shared" si="40"/>
        <v>0</v>
      </c>
      <c r="H157" s="181"/>
      <c r="I157" s="181"/>
      <c r="J157" s="180">
        <f t="shared" si="41"/>
        <v>0</v>
      </c>
      <c r="K157" s="127"/>
      <c r="L157" s="153"/>
    </row>
    <row r="158" spans="1:12" x14ac:dyDescent="0.25">
      <c r="A158" s="154"/>
      <c r="B158" s="172"/>
      <c r="C158" s="141"/>
      <c r="D158" s="181"/>
      <c r="E158" s="181"/>
      <c r="F158" s="180">
        <f t="shared" si="40"/>
        <v>0</v>
      </c>
      <c r="H158" s="181"/>
      <c r="I158" s="181"/>
      <c r="J158" s="180">
        <f t="shared" si="41"/>
        <v>0</v>
      </c>
      <c r="K158" s="127"/>
      <c r="L158" s="153"/>
    </row>
    <row r="159" spans="1:12" x14ac:dyDescent="0.25">
      <c r="A159" s="154"/>
      <c r="B159" s="172"/>
      <c r="C159" s="141"/>
      <c r="D159" s="181"/>
      <c r="E159" s="181"/>
      <c r="F159" s="180">
        <f t="shared" si="40"/>
        <v>0</v>
      </c>
      <c r="H159" s="181"/>
      <c r="I159" s="181"/>
      <c r="J159" s="180">
        <f t="shared" si="41"/>
        <v>0</v>
      </c>
      <c r="K159" s="127"/>
      <c r="L159" s="153"/>
    </row>
    <row r="160" spans="1:12" x14ac:dyDescent="0.25">
      <c r="A160" s="154"/>
      <c r="B160" s="172"/>
      <c r="C160" s="141"/>
      <c r="D160" s="181"/>
      <c r="E160" s="181"/>
      <c r="F160" s="180">
        <f>D160*E160*12</f>
        <v>0</v>
      </c>
      <c r="H160" s="181"/>
      <c r="I160" s="181"/>
      <c r="J160" s="180">
        <f>H160*I160*12</f>
        <v>0</v>
      </c>
      <c r="K160" s="197"/>
      <c r="L160" s="153"/>
    </row>
    <row r="161" spans="1:11" x14ac:dyDescent="0.25">
      <c r="A161" s="139" t="s">
        <v>69</v>
      </c>
      <c r="B161" s="172"/>
      <c r="C161" s="141"/>
      <c r="D161" s="146"/>
      <c r="E161" s="146"/>
      <c r="F161" s="180">
        <f>SUM(F153:F160)</f>
        <v>3985586.64</v>
      </c>
      <c r="G161" s="146"/>
      <c r="H161" s="146"/>
      <c r="I161" s="146"/>
      <c r="J161" s="180">
        <f>SUM(J153:J160)</f>
        <v>0</v>
      </c>
      <c r="K161" s="180">
        <f>F161+J161</f>
        <v>3985586.64</v>
      </c>
    </row>
    <row r="162" spans="1:11" x14ac:dyDescent="0.25">
      <c r="A162" s="146"/>
      <c r="B162" s="146"/>
      <c r="C162" s="141"/>
      <c r="D162" s="146"/>
      <c r="E162" s="146"/>
      <c r="F162" s="146"/>
      <c r="G162" s="146"/>
      <c r="H162" s="146"/>
      <c r="I162" s="146"/>
      <c r="J162" s="146"/>
    </row>
    <row r="163" spans="1:11" x14ac:dyDescent="0.25">
      <c r="A163" s="139" t="s">
        <v>82</v>
      </c>
      <c r="B163" s="146"/>
      <c r="C163" s="141"/>
      <c r="D163" s="146"/>
      <c r="E163" s="146"/>
      <c r="F163" s="180">
        <f>F24+F44+F59+F74+F89+F104+F119+F134+F149+F161</f>
        <v>1746596696.0144644</v>
      </c>
      <c r="G163" s="146"/>
      <c r="H163" s="146"/>
      <c r="I163" s="146"/>
      <c r="J163" s="180">
        <f>J24+J44+J59+J74+J89+J104+J119+J134+J149+J161</f>
        <v>1539973398.3790352</v>
      </c>
      <c r="K163" s="157">
        <f>+F163+J163</f>
        <v>3286570094.3934994</v>
      </c>
    </row>
    <row r="164" spans="1:11" ht="15.75" thickBot="1" x14ac:dyDescent="0.3">
      <c r="A164" s="139" t="s">
        <v>83</v>
      </c>
      <c r="B164" s="198">
        <v>-0.11700000000000001</v>
      </c>
      <c r="C164" s="141"/>
      <c r="D164" s="199">
        <f>F163*100%</f>
        <v>1746596696.0144644</v>
      </c>
      <c r="E164" s="181"/>
      <c r="F164" s="200">
        <f>+B164*D164</f>
        <v>-204351813.43369234</v>
      </c>
      <c r="G164" s="146"/>
      <c r="H164" s="181">
        <v>0</v>
      </c>
      <c r="I164" s="181"/>
      <c r="J164" s="201">
        <f>+H164*B164</f>
        <v>0</v>
      </c>
      <c r="K164" s="157">
        <f>+F164+J164</f>
        <v>-204351813.43369234</v>
      </c>
    </row>
    <row r="165" spans="1:11" ht="15.75" thickBot="1" x14ac:dyDescent="0.3">
      <c r="A165" s="139" t="s">
        <v>46</v>
      </c>
      <c r="B165" s="202"/>
      <c r="C165" s="203"/>
      <c r="D165" s="139"/>
      <c r="E165" s="139"/>
      <c r="F165" s="204">
        <f>+F163+F164</f>
        <v>1542244882.5807719</v>
      </c>
      <c r="G165" s="139"/>
      <c r="H165" s="139"/>
      <c r="I165" s="139"/>
      <c r="J165" s="204">
        <f>+J163+J164</f>
        <v>1539973398.3790352</v>
      </c>
      <c r="K165" s="204">
        <f>+K163+K164</f>
        <v>3082218280.9598069</v>
      </c>
    </row>
    <row r="166" spans="1:11" ht="15.75" thickTop="1" x14ac:dyDescent="0.25">
      <c r="A166" s="203"/>
      <c r="B166" s="205"/>
      <c r="C166" s="132"/>
      <c r="D166" s="132"/>
      <c r="E166" s="132"/>
      <c r="F166" s="206"/>
      <c r="G166" s="132"/>
      <c r="H166" s="132"/>
      <c r="I166" s="132"/>
      <c r="J166" s="206"/>
      <c r="K166" s="206"/>
    </row>
    <row r="167" spans="1:11" x14ac:dyDescent="0.25">
      <c r="A167" s="141" t="s">
        <v>84</v>
      </c>
    </row>
    <row r="168" spans="1:11" x14ac:dyDescent="0.25">
      <c r="A168" s="141" t="s">
        <v>85</v>
      </c>
    </row>
    <row r="169" spans="1:11" x14ac:dyDescent="0.25">
      <c r="A169" s="132"/>
    </row>
    <row r="170" spans="1:11" x14ac:dyDescent="0.25">
      <c r="D170" s="207" t="str">
        <f>D10 &amp; " - Cop"</f>
        <v>2028 Test Year - Cop</v>
      </c>
      <c r="E170" s="207"/>
    </row>
    <row r="171" spans="1:11" x14ac:dyDescent="0.25">
      <c r="D171" s="146" t="s">
        <v>86</v>
      </c>
      <c r="E171" s="208">
        <f>K24</f>
        <v>1981335949.5729916</v>
      </c>
    </row>
    <row r="172" spans="1:11" x14ac:dyDescent="0.25">
      <c r="D172" s="146" t="s">
        <v>87</v>
      </c>
      <c r="E172" s="158">
        <f>K44</f>
        <v>652896053.08725989</v>
      </c>
    </row>
    <row r="173" spans="1:11" x14ac:dyDescent="0.25">
      <c r="D173" s="146" t="s">
        <v>88</v>
      </c>
      <c r="E173" s="158">
        <f>(K89+K104+K119+K134)</f>
        <v>133630760.81183209</v>
      </c>
    </row>
    <row r="174" spans="1:11" x14ac:dyDescent="0.25">
      <c r="D174" s="146" t="s">
        <v>89</v>
      </c>
      <c r="E174" s="158">
        <f>K59</f>
        <v>294879817.68356979</v>
      </c>
    </row>
    <row r="175" spans="1:11" x14ac:dyDescent="0.25">
      <c r="D175" s="146" t="s">
        <v>90</v>
      </c>
      <c r="E175" s="158">
        <f>K74</f>
        <v>219117480.15662295</v>
      </c>
    </row>
    <row r="176" spans="1:11" x14ac:dyDescent="0.25">
      <c r="D176" s="146" t="s">
        <v>91</v>
      </c>
      <c r="E176" s="158">
        <f>K149</f>
        <v>724446.44122331275</v>
      </c>
    </row>
    <row r="177" spans="4:6" x14ac:dyDescent="0.25">
      <c r="D177" s="146" t="s">
        <v>92</v>
      </c>
      <c r="E177" s="158">
        <f>K161</f>
        <v>3985586.64</v>
      </c>
    </row>
    <row r="178" spans="4:6" x14ac:dyDescent="0.25">
      <c r="D178" s="146" t="s">
        <v>93</v>
      </c>
      <c r="E178" s="158">
        <f>+K164</f>
        <v>-204351813.43369234</v>
      </c>
    </row>
    <row r="179" spans="4:6" x14ac:dyDescent="0.25">
      <c r="D179" s="139" t="s">
        <v>46</v>
      </c>
      <c r="E179" s="209">
        <f>SUM(E171:E178)</f>
        <v>3082218280.9598069</v>
      </c>
    </row>
    <row r="180" spans="4:6" x14ac:dyDescent="0.25">
      <c r="E180" s="124">
        <f>+E179-K165</f>
        <v>0</v>
      </c>
      <c r="F180" s="174"/>
    </row>
    <row r="184" spans="4:6" x14ac:dyDescent="0.25">
      <c r="D184" s="210"/>
    </row>
  </sheetData>
  <mergeCells count="90">
    <mergeCell ref="K153:K159"/>
    <mergeCell ref="D170:E170"/>
    <mergeCell ref="K138:K148"/>
    <mergeCell ref="B151:B152"/>
    <mergeCell ref="D151:D152"/>
    <mergeCell ref="E151:E152"/>
    <mergeCell ref="F151:F152"/>
    <mergeCell ref="H151:H152"/>
    <mergeCell ref="I151:I152"/>
    <mergeCell ref="J151:J152"/>
    <mergeCell ref="K151:K152"/>
    <mergeCell ref="K123:K133"/>
    <mergeCell ref="B136:B137"/>
    <mergeCell ref="D136:D137"/>
    <mergeCell ref="E136:E137"/>
    <mergeCell ref="F136:F137"/>
    <mergeCell ref="H136:H137"/>
    <mergeCell ref="I136:I137"/>
    <mergeCell ref="J136:J137"/>
    <mergeCell ref="K136:K137"/>
    <mergeCell ref="K108:K118"/>
    <mergeCell ref="B121:B122"/>
    <mergeCell ref="D121:D122"/>
    <mergeCell ref="E121:E122"/>
    <mergeCell ref="F121:F122"/>
    <mergeCell ref="H121:H122"/>
    <mergeCell ref="I121:I122"/>
    <mergeCell ref="J121:J122"/>
    <mergeCell ref="K121:K122"/>
    <mergeCell ref="K93:K103"/>
    <mergeCell ref="B106:B107"/>
    <mergeCell ref="D106:D107"/>
    <mergeCell ref="E106:E107"/>
    <mergeCell ref="F106:F107"/>
    <mergeCell ref="H106:H107"/>
    <mergeCell ref="I106:I107"/>
    <mergeCell ref="J106:J107"/>
    <mergeCell ref="K106:K107"/>
    <mergeCell ref="K78:K88"/>
    <mergeCell ref="B91:B92"/>
    <mergeCell ref="D91:D92"/>
    <mergeCell ref="E91:E92"/>
    <mergeCell ref="F91:F92"/>
    <mergeCell ref="H91:H92"/>
    <mergeCell ref="I91:I92"/>
    <mergeCell ref="J91:J92"/>
    <mergeCell ref="K91:K92"/>
    <mergeCell ref="K63:K73"/>
    <mergeCell ref="B76:B77"/>
    <mergeCell ref="D76:D77"/>
    <mergeCell ref="E76:E77"/>
    <mergeCell ref="F76:F77"/>
    <mergeCell ref="H76:H77"/>
    <mergeCell ref="I76:I77"/>
    <mergeCell ref="J76:J77"/>
    <mergeCell ref="K76:K77"/>
    <mergeCell ref="K48:K58"/>
    <mergeCell ref="B61:B62"/>
    <mergeCell ref="D61:D62"/>
    <mergeCell ref="E61:E62"/>
    <mergeCell ref="F61:F62"/>
    <mergeCell ref="H61:H62"/>
    <mergeCell ref="I61:I62"/>
    <mergeCell ref="J61:J62"/>
    <mergeCell ref="K61:K62"/>
    <mergeCell ref="K28:K43"/>
    <mergeCell ref="B46:B47"/>
    <mergeCell ref="D46:D47"/>
    <mergeCell ref="E46:E47"/>
    <mergeCell ref="F46:F47"/>
    <mergeCell ref="H46:H47"/>
    <mergeCell ref="I46:I47"/>
    <mergeCell ref="J46:J47"/>
    <mergeCell ref="K46:K47"/>
    <mergeCell ref="K12:K23"/>
    <mergeCell ref="I25:J25"/>
    <mergeCell ref="B26:B27"/>
    <mergeCell ref="D26:D27"/>
    <mergeCell ref="E26:E27"/>
    <mergeCell ref="F26:F27"/>
    <mergeCell ref="H26:H27"/>
    <mergeCell ref="I26:I27"/>
    <mergeCell ref="J26:J27"/>
    <mergeCell ref="K26:K27"/>
    <mergeCell ref="A1:J1"/>
    <mergeCell ref="E9:F9"/>
    <mergeCell ref="I9:J9"/>
    <mergeCell ref="E10:F10"/>
    <mergeCell ref="I10:J10"/>
    <mergeCell ref="B11:B12"/>
  </mergeCells>
  <pageMargins left="0.196850393700787" right="0.196850393700787" top="0.39370078740157499" bottom="0.472441" header="0.196850393700787" footer="9.8425200000000004E-2"/>
  <pageSetup scale="21" orientation="landscape" r:id="rId1"/>
  <headerFooter>
    <oddHeader>&amp;R&amp;6&amp;K00-049Date: &amp;D
Time: &amp;T</oddHeader>
    <oddFooter>&amp;L&amp;6&amp;K00-049Path: &amp;Z
File: &amp;F
Tab: &amp;A&amp;R&amp;6&amp;K00-049Page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CDFCC8-0926-4CE4-8CFC-87EA2C7E3FE5}"/>
</file>

<file path=customXml/itemProps2.xml><?xml version="1.0" encoding="utf-8"?>
<ds:datastoreItem xmlns:ds="http://schemas.openxmlformats.org/officeDocument/2006/customXml" ds:itemID="{E2DAE803-D121-4C03-AA1A-7060EAE76C0F}"/>
</file>

<file path=customXml/itemProps3.xml><?xml version="1.0" encoding="utf-8"?>
<ds:datastoreItem xmlns:ds="http://schemas.openxmlformats.org/officeDocument/2006/customXml" ds:itemID="{15686849-FEB7-4BC7-BF63-88915D1FF1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App.2-ZA_Com. Exp. Forecast</vt:lpstr>
      <vt:lpstr>App.2-ZB_Cost of Power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2028 2ZA_2ZB_Cost of Power 2024-02-13</dc:title>
  <dc:creator>Jonathan Moga</dc:creator>
  <cp:lastModifiedBy>Jonathan Moga</cp:lastModifiedBy>
  <dcterms:created xsi:type="dcterms:W3CDTF">2024-02-14T18:37:10Z</dcterms:created>
  <dcterms:modified xsi:type="dcterms:W3CDTF">2024-02-14T18:40:59Z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2024-02-14T18:40:20Z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94c4453a-a2a5-49c5-b9e7-8a67702fef2f</vt:lpwstr>
  </property>
  <property fmtid="{D5CDD505-2E9C-101B-9397-08002B2CF9AE}" pid="8" name="MSIP_Label_84f3ae17-4131-4cab-af65-6307e1627001_ContentBits">
    <vt:lpwstr>0</vt:lpwstr>
  </property>
  <property fmtid="{D5CDD505-2E9C-101B-9397-08002B2CF9AE}" pid="9" name="ContentTypeId">
    <vt:lpwstr>0x0101002EDAACFF67256049A485179023DD9F32</vt:lpwstr>
  </property>
</Properties>
</file>