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ance\Regulatory Documents\Cost of Service Files\2024 COS\09 - Interrogatory Responses &amp; Updated Models\Supplemental Documents\"/>
    </mc:Choice>
  </mc:AlternateContent>
  <xr:revisionPtr revIDLastSave="0" documentId="13_ncr:1_{33A4297D-CFF1-4611-8166-A070028E6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ance Calculation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H43" i="1"/>
  <c r="K44" i="1"/>
  <c r="G41" i="1"/>
  <c r="C41" i="1"/>
  <c r="E40" i="1"/>
  <c r="G39" i="1"/>
  <c r="E39" i="1"/>
  <c r="H39" i="1" s="1"/>
  <c r="I39" i="1" s="1"/>
  <c r="G38" i="1"/>
  <c r="E38" i="1"/>
  <c r="H38" i="1" s="1"/>
  <c r="I38" i="1" s="1"/>
  <c r="G37" i="1"/>
  <c r="E37" i="1"/>
  <c r="H37" i="1" s="1"/>
  <c r="G36" i="1"/>
  <c r="E36" i="1"/>
  <c r="H36" i="1" s="1"/>
  <c r="I36" i="1" s="1"/>
  <c r="E41" i="1" l="1"/>
  <c r="H41" i="1"/>
  <c r="I37" i="1"/>
  <c r="I41" i="1"/>
  <c r="K43" i="1" l="1"/>
  <c r="I20" i="1" l="1"/>
  <c r="I32" i="1"/>
  <c r="I31" i="1"/>
  <c r="I30" i="1"/>
  <c r="I29" i="1"/>
  <c r="I25" i="1"/>
  <c r="I24" i="1"/>
  <c r="I23" i="1"/>
  <c r="I22" i="1"/>
  <c r="I15" i="1"/>
  <c r="I17" i="1"/>
  <c r="I16" i="1"/>
  <c r="I34" i="1" l="1"/>
  <c r="I27" i="1"/>
  <c r="G17" i="1" l="1"/>
  <c r="E2" i="1" l="1"/>
  <c r="E12" i="1"/>
  <c r="C34" i="1" l="1"/>
  <c r="E33" i="1"/>
  <c r="G32" i="1"/>
  <c r="E32" i="1"/>
  <c r="G31" i="1"/>
  <c r="E31" i="1"/>
  <c r="G30" i="1"/>
  <c r="E30" i="1"/>
  <c r="G29" i="1"/>
  <c r="E29" i="1"/>
  <c r="C27" i="1"/>
  <c r="E26" i="1"/>
  <c r="G25" i="1"/>
  <c r="E25" i="1"/>
  <c r="H25" i="1" s="1"/>
  <c r="G24" i="1"/>
  <c r="E24" i="1"/>
  <c r="G23" i="1"/>
  <c r="E23" i="1"/>
  <c r="H23" i="1" s="1"/>
  <c r="G22" i="1"/>
  <c r="E22" i="1"/>
  <c r="G10" i="1"/>
  <c r="C20" i="1"/>
  <c r="G20" i="1"/>
  <c r="E19" i="1"/>
  <c r="G18" i="1"/>
  <c r="E18" i="1"/>
  <c r="H18" i="1" s="1"/>
  <c r="E17" i="1"/>
  <c r="H17" i="1" s="1"/>
  <c r="G16" i="1"/>
  <c r="E16" i="1"/>
  <c r="H16" i="1" s="1"/>
  <c r="G15" i="1"/>
  <c r="E15" i="1"/>
  <c r="G9" i="1"/>
  <c r="G11" i="1"/>
  <c r="G8" i="1"/>
  <c r="E9" i="1"/>
  <c r="E10" i="1"/>
  <c r="E11" i="1"/>
  <c r="H11" i="1" s="1"/>
  <c r="I11" i="1" s="1"/>
  <c r="E8" i="1"/>
  <c r="C13" i="1"/>
  <c r="G4" i="1"/>
  <c r="G3" i="1"/>
  <c r="G5" i="1"/>
  <c r="G2" i="1"/>
  <c r="E3" i="1"/>
  <c r="E4" i="1"/>
  <c r="E5" i="1"/>
  <c r="C6" i="1"/>
  <c r="H29" i="1" l="1"/>
  <c r="H22" i="1"/>
  <c r="H5" i="1"/>
  <c r="E27" i="1"/>
  <c r="E6" i="1"/>
  <c r="G27" i="1"/>
  <c r="H24" i="1"/>
  <c r="H32" i="1"/>
  <c r="H30" i="1"/>
  <c r="H31" i="1"/>
  <c r="E34" i="1"/>
  <c r="G34" i="1"/>
  <c r="H15" i="1"/>
  <c r="E20" i="1"/>
  <c r="H20" i="1"/>
  <c r="H9" i="1"/>
  <c r="I9" i="1" s="1"/>
  <c r="G13" i="1"/>
  <c r="H10" i="1"/>
  <c r="E13" i="1"/>
  <c r="H8" i="1"/>
  <c r="I8" i="1" s="1"/>
  <c r="H3" i="1"/>
  <c r="I3" i="1" s="1"/>
  <c r="H2" i="1"/>
  <c r="H4" i="1"/>
  <c r="I4" i="1" s="1"/>
  <c r="I6" i="1" s="1"/>
  <c r="G6" i="1"/>
  <c r="H13" i="1" l="1"/>
  <c r="I10" i="1"/>
  <c r="I13" i="1" s="1"/>
  <c r="H27" i="1"/>
  <c r="H34" i="1"/>
  <c r="H6" i="1"/>
</calcChain>
</file>

<file path=xl/sharedStrings.xml><?xml version="1.0" encoding="utf-8"?>
<sst xmlns="http://schemas.openxmlformats.org/spreadsheetml/2006/main" count="57" uniqueCount="26">
  <si>
    <t>Company</t>
  </si>
  <si>
    <t>Pole Count</t>
  </si>
  <si>
    <t>Atria</t>
  </si>
  <si>
    <t>Rogers - Full</t>
  </si>
  <si>
    <t>Rogers - Half</t>
  </si>
  <si>
    <t>Bell</t>
  </si>
  <si>
    <t>Year</t>
  </si>
  <si>
    <t>Total Approved Charge</t>
  </si>
  <si>
    <t>Total</t>
  </si>
  <si>
    <t>Total Charge</t>
  </si>
  <si>
    <t>2018 
(Sep-Dec)</t>
  </si>
  <si>
    <t>2019
(Jan-Dec)</t>
  </si>
  <si>
    <t>2020
(Jan-Dec)</t>
  </si>
  <si>
    <t>2021
(Jan-Dec)</t>
  </si>
  <si>
    <t>2022
(Jan-Dec)</t>
  </si>
  <si>
    <t>Total Variance</t>
  </si>
  <si>
    <t>LDC on Bell</t>
  </si>
  <si>
    <t>OEB Approved Charge</t>
  </si>
  <si>
    <t>Notes</t>
  </si>
  <si>
    <t>Attachment Charge</t>
  </si>
  <si>
    <t>$2,347 should have been expensed.</t>
  </si>
  <si>
    <t>Booked correctly.</t>
  </si>
  <si>
    <t>$2,897 should have been expensed.</t>
  </si>
  <si>
    <t>Actually Booked to Acc. 1508</t>
  </si>
  <si>
    <t>Correct/Proposed Variance</t>
  </si>
  <si>
    <t>2023
(Jan-Dec)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</si>
</sst>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44" fontId="0" fillId="0" borderId="0" xfId="1" applyFont="1"/>
    <xf numFmtId="164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164" fontId="0" fillId="0" borderId="0" xfId="1" applyNumberFormat="1" applyFont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4" fontId="0" fillId="0" borderId="1" xfId="1" applyFont="1" applyBorder="1"/>
    <xf numFmtId="164" fontId="0" fillId="0" borderId="1" xfId="0" applyNumberFormat="1" applyBorder="1"/>
    <xf numFmtId="0" fontId="0" fillId="2" borderId="0" xfId="0" applyFill="1" applyAlignment="1">
      <alignment horizontal="center" vertical="center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44" fontId="0" fillId="2" borderId="0" xfId="1" applyFont="1" applyFill="1"/>
    <xf numFmtId="44" fontId="0" fillId="0" borderId="0" xfId="0" applyNumberFormat="1"/>
    <xf numFmtId="164" fontId="0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44" fontId="2" fillId="0" borderId="0" xfId="1" applyFont="1" applyFill="1"/>
    <xf numFmtId="164" fontId="0" fillId="2" borderId="0" xfId="1" applyNumberFormat="1" applyFont="1" applyFill="1"/>
    <xf numFmtId="164" fontId="0" fillId="0" borderId="1" xfId="1" applyNumberFormat="1" applyFont="1" applyBorder="1"/>
    <xf numFmtId="0" fontId="0" fillId="3" borderId="1" xfId="0" applyFill="1" applyBorder="1"/>
    <xf numFmtId="3" fontId="0" fillId="3" borderId="1" xfId="0" applyNumberFormat="1" applyFill="1" applyBorder="1" applyAlignment="1">
      <alignment horizontal="center"/>
    </xf>
    <xf numFmtId="44" fontId="0" fillId="3" borderId="1" xfId="1" applyFont="1" applyFill="1" applyBorder="1"/>
    <xf numFmtId="164" fontId="0" fillId="3" borderId="1" xfId="0" applyNumberFormat="1" applyFill="1" applyBorder="1"/>
    <xf numFmtId="164" fontId="0" fillId="3" borderId="1" xfId="1" applyNumberFormat="1" applyFont="1" applyFill="1" applyBorder="1"/>
    <xf numFmtId="0" fontId="0" fillId="4" borderId="0" xfId="0" applyFill="1"/>
    <xf numFmtId="3" fontId="0" fillId="4" borderId="0" xfId="0" applyNumberFormat="1" applyFill="1" applyAlignment="1">
      <alignment horizontal="center"/>
    </xf>
    <xf numFmtId="44" fontId="0" fillId="4" borderId="0" xfId="1" applyFont="1" applyFill="1"/>
    <xf numFmtId="164" fontId="0" fillId="4" borderId="0" xfId="0" applyNumberFormat="1" applyFill="1"/>
    <xf numFmtId="164" fontId="0" fillId="4" borderId="0" xfId="1" applyNumberFormat="1" applyFont="1" applyFill="1"/>
    <xf numFmtId="0" fontId="2" fillId="5" borderId="0" xfId="0" applyFont="1" applyFill="1" applyAlignment="1">
      <alignment horizontal="center" vertical="center" wrapText="1"/>
    </xf>
    <xf numFmtId="164" fontId="2" fillId="5" borderId="0" xfId="0" applyNumberFormat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0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zoomScaleNormal="100" workbookViewId="0">
      <selection activeCell="L17" sqref="L17"/>
    </sheetView>
  </sheetViews>
  <sheetFormatPr defaultRowHeight="15" x14ac:dyDescent="0.25"/>
  <cols>
    <col min="1" max="1" width="10.140625" style="3" customWidth="1"/>
    <col min="2" max="2" width="13.42578125" customWidth="1"/>
    <col min="3" max="3" width="8" style="4" customWidth="1"/>
    <col min="4" max="4" width="12.7109375" style="1" customWidth="1"/>
    <col min="5" max="5" width="11.42578125" customWidth="1"/>
    <col min="6" max="6" width="14.28515625" customWidth="1"/>
    <col min="7" max="7" width="14.140625" customWidth="1"/>
    <col min="8" max="8" width="17" customWidth="1"/>
    <col min="9" max="9" width="20.28515625" style="18" customWidth="1"/>
    <col min="10" max="10" width="37.7109375" customWidth="1"/>
    <col min="11" max="11" width="19.28515625" customWidth="1"/>
    <col min="12" max="24" width="9.7109375" customWidth="1"/>
  </cols>
  <sheetData>
    <row r="1" spans="1:14" s="5" customFormat="1" ht="29.25" customHeight="1" x14ac:dyDescent="0.25">
      <c r="A1" s="5" t="s">
        <v>6</v>
      </c>
      <c r="B1" s="5" t="s">
        <v>0</v>
      </c>
      <c r="C1" s="6" t="s">
        <v>1</v>
      </c>
      <c r="D1" s="7" t="s">
        <v>19</v>
      </c>
      <c r="E1" s="5" t="s">
        <v>9</v>
      </c>
      <c r="F1" s="5" t="s">
        <v>17</v>
      </c>
      <c r="G1" s="5" t="s">
        <v>7</v>
      </c>
      <c r="H1" s="36" t="s">
        <v>24</v>
      </c>
      <c r="I1" s="19" t="s">
        <v>23</v>
      </c>
      <c r="J1" s="5" t="s">
        <v>18</v>
      </c>
    </row>
    <row r="2" spans="1:14" x14ac:dyDescent="0.25">
      <c r="A2" s="38" t="s">
        <v>10</v>
      </c>
      <c r="B2" t="s">
        <v>2</v>
      </c>
      <c r="C2" s="4">
        <v>567</v>
      </c>
      <c r="D2" s="1">
        <v>28.09</v>
      </c>
      <c r="E2" s="2">
        <f>(C2*D2)/12*4</f>
        <v>5309.01</v>
      </c>
      <c r="F2" s="1">
        <v>22.35</v>
      </c>
      <c r="G2" s="2">
        <f>(F2*C2)/12*4</f>
        <v>4224.1500000000005</v>
      </c>
      <c r="H2" s="2">
        <f>E2-G2</f>
        <v>1084.8599999999997</v>
      </c>
      <c r="I2" s="18">
        <v>1084.8599999999999</v>
      </c>
    </row>
    <row r="3" spans="1:14" x14ac:dyDescent="0.25">
      <c r="A3" s="39"/>
      <c r="B3" t="s">
        <v>3</v>
      </c>
      <c r="C3" s="4">
        <v>3070</v>
      </c>
      <c r="D3" s="1">
        <v>28.09</v>
      </c>
      <c r="E3" s="2">
        <f t="shared" ref="E3:E5" si="0">(C3*D3)/12*4</f>
        <v>28745.433333333334</v>
      </c>
      <c r="F3" s="1">
        <v>22.35</v>
      </c>
      <c r="G3" s="2">
        <f t="shared" ref="G3:G5" si="1">(F3*C3)/12*4</f>
        <v>22871.5</v>
      </c>
      <c r="H3" s="2">
        <f t="shared" ref="H3:H5" si="2">E3-G3</f>
        <v>5873.9333333333343</v>
      </c>
      <c r="I3" s="18">
        <f>H3</f>
        <v>5873.9333333333343</v>
      </c>
    </row>
    <row r="4" spans="1:14" x14ac:dyDescent="0.25">
      <c r="A4" s="39"/>
      <c r="B4" s="31" t="s">
        <v>4</v>
      </c>
      <c r="C4" s="32">
        <v>919</v>
      </c>
      <c r="D4" s="33">
        <v>14.05</v>
      </c>
      <c r="E4" s="34">
        <f t="shared" si="0"/>
        <v>4303.9833333333336</v>
      </c>
      <c r="F4" s="33">
        <v>11.18</v>
      </c>
      <c r="G4" s="34">
        <f t="shared" si="1"/>
        <v>3424.8066666666668</v>
      </c>
      <c r="H4" s="34">
        <f t="shared" si="2"/>
        <v>879.17666666666673</v>
      </c>
      <c r="I4" s="35">
        <f>H4</f>
        <v>879.17666666666673</v>
      </c>
    </row>
    <row r="5" spans="1:14" x14ac:dyDescent="0.25">
      <c r="A5" s="39"/>
      <c r="B5" s="9" t="s">
        <v>5</v>
      </c>
      <c r="C5" s="10">
        <v>1955</v>
      </c>
      <c r="D5" s="11">
        <v>28.09</v>
      </c>
      <c r="E5" s="12">
        <f t="shared" si="0"/>
        <v>18305.316666666666</v>
      </c>
      <c r="F5" s="11">
        <v>22.35</v>
      </c>
      <c r="G5" s="12">
        <f t="shared" si="1"/>
        <v>14564.75</v>
      </c>
      <c r="H5" s="12">
        <f t="shared" si="2"/>
        <v>3740.5666666666657</v>
      </c>
      <c r="I5" s="25">
        <v>3740.57</v>
      </c>
      <c r="M5" s="17"/>
    </row>
    <row r="6" spans="1:14" x14ac:dyDescent="0.25">
      <c r="A6" s="39"/>
      <c r="B6" t="s">
        <v>8</v>
      </c>
      <c r="C6" s="4">
        <f>SUM(C2:C5)</f>
        <v>6511</v>
      </c>
      <c r="D6" s="4"/>
      <c r="E6" s="8">
        <f t="shared" ref="E6:G6" si="3">SUM(E2:E5)</f>
        <v>56663.743333333332</v>
      </c>
      <c r="F6" s="8"/>
      <c r="G6" s="8">
        <f t="shared" si="3"/>
        <v>45085.206666666665</v>
      </c>
      <c r="H6" s="8">
        <f>SUM(H2:H5)</f>
        <v>11578.536666666667</v>
      </c>
      <c r="I6" s="18">
        <f>SUM(I2:I5)</f>
        <v>11578.54</v>
      </c>
      <c r="K6" s="18"/>
      <c r="L6" s="18"/>
      <c r="M6" s="18"/>
      <c r="N6" s="18"/>
    </row>
    <row r="7" spans="1:14" ht="5.25" customHeight="1" x14ac:dyDescent="0.25">
      <c r="A7" s="13"/>
      <c r="B7" s="14"/>
      <c r="C7" s="15"/>
      <c r="D7" s="16"/>
      <c r="E7" s="14"/>
      <c r="F7" s="14"/>
      <c r="G7" s="14"/>
      <c r="H7" s="14"/>
      <c r="I7" s="24"/>
      <c r="J7" s="14"/>
      <c r="K7" s="18"/>
      <c r="L7" s="18"/>
      <c r="M7" s="18"/>
      <c r="N7" s="18"/>
    </row>
    <row r="8" spans="1:14" ht="15" customHeight="1" x14ac:dyDescent="0.25">
      <c r="A8" s="38" t="s">
        <v>11</v>
      </c>
      <c r="B8" t="s">
        <v>2</v>
      </c>
      <c r="C8" s="4">
        <v>567</v>
      </c>
      <c r="D8" s="1">
        <v>43.63</v>
      </c>
      <c r="E8" s="2">
        <f>C8*D8</f>
        <v>24738.210000000003</v>
      </c>
      <c r="F8" s="1">
        <v>22.35</v>
      </c>
      <c r="G8" s="2">
        <f>F8*C8</f>
        <v>12672.45</v>
      </c>
      <c r="H8" s="2">
        <f>E8-G8</f>
        <v>12065.760000000002</v>
      </c>
      <c r="I8" s="18">
        <f>H8</f>
        <v>12065.760000000002</v>
      </c>
      <c r="K8" s="18"/>
      <c r="L8" s="18"/>
      <c r="M8" s="18"/>
      <c r="N8" s="18"/>
    </row>
    <row r="9" spans="1:14" x14ac:dyDescent="0.25">
      <c r="A9" s="38"/>
      <c r="B9" t="s">
        <v>3</v>
      </c>
      <c r="C9" s="4">
        <v>3070</v>
      </c>
      <c r="D9" s="1">
        <v>43.63</v>
      </c>
      <c r="E9" s="2">
        <f t="shared" ref="E9:E11" si="4">C9*D9</f>
        <v>133944.1</v>
      </c>
      <c r="F9" s="1">
        <v>22.35</v>
      </c>
      <c r="G9" s="2">
        <f t="shared" ref="G9:G11" si="5">F9*C9</f>
        <v>68614.5</v>
      </c>
      <c r="H9" s="2">
        <f t="shared" ref="H9:H11" si="6">E9-G9</f>
        <v>65329.600000000006</v>
      </c>
      <c r="I9" s="18">
        <f>H9</f>
        <v>65329.600000000006</v>
      </c>
      <c r="K9" s="18"/>
      <c r="L9" s="18"/>
      <c r="M9" s="18"/>
      <c r="N9" s="18"/>
    </row>
    <row r="10" spans="1:14" x14ac:dyDescent="0.25">
      <c r="A10" s="38"/>
      <c r="B10" s="31" t="s">
        <v>4</v>
      </c>
      <c r="C10" s="32">
        <v>919</v>
      </c>
      <c r="D10" s="33">
        <v>21.82</v>
      </c>
      <c r="E10" s="34">
        <f t="shared" si="4"/>
        <v>20052.580000000002</v>
      </c>
      <c r="F10" s="33">
        <v>11.18</v>
      </c>
      <c r="G10" s="34">
        <f t="shared" si="5"/>
        <v>10274.42</v>
      </c>
      <c r="H10" s="34">
        <f t="shared" si="6"/>
        <v>9778.1600000000017</v>
      </c>
      <c r="I10" s="35">
        <f>H10</f>
        <v>9778.1600000000017</v>
      </c>
      <c r="K10" s="18"/>
      <c r="L10" s="18"/>
      <c r="M10" s="18"/>
      <c r="N10" s="18"/>
    </row>
    <row r="11" spans="1:14" x14ac:dyDescent="0.25">
      <c r="A11" s="38"/>
      <c r="B11" t="s">
        <v>5</v>
      </c>
      <c r="C11" s="4">
        <v>1955</v>
      </c>
      <c r="D11" s="1">
        <v>43.63</v>
      </c>
      <c r="E11" s="2">
        <f t="shared" si="4"/>
        <v>85296.650000000009</v>
      </c>
      <c r="F11" s="1">
        <v>22.35</v>
      </c>
      <c r="G11" s="2">
        <f t="shared" si="5"/>
        <v>43694.25</v>
      </c>
      <c r="H11" s="2">
        <f t="shared" si="6"/>
        <v>41602.400000000009</v>
      </c>
      <c r="I11" s="18">
        <f>H11</f>
        <v>41602.400000000009</v>
      </c>
      <c r="K11" s="18"/>
      <c r="L11" s="18"/>
      <c r="M11" s="18"/>
      <c r="N11" s="18"/>
    </row>
    <row r="12" spans="1:14" x14ac:dyDescent="0.25">
      <c r="A12" s="38"/>
      <c r="B12" s="26" t="s">
        <v>16</v>
      </c>
      <c r="C12" s="27">
        <v>90</v>
      </c>
      <c r="D12" s="28">
        <v>53.47</v>
      </c>
      <c r="E12" s="29">
        <f>C12*D12</f>
        <v>4812.3</v>
      </c>
      <c r="F12" s="28"/>
      <c r="G12" s="29"/>
      <c r="H12" s="29"/>
      <c r="I12" s="30">
        <v>2347.1999999999998</v>
      </c>
      <c r="J12" t="s">
        <v>20</v>
      </c>
      <c r="K12" s="18"/>
      <c r="L12" s="18"/>
      <c r="M12" s="18"/>
      <c r="N12" s="18"/>
    </row>
    <row r="13" spans="1:14" x14ac:dyDescent="0.25">
      <c r="A13" s="38"/>
      <c r="B13" t="s">
        <v>8</v>
      </c>
      <c r="C13" s="4">
        <f>SUM(C8:C12)</f>
        <v>6601</v>
      </c>
      <c r="D13" s="4"/>
      <c r="E13" s="8">
        <f>SUM(E8:E11)-E12</f>
        <v>259219.24000000005</v>
      </c>
      <c r="F13" s="8"/>
      <c r="G13" s="8">
        <f t="shared" ref="G13" si="7">SUM(G8:G11)-G12</f>
        <v>135255.62</v>
      </c>
      <c r="H13" s="8">
        <f>SUM(H8:H11)-H12</f>
        <v>128775.92000000003</v>
      </c>
      <c r="I13" s="18">
        <f>SUM(I8:I11)-I12</f>
        <v>126428.72000000003</v>
      </c>
      <c r="K13" s="18"/>
      <c r="L13" s="18"/>
      <c r="M13" s="18"/>
      <c r="N13" s="18"/>
    </row>
    <row r="14" spans="1:14" ht="5.25" customHeight="1" x14ac:dyDescent="0.25">
      <c r="A14" s="13"/>
      <c r="B14" s="14"/>
      <c r="C14" s="15"/>
      <c r="D14" s="16"/>
      <c r="E14" s="14"/>
      <c r="F14" s="14"/>
      <c r="G14" s="14"/>
      <c r="H14" s="14"/>
      <c r="I14" s="24"/>
      <c r="J14" s="14"/>
      <c r="K14" s="18"/>
      <c r="L14" s="18"/>
      <c r="M14" s="18"/>
      <c r="N14" s="18"/>
    </row>
    <row r="15" spans="1:14" x14ac:dyDescent="0.25">
      <c r="A15" s="38" t="s">
        <v>12</v>
      </c>
      <c r="B15" t="s">
        <v>2</v>
      </c>
      <c r="C15" s="4">
        <v>567</v>
      </c>
      <c r="D15" s="1">
        <v>44.5</v>
      </c>
      <c r="E15" s="2">
        <f>C15*D15</f>
        <v>25231.5</v>
      </c>
      <c r="F15" s="1">
        <v>22.35</v>
      </c>
      <c r="G15" s="2">
        <f>F15*C15</f>
        <v>12672.45</v>
      </c>
      <c r="H15" s="2">
        <f>E15-G15</f>
        <v>12559.05</v>
      </c>
      <c r="I15" s="18">
        <f>H15</f>
        <v>12559.05</v>
      </c>
      <c r="K15" s="18"/>
      <c r="L15" s="18"/>
      <c r="M15" s="18"/>
      <c r="N15" s="18"/>
    </row>
    <row r="16" spans="1:14" x14ac:dyDescent="0.25">
      <c r="A16" s="38"/>
      <c r="B16" t="s">
        <v>3</v>
      </c>
      <c r="C16" s="4">
        <v>3070</v>
      </c>
      <c r="D16" s="1">
        <v>44.5</v>
      </c>
      <c r="E16" s="2">
        <f t="shared" ref="E16:E19" si="8">C16*D16</f>
        <v>136615</v>
      </c>
      <c r="F16" s="1">
        <v>22.35</v>
      </c>
      <c r="G16" s="2">
        <f t="shared" ref="G16:G18" si="9">F16*C16</f>
        <v>68614.5</v>
      </c>
      <c r="H16" s="2">
        <f t="shared" ref="H16:H18" si="10">E16-G16</f>
        <v>68000.5</v>
      </c>
      <c r="I16" s="18">
        <f>H16</f>
        <v>68000.5</v>
      </c>
      <c r="K16" s="18"/>
      <c r="L16" s="18"/>
      <c r="M16" s="18"/>
      <c r="N16" s="18"/>
    </row>
    <row r="17" spans="1:14" x14ac:dyDescent="0.25">
      <c r="A17" s="38"/>
      <c r="B17" s="31" t="s">
        <v>4</v>
      </c>
      <c r="C17" s="32">
        <v>919</v>
      </c>
      <c r="D17" s="33">
        <v>22.25</v>
      </c>
      <c r="E17" s="34">
        <f t="shared" si="8"/>
        <v>20447.75</v>
      </c>
      <c r="F17" s="33">
        <v>11.18</v>
      </c>
      <c r="G17" s="34">
        <f>F17*C17</f>
        <v>10274.42</v>
      </c>
      <c r="H17" s="34">
        <f>E17-G17</f>
        <v>10173.33</v>
      </c>
      <c r="I17" s="35">
        <f>H17</f>
        <v>10173.33</v>
      </c>
      <c r="K17" s="18"/>
      <c r="L17" s="18"/>
      <c r="M17" s="18"/>
      <c r="N17" s="18"/>
    </row>
    <row r="18" spans="1:14" x14ac:dyDescent="0.25">
      <c r="A18" s="38"/>
      <c r="B18" t="s">
        <v>5</v>
      </c>
      <c r="C18" s="4">
        <v>1955</v>
      </c>
      <c r="D18" s="1">
        <v>44.5</v>
      </c>
      <c r="E18" s="2">
        <f t="shared" si="8"/>
        <v>86997.5</v>
      </c>
      <c r="F18" s="1">
        <v>22.35</v>
      </c>
      <c r="G18" s="2">
        <f t="shared" si="9"/>
        <v>43694.25</v>
      </c>
      <c r="H18" s="2">
        <f t="shared" si="10"/>
        <v>43303.25</v>
      </c>
      <c r="I18" s="18">
        <v>43303.25</v>
      </c>
      <c r="K18" s="18"/>
      <c r="L18" s="18"/>
      <c r="M18" s="18"/>
      <c r="N18" s="18"/>
    </row>
    <row r="19" spans="1:14" x14ac:dyDescent="0.25">
      <c r="A19" s="38"/>
      <c r="B19" s="26" t="s">
        <v>16</v>
      </c>
      <c r="C19" s="27">
        <v>90</v>
      </c>
      <c r="D19" s="28">
        <v>54.53</v>
      </c>
      <c r="E19" s="29">
        <f t="shared" si="8"/>
        <v>4907.7</v>
      </c>
      <c r="F19" s="28"/>
      <c r="G19" s="29"/>
      <c r="H19" s="29"/>
      <c r="I19" s="30">
        <v>2897.1</v>
      </c>
      <c r="J19" t="s">
        <v>22</v>
      </c>
      <c r="K19" s="18"/>
      <c r="L19" s="18"/>
      <c r="M19" s="18"/>
      <c r="N19" s="18"/>
    </row>
    <row r="20" spans="1:14" x14ac:dyDescent="0.25">
      <c r="A20" s="38"/>
      <c r="B20" t="s">
        <v>8</v>
      </c>
      <c r="C20" s="4">
        <f>SUM(C15:C19)</f>
        <v>6601</v>
      </c>
      <c r="D20" s="4"/>
      <c r="E20" s="8">
        <f>SUM(E15:E18)-E19</f>
        <v>264384.05</v>
      </c>
      <c r="F20" s="8"/>
      <c r="G20" s="8">
        <f t="shared" ref="G20" si="11">SUM(G15:G18)-G19</f>
        <v>135255.62</v>
      </c>
      <c r="H20" s="8">
        <f>SUM(H15:H18)-H19</f>
        <v>134036.13</v>
      </c>
      <c r="I20" s="18">
        <f>SUM(I15:I18)-I19</f>
        <v>131139.03</v>
      </c>
      <c r="K20" s="18"/>
      <c r="L20" s="18"/>
      <c r="M20" s="18"/>
      <c r="N20" s="18"/>
    </row>
    <row r="21" spans="1:14" ht="5.25" customHeight="1" x14ac:dyDescent="0.25">
      <c r="A21" s="13"/>
      <c r="B21" s="14"/>
      <c r="C21" s="15"/>
      <c r="D21" s="16"/>
      <c r="E21" s="14"/>
      <c r="F21" s="14"/>
      <c r="G21" s="14"/>
      <c r="H21" s="14"/>
      <c r="I21" s="24"/>
      <c r="J21" s="14"/>
      <c r="K21" s="18"/>
      <c r="L21" s="18"/>
      <c r="M21" s="18"/>
      <c r="N21" s="18"/>
    </row>
    <row r="22" spans="1:14" x14ac:dyDescent="0.25">
      <c r="A22" s="38" t="s">
        <v>13</v>
      </c>
      <c r="B22" t="s">
        <v>2</v>
      </c>
      <c r="C22" s="4">
        <v>567</v>
      </c>
      <c r="D22" s="1">
        <v>44.5</v>
      </c>
      <c r="E22" s="2">
        <f>C22*D22</f>
        <v>25231.5</v>
      </c>
      <c r="F22" s="1">
        <v>22.35</v>
      </c>
      <c r="G22" s="2">
        <f>F22*C22</f>
        <v>12672.45</v>
      </c>
      <c r="H22" s="2">
        <f>E22-G22</f>
        <v>12559.05</v>
      </c>
      <c r="I22" s="18">
        <f>H22</f>
        <v>12559.05</v>
      </c>
      <c r="K22" s="18"/>
      <c r="L22" s="18"/>
      <c r="M22" s="18"/>
      <c r="N22" s="18"/>
    </row>
    <row r="23" spans="1:14" x14ac:dyDescent="0.25">
      <c r="A23" s="38"/>
      <c r="B23" t="s">
        <v>3</v>
      </c>
      <c r="C23" s="4">
        <v>3070</v>
      </c>
      <c r="D23" s="1">
        <v>44.5</v>
      </c>
      <c r="E23" s="2">
        <f t="shared" ref="E23:E26" si="12">C23*D23</f>
        <v>136615</v>
      </c>
      <c r="F23" s="1">
        <v>22.35</v>
      </c>
      <c r="G23" s="2">
        <f t="shared" ref="G23:G25" si="13">F23*C23</f>
        <v>68614.5</v>
      </c>
      <c r="H23" s="2">
        <f t="shared" ref="H23:H25" si="14">E23-G23</f>
        <v>68000.5</v>
      </c>
      <c r="I23" s="18">
        <f>H23</f>
        <v>68000.5</v>
      </c>
      <c r="K23" s="18"/>
      <c r="L23" s="18"/>
      <c r="M23" s="18"/>
      <c r="N23" s="18"/>
    </row>
    <row r="24" spans="1:14" x14ac:dyDescent="0.25">
      <c r="A24" s="38"/>
      <c r="B24" s="31" t="s">
        <v>4</v>
      </c>
      <c r="C24" s="32">
        <v>919</v>
      </c>
      <c r="D24" s="33">
        <v>22.25</v>
      </c>
      <c r="E24" s="34">
        <f t="shared" si="12"/>
        <v>20447.75</v>
      </c>
      <c r="F24" s="33">
        <v>11.18</v>
      </c>
      <c r="G24" s="34">
        <f t="shared" si="13"/>
        <v>10274.42</v>
      </c>
      <c r="H24" s="34">
        <f t="shared" si="14"/>
        <v>10173.33</v>
      </c>
      <c r="I24" s="35">
        <f>H24</f>
        <v>10173.33</v>
      </c>
      <c r="K24" s="18"/>
      <c r="L24" s="18"/>
      <c r="M24" s="18"/>
      <c r="N24" s="18"/>
    </row>
    <row r="25" spans="1:14" x14ac:dyDescent="0.25">
      <c r="A25" s="38"/>
      <c r="B25" t="s">
        <v>5</v>
      </c>
      <c r="C25" s="4">
        <v>1955</v>
      </c>
      <c r="D25" s="1">
        <v>44.5</v>
      </c>
      <c r="E25" s="2">
        <f t="shared" si="12"/>
        <v>86997.5</v>
      </c>
      <c r="F25" s="1">
        <v>22.35</v>
      </c>
      <c r="G25" s="2">
        <f t="shared" si="13"/>
        <v>43694.25</v>
      </c>
      <c r="H25" s="2">
        <f t="shared" si="14"/>
        <v>43303.25</v>
      </c>
      <c r="I25" s="18">
        <f>H25</f>
        <v>43303.25</v>
      </c>
      <c r="K25" s="18"/>
      <c r="L25" s="18"/>
      <c r="M25" s="18"/>
      <c r="N25" s="18"/>
    </row>
    <row r="26" spans="1:14" x14ac:dyDescent="0.25">
      <c r="A26" s="38"/>
      <c r="B26" s="26" t="s">
        <v>16</v>
      </c>
      <c r="C26" s="27">
        <v>90</v>
      </c>
      <c r="D26" s="28">
        <v>54.53</v>
      </c>
      <c r="E26" s="29">
        <f t="shared" si="12"/>
        <v>4907.7</v>
      </c>
      <c r="F26" s="28"/>
      <c r="G26" s="29"/>
      <c r="H26" s="29"/>
      <c r="I26" s="30">
        <v>2347.1999999999998</v>
      </c>
      <c r="J26" t="s">
        <v>20</v>
      </c>
      <c r="K26" s="18"/>
      <c r="L26" s="18"/>
      <c r="M26" s="18"/>
      <c r="N26" s="18"/>
    </row>
    <row r="27" spans="1:14" x14ac:dyDescent="0.25">
      <c r="A27" s="38"/>
      <c r="B27" t="s">
        <v>8</v>
      </c>
      <c r="C27" s="4">
        <f>SUM(C22:C26)</f>
        <v>6601</v>
      </c>
      <c r="D27" s="4"/>
      <c r="E27" s="8">
        <f>SUM(E22:E25)-E26</f>
        <v>264384.05</v>
      </c>
      <c r="F27" s="8"/>
      <c r="G27" s="8">
        <f t="shared" ref="G27" si="15">SUM(G22:G25)-G26</f>
        <v>135255.62</v>
      </c>
      <c r="H27" s="8">
        <f>SUM(H22:H25)-H26</f>
        <v>134036.13</v>
      </c>
      <c r="I27" s="18">
        <f>SUM(I22:I25)-I26</f>
        <v>131688.93</v>
      </c>
      <c r="K27" s="18"/>
      <c r="L27" s="18"/>
      <c r="M27" s="18"/>
      <c r="N27" s="18"/>
    </row>
    <row r="28" spans="1:14" ht="5.25" customHeight="1" x14ac:dyDescent="0.25">
      <c r="A28" s="13"/>
      <c r="B28" s="14"/>
      <c r="C28" s="15"/>
      <c r="D28" s="16"/>
      <c r="E28" s="14"/>
      <c r="F28" s="14"/>
      <c r="G28" s="14"/>
      <c r="H28" s="14"/>
      <c r="I28" s="24"/>
      <c r="J28" s="14"/>
      <c r="K28" s="18"/>
      <c r="L28" s="18"/>
      <c r="M28" s="18"/>
      <c r="N28" s="18"/>
    </row>
    <row r="29" spans="1:14" x14ac:dyDescent="0.25">
      <c r="A29" s="38" t="s">
        <v>14</v>
      </c>
      <c r="B29" t="s">
        <v>2</v>
      </c>
      <c r="C29" s="4">
        <v>567</v>
      </c>
      <c r="D29" s="1">
        <v>34.76</v>
      </c>
      <c r="E29" s="2">
        <f>C29*D29</f>
        <v>19708.919999999998</v>
      </c>
      <c r="F29" s="1">
        <v>22.35</v>
      </c>
      <c r="G29" s="2">
        <f>F29*C29</f>
        <v>12672.45</v>
      </c>
      <c r="H29" s="2">
        <f>E29-G29</f>
        <v>7036.4699999999975</v>
      </c>
      <c r="I29" s="18">
        <f>H29</f>
        <v>7036.4699999999975</v>
      </c>
      <c r="K29" s="18"/>
      <c r="L29" s="18"/>
      <c r="M29" s="18"/>
      <c r="N29" s="18"/>
    </row>
    <row r="30" spans="1:14" x14ac:dyDescent="0.25">
      <c r="A30" s="38"/>
      <c r="B30" t="s">
        <v>3</v>
      </c>
      <c r="C30" s="4">
        <v>3070</v>
      </c>
      <c r="D30" s="1">
        <v>34.76</v>
      </c>
      <c r="E30" s="2">
        <f t="shared" ref="E30:E33" si="16">C30*D30</f>
        <v>106713.2</v>
      </c>
      <c r="F30" s="1">
        <v>22.35</v>
      </c>
      <c r="G30" s="2">
        <f t="shared" ref="G30:G32" si="17">F30*C30</f>
        <v>68614.5</v>
      </c>
      <c r="H30" s="2">
        <f t="shared" ref="H30:H32" si="18">E30-G30</f>
        <v>38098.699999999997</v>
      </c>
      <c r="I30" s="18">
        <f>H30</f>
        <v>38098.699999999997</v>
      </c>
      <c r="K30" s="18"/>
      <c r="L30" s="18"/>
      <c r="M30" s="18"/>
      <c r="N30" s="18"/>
    </row>
    <row r="31" spans="1:14" x14ac:dyDescent="0.25">
      <c r="A31" s="38"/>
      <c r="B31" s="31" t="s">
        <v>4</v>
      </c>
      <c r="C31" s="32">
        <v>919</v>
      </c>
      <c r="D31" s="33">
        <v>17.38</v>
      </c>
      <c r="E31" s="34">
        <f t="shared" si="16"/>
        <v>15972.22</v>
      </c>
      <c r="F31" s="33">
        <v>11.18</v>
      </c>
      <c r="G31" s="34">
        <f t="shared" si="17"/>
        <v>10274.42</v>
      </c>
      <c r="H31" s="34">
        <f t="shared" si="18"/>
        <v>5697.7999999999993</v>
      </c>
      <c r="I31" s="35">
        <f>H31</f>
        <v>5697.7999999999993</v>
      </c>
      <c r="K31" s="18"/>
      <c r="L31" s="18"/>
      <c r="M31" s="18"/>
      <c r="N31" s="18"/>
    </row>
    <row r="32" spans="1:14" x14ac:dyDescent="0.25">
      <c r="A32" s="38"/>
      <c r="B32" t="s">
        <v>5</v>
      </c>
      <c r="C32" s="4">
        <v>1955</v>
      </c>
      <c r="D32" s="1">
        <v>34.76</v>
      </c>
      <c r="E32" s="2">
        <f t="shared" si="16"/>
        <v>67955.8</v>
      </c>
      <c r="F32" s="1">
        <v>22.35</v>
      </c>
      <c r="G32" s="2">
        <f t="shared" si="17"/>
        <v>43694.25</v>
      </c>
      <c r="H32" s="2">
        <f t="shared" si="18"/>
        <v>24261.550000000003</v>
      </c>
      <c r="I32" s="18">
        <f>H32</f>
        <v>24261.550000000003</v>
      </c>
      <c r="K32" s="18"/>
      <c r="L32" s="18"/>
      <c r="M32" s="18"/>
      <c r="N32" s="18"/>
    </row>
    <row r="33" spans="1:14" x14ac:dyDescent="0.25">
      <c r="A33" s="38"/>
      <c r="B33" s="26" t="s">
        <v>16</v>
      </c>
      <c r="C33" s="27">
        <v>90</v>
      </c>
      <c r="D33" s="28">
        <v>42.6</v>
      </c>
      <c r="E33" s="29">
        <f t="shared" si="16"/>
        <v>3834</v>
      </c>
      <c r="F33" s="28"/>
      <c r="G33" s="29"/>
      <c r="H33" s="29"/>
      <c r="I33" s="30">
        <v>0</v>
      </c>
      <c r="J33" t="s">
        <v>21</v>
      </c>
      <c r="K33" s="18"/>
      <c r="L33" s="18"/>
      <c r="M33" s="18"/>
      <c r="N33" s="18"/>
    </row>
    <row r="34" spans="1:14" x14ac:dyDescent="0.25">
      <c r="A34" s="38"/>
      <c r="B34" t="s">
        <v>8</v>
      </c>
      <c r="C34" s="4">
        <f>SUM(C29:C33)</f>
        <v>6601</v>
      </c>
      <c r="D34" s="4"/>
      <c r="E34" s="8">
        <f>SUM(E29:E32)-E33</f>
        <v>206516.14</v>
      </c>
      <c r="F34" s="8"/>
      <c r="G34" s="8">
        <f t="shared" ref="G34" si="19">SUM(G29:G32)-G33</f>
        <v>135255.62</v>
      </c>
      <c r="H34" s="8">
        <f>SUM(H29:H32)-H33</f>
        <v>75094.52</v>
      </c>
      <c r="I34" s="18">
        <f>SUM(I29:I32)-I33</f>
        <v>75094.52</v>
      </c>
      <c r="K34" s="18"/>
      <c r="L34" s="18"/>
      <c r="M34" s="18"/>
      <c r="N34" s="18"/>
    </row>
    <row r="35" spans="1:14" ht="5.25" customHeight="1" x14ac:dyDescent="0.25">
      <c r="A35" s="13"/>
      <c r="B35" s="14"/>
      <c r="C35" s="15"/>
      <c r="D35" s="16"/>
      <c r="E35" s="14"/>
      <c r="F35" s="14"/>
      <c r="G35" s="14"/>
      <c r="H35" s="14"/>
      <c r="I35" s="24"/>
      <c r="J35" s="14"/>
      <c r="K35" s="18"/>
      <c r="L35" s="18"/>
      <c r="M35" s="18"/>
      <c r="N35" s="18"/>
    </row>
    <row r="36" spans="1:14" x14ac:dyDescent="0.25">
      <c r="A36" s="38" t="s">
        <v>25</v>
      </c>
      <c r="B36" t="s">
        <v>2</v>
      </c>
      <c r="C36" s="4">
        <v>567</v>
      </c>
      <c r="D36" s="1">
        <v>36.049999999999997</v>
      </c>
      <c r="E36" s="2">
        <f>C36*D36</f>
        <v>20440.349999999999</v>
      </c>
      <c r="F36" s="1">
        <v>22.35</v>
      </c>
      <c r="G36" s="2">
        <f>F36*C36</f>
        <v>12672.45</v>
      </c>
      <c r="H36" s="2">
        <f>E36-G36</f>
        <v>7767.8999999999978</v>
      </c>
      <c r="I36" s="18">
        <f>H36</f>
        <v>7767.8999999999978</v>
      </c>
      <c r="K36" s="18"/>
      <c r="L36" s="18"/>
      <c r="M36" s="18"/>
      <c r="N36" s="18"/>
    </row>
    <row r="37" spans="1:14" x14ac:dyDescent="0.25">
      <c r="A37" s="38"/>
      <c r="B37" t="s">
        <v>3</v>
      </c>
      <c r="C37" s="4">
        <v>3070</v>
      </c>
      <c r="D37" s="1">
        <v>36.049999999999997</v>
      </c>
      <c r="E37" s="2">
        <f t="shared" ref="E37:E40" si="20">C37*D37</f>
        <v>110673.49999999999</v>
      </c>
      <c r="F37" s="1">
        <v>22.35</v>
      </c>
      <c r="G37" s="2">
        <f t="shared" ref="G37:G39" si="21">F37*C37</f>
        <v>68614.5</v>
      </c>
      <c r="H37" s="2">
        <f t="shared" ref="H37:H39" si="22">E37-G37</f>
        <v>42058.999999999985</v>
      </c>
      <c r="I37" s="18">
        <f>H37</f>
        <v>42058.999999999985</v>
      </c>
      <c r="K37" s="18"/>
      <c r="L37" s="18"/>
      <c r="M37" s="18"/>
      <c r="N37" s="18"/>
    </row>
    <row r="38" spans="1:14" x14ac:dyDescent="0.25">
      <c r="A38" s="38"/>
      <c r="B38" s="31" t="s">
        <v>4</v>
      </c>
      <c r="C38" s="32">
        <v>919</v>
      </c>
      <c r="D38" s="33">
        <v>18.03</v>
      </c>
      <c r="E38" s="34">
        <f t="shared" si="20"/>
        <v>16569.57</v>
      </c>
      <c r="F38" s="33">
        <v>11.18</v>
      </c>
      <c r="G38" s="34">
        <f t="shared" si="21"/>
        <v>10274.42</v>
      </c>
      <c r="H38" s="34">
        <f t="shared" si="22"/>
        <v>6295.15</v>
      </c>
      <c r="I38" s="35">
        <f>H38</f>
        <v>6295.15</v>
      </c>
      <c r="K38" s="18"/>
      <c r="L38" s="18"/>
      <c r="M38" s="18"/>
      <c r="N38" s="18"/>
    </row>
    <row r="39" spans="1:14" x14ac:dyDescent="0.25">
      <c r="A39" s="38"/>
      <c r="B39" t="s">
        <v>5</v>
      </c>
      <c r="C39" s="4">
        <v>1955</v>
      </c>
      <c r="D39" s="1">
        <v>36.049999999999997</v>
      </c>
      <c r="E39" s="2">
        <f t="shared" si="20"/>
        <v>70477.75</v>
      </c>
      <c r="F39" s="1">
        <v>22.35</v>
      </c>
      <c r="G39" s="2">
        <f t="shared" si="21"/>
        <v>43694.25</v>
      </c>
      <c r="H39" s="2">
        <f t="shared" si="22"/>
        <v>26783.5</v>
      </c>
      <c r="I39" s="18">
        <f>H39</f>
        <v>26783.5</v>
      </c>
      <c r="K39" s="18"/>
      <c r="L39" s="18"/>
      <c r="M39" s="18"/>
      <c r="N39" s="18"/>
    </row>
    <row r="40" spans="1:14" x14ac:dyDescent="0.25">
      <c r="A40" s="38"/>
      <c r="B40" s="26" t="s">
        <v>16</v>
      </c>
      <c r="C40" s="27">
        <v>90</v>
      </c>
      <c r="D40" s="28">
        <v>44.18</v>
      </c>
      <c r="E40" s="29">
        <f t="shared" si="20"/>
        <v>3976.2</v>
      </c>
      <c r="F40" s="28"/>
      <c r="G40" s="29"/>
      <c r="H40" s="29"/>
      <c r="I40" s="30">
        <v>0</v>
      </c>
      <c r="J40" t="s">
        <v>21</v>
      </c>
      <c r="K40" s="18"/>
      <c r="L40" s="18"/>
      <c r="M40" s="18"/>
      <c r="N40" s="18"/>
    </row>
    <row r="41" spans="1:14" x14ac:dyDescent="0.25">
      <c r="A41" s="38"/>
      <c r="B41" t="s">
        <v>8</v>
      </c>
      <c r="C41" s="4">
        <f>SUM(C36:C40)</f>
        <v>6601</v>
      </c>
      <c r="D41" s="4"/>
      <c r="E41" s="8">
        <f>SUM(E36:E39)-E40</f>
        <v>214184.96999999997</v>
      </c>
      <c r="F41" s="8"/>
      <c r="G41" s="8">
        <f t="shared" ref="G41" si="23">SUM(G36:G39)-G40</f>
        <v>135255.62</v>
      </c>
      <c r="H41" s="8">
        <f>SUM(H36:H39)-H40</f>
        <v>82905.549999999988</v>
      </c>
      <c r="I41" s="18">
        <f>SUM(I36:I39)-I40</f>
        <v>82905.549999999988</v>
      </c>
      <c r="K41" s="18"/>
      <c r="L41" s="18"/>
      <c r="M41" s="18"/>
      <c r="N41" s="18"/>
    </row>
    <row r="42" spans="1:14" ht="5.25" customHeight="1" x14ac:dyDescent="0.25">
      <c r="A42" s="13"/>
      <c r="B42" s="14"/>
      <c r="C42" s="15"/>
      <c r="D42" s="16"/>
      <c r="E42" s="14"/>
      <c r="F42" s="14"/>
      <c r="G42" s="14"/>
      <c r="H42" s="14"/>
      <c r="I42" s="24"/>
      <c r="J42" s="14"/>
      <c r="K42" s="18"/>
      <c r="L42" s="18"/>
      <c r="M42" s="18"/>
      <c r="N42" s="18"/>
    </row>
    <row r="43" spans="1:14" x14ac:dyDescent="0.25">
      <c r="A43" s="20" t="s">
        <v>15</v>
      </c>
      <c r="B43" s="21"/>
      <c r="C43" s="22"/>
      <c r="D43" s="23"/>
      <c r="E43" s="21"/>
      <c r="F43" s="21"/>
      <c r="G43" s="21"/>
      <c r="H43" s="37">
        <f>H6+H13+H20+H27+H34+H41</f>
        <v>566426.78666666662</v>
      </c>
      <c r="I43" s="40">
        <f>I6+I13+I20+I27+I34+I41</f>
        <v>558835.29</v>
      </c>
      <c r="K43" s="2">
        <f>H43-I43</f>
        <v>7591.496666666586</v>
      </c>
    </row>
    <row r="44" spans="1:14" x14ac:dyDescent="0.25">
      <c r="K44" s="2">
        <f>I12+I19+I26+I33</f>
        <v>7591.4999999999991</v>
      </c>
    </row>
  </sheetData>
  <mergeCells count="6">
    <mergeCell ref="A36:A41"/>
    <mergeCell ref="A15:A20"/>
    <mergeCell ref="A22:A27"/>
    <mergeCell ref="A29:A34"/>
    <mergeCell ref="A2:A6"/>
    <mergeCell ref="A8:A13"/>
  </mergeCells>
  <pageMargins left="0.7" right="0.7" top="0.75" bottom="0.75" header="0.3" footer="0.3"/>
  <pageSetup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0a2a9e-c531-431e-a211-f91711a47b94" xsi:nil="true"/>
    <lcf76f155ced4ddcb4097134ff3c332f xmlns="5e362651-92b7-4a4a-8949-ba4545dfc6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CDF9E3C57CC40B4B50B3A41956B05" ma:contentTypeVersion="9" ma:contentTypeDescription="Create a new document." ma:contentTypeScope="" ma:versionID="39c3316114881b38bec1a368048d6995">
  <xsd:schema xmlns:xsd="http://www.w3.org/2001/XMLSchema" xmlns:xs="http://www.w3.org/2001/XMLSchema" xmlns:p="http://schemas.microsoft.com/office/2006/metadata/properties" xmlns:ns2="5e362651-92b7-4a4a-8949-ba4545dfc65b" xmlns:ns3="790a2a9e-c531-431e-a211-f91711a47b94" targetNamespace="http://schemas.microsoft.com/office/2006/metadata/properties" ma:root="true" ma:fieldsID="f5e3bc69e2e3964bf5f63e608dce6d8f" ns2:_="" ns3:_="">
    <xsd:import namespace="5e362651-92b7-4a4a-8949-ba4545dfc65b"/>
    <xsd:import namespace="790a2a9e-c531-431e-a211-f91711a47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62651-92b7-4a4a-8949-ba4545dfc6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ca881c-deb4-433f-a915-7a1c04beb5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a9e-c531-431e-a211-f91711a47b9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79d11d-cf32-42e6-8499-f94c7e8374a2}" ma:internalName="TaxCatchAll" ma:showField="CatchAllData" ma:web="790a2a9e-c531-431e-a211-f91711a47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DC84F-58F0-423D-95D4-CCBD6AAA35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6E1525-549C-4E2C-BB4C-EB7CDBF4DA9F}">
  <ds:schemaRefs>
    <ds:schemaRef ds:uri="5e362651-92b7-4a4a-8949-ba4545dfc65b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790a2a9e-c531-431e-a211-f91711a47b94"/>
  </ds:schemaRefs>
</ds:datastoreItem>
</file>

<file path=customXml/itemProps3.xml><?xml version="1.0" encoding="utf-8"?>
<ds:datastoreItem xmlns:ds="http://schemas.openxmlformats.org/officeDocument/2006/customXml" ds:itemID="{4AC037D7-379A-478C-82CA-9924A2962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62651-92b7-4a4a-8949-ba4545dfc65b"/>
    <ds:schemaRef ds:uri="790a2a9e-c531-431e-a211-f91711a47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 Calculations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 Lavers</dc:creator>
  <cp:keywords/>
  <dc:description/>
  <cp:lastModifiedBy>Spencer Silvestro</cp:lastModifiedBy>
  <cp:revision/>
  <dcterms:created xsi:type="dcterms:W3CDTF">2019-02-01T16:22:29Z</dcterms:created>
  <dcterms:modified xsi:type="dcterms:W3CDTF">2024-03-20T15:06:36Z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0x01010029DCDF9E3C57CC40B4B50B3A41956B05</vt:lpwstr>
  </property>
  <property fmtid="{D5CDD505-2E9C-101B-9397-08002B2CF9AE}" pid="3" name="MediaServiceImageTags">
    <vt:lpwstr/>
  </property>
</Properties>
</file>