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Exhibits/Application/Exhibit3/Tab01-Load and Customers/S01-Narrative/Update_20240402/"/>
    </mc:Choice>
  </mc:AlternateContent>
  <xr:revisionPtr revIDLastSave="0" documentId="13_ncr:1_{807A9EF1-0339-465F-84A8-ADF1B1F21BCD}" xr6:coauthVersionLast="47" xr6:coauthVersionMax="47" xr10:uidLastSave="{00000000-0000-0000-0000-000000000000}"/>
  <bookViews>
    <workbookView xWindow="-120" yWindow="-120" windowWidth="29040" windowHeight="15840" activeTab="1" xr2:uid="{844E3CD5-9E65-4FB2-BC7B-07D7FD16495F}"/>
  </bookViews>
  <sheets>
    <sheet name="2019-2020 IF Est." sheetId="1" r:id="rId1"/>
    <sheet name="2021-2024 CDM Framework E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 l="1"/>
  <c r="O15" i="2"/>
  <c r="N19" i="2"/>
  <c r="O19" i="2"/>
  <c r="N23" i="2"/>
  <c r="O23" i="2"/>
  <c r="N27" i="2"/>
  <c r="O27" i="2"/>
  <c r="N31" i="2"/>
  <c r="O31" i="2"/>
  <c r="N35" i="2"/>
  <c r="O35" i="2"/>
  <c r="N39" i="2"/>
  <c r="O39" i="2"/>
  <c r="N43" i="2"/>
  <c r="O43" i="2"/>
  <c r="N47" i="2"/>
  <c r="O47" i="2"/>
  <c r="N51" i="2"/>
  <c r="O51" i="2"/>
  <c r="I12" i="2"/>
  <c r="N12" i="2" s="1"/>
  <c r="J12" i="2"/>
  <c r="O12" i="2" s="1"/>
  <c r="I13" i="2"/>
  <c r="N13" i="2" s="1"/>
  <c r="J13" i="2"/>
  <c r="O13" i="2" s="1"/>
  <c r="I14" i="2"/>
  <c r="N14" i="2" s="1"/>
  <c r="J14" i="2"/>
  <c r="O14" i="2" s="1"/>
  <c r="I15" i="2"/>
  <c r="J15" i="2"/>
  <c r="I16" i="2"/>
  <c r="N16" i="2" s="1"/>
  <c r="J16" i="2"/>
  <c r="O16" i="2" s="1"/>
  <c r="I17" i="2"/>
  <c r="N17" i="2" s="1"/>
  <c r="J17" i="2"/>
  <c r="O17" i="2" s="1"/>
  <c r="I18" i="2"/>
  <c r="N18" i="2" s="1"/>
  <c r="J18" i="2"/>
  <c r="O18" i="2" s="1"/>
  <c r="I19" i="2"/>
  <c r="J19" i="2"/>
  <c r="I20" i="2"/>
  <c r="N20" i="2" s="1"/>
  <c r="J20" i="2"/>
  <c r="O20" i="2" s="1"/>
  <c r="I21" i="2"/>
  <c r="N21" i="2" s="1"/>
  <c r="J21" i="2"/>
  <c r="O21" i="2" s="1"/>
  <c r="I22" i="2"/>
  <c r="N22" i="2" s="1"/>
  <c r="J22" i="2"/>
  <c r="O22" i="2" s="1"/>
  <c r="I23" i="2"/>
  <c r="J23" i="2"/>
  <c r="I24" i="2"/>
  <c r="N24" i="2" s="1"/>
  <c r="J24" i="2"/>
  <c r="O24" i="2" s="1"/>
  <c r="I25" i="2"/>
  <c r="N25" i="2" s="1"/>
  <c r="J25" i="2"/>
  <c r="O25" i="2" s="1"/>
  <c r="I26" i="2"/>
  <c r="N26" i="2" s="1"/>
  <c r="J26" i="2"/>
  <c r="O26" i="2" s="1"/>
  <c r="I27" i="2"/>
  <c r="J27" i="2"/>
  <c r="I28" i="2"/>
  <c r="N28" i="2" s="1"/>
  <c r="J28" i="2"/>
  <c r="O28" i="2" s="1"/>
  <c r="I29" i="2"/>
  <c r="N29" i="2" s="1"/>
  <c r="J29" i="2"/>
  <c r="O29" i="2" s="1"/>
  <c r="I30" i="2"/>
  <c r="N30" i="2" s="1"/>
  <c r="J30" i="2"/>
  <c r="O30" i="2" s="1"/>
  <c r="I31" i="2"/>
  <c r="J31" i="2"/>
  <c r="I32" i="2"/>
  <c r="N32" i="2" s="1"/>
  <c r="J32" i="2"/>
  <c r="O32" i="2" s="1"/>
  <c r="I33" i="2"/>
  <c r="N33" i="2" s="1"/>
  <c r="J33" i="2"/>
  <c r="O33" i="2" s="1"/>
  <c r="I34" i="2"/>
  <c r="N34" i="2" s="1"/>
  <c r="J34" i="2"/>
  <c r="O34" i="2" s="1"/>
  <c r="I35" i="2"/>
  <c r="J35" i="2"/>
  <c r="I36" i="2"/>
  <c r="N36" i="2" s="1"/>
  <c r="J36" i="2"/>
  <c r="O36" i="2" s="1"/>
  <c r="I37" i="2"/>
  <c r="N37" i="2" s="1"/>
  <c r="J37" i="2"/>
  <c r="O37" i="2" s="1"/>
  <c r="I38" i="2"/>
  <c r="N38" i="2" s="1"/>
  <c r="J38" i="2"/>
  <c r="O38" i="2" s="1"/>
  <c r="I39" i="2"/>
  <c r="J39" i="2"/>
  <c r="I40" i="2"/>
  <c r="N40" i="2" s="1"/>
  <c r="J40" i="2"/>
  <c r="O40" i="2" s="1"/>
  <c r="I41" i="2"/>
  <c r="N41" i="2" s="1"/>
  <c r="J41" i="2"/>
  <c r="O41" i="2" s="1"/>
  <c r="I42" i="2"/>
  <c r="N42" i="2" s="1"/>
  <c r="J42" i="2"/>
  <c r="O42" i="2" s="1"/>
  <c r="I43" i="2"/>
  <c r="J43" i="2"/>
  <c r="I44" i="2"/>
  <c r="N44" i="2" s="1"/>
  <c r="J44" i="2"/>
  <c r="O44" i="2" s="1"/>
  <c r="I45" i="2"/>
  <c r="N45" i="2" s="1"/>
  <c r="J45" i="2"/>
  <c r="O45" i="2" s="1"/>
  <c r="I46" i="2"/>
  <c r="N46" i="2" s="1"/>
  <c r="J46" i="2"/>
  <c r="O46" i="2" s="1"/>
  <c r="I47" i="2"/>
  <c r="J47" i="2"/>
  <c r="I48" i="2"/>
  <c r="N48" i="2" s="1"/>
  <c r="J48" i="2"/>
  <c r="O48" i="2" s="1"/>
  <c r="I49" i="2"/>
  <c r="N49" i="2" s="1"/>
  <c r="J49" i="2"/>
  <c r="O49" i="2" s="1"/>
  <c r="I50" i="2"/>
  <c r="N50" i="2" s="1"/>
  <c r="J50" i="2"/>
  <c r="O50" i="2" s="1"/>
  <c r="I51" i="2"/>
  <c r="J51" i="2"/>
  <c r="I52" i="2"/>
  <c r="N52" i="2" s="1"/>
  <c r="J52" i="2"/>
  <c r="O52" i="2" s="1"/>
  <c r="I53" i="2"/>
  <c r="N53" i="2" s="1"/>
  <c r="J53" i="2"/>
  <c r="O53" i="2" s="1"/>
  <c r="I54" i="2"/>
  <c r="N54" i="2" s="1"/>
  <c r="J54" i="2"/>
  <c r="O54" i="2" s="1"/>
  <c r="C31" i="2"/>
  <c r="C43" i="2" s="1"/>
  <c r="C30" i="2"/>
  <c r="C42" i="2" s="1"/>
  <c r="C52" i="2" s="1"/>
  <c r="C29" i="2"/>
  <c r="C41" i="2" s="1"/>
  <c r="C51" i="2" s="1"/>
  <c r="C28" i="2"/>
  <c r="C40" i="2" s="1"/>
  <c r="C50" i="2" s="1"/>
  <c r="C27" i="2"/>
  <c r="C39" i="2" s="1"/>
  <c r="C49" i="2" s="1"/>
  <c r="C26" i="2"/>
  <c r="C38" i="2" s="1"/>
  <c r="C48" i="2" s="1"/>
  <c r="C25" i="2"/>
  <c r="C37" i="2" s="1"/>
  <c r="C47" i="2" s="1"/>
  <c r="C24" i="2"/>
  <c r="C36" i="2" s="1"/>
  <c r="C46" i="2" s="1"/>
  <c r="C23" i="2"/>
  <c r="C35" i="2" s="1"/>
  <c r="C45" i="2" s="1"/>
  <c r="J11" i="2"/>
  <c r="O11" i="2" s="1"/>
  <c r="I11" i="2"/>
  <c r="N11" i="2" s="1"/>
  <c r="C17" i="1"/>
  <c r="C28" i="1" s="1"/>
  <c r="E28" i="1" s="1"/>
  <c r="C19" i="1"/>
  <c r="C30" i="1" s="1"/>
  <c r="E30" i="1" s="1"/>
  <c r="I4" i="1"/>
  <c r="C15" i="1" s="1"/>
  <c r="J4" i="1"/>
  <c r="D15" i="1" s="1"/>
  <c r="I5" i="1"/>
  <c r="C16" i="1" s="1"/>
  <c r="J5" i="1"/>
  <c r="D16" i="1" s="1"/>
  <c r="I6" i="1"/>
  <c r="J6" i="1"/>
  <c r="D17" i="1" s="1"/>
  <c r="I7" i="1"/>
  <c r="J7" i="1" s="1"/>
  <c r="D18" i="1" s="1"/>
  <c r="I8" i="1"/>
  <c r="J8" i="1"/>
  <c r="D19" i="1" s="1"/>
  <c r="I9" i="1"/>
  <c r="C20" i="1" s="1"/>
  <c r="J9" i="1"/>
  <c r="D20" i="1" s="1"/>
  <c r="I10" i="1"/>
  <c r="C21" i="1" s="1"/>
  <c r="J10" i="1"/>
  <c r="D21" i="1" s="1"/>
  <c r="J3" i="1"/>
  <c r="D14" i="1" s="1"/>
  <c r="I3" i="1"/>
  <c r="C14" i="1" s="1"/>
  <c r="C53" i="2" l="1"/>
  <c r="C44" i="2"/>
  <c r="C54" i="2" s="1"/>
  <c r="D29" i="1"/>
  <c r="F29" i="1" s="1"/>
  <c r="F18" i="1"/>
  <c r="F14" i="1"/>
  <c r="D25" i="1"/>
  <c r="F25" i="1" s="1"/>
  <c r="E14" i="1"/>
  <c r="C25" i="1"/>
  <c r="E25" i="1" s="1"/>
  <c r="E16" i="1"/>
  <c r="C27" i="1"/>
  <c r="E27" i="1" s="1"/>
  <c r="C31" i="1"/>
  <c r="E31" i="1" s="1"/>
  <c r="E20" i="1"/>
  <c r="E21" i="1"/>
  <c r="C32" i="1"/>
  <c r="E32" i="1" s="1"/>
  <c r="E15" i="1"/>
  <c r="C26" i="1"/>
  <c r="E26" i="1" s="1"/>
  <c r="C18" i="1"/>
  <c r="E19" i="1"/>
  <c r="E17" i="1"/>
  <c r="D28" i="1"/>
  <c r="F28" i="1" s="1"/>
  <c r="F17" i="1"/>
  <c r="D27" i="1"/>
  <c r="F27" i="1" s="1"/>
  <c r="F16" i="1"/>
  <c r="D32" i="1"/>
  <c r="F32" i="1" s="1"/>
  <c r="F21" i="1"/>
  <c r="D31" i="1"/>
  <c r="F31" i="1" s="1"/>
  <c r="F20" i="1"/>
  <c r="D26" i="1"/>
  <c r="F26" i="1" s="1"/>
  <c r="F15" i="1"/>
  <c r="D30" i="1"/>
  <c r="F30" i="1" s="1"/>
  <c r="F19" i="1"/>
  <c r="C29" i="1" l="1"/>
  <c r="E29" i="1" s="1"/>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 Musaazi</author>
  </authors>
  <commentList>
    <comment ref="G12" authorId="0" shapeId="0" xr:uid="{8E517AB3-1356-4F29-B2DC-44253891C608}">
      <text>
        <r>
          <rPr>
            <sz val="9"/>
            <color indexed="81"/>
            <rFont val="Tahoma"/>
            <family val="2"/>
          </rPr>
          <t xml:space="preserve">The SBP program database contains postal code information for each completed project, whereby each project was assigned to one of five geographical delivery regions. The Central region is the primary contributor to the SBP projects, accounting for 37% of all completed projects, followed by the Eastern with 19%, the Northern and Southwestern regions both with 17% </t>
        </r>
        <r>
          <rPr>
            <b/>
            <u/>
            <sz val="9"/>
            <color indexed="81"/>
            <rFont val="Tahoma"/>
            <family val="2"/>
          </rPr>
          <t>and the Toronto region with 10%</t>
        </r>
      </text>
    </comment>
    <comment ref="H12" authorId="0" shapeId="0" xr:uid="{E5D20CB4-2B05-42E1-B96B-3425D138BB89}">
      <text>
        <r>
          <rPr>
            <sz val="9"/>
            <color indexed="81"/>
            <rFont val="Tahoma"/>
            <family val="2"/>
          </rPr>
          <t xml:space="preserve">The SBP program database contains postal code information for each completed project, 
whereby each project was assigned to one of five geographical delivery regions. The Central 
region is the primary contributor to the SBP projects, accounting for 37% of all completed 
projects, followed by the Eastern with 19%, the Northern and Southwestern regions both 
with 17% </t>
        </r>
        <r>
          <rPr>
            <b/>
            <u/>
            <sz val="9"/>
            <color indexed="81"/>
            <rFont val="Tahoma"/>
            <family val="2"/>
          </rPr>
          <t>and the Toronto region with 10%</t>
        </r>
      </text>
    </comment>
    <comment ref="G16" authorId="0" shapeId="0" xr:uid="{7F470ED7-DFD9-4406-86FE-0F6489A7FED2}">
      <text>
        <r>
          <rPr>
            <sz val="9"/>
            <color indexed="81"/>
            <rFont val="Tahoma"/>
            <family val="2"/>
          </rPr>
          <t>Based on project count by region. Toronto account for 51 projects out of 971 projects</t>
        </r>
      </text>
    </comment>
    <comment ref="H16" authorId="0" shapeId="0" xr:uid="{A6EEB2F0-3AD1-428C-BAD6-8F4D1006F80C}">
      <text>
        <r>
          <rPr>
            <sz val="9"/>
            <color indexed="81"/>
            <rFont val="Tahoma"/>
            <family val="2"/>
          </rPr>
          <t>Based on project count by region. Toronto account for 51 projects out of 971 projects</t>
        </r>
      </text>
    </comment>
    <comment ref="G24" authorId="0" shapeId="0" xr:uid="{D84B75E8-26F9-47DF-9AD2-692C27ECEA29}">
      <text>
        <r>
          <rPr>
            <sz val="9"/>
            <color indexed="81"/>
            <rFont val="Tahoma"/>
            <family val="2"/>
          </rPr>
          <t xml:space="preserve">The Eastern region serves as the largest contributor to the SBP projects, accounting for 39% of all completed projects, followed by the Northern region with 36%, the Central region with 16%, </t>
        </r>
        <r>
          <rPr>
            <b/>
            <u/>
            <sz val="9"/>
            <color indexed="81"/>
            <rFont val="Tahoma"/>
            <family val="2"/>
          </rPr>
          <t>the Toronto region with 5%</t>
        </r>
        <r>
          <rPr>
            <sz val="9"/>
            <color indexed="81"/>
            <rFont val="Tahoma"/>
            <family val="2"/>
          </rPr>
          <t>, and the Southwestern region at 4%</t>
        </r>
      </text>
    </comment>
    <comment ref="H24" authorId="0" shapeId="0" xr:uid="{E94EFD10-45CB-434C-911A-C77684913D67}">
      <text>
        <r>
          <rPr>
            <sz val="9"/>
            <color indexed="81"/>
            <rFont val="Tahoma"/>
            <family val="2"/>
          </rPr>
          <t>The Eastern region serves as the largest contributor to the SBP projects, accounting for 39% of all completed projects, followed by the Northern region with 36%, the Central region with 16%,</t>
        </r>
        <r>
          <rPr>
            <b/>
            <u/>
            <sz val="9"/>
            <color indexed="81"/>
            <rFont val="Tahoma"/>
            <family val="2"/>
          </rPr>
          <t xml:space="preserve"> the Toronto region with 5%</t>
        </r>
        <r>
          <rPr>
            <sz val="9"/>
            <color indexed="81"/>
            <rFont val="Tahoma"/>
            <family val="2"/>
          </rPr>
          <t>, and the Southwestern region at 4%</t>
        </r>
      </text>
    </comment>
    <comment ref="G25" authorId="0" shapeId="0" xr:uid="{4BDBC3CC-4FD5-4DBA-B72C-FCF465A36F4A}">
      <text>
        <r>
          <rPr>
            <sz val="9"/>
            <color indexed="81"/>
            <rFont val="Tahoma"/>
            <family val="2"/>
          </rPr>
          <t>2015-2017 Total Business allocation used as it is a new program</t>
        </r>
      </text>
    </comment>
    <comment ref="H25" authorId="0" shapeId="0" xr:uid="{9421D7A7-AF41-4DE5-9F85-DC3E29396179}">
      <text>
        <r>
          <rPr>
            <sz val="9"/>
            <color indexed="81"/>
            <rFont val="Tahoma"/>
            <family val="2"/>
          </rPr>
          <t>2015-2017 Total Business allocation used as it is a new program</t>
        </r>
      </text>
    </comment>
    <comment ref="G39" authorId="0" shapeId="0" xr:uid="{0408BDAD-45AC-4003-A901-55B3A8A4E34C}">
      <text>
        <r>
          <rPr>
            <b/>
            <sz val="9"/>
            <color indexed="81"/>
            <rFont val="Tahoma"/>
            <family val="2"/>
          </rPr>
          <t>Based on Total Business Programs</t>
        </r>
      </text>
    </comment>
    <comment ref="H39" authorId="0" shapeId="0" xr:uid="{B341010B-555E-4C04-A4B0-D69C161C52B5}">
      <text>
        <r>
          <rPr>
            <b/>
            <sz val="9"/>
            <color indexed="81"/>
            <rFont val="Tahoma"/>
            <family val="2"/>
          </rPr>
          <t>Based on Total Business Programs</t>
        </r>
        <r>
          <rPr>
            <sz val="9"/>
            <color indexed="81"/>
            <rFont val="Tahoma"/>
            <family val="2"/>
          </rPr>
          <t xml:space="preserve">
</t>
        </r>
      </text>
    </comment>
    <comment ref="G41" authorId="0" shapeId="0" xr:uid="{06C3703D-128B-44A2-B83C-705C1E5917C4}">
      <text>
        <r>
          <rPr>
            <b/>
            <sz val="9"/>
            <color indexed="81"/>
            <rFont val="Tahoma"/>
            <family val="2"/>
          </rPr>
          <t>Based on Total Business Programs</t>
        </r>
      </text>
    </comment>
    <comment ref="H41" authorId="0" shapeId="0" xr:uid="{9AA2D200-635C-484A-AA79-4636FD1221BF}">
      <text>
        <r>
          <rPr>
            <b/>
            <sz val="9"/>
            <color indexed="81"/>
            <rFont val="Tahoma"/>
            <family val="2"/>
          </rPr>
          <t>Based on Total Business Programs</t>
        </r>
        <r>
          <rPr>
            <sz val="9"/>
            <color indexed="81"/>
            <rFont val="Tahoma"/>
            <family val="2"/>
          </rPr>
          <t xml:space="preserve">
</t>
        </r>
      </text>
    </comment>
    <comment ref="G42" authorId="0" shapeId="0" xr:uid="{1CC2302B-2CC1-4E8A-9FB2-5DC37D7EBA77}">
      <text>
        <r>
          <rPr>
            <b/>
            <sz val="9"/>
            <color indexed="81"/>
            <rFont val="Tahoma"/>
            <family val="2"/>
          </rPr>
          <t>Based on Total Residential Programs</t>
        </r>
      </text>
    </comment>
    <comment ref="H42" authorId="0" shapeId="0" xr:uid="{7AEDBAEF-28C9-49D2-9877-8A2972D00B60}">
      <text>
        <r>
          <rPr>
            <b/>
            <sz val="9"/>
            <color indexed="81"/>
            <rFont val="Tahoma"/>
            <family val="2"/>
          </rPr>
          <t>Based on Total Residential Programs</t>
        </r>
        <r>
          <rPr>
            <sz val="9"/>
            <color indexed="81"/>
            <rFont val="Tahoma"/>
            <family val="2"/>
          </rPr>
          <t xml:space="preserve">
</t>
        </r>
      </text>
    </comment>
  </commentList>
</comments>
</file>

<file path=xl/sharedStrings.xml><?xml version="1.0" encoding="utf-8"?>
<sst xmlns="http://schemas.openxmlformats.org/spreadsheetml/2006/main" count="287" uniqueCount="69">
  <si>
    <t>kWh Savings</t>
  </si>
  <si>
    <t>kW Savings</t>
  </si>
  <si>
    <t>Retrofit Program</t>
  </si>
  <si>
    <t>Small Business</t>
  </si>
  <si>
    <t>Energy Manager</t>
  </si>
  <si>
    <t>PSU</t>
  </si>
  <si>
    <t>EPP</t>
  </si>
  <si>
    <t>HAP</t>
  </si>
  <si>
    <t>Indigenous</t>
  </si>
  <si>
    <t>Local Program Fund</t>
  </si>
  <si>
    <t>kWh Savings - Toronto Hydro</t>
  </si>
  <si>
    <t>kW Savings - Toronto Hydro</t>
  </si>
  <si>
    <t>kWh Savings - Provincial</t>
  </si>
  <si>
    <t>kW Savings - Provincial</t>
  </si>
  <si>
    <t>kWh Savings - THESL to Provincial %</t>
  </si>
  <si>
    <t>kW Savings - THESL to Provincial %</t>
  </si>
  <si>
    <t>Net-to-Gross Ratio (kWh)</t>
  </si>
  <si>
    <t>Net-to-Gross Ratio (kW)</t>
  </si>
  <si>
    <t>Program</t>
  </si>
  <si>
    <t>Program Type</t>
  </si>
  <si>
    <t>Business</t>
  </si>
  <si>
    <t>Residential</t>
  </si>
  <si>
    <t>Other</t>
  </si>
  <si>
    <t>Retrofit</t>
  </si>
  <si>
    <t>SBL</t>
  </si>
  <si>
    <t>Energy Managers</t>
  </si>
  <si>
    <t>Industrial Energy Efficiency</t>
  </si>
  <si>
    <t>Targeted Greenhouse</t>
  </si>
  <si>
    <t>Local Initiatives</t>
  </si>
  <si>
    <t>Residential DR</t>
  </si>
  <si>
    <t>First Nations Program</t>
  </si>
  <si>
    <t>Program Year</t>
  </si>
  <si>
    <t>2019 - Net Savings</t>
  </si>
  <si>
    <t>2020 - Net Savings</t>
  </si>
  <si>
    <t>2019 - Gross Savings</t>
  </si>
  <si>
    <t>2020 - Gross Savings</t>
  </si>
  <si>
    <t>2015-2017 IESO Verified Results</t>
  </si>
  <si>
    <t>Net Savings</t>
  </si>
  <si>
    <t>Gross Savings</t>
  </si>
  <si>
    <t>2019-2020 Interim Framework - IESO</t>
  </si>
  <si>
    <t>kWh Savings - THESL to Province %</t>
  </si>
  <si>
    <t>kW Savings - THESL to Province %</t>
  </si>
  <si>
    <t>File Number:</t>
  </si>
  <si>
    <t>EB-2023-0195</t>
  </si>
  <si>
    <t>Exhibit:</t>
  </si>
  <si>
    <t>Tab:</t>
  </si>
  <si>
    <t>Schedule:</t>
  </si>
  <si>
    <t>Page:</t>
  </si>
  <si>
    <t>Date:</t>
  </si>
  <si>
    <t>1-APPENDIX  E</t>
  </si>
  <si>
    <t>IESO Source - CDM Savings</t>
  </si>
  <si>
    <t>CDM Savings - Provincial</t>
  </si>
  <si>
    <t>2021 EM&amp;V Reports</t>
  </si>
  <si>
    <t>Retrofit (Interim Framework)</t>
  </si>
  <si>
    <t>SBL (Interim Framework)</t>
  </si>
  <si>
    <t>PSUP (Interim Framework)</t>
  </si>
  <si>
    <t>Energy Managers (Interim Framework)</t>
  </si>
  <si>
    <t>EPP (Interim Framework)</t>
  </si>
  <si>
    <t>HAP (Interim Framework)</t>
  </si>
  <si>
    <t>Foodservice Program (Interim Framework)</t>
  </si>
  <si>
    <t>2022 EM&amp;V Reports</t>
  </si>
  <si>
    <t>Foodservice Program</t>
  </si>
  <si>
    <t>2021-2024 CDM Framework</t>
  </si>
  <si>
    <t>NTG Ratios</t>
  </si>
  <si>
    <t>IESO Source - NTG Ratios</t>
  </si>
  <si>
    <t>2021 IESO EM&amp;V Reports</t>
  </si>
  <si>
    <t>2022 IESO EM&amp;V Reports</t>
  </si>
  <si>
    <t>https://www.ieso.ca/en/Sector-Participants/Energy-Efficiency/Evaluation-Measurement-and-Verification</t>
  </si>
  <si>
    <t>Note: The IESO's 2021 and 2022 Evaluation, Measurement and Verification (EM&amp;V) Reports are available publicly and can be found in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</si>
</sst>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name val="Arial"/>
      <family val="2"/>
    </font>
    <font>
      <b/>
      <sz val="10"/>
      <name val="Arial"/>
      <family val="2"/>
    </font>
    <font>
      <sz val="8"/>
      <name val="Arial"/>
      <family val="2"/>
    </font>
    <font>
      <b/>
      <u/>
      <sz val="9"/>
      <color indexed="81"/>
      <name val="Tahoma"/>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0" fillId="0" borderId="0" applyNumberFormat="0" applyFill="0" applyBorder="0" applyAlignment="0" applyProtection="0"/>
  </cellStyleXfs>
  <cellXfs count="31">
    <xf numFmtId="0" fontId="0" fillId="0" borderId="0" xfId="0"/>
    <xf numFmtId="0" fontId="0" fillId="0" borderId="0" xfId="0" applyAlignment="1">
      <alignment horizontal="center"/>
    </xf>
    <xf numFmtId="164" fontId="0" fillId="0" borderId="0" xfId="1" applyNumberFormat="1" applyFont="1"/>
    <xf numFmtId="165" fontId="0" fillId="0" borderId="0" xfId="2" applyNumberFormat="1" applyFont="1"/>
    <xf numFmtId="43" fontId="0" fillId="0" borderId="0" xfId="0" applyNumberFormat="1"/>
    <xf numFmtId="10" fontId="0" fillId="0" borderId="0" xfId="2" applyNumberFormat="1" applyFont="1"/>
    <xf numFmtId="0" fontId="2" fillId="2" borderId="1" xfId="0" applyFont="1" applyFill="1" applyBorder="1" applyAlignment="1">
      <alignment horizontal="center"/>
    </xf>
    <xf numFmtId="0" fontId="2" fillId="2" borderId="1" xfId="0" applyFont="1" applyFill="1" applyBorder="1" applyAlignment="1">
      <alignment horizontal="center" wrapText="1"/>
    </xf>
    <xf numFmtId="10" fontId="0" fillId="0" borderId="0" xfId="0" applyNumberFormat="1"/>
    <xf numFmtId="0" fontId="0" fillId="0" borderId="2" xfId="0" applyBorder="1"/>
    <xf numFmtId="164" fontId="0" fillId="0" borderId="2" xfId="1" applyNumberFormat="1" applyFont="1" applyBorder="1"/>
    <xf numFmtId="10" fontId="0" fillId="0" borderId="2" xfId="2" applyNumberFormat="1" applyFont="1" applyBorder="1"/>
    <xf numFmtId="10" fontId="0" fillId="0" borderId="2" xfId="0" applyNumberFormat="1" applyBorder="1"/>
    <xf numFmtId="0" fontId="6" fillId="0" borderId="0" xfId="3" applyFont="1" applyProtection="1">
      <protection locked="0"/>
    </xf>
    <xf numFmtId="0" fontId="7" fillId="3" borderId="3" xfId="3" applyFont="1" applyFill="1" applyBorder="1" applyAlignment="1" applyProtection="1">
      <alignment horizontal="right"/>
      <protection locked="0"/>
    </xf>
    <xf numFmtId="0" fontId="7" fillId="3" borderId="3" xfId="3" applyFont="1" applyFill="1" applyBorder="1" applyAlignment="1" applyProtection="1">
      <alignment horizontal="right" vertical="top"/>
      <protection locked="0"/>
    </xf>
    <xf numFmtId="0" fontId="7" fillId="3" borderId="0" xfId="3" applyFont="1" applyFill="1" applyAlignment="1" applyProtection="1">
      <alignment horizontal="right" vertical="top"/>
      <protection locked="0"/>
    </xf>
    <xf numFmtId="0" fontId="7" fillId="0" borderId="0" xfId="3" applyFont="1" applyAlignment="1" applyProtection="1">
      <alignment horizontal="right" vertical="top"/>
      <protection locked="0"/>
    </xf>
    <xf numFmtId="164" fontId="0" fillId="0" borderId="0" xfId="1" applyNumberFormat="1" applyFont="1" applyBorder="1"/>
    <xf numFmtId="9" fontId="0" fillId="0" borderId="0" xfId="2" applyFont="1"/>
    <xf numFmtId="10" fontId="0" fillId="0" borderId="0" xfId="2" applyNumberFormat="1" applyFont="1" applyBorder="1"/>
    <xf numFmtId="0" fontId="2" fillId="2" borderId="1" xfId="0" applyFont="1" applyFill="1" applyBorder="1" applyAlignment="1">
      <alignment horizontal="center" vertical="center" wrapText="1"/>
    </xf>
    <xf numFmtId="10" fontId="9" fillId="0" borderId="0" xfId="2" applyNumberFormat="1" applyFont="1"/>
    <xf numFmtId="10" fontId="9" fillId="0" borderId="0" xfId="2" applyNumberFormat="1" applyFont="1" applyBorder="1"/>
    <xf numFmtId="164" fontId="0" fillId="0" borderId="0" xfId="0" applyNumberFormat="1"/>
    <xf numFmtId="164" fontId="0" fillId="0" borderId="2" xfId="0" applyNumberFormat="1" applyBorder="1"/>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0" borderId="0" xfId="4"/>
  </cellXfs>
  <cellStyles count="5">
    <cellStyle name="Comma" xfId="1" builtinId="3"/>
    <cellStyle name="Hyperlink" xfId="4" builtinId="8"/>
    <cellStyle name="Normal" xfId="0" builtinId="0"/>
    <cellStyle name="Normal 2 15" xfId="3" xr:uid="{BBAD89E1-AB13-4B5B-B38B-14B6DEA2497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ieso.ca/en/Sector-Participants/Energy-Efficiency/Evaluation-Measurement-and-Verification"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200D-C733-4399-86B2-F258CD16B032}">
  <dimension ref="A1:J32"/>
  <sheetViews>
    <sheetView workbookViewId="0">
      <selection activeCell="H31" sqref="H31"/>
    </sheetView>
  </sheetViews>
  <sheetFormatPr defaultRowHeight="15" x14ac:dyDescent="0.25"/>
  <cols>
    <col min="1" max="1" width="18.42578125" bestFit="1" customWidth="1"/>
    <col min="2" max="2" width="18.42578125" customWidth="1"/>
    <col min="3" max="4" width="19.85546875" customWidth="1"/>
    <col min="5" max="8" width="15.7109375" customWidth="1"/>
    <col min="9" max="9" width="16.85546875" bestFit="1" customWidth="1"/>
    <col min="10" max="10" width="16.7109375" bestFit="1" customWidth="1"/>
  </cols>
  <sheetData>
    <row r="1" spans="1:10" x14ac:dyDescent="0.25">
      <c r="A1" s="1"/>
      <c r="B1" s="1"/>
      <c r="C1" s="26" t="s">
        <v>39</v>
      </c>
      <c r="D1" s="26"/>
      <c r="E1" s="26" t="s">
        <v>36</v>
      </c>
      <c r="F1" s="26"/>
      <c r="G1" s="26" t="s">
        <v>36</v>
      </c>
      <c r="H1" s="26"/>
      <c r="I1" s="26" t="s">
        <v>36</v>
      </c>
      <c r="J1" s="26"/>
    </row>
    <row r="2" spans="1:10" ht="45" x14ac:dyDescent="0.25">
      <c r="A2" s="6" t="s">
        <v>18</v>
      </c>
      <c r="B2" s="6" t="s">
        <v>19</v>
      </c>
      <c r="C2" s="6" t="s">
        <v>0</v>
      </c>
      <c r="D2" s="6" t="s">
        <v>1</v>
      </c>
      <c r="E2" s="7" t="s">
        <v>10</v>
      </c>
      <c r="F2" s="7" t="s">
        <v>11</v>
      </c>
      <c r="G2" s="7" t="s">
        <v>12</v>
      </c>
      <c r="H2" s="7" t="s">
        <v>13</v>
      </c>
      <c r="I2" s="7" t="s">
        <v>40</v>
      </c>
      <c r="J2" s="7" t="s">
        <v>41</v>
      </c>
    </row>
    <row r="3" spans="1:10" x14ac:dyDescent="0.25">
      <c r="A3" t="s">
        <v>2</v>
      </c>
      <c r="B3" t="s">
        <v>20</v>
      </c>
      <c r="C3" s="2">
        <v>1187900000</v>
      </c>
      <c r="D3" s="2">
        <v>144700</v>
      </c>
      <c r="E3" s="2">
        <v>399966073</v>
      </c>
      <c r="F3" s="2">
        <v>58830</v>
      </c>
      <c r="G3" s="2">
        <v>1496881724</v>
      </c>
      <c r="H3" s="2">
        <v>222452</v>
      </c>
      <c r="I3" s="3">
        <f>IFERROR(E3/G3,0)</f>
        <v>0.26719951655980001</v>
      </c>
      <c r="J3" s="3">
        <f>IFERROR(F3/H3,0)</f>
        <v>0.26446154676064948</v>
      </c>
    </row>
    <row r="4" spans="1:10" x14ac:dyDescent="0.25">
      <c r="A4" t="s">
        <v>3</v>
      </c>
      <c r="B4" t="s">
        <v>20</v>
      </c>
      <c r="C4" s="2">
        <v>47200000</v>
      </c>
      <c r="D4" s="2">
        <v>11600</v>
      </c>
      <c r="E4" s="2">
        <v>5113611</v>
      </c>
      <c r="F4" s="2">
        <v>1145</v>
      </c>
      <c r="G4" s="2">
        <v>60386222</v>
      </c>
      <c r="H4" s="2">
        <v>13292</v>
      </c>
      <c r="I4" s="3">
        <f t="shared" ref="I4:I10" si="0">IFERROR(E4/G4,0)</f>
        <v>8.4681750747711948E-2</v>
      </c>
      <c r="J4" s="3">
        <f t="shared" ref="J4:J10" si="1">IFERROR(F4/H4,0)</f>
        <v>8.6142040325007524E-2</v>
      </c>
    </row>
    <row r="5" spans="1:10" x14ac:dyDescent="0.25">
      <c r="A5" t="s">
        <v>4</v>
      </c>
      <c r="B5" t="s">
        <v>20</v>
      </c>
      <c r="C5" s="2">
        <v>46600000</v>
      </c>
      <c r="D5" s="2">
        <v>5000</v>
      </c>
      <c r="E5" s="2">
        <v>19514850</v>
      </c>
      <c r="F5" s="2">
        <v>1754</v>
      </c>
      <c r="G5" s="2">
        <v>33631127</v>
      </c>
      <c r="H5" s="2">
        <v>4535</v>
      </c>
      <c r="I5" s="3">
        <f t="shared" si="0"/>
        <v>0.58026155353045406</v>
      </c>
      <c r="J5" s="3">
        <f t="shared" si="1"/>
        <v>0.38676957001102535</v>
      </c>
    </row>
    <row r="6" spans="1:10" x14ac:dyDescent="0.25">
      <c r="A6" t="s">
        <v>5</v>
      </c>
      <c r="B6" t="s">
        <v>20</v>
      </c>
      <c r="C6" s="2">
        <v>196500000</v>
      </c>
      <c r="D6" s="2">
        <v>20200</v>
      </c>
      <c r="E6" s="2">
        <v>21375255</v>
      </c>
      <c r="F6" s="2">
        <v>727</v>
      </c>
      <c r="G6" s="2">
        <v>70227724</v>
      </c>
      <c r="H6" s="2">
        <v>7387</v>
      </c>
      <c r="I6" s="3">
        <f t="shared" si="0"/>
        <v>0.3043706072547645</v>
      </c>
      <c r="J6" s="3">
        <f t="shared" si="1"/>
        <v>9.841613645593611E-2</v>
      </c>
    </row>
    <row r="7" spans="1:10" x14ac:dyDescent="0.25">
      <c r="A7" t="s">
        <v>6</v>
      </c>
      <c r="B7" t="s">
        <v>20</v>
      </c>
      <c r="C7" s="2">
        <v>9900000</v>
      </c>
      <c r="D7" s="2">
        <v>1200</v>
      </c>
      <c r="E7" s="2">
        <v>1724912</v>
      </c>
      <c r="F7" s="2">
        <v>0</v>
      </c>
      <c r="G7" s="2">
        <v>7921276</v>
      </c>
      <c r="H7" s="2">
        <v>0</v>
      </c>
      <c r="I7" s="3">
        <f t="shared" si="0"/>
        <v>0.21775683614609564</v>
      </c>
      <c r="J7" s="3">
        <f>I7</f>
        <v>0.21775683614609564</v>
      </c>
    </row>
    <row r="8" spans="1:10" x14ac:dyDescent="0.25">
      <c r="A8" t="s">
        <v>7</v>
      </c>
      <c r="B8" t="s">
        <v>21</v>
      </c>
      <c r="C8" s="2">
        <v>19600000</v>
      </c>
      <c r="D8" s="2">
        <v>1900</v>
      </c>
      <c r="E8" s="2">
        <v>2203500</v>
      </c>
      <c r="F8" s="2">
        <v>341</v>
      </c>
      <c r="G8" s="2">
        <v>18677780</v>
      </c>
      <c r="H8" s="2">
        <v>2397</v>
      </c>
      <c r="I8" s="3">
        <f t="shared" si="0"/>
        <v>0.11797440595188508</v>
      </c>
      <c r="J8" s="3">
        <f t="shared" si="1"/>
        <v>0.14226115978306217</v>
      </c>
    </row>
    <row r="9" spans="1:10" x14ac:dyDescent="0.25">
      <c r="A9" t="s">
        <v>8</v>
      </c>
      <c r="B9" t="s">
        <v>21</v>
      </c>
      <c r="C9" s="2">
        <v>500000</v>
      </c>
      <c r="D9" s="2">
        <v>0</v>
      </c>
      <c r="E9" s="2">
        <v>0</v>
      </c>
      <c r="F9" s="2">
        <v>0</v>
      </c>
      <c r="G9" s="2">
        <v>0</v>
      </c>
      <c r="H9" s="2">
        <v>0</v>
      </c>
      <c r="I9" s="3">
        <f t="shared" si="0"/>
        <v>0</v>
      </c>
      <c r="J9" s="3">
        <f t="shared" si="1"/>
        <v>0</v>
      </c>
    </row>
    <row r="10" spans="1:10" x14ac:dyDescent="0.25">
      <c r="A10" t="s">
        <v>9</v>
      </c>
      <c r="B10" t="s">
        <v>22</v>
      </c>
      <c r="C10" s="2">
        <v>8700000</v>
      </c>
      <c r="D10" s="2">
        <v>1800</v>
      </c>
      <c r="E10" s="2">
        <v>0</v>
      </c>
      <c r="F10" s="2">
        <v>0</v>
      </c>
      <c r="G10" s="2">
        <v>0</v>
      </c>
      <c r="H10" s="2">
        <v>0</v>
      </c>
      <c r="I10" s="3">
        <f t="shared" si="0"/>
        <v>0</v>
      </c>
      <c r="J10" s="3">
        <f t="shared" si="1"/>
        <v>0</v>
      </c>
    </row>
    <row r="12" spans="1:10" x14ac:dyDescent="0.25">
      <c r="A12" s="1"/>
      <c r="B12" s="1"/>
      <c r="C12" s="26" t="s">
        <v>32</v>
      </c>
      <c r="D12" s="26"/>
      <c r="E12" s="26" t="s">
        <v>33</v>
      </c>
      <c r="F12" s="26"/>
      <c r="G12" s="26" t="s">
        <v>36</v>
      </c>
      <c r="H12" s="26"/>
    </row>
    <row r="13" spans="1:10" ht="30" x14ac:dyDescent="0.25">
      <c r="A13" s="6" t="s">
        <v>18</v>
      </c>
      <c r="B13" s="6" t="s">
        <v>19</v>
      </c>
      <c r="C13" s="7" t="s">
        <v>10</v>
      </c>
      <c r="D13" s="7" t="s">
        <v>11</v>
      </c>
      <c r="E13" s="7" t="s">
        <v>10</v>
      </c>
      <c r="F13" s="7" t="s">
        <v>11</v>
      </c>
      <c r="G13" s="7" t="s">
        <v>16</v>
      </c>
      <c r="H13" s="7" t="s">
        <v>17</v>
      </c>
    </row>
    <row r="14" spans="1:10" x14ac:dyDescent="0.25">
      <c r="A14" t="s">
        <v>2</v>
      </c>
      <c r="B14" t="s">
        <v>20</v>
      </c>
      <c r="C14" s="4">
        <f>(C3*I3)/2</f>
        <v>158703152.86069322</v>
      </c>
      <c r="D14" s="4">
        <f>(D3*J3)/2</f>
        <v>19133.792908132989</v>
      </c>
      <c r="E14" s="4">
        <f>C14</f>
        <v>158703152.86069322</v>
      </c>
      <c r="F14" s="4">
        <f>D14</f>
        <v>19133.792908132989</v>
      </c>
      <c r="G14" s="3">
        <v>0.85603832840003369</v>
      </c>
      <c r="H14" s="3">
        <v>0.87510884438362979</v>
      </c>
    </row>
    <row r="15" spans="1:10" x14ac:dyDescent="0.25">
      <c r="A15" t="s">
        <v>3</v>
      </c>
      <c r="B15" t="s">
        <v>20</v>
      </c>
      <c r="C15" s="4">
        <f t="shared" ref="C15:D15" si="2">(C4*I4)/2</f>
        <v>1998489.3176460019</v>
      </c>
      <c r="D15" s="4">
        <f t="shared" si="2"/>
        <v>499.62383388504367</v>
      </c>
      <c r="E15" s="4">
        <f t="shared" ref="E15:E21" si="3">C15</f>
        <v>1998489.3176460019</v>
      </c>
      <c r="F15" s="4">
        <f t="shared" ref="F15:F21" si="4">D15</f>
        <v>499.62383388504367</v>
      </c>
      <c r="G15" s="3">
        <v>0.92910443318564917</v>
      </c>
      <c r="H15" s="3">
        <v>0.9301765650080257</v>
      </c>
    </row>
    <row r="16" spans="1:10" x14ac:dyDescent="0.25">
      <c r="A16" t="s">
        <v>4</v>
      </c>
      <c r="B16" t="s">
        <v>20</v>
      </c>
      <c r="C16" s="4">
        <f t="shared" ref="C16:D16" si="5">(C5*I5)/2</f>
        <v>13520094.197259579</v>
      </c>
      <c r="D16" s="4">
        <f t="shared" si="5"/>
        <v>966.92392502756343</v>
      </c>
      <c r="E16" s="4">
        <f t="shared" si="3"/>
        <v>13520094.197259579</v>
      </c>
      <c r="F16" s="4">
        <f t="shared" si="4"/>
        <v>966.92392502756343</v>
      </c>
      <c r="G16" s="3">
        <v>0.71579049996017763</v>
      </c>
      <c r="H16" s="3">
        <v>0.71638655462184875</v>
      </c>
    </row>
    <row r="17" spans="1:8" x14ac:dyDescent="0.25">
      <c r="A17" t="s">
        <v>5</v>
      </c>
      <c r="B17" t="s">
        <v>20</v>
      </c>
      <c r="C17" s="4">
        <f t="shared" ref="C17:D17" si="6">(C6*I6)/2</f>
        <v>29904412.162780613</v>
      </c>
      <c r="D17" s="4">
        <f t="shared" si="6"/>
        <v>994.00297820495473</v>
      </c>
      <c r="E17" s="4">
        <f t="shared" si="3"/>
        <v>29904412.162780613</v>
      </c>
      <c r="F17" s="4">
        <f t="shared" si="4"/>
        <v>994.00297820495473</v>
      </c>
      <c r="G17" s="3">
        <v>0.85644768856447695</v>
      </c>
      <c r="H17" s="3">
        <v>0.85644768856447684</v>
      </c>
    </row>
    <row r="18" spans="1:8" x14ac:dyDescent="0.25">
      <c r="A18" t="s">
        <v>6</v>
      </c>
      <c r="B18" t="s">
        <v>20</v>
      </c>
      <c r="C18" s="4">
        <f t="shared" ref="C18:D18" si="7">(C7*I7)/2</f>
        <v>1077896.3389231735</v>
      </c>
      <c r="D18" s="4">
        <f t="shared" si="7"/>
        <v>130.65410168765737</v>
      </c>
      <c r="E18" s="4">
        <f t="shared" si="3"/>
        <v>1077896.3389231735</v>
      </c>
      <c r="F18" s="4">
        <f t="shared" si="4"/>
        <v>130.65410168765737</v>
      </c>
      <c r="G18" s="3">
        <v>0.75000021740245804</v>
      </c>
      <c r="H18" s="3">
        <v>0.75000021740245804</v>
      </c>
    </row>
    <row r="19" spans="1:8" x14ac:dyDescent="0.25">
      <c r="A19" t="s">
        <v>7</v>
      </c>
      <c r="B19" t="s">
        <v>21</v>
      </c>
      <c r="C19" s="4">
        <f t="shared" ref="C19:D19" si="8">(C8*I8)/2</f>
        <v>1156149.1783284738</v>
      </c>
      <c r="D19" s="4">
        <f t="shared" si="8"/>
        <v>135.14810179390906</v>
      </c>
      <c r="E19" s="4">
        <f t="shared" si="3"/>
        <v>1156149.1783284738</v>
      </c>
      <c r="F19" s="4">
        <f t="shared" si="4"/>
        <v>135.14810179390906</v>
      </c>
      <c r="G19" s="3">
        <v>1</v>
      </c>
      <c r="H19" s="3">
        <v>1</v>
      </c>
    </row>
    <row r="20" spans="1:8" x14ac:dyDescent="0.25">
      <c r="A20" t="s">
        <v>8</v>
      </c>
      <c r="B20" t="s">
        <v>21</v>
      </c>
      <c r="C20" s="4">
        <f t="shared" ref="C20:D20" si="9">(C9*I9)/2</f>
        <v>0</v>
      </c>
      <c r="D20" s="4">
        <f t="shared" si="9"/>
        <v>0</v>
      </c>
      <c r="E20" s="4">
        <f t="shared" si="3"/>
        <v>0</v>
      </c>
      <c r="F20" s="4">
        <f t="shared" si="4"/>
        <v>0</v>
      </c>
      <c r="G20" s="3">
        <v>0</v>
      </c>
      <c r="H20" s="3">
        <v>0</v>
      </c>
    </row>
    <row r="21" spans="1:8" x14ac:dyDescent="0.25">
      <c r="A21" t="s">
        <v>9</v>
      </c>
      <c r="B21" t="s">
        <v>22</v>
      </c>
      <c r="C21" s="4">
        <f t="shared" ref="C21:D21" si="10">(C10*I10)/2</f>
        <v>0</v>
      </c>
      <c r="D21" s="4">
        <f t="shared" si="10"/>
        <v>0</v>
      </c>
      <c r="E21" s="4">
        <f t="shared" si="3"/>
        <v>0</v>
      </c>
      <c r="F21" s="4">
        <f t="shared" si="4"/>
        <v>0</v>
      </c>
      <c r="G21" s="3">
        <v>0</v>
      </c>
      <c r="H21" s="3">
        <v>0</v>
      </c>
    </row>
    <row r="23" spans="1:8" x14ac:dyDescent="0.25">
      <c r="A23" s="1"/>
      <c r="B23" s="1"/>
      <c r="C23" s="26" t="s">
        <v>34</v>
      </c>
      <c r="D23" s="26"/>
      <c r="E23" s="26" t="s">
        <v>35</v>
      </c>
      <c r="F23" s="26"/>
    </row>
    <row r="24" spans="1:8" ht="30" x14ac:dyDescent="0.25">
      <c r="A24" s="6" t="s">
        <v>18</v>
      </c>
      <c r="B24" s="6" t="s">
        <v>19</v>
      </c>
      <c r="C24" s="7" t="s">
        <v>10</v>
      </c>
      <c r="D24" s="7" t="s">
        <v>11</v>
      </c>
      <c r="E24" s="7" t="s">
        <v>10</v>
      </c>
      <c r="F24" s="7" t="s">
        <v>11</v>
      </c>
    </row>
    <row r="25" spans="1:8" x14ac:dyDescent="0.25">
      <c r="A25" t="s">
        <v>2</v>
      </c>
      <c r="B25" t="s">
        <v>20</v>
      </c>
      <c r="C25" s="4">
        <f>IFERROR(C14/G14,0)</f>
        <v>185392578.340873</v>
      </c>
      <c r="D25" s="4">
        <f>IFERROR(D14/H14,0)</f>
        <v>21864.472095022189</v>
      </c>
      <c r="E25" s="4">
        <f>C25</f>
        <v>185392578.340873</v>
      </c>
      <c r="F25" s="4">
        <f>D25</f>
        <v>21864.472095022189</v>
      </c>
    </row>
    <row r="26" spans="1:8" x14ac:dyDescent="0.25">
      <c r="A26" t="s">
        <v>3</v>
      </c>
      <c r="B26" t="s">
        <v>20</v>
      </c>
      <c r="C26" s="4">
        <f t="shared" ref="C26:D26" si="11">IFERROR(C15/G15,0)</f>
        <v>2150984.5893143783</v>
      </c>
      <c r="D26" s="4">
        <f t="shared" si="11"/>
        <v>537.12795256321351</v>
      </c>
      <c r="E26" s="4">
        <f t="shared" ref="E26:E32" si="12">C26</f>
        <v>2150984.5893143783</v>
      </c>
      <c r="F26" s="4">
        <f t="shared" ref="F26:F32" si="13">D26</f>
        <v>537.12795256321351</v>
      </c>
    </row>
    <row r="27" spans="1:8" x14ac:dyDescent="0.25">
      <c r="A27" t="s">
        <v>4</v>
      </c>
      <c r="B27" t="s">
        <v>20</v>
      </c>
      <c r="C27" s="4">
        <f t="shared" ref="C27:D27" si="14">IFERROR(C16/G16,0)</f>
        <v>18888339.811735079</v>
      </c>
      <c r="D27" s="4">
        <f t="shared" si="14"/>
        <v>1349.7237193933142</v>
      </c>
      <c r="E27" s="4">
        <f t="shared" si="12"/>
        <v>18888339.811735079</v>
      </c>
      <c r="F27" s="4">
        <f t="shared" si="13"/>
        <v>1349.7237193933142</v>
      </c>
    </row>
    <row r="28" spans="1:8" x14ac:dyDescent="0.25">
      <c r="A28" t="s">
        <v>5</v>
      </c>
      <c r="B28" t="s">
        <v>20</v>
      </c>
      <c r="C28" s="4">
        <f t="shared" ref="C28:D28" si="15">IFERROR(C17/G17,0)</f>
        <v>34916799.428701222</v>
      </c>
      <c r="D28" s="4">
        <f t="shared" si="15"/>
        <v>1160.6114319381716</v>
      </c>
      <c r="E28" s="4">
        <f t="shared" si="12"/>
        <v>34916799.428701222</v>
      </c>
      <c r="F28" s="4">
        <f t="shared" si="13"/>
        <v>1160.6114319381716</v>
      </c>
    </row>
    <row r="29" spans="1:8" x14ac:dyDescent="0.25">
      <c r="A29" t="s">
        <v>6</v>
      </c>
      <c r="B29" t="s">
        <v>20</v>
      </c>
      <c r="C29" s="4">
        <f t="shared" ref="C29:D29" si="16">IFERROR(C18/G18,0)</f>
        <v>1437194.7019646834</v>
      </c>
      <c r="D29" s="4">
        <f t="shared" si="16"/>
        <v>174.2054184199616</v>
      </c>
      <c r="E29" s="4">
        <f t="shared" si="12"/>
        <v>1437194.7019646834</v>
      </c>
      <c r="F29" s="4">
        <f t="shared" si="13"/>
        <v>174.2054184199616</v>
      </c>
    </row>
    <row r="30" spans="1:8" x14ac:dyDescent="0.25">
      <c r="A30" t="s">
        <v>7</v>
      </c>
      <c r="B30" t="s">
        <v>21</v>
      </c>
      <c r="C30" s="4">
        <f t="shared" ref="C30:D30" si="17">IFERROR(C19/G19,0)</f>
        <v>1156149.1783284738</v>
      </c>
      <c r="D30" s="4">
        <f t="shared" si="17"/>
        <v>135.14810179390906</v>
      </c>
      <c r="E30" s="4">
        <f t="shared" si="12"/>
        <v>1156149.1783284738</v>
      </c>
      <c r="F30" s="4">
        <f t="shared" si="13"/>
        <v>135.14810179390906</v>
      </c>
    </row>
    <row r="31" spans="1:8" x14ac:dyDescent="0.25">
      <c r="A31" t="s">
        <v>8</v>
      </c>
      <c r="B31" t="s">
        <v>21</v>
      </c>
      <c r="C31" s="4">
        <f t="shared" ref="C31:D31" si="18">IFERROR(C20/G20,0)</f>
        <v>0</v>
      </c>
      <c r="D31" s="4">
        <f t="shared" si="18"/>
        <v>0</v>
      </c>
      <c r="E31" s="4">
        <f t="shared" si="12"/>
        <v>0</v>
      </c>
      <c r="F31" s="4">
        <f t="shared" si="13"/>
        <v>0</v>
      </c>
    </row>
    <row r="32" spans="1:8" x14ac:dyDescent="0.25">
      <c r="A32" t="s">
        <v>9</v>
      </c>
      <c r="B32" t="s">
        <v>22</v>
      </c>
      <c r="C32" s="4">
        <f t="shared" ref="C32:D32" si="19">IFERROR(C21/G21,0)</f>
        <v>0</v>
      </c>
      <c r="D32" s="4">
        <f t="shared" si="19"/>
        <v>0</v>
      </c>
      <c r="E32" s="4">
        <f t="shared" si="12"/>
        <v>0</v>
      </c>
      <c r="F32" s="4">
        <f t="shared" si="13"/>
        <v>0</v>
      </c>
    </row>
  </sheetData>
  <mergeCells count="9">
    <mergeCell ref="I1:J1"/>
    <mergeCell ref="C12:D12"/>
    <mergeCell ref="E12:F12"/>
    <mergeCell ref="G12:H12"/>
    <mergeCell ref="C23:D23"/>
    <mergeCell ref="E23:F23"/>
    <mergeCell ref="C1:D1"/>
    <mergeCell ref="E1:F1"/>
    <mergeCell ref="G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9407-2F42-48D2-B585-0382E813394E}">
  <dimension ref="A1:Q57"/>
  <sheetViews>
    <sheetView tabSelected="1" topLeftCell="A22" zoomScale="85" zoomScaleNormal="85" workbookViewId="0">
      <selection activeCell="A57" sqref="A57"/>
    </sheetView>
  </sheetViews>
  <sheetFormatPr defaultRowHeight="15" x14ac:dyDescent="0.25"/>
  <cols>
    <col min="1" max="1" width="25.28515625" bestFit="1" customWidth="1"/>
    <col min="2" max="2" width="13.28515625" bestFit="1" customWidth="1"/>
    <col min="3" max="3" width="13.28515625" customWidth="1"/>
    <col min="4" max="4" width="24.28515625" bestFit="1" customWidth="1"/>
    <col min="5" max="6" width="18.28515625" customWidth="1"/>
    <col min="7" max="8" width="16.7109375" customWidth="1"/>
    <col min="9" max="9" width="15.28515625" bestFit="1" customWidth="1"/>
    <col min="10" max="13" width="14.5703125" customWidth="1"/>
    <col min="14" max="14" width="15.28515625" bestFit="1" customWidth="1"/>
    <col min="15" max="15" width="14.7109375" customWidth="1"/>
  </cols>
  <sheetData>
    <row r="1" spans="1:17" x14ac:dyDescent="0.25">
      <c r="N1" s="13" t="s">
        <v>42</v>
      </c>
      <c r="O1" s="14" t="s">
        <v>43</v>
      </c>
    </row>
    <row r="2" spans="1:17" x14ac:dyDescent="0.25">
      <c r="N2" s="13" t="s">
        <v>44</v>
      </c>
      <c r="O2" s="14">
        <v>3</v>
      </c>
    </row>
    <row r="3" spans="1:17" x14ac:dyDescent="0.25">
      <c r="N3" s="13" t="s">
        <v>45</v>
      </c>
      <c r="O3" s="15">
        <v>1</v>
      </c>
    </row>
    <row r="4" spans="1:17" x14ac:dyDescent="0.25">
      <c r="N4" s="13" t="s">
        <v>46</v>
      </c>
      <c r="O4" s="15" t="s">
        <v>49</v>
      </c>
    </row>
    <row r="5" spans="1:17" x14ac:dyDescent="0.25">
      <c r="N5" s="13" t="s">
        <v>47</v>
      </c>
      <c r="O5" s="16"/>
    </row>
    <row r="6" spans="1:17" x14ac:dyDescent="0.25">
      <c r="N6" s="13"/>
      <c r="O6" s="17"/>
    </row>
    <row r="7" spans="1:17" x14ac:dyDescent="0.25">
      <c r="N7" s="13" t="s">
        <v>48</v>
      </c>
      <c r="O7" s="16"/>
    </row>
    <row r="9" spans="1:17" x14ac:dyDescent="0.25">
      <c r="E9" s="26" t="s">
        <v>51</v>
      </c>
      <c r="F9" s="26"/>
      <c r="G9" s="26" t="s">
        <v>36</v>
      </c>
      <c r="H9" s="26"/>
      <c r="I9" s="26" t="s">
        <v>37</v>
      </c>
      <c r="J9" s="26"/>
      <c r="K9" s="27" t="s">
        <v>63</v>
      </c>
      <c r="L9" s="28"/>
      <c r="M9" s="29"/>
      <c r="N9" s="26" t="s">
        <v>38</v>
      </c>
      <c r="O9" s="26"/>
    </row>
    <row r="10" spans="1:17" ht="45" x14ac:dyDescent="0.25">
      <c r="A10" s="6" t="s">
        <v>18</v>
      </c>
      <c r="B10" s="6" t="s">
        <v>19</v>
      </c>
      <c r="C10" s="6" t="s">
        <v>31</v>
      </c>
      <c r="D10" s="21" t="s">
        <v>50</v>
      </c>
      <c r="E10" s="6" t="s">
        <v>0</v>
      </c>
      <c r="F10" s="6" t="s">
        <v>1</v>
      </c>
      <c r="G10" s="7" t="s">
        <v>14</v>
      </c>
      <c r="H10" s="7" t="s">
        <v>15</v>
      </c>
      <c r="I10" s="7" t="s">
        <v>10</v>
      </c>
      <c r="J10" s="7" t="s">
        <v>11</v>
      </c>
      <c r="K10" s="21" t="s">
        <v>64</v>
      </c>
      <c r="L10" s="21" t="s">
        <v>16</v>
      </c>
      <c r="M10" s="21" t="s">
        <v>17</v>
      </c>
      <c r="N10" s="7" t="s">
        <v>10</v>
      </c>
      <c r="O10" s="7" t="s">
        <v>11</v>
      </c>
    </row>
    <row r="11" spans="1:17" x14ac:dyDescent="0.25">
      <c r="A11" t="s">
        <v>23</v>
      </c>
      <c r="B11" t="s">
        <v>20</v>
      </c>
      <c r="C11">
        <v>2021</v>
      </c>
      <c r="D11" t="s">
        <v>52</v>
      </c>
      <c r="E11" s="2">
        <v>63794000</v>
      </c>
      <c r="F11" s="2">
        <v>11792</v>
      </c>
      <c r="G11" s="5">
        <v>0.26719951655980001</v>
      </c>
      <c r="H11" s="5">
        <v>0.26446154676064948</v>
      </c>
      <c r="I11" s="24">
        <f>E11*G11</f>
        <v>17045725.959415883</v>
      </c>
      <c r="J11" s="24">
        <f>F11*H11</f>
        <v>3118.5305594015786</v>
      </c>
      <c r="K11" t="s">
        <v>65</v>
      </c>
      <c r="L11" s="5">
        <v>0.92119969386723655</v>
      </c>
      <c r="M11" s="5">
        <v>1.0100214132762313</v>
      </c>
      <c r="N11" s="2">
        <f>IFERROR(I11/L11,0)</f>
        <v>18503833.721282713</v>
      </c>
      <c r="O11" s="2">
        <f>IFERROR(J11/M11,0)</f>
        <v>3087.5885584305825</v>
      </c>
      <c r="Q11" s="4"/>
    </row>
    <row r="12" spans="1:17" x14ac:dyDescent="0.25">
      <c r="A12" t="s">
        <v>3</v>
      </c>
      <c r="B12" t="s">
        <v>20</v>
      </c>
      <c r="C12">
        <v>2021</v>
      </c>
      <c r="D12" t="s">
        <v>52</v>
      </c>
      <c r="E12" s="2">
        <v>11592000</v>
      </c>
      <c r="F12" s="2">
        <v>3308</v>
      </c>
      <c r="G12" s="5">
        <v>0.1</v>
      </c>
      <c r="H12" s="5">
        <v>0.1</v>
      </c>
      <c r="I12" s="24">
        <f t="shared" ref="I12:I54" si="0">E12*G12</f>
        <v>1159200</v>
      </c>
      <c r="J12" s="24">
        <f t="shared" ref="J12:J54" si="1">F12*H12</f>
        <v>330.8</v>
      </c>
      <c r="K12" t="s">
        <v>65</v>
      </c>
      <c r="L12" s="5">
        <v>0.89416846652267823</v>
      </c>
      <c r="M12" s="5">
        <v>0.91079295154185025</v>
      </c>
      <c r="N12" s="2">
        <f t="shared" ref="N12:N54" si="2">IFERROR(I12/L12,0)</f>
        <v>1296400</v>
      </c>
      <c r="O12" s="2">
        <f t="shared" ref="O12:O54" si="3">IFERROR(J12/M12,0)</f>
        <v>363.2</v>
      </c>
    </row>
    <row r="13" spans="1:17" x14ac:dyDescent="0.25">
      <c r="A13" t="s">
        <v>7</v>
      </c>
      <c r="B13" t="s">
        <v>21</v>
      </c>
      <c r="C13">
        <v>2021</v>
      </c>
      <c r="D13" t="s">
        <v>52</v>
      </c>
      <c r="E13" s="2">
        <v>6154000</v>
      </c>
      <c r="F13" s="2">
        <v>570</v>
      </c>
      <c r="G13" s="5">
        <v>0.11797440595188508</v>
      </c>
      <c r="H13" s="5">
        <v>0.14226115978306217</v>
      </c>
      <c r="I13" s="24">
        <f t="shared" si="0"/>
        <v>726014.49422790075</v>
      </c>
      <c r="J13" s="24">
        <f t="shared" si="1"/>
        <v>81.088861076345438</v>
      </c>
      <c r="K13" t="s">
        <v>65</v>
      </c>
      <c r="L13" s="5">
        <v>0.99643782383419688</v>
      </c>
      <c r="M13" s="5">
        <v>1</v>
      </c>
      <c r="N13" s="2">
        <f t="shared" si="2"/>
        <v>728609.93115884229</v>
      </c>
      <c r="O13" s="2">
        <f t="shared" si="3"/>
        <v>81.088861076345438</v>
      </c>
    </row>
    <row r="14" spans="1:17" x14ac:dyDescent="0.25">
      <c r="A14" t="s">
        <v>25</v>
      </c>
      <c r="B14" t="s">
        <v>20</v>
      </c>
      <c r="C14">
        <v>2021</v>
      </c>
      <c r="D14" t="s">
        <v>52</v>
      </c>
      <c r="E14" s="2">
        <v>88500</v>
      </c>
      <c r="F14" s="2">
        <v>27</v>
      </c>
      <c r="G14" s="5">
        <v>0.58026155353045406</v>
      </c>
      <c r="H14" s="5">
        <v>0.38676957001102535</v>
      </c>
      <c r="I14" s="24">
        <f t="shared" si="0"/>
        <v>51353.147487445181</v>
      </c>
      <c r="J14" s="24">
        <f t="shared" si="1"/>
        <v>10.442778390297685</v>
      </c>
      <c r="K14" t="s">
        <v>65</v>
      </c>
      <c r="L14" s="5">
        <v>1</v>
      </c>
      <c r="M14" s="5">
        <v>1</v>
      </c>
      <c r="N14" s="2">
        <f t="shared" si="2"/>
        <v>51353.147487445181</v>
      </c>
      <c r="O14" s="2">
        <f t="shared" si="3"/>
        <v>10.442778390297685</v>
      </c>
    </row>
    <row r="15" spans="1:17" x14ac:dyDescent="0.25">
      <c r="A15" t="s">
        <v>53</v>
      </c>
      <c r="B15" t="s">
        <v>20</v>
      </c>
      <c r="C15">
        <v>2021</v>
      </c>
      <c r="D15" t="s">
        <v>52</v>
      </c>
      <c r="E15" s="2">
        <v>360855800</v>
      </c>
      <c r="F15" s="2">
        <v>52700</v>
      </c>
      <c r="G15" s="8">
        <v>0.26719951655980001</v>
      </c>
      <c r="H15" s="8">
        <v>0.26446154676064948</v>
      </c>
      <c r="I15" s="24">
        <f t="shared" si="0"/>
        <v>96420495.307799876</v>
      </c>
      <c r="J15" s="24">
        <f t="shared" si="1"/>
        <v>13937.123514286228</v>
      </c>
      <c r="K15" t="s">
        <v>65</v>
      </c>
      <c r="L15" s="5">
        <v>0.78418358532490884</v>
      </c>
      <c r="M15" s="5">
        <v>0.78656716417910444</v>
      </c>
      <c r="N15" s="2">
        <f t="shared" si="2"/>
        <v>122956533.53653178</v>
      </c>
      <c r="O15" s="2">
        <f t="shared" si="3"/>
        <v>17718.923632963517</v>
      </c>
    </row>
    <row r="16" spans="1:17" x14ac:dyDescent="0.25">
      <c r="A16" t="s">
        <v>54</v>
      </c>
      <c r="B16" t="s">
        <v>20</v>
      </c>
      <c r="C16">
        <v>2021</v>
      </c>
      <c r="D16" t="s">
        <v>52</v>
      </c>
      <c r="E16" s="2">
        <v>4851800</v>
      </c>
      <c r="F16" s="2">
        <v>889</v>
      </c>
      <c r="G16" s="8">
        <v>5.2523171987641608E-2</v>
      </c>
      <c r="H16" s="8">
        <v>5.2523171987641608E-2</v>
      </c>
      <c r="I16" s="24">
        <f t="shared" si="0"/>
        <v>254831.92584963955</v>
      </c>
      <c r="J16" s="24">
        <f t="shared" si="1"/>
        <v>46.69309989701339</v>
      </c>
      <c r="K16" t="s">
        <v>65</v>
      </c>
      <c r="L16" s="5">
        <v>0.98730210410646702</v>
      </c>
      <c r="M16" s="5">
        <v>1.0865314104131019</v>
      </c>
      <c r="N16" s="2">
        <f t="shared" si="2"/>
        <v>258109.37178166836</v>
      </c>
      <c r="O16" s="2">
        <f t="shared" si="3"/>
        <v>42.974459320288368</v>
      </c>
    </row>
    <row r="17" spans="1:15" x14ac:dyDescent="0.25">
      <c r="A17" t="s">
        <v>55</v>
      </c>
      <c r="B17" t="s">
        <v>20</v>
      </c>
      <c r="C17">
        <v>2021</v>
      </c>
      <c r="D17" t="s">
        <v>52</v>
      </c>
      <c r="E17" s="2">
        <v>14053000</v>
      </c>
      <c r="F17" s="2">
        <v>1180</v>
      </c>
      <c r="G17" s="8">
        <v>0.3043706072547645</v>
      </c>
      <c r="H17" s="8">
        <v>9.841613645593611E-2</v>
      </c>
      <c r="I17" s="24">
        <f t="shared" si="0"/>
        <v>4277320.1437512059</v>
      </c>
      <c r="J17" s="24">
        <f t="shared" si="1"/>
        <v>116.13104101800461</v>
      </c>
      <c r="K17" t="s">
        <v>65</v>
      </c>
      <c r="L17" s="5">
        <v>0.88378089428337836</v>
      </c>
      <c r="M17" s="5">
        <v>0.90769230769230769</v>
      </c>
      <c r="N17" s="2">
        <f t="shared" si="2"/>
        <v>4839797.0259580109</v>
      </c>
      <c r="O17" s="2">
        <f t="shared" si="3"/>
        <v>127.94097739271695</v>
      </c>
    </row>
    <row r="18" spans="1:15" x14ac:dyDescent="0.25">
      <c r="A18" t="s">
        <v>56</v>
      </c>
      <c r="B18" t="s">
        <v>20</v>
      </c>
      <c r="C18">
        <v>2021</v>
      </c>
      <c r="D18" t="s">
        <v>52</v>
      </c>
      <c r="E18" s="18">
        <v>29174000</v>
      </c>
      <c r="F18" s="18">
        <v>10710</v>
      </c>
      <c r="G18" s="8">
        <v>0.58026155353045406</v>
      </c>
      <c r="H18" s="19">
        <v>0.38676957001102535</v>
      </c>
      <c r="I18" s="24">
        <f t="shared" si="0"/>
        <v>16928550.562697466</v>
      </c>
      <c r="J18" s="24">
        <f t="shared" si="1"/>
        <v>4142.302094818082</v>
      </c>
      <c r="K18" t="s">
        <v>65</v>
      </c>
      <c r="L18" s="20">
        <v>0.86628856489592299</v>
      </c>
      <c r="M18" s="20">
        <v>0.8932443703085905</v>
      </c>
      <c r="N18" s="18">
        <f t="shared" si="2"/>
        <v>19541468.338245101</v>
      </c>
      <c r="O18" s="18">
        <f t="shared" si="3"/>
        <v>4637.3671444321944</v>
      </c>
    </row>
    <row r="19" spans="1:15" x14ac:dyDescent="0.25">
      <c r="A19" t="s">
        <v>57</v>
      </c>
      <c r="B19" t="s">
        <v>20</v>
      </c>
      <c r="C19">
        <v>2021</v>
      </c>
      <c r="D19" t="s">
        <v>52</v>
      </c>
      <c r="E19" s="18">
        <v>555000</v>
      </c>
      <c r="F19" s="18">
        <v>70</v>
      </c>
      <c r="G19" s="8">
        <v>0.21775683614609564</v>
      </c>
      <c r="H19" s="19">
        <v>0.21775683614609564</v>
      </c>
      <c r="I19" s="24">
        <f t="shared" si="0"/>
        <v>120855.04406108308</v>
      </c>
      <c r="J19" s="24">
        <f t="shared" si="1"/>
        <v>15.242978530226695</v>
      </c>
      <c r="K19" t="s">
        <v>65</v>
      </c>
      <c r="L19" s="20">
        <v>0.37909836065573771</v>
      </c>
      <c r="M19" s="20">
        <v>0.3888888888888889</v>
      </c>
      <c r="N19" s="18">
        <f t="shared" si="2"/>
        <v>318796.00811788405</v>
      </c>
      <c r="O19" s="18">
        <f t="shared" si="3"/>
        <v>39.196230506297219</v>
      </c>
    </row>
    <row r="20" spans="1:15" x14ac:dyDescent="0.25">
      <c r="A20" t="s">
        <v>58</v>
      </c>
      <c r="B20" t="s">
        <v>21</v>
      </c>
      <c r="C20">
        <v>2021</v>
      </c>
      <c r="D20" t="s">
        <v>52</v>
      </c>
      <c r="E20" s="18">
        <v>3047000</v>
      </c>
      <c r="F20" s="18">
        <v>230</v>
      </c>
      <c r="G20" s="8">
        <v>0.11797440595188508</v>
      </c>
      <c r="H20" s="8">
        <v>0.14226115978306217</v>
      </c>
      <c r="I20" s="24">
        <f t="shared" si="0"/>
        <v>359468.01493539382</v>
      </c>
      <c r="J20" s="24">
        <f t="shared" si="1"/>
        <v>32.720066750104301</v>
      </c>
      <c r="K20" t="s">
        <v>65</v>
      </c>
      <c r="L20" s="20">
        <v>1</v>
      </c>
      <c r="M20" s="20">
        <v>1</v>
      </c>
      <c r="N20" s="18">
        <f t="shared" si="2"/>
        <v>359468.01493539382</v>
      </c>
      <c r="O20" s="18">
        <f t="shared" si="3"/>
        <v>32.720066750104301</v>
      </c>
    </row>
    <row r="21" spans="1:15" x14ac:dyDescent="0.25">
      <c r="A21" t="s">
        <v>56</v>
      </c>
      <c r="B21" t="s">
        <v>20</v>
      </c>
      <c r="C21">
        <v>2021</v>
      </c>
      <c r="D21" t="s">
        <v>52</v>
      </c>
      <c r="E21" s="18">
        <v>17836000</v>
      </c>
      <c r="F21" s="18">
        <v>4340</v>
      </c>
      <c r="G21" s="20">
        <v>0.58026155353045406</v>
      </c>
      <c r="H21" s="20">
        <v>0.38676957001102535</v>
      </c>
      <c r="I21" s="24">
        <f t="shared" si="0"/>
        <v>10349545.068769179</v>
      </c>
      <c r="J21" s="24">
        <f t="shared" si="1"/>
        <v>1678.57993384785</v>
      </c>
      <c r="K21" t="s">
        <v>65</v>
      </c>
      <c r="L21" s="20">
        <v>0.81002770334710927</v>
      </c>
      <c r="M21" s="20">
        <v>0.80970149253731338</v>
      </c>
      <c r="N21" s="18">
        <f t="shared" si="2"/>
        <v>12776779.147187069</v>
      </c>
      <c r="O21" s="18">
        <f t="shared" si="3"/>
        <v>2073.0848952590959</v>
      </c>
    </row>
    <row r="22" spans="1:15" x14ac:dyDescent="0.25">
      <c r="A22" s="9" t="s">
        <v>59</v>
      </c>
      <c r="B22" s="9" t="s">
        <v>20</v>
      </c>
      <c r="C22" s="9">
        <v>2021</v>
      </c>
      <c r="D22" s="9" t="s">
        <v>52</v>
      </c>
      <c r="E22" s="10">
        <v>473910</v>
      </c>
      <c r="F22" s="10">
        <v>56.25</v>
      </c>
      <c r="G22" s="11">
        <v>0.25180593242110244</v>
      </c>
      <c r="H22" s="11">
        <v>0.24035364338822826</v>
      </c>
      <c r="I22" s="25">
        <f t="shared" si="0"/>
        <v>119333.34943368466</v>
      </c>
      <c r="J22" s="25">
        <f t="shared" si="1"/>
        <v>13.51989244058784</v>
      </c>
      <c r="K22" s="9" t="s">
        <v>65</v>
      </c>
      <c r="L22" s="11">
        <v>0.51660198831429316</v>
      </c>
      <c r="M22" s="11">
        <v>0.5166238060249817</v>
      </c>
      <c r="N22" s="10">
        <f t="shared" si="2"/>
        <v>230996.69016582257</v>
      </c>
      <c r="O22" s="10">
        <f t="shared" si="3"/>
        <v>26.16970469211029</v>
      </c>
    </row>
    <row r="23" spans="1:15" x14ac:dyDescent="0.25">
      <c r="A23" t="s">
        <v>23</v>
      </c>
      <c r="B23" t="s">
        <v>20</v>
      </c>
      <c r="C23">
        <f t="shared" ref="C23:C31" si="4">C11+1</f>
        <v>2022</v>
      </c>
      <c r="D23" t="s">
        <v>60</v>
      </c>
      <c r="E23" s="2">
        <v>265878000</v>
      </c>
      <c r="F23" s="2">
        <v>29471</v>
      </c>
      <c r="G23" s="5">
        <v>0.26719951655980001</v>
      </c>
      <c r="H23" s="5">
        <v>0.26446154676064948</v>
      </c>
      <c r="I23" s="24">
        <f t="shared" si="0"/>
        <v>71042473.063886508</v>
      </c>
      <c r="J23" s="24">
        <f t="shared" si="1"/>
        <v>7793.9462445831005</v>
      </c>
      <c r="K23" t="s">
        <v>66</v>
      </c>
      <c r="L23" s="5">
        <v>0.92459686814275932</v>
      </c>
      <c r="M23" s="5">
        <v>0.94310217926973661</v>
      </c>
      <c r="N23" s="2">
        <f t="shared" si="2"/>
        <v>76836160.181452647</v>
      </c>
      <c r="O23" s="2">
        <f t="shared" si="3"/>
        <v>8264.1588747235346</v>
      </c>
    </row>
    <row r="24" spans="1:15" x14ac:dyDescent="0.25">
      <c r="A24" t="s">
        <v>3</v>
      </c>
      <c r="B24" t="s">
        <v>20</v>
      </c>
      <c r="C24">
        <f t="shared" si="4"/>
        <v>2022</v>
      </c>
      <c r="D24" t="s">
        <v>60</v>
      </c>
      <c r="E24" s="2">
        <v>5009000</v>
      </c>
      <c r="F24" s="2">
        <v>1234</v>
      </c>
      <c r="G24" s="5">
        <v>0.05</v>
      </c>
      <c r="H24" s="5">
        <v>0.05</v>
      </c>
      <c r="I24" s="24">
        <f t="shared" si="0"/>
        <v>250450</v>
      </c>
      <c r="J24" s="24">
        <f t="shared" si="1"/>
        <v>61.7</v>
      </c>
      <c r="K24" t="s">
        <v>66</v>
      </c>
      <c r="L24" s="5">
        <v>0.93731287425149701</v>
      </c>
      <c r="M24" s="5">
        <v>0.90668626010286557</v>
      </c>
      <c r="N24" s="2">
        <f t="shared" si="2"/>
        <v>267200</v>
      </c>
      <c r="O24" s="2">
        <f t="shared" si="3"/>
        <v>68.05</v>
      </c>
    </row>
    <row r="25" spans="1:15" x14ac:dyDescent="0.25">
      <c r="A25" t="s">
        <v>61</v>
      </c>
      <c r="B25" t="s">
        <v>20</v>
      </c>
      <c r="C25">
        <f t="shared" si="4"/>
        <v>2022</v>
      </c>
      <c r="D25" t="s">
        <v>60</v>
      </c>
      <c r="E25" s="2">
        <v>420900</v>
      </c>
      <c r="F25" s="2">
        <v>50</v>
      </c>
      <c r="G25" s="5">
        <v>0.25180593242110244</v>
      </c>
      <c r="H25" s="5">
        <v>0.24035364338822826</v>
      </c>
      <c r="I25" s="24">
        <f t="shared" si="0"/>
        <v>105985.11695604202</v>
      </c>
      <c r="J25" s="24">
        <f t="shared" si="1"/>
        <v>12.017682169411414</v>
      </c>
      <c r="K25" t="s">
        <v>66</v>
      </c>
      <c r="L25" s="5">
        <v>0.51659384358584126</v>
      </c>
      <c r="M25" s="5">
        <v>0.51663566852655507</v>
      </c>
      <c r="N25" s="2">
        <f t="shared" si="2"/>
        <v>205161.40149941744</v>
      </c>
      <c r="O25" s="2">
        <f t="shared" si="3"/>
        <v>23.261425607112731</v>
      </c>
    </row>
    <row r="26" spans="1:15" x14ac:dyDescent="0.25">
      <c r="A26" t="s">
        <v>6</v>
      </c>
      <c r="B26" t="s">
        <v>20</v>
      </c>
      <c r="C26">
        <f t="shared" si="4"/>
        <v>2022</v>
      </c>
      <c r="D26" t="s">
        <v>60</v>
      </c>
      <c r="E26" s="2">
        <v>176000</v>
      </c>
      <c r="F26" s="2">
        <v>0</v>
      </c>
      <c r="G26" s="5">
        <v>0.21775683614609564</v>
      </c>
      <c r="H26" s="5">
        <v>0.21775683614609564</v>
      </c>
      <c r="I26" s="24">
        <f t="shared" si="0"/>
        <v>38325.20316171283</v>
      </c>
      <c r="J26" s="24">
        <f t="shared" si="1"/>
        <v>0</v>
      </c>
      <c r="K26" t="s">
        <v>66</v>
      </c>
      <c r="L26" s="5">
        <v>0.64233576642335766</v>
      </c>
      <c r="M26" s="5">
        <v>0</v>
      </c>
      <c r="N26" s="2">
        <f t="shared" si="2"/>
        <v>59665.373104030201</v>
      </c>
      <c r="O26" s="2">
        <f t="shared" si="3"/>
        <v>0</v>
      </c>
    </row>
    <row r="27" spans="1:15" x14ac:dyDescent="0.25">
      <c r="A27" t="s">
        <v>7</v>
      </c>
      <c r="B27" t="s">
        <v>21</v>
      </c>
      <c r="C27">
        <f t="shared" si="4"/>
        <v>2022</v>
      </c>
      <c r="D27" t="s">
        <v>60</v>
      </c>
      <c r="E27" s="2">
        <v>10524000</v>
      </c>
      <c r="F27" s="2">
        <v>790</v>
      </c>
      <c r="G27" s="5">
        <v>0.11797440595188508</v>
      </c>
      <c r="H27" s="5">
        <v>0.14226115978306217</v>
      </c>
      <c r="I27" s="24">
        <f t="shared" si="0"/>
        <v>1241562.6482376386</v>
      </c>
      <c r="J27" s="24">
        <f t="shared" si="1"/>
        <v>112.38631622861911</v>
      </c>
      <c r="K27" t="s">
        <v>66</v>
      </c>
      <c r="L27" s="5">
        <v>1</v>
      </c>
      <c r="M27" s="5">
        <v>1</v>
      </c>
      <c r="N27" s="2">
        <f t="shared" si="2"/>
        <v>1241562.6482376386</v>
      </c>
      <c r="O27" s="2">
        <f t="shared" si="3"/>
        <v>112.38631622861911</v>
      </c>
    </row>
    <row r="28" spans="1:15" x14ac:dyDescent="0.25">
      <c r="A28" t="s">
        <v>25</v>
      </c>
      <c r="B28" t="s">
        <v>20</v>
      </c>
      <c r="C28">
        <f t="shared" si="4"/>
        <v>2022</v>
      </c>
      <c r="D28" t="s">
        <v>60</v>
      </c>
      <c r="E28" s="2">
        <v>6303000</v>
      </c>
      <c r="F28" s="2">
        <v>1450</v>
      </c>
      <c r="G28" s="5">
        <v>0.58026155353045406</v>
      </c>
      <c r="H28" s="5">
        <v>0.38676957001102535</v>
      </c>
      <c r="I28" s="24">
        <f t="shared" si="0"/>
        <v>3657388.571902452</v>
      </c>
      <c r="J28" s="24">
        <f t="shared" si="1"/>
        <v>560.81587651598682</v>
      </c>
      <c r="K28" t="s">
        <v>66</v>
      </c>
      <c r="L28" s="5">
        <v>0.94088669950738912</v>
      </c>
      <c r="M28" s="5">
        <v>0.93548387096774188</v>
      </c>
      <c r="N28" s="2">
        <f t="shared" si="2"/>
        <v>3887172.1471005119</v>
      </c>
      <c r="O28" s="2">
        <f t="shared" si="3"/>
        <v>599.49283351708937</v>
      </c>
    </row>
    <row r="29" spans="1:15" x14ac:dyDescent="0.25">
      <c r="A29" t="s">
        <v>53</v>
      </c>
      <c r="B29" t="s">
        <v>20</v>
      </c>
      <c r="C29">
        <f t="shared" si="4"/>
        <v>2022</v>
      </c>
      <c r="D29" t="s">
        <v>60</v>
      </c>
      <c r="E29" s="2">
        <v>240771000</v>
      </c>
      <c r="F29" s="2">
        <v>22300</v>
      </c>
      <c r="G29" s="5">
        <v>0.26719951655980001</v>
      </c>
      <c r="H29" s="5">
        <v>0.26446154676064948</v>
      </c>
      <c r="I29" s="24">
        <f t="shared" si="0"/>
        <v>64333894.801619612</v>
      </c>
      <c r="J29" s="24">
        <f t="shared" si="1"/>
        <v>5897.4924927624834</v>
      </c>
      <c r="K29" t="s">
        <v>66</v>
      </c>
      <c r="L29" s="5">
        <v>0.897826386894929</v>
      </c>
      <c r="M29" s="5">
        <v>0.91020408163265309</v>
      </c>
      <c r="N29" s="2">
        <f t="shared" si="2"/>
        <v>71655161.555358127</v>
      </c>
      <c r="O29" s="2">
        <f t="shared" si="3"/>
        <v>6479.3078956359122</v>
      </c>
    </row>
    <row r="30" spans="1:15" x14ac:dyDescent="0.25">
      <c r="A30" t="s">
        <v>59</v>
      </c>
      <c r="B30" t="s">
        <v>20</v>
      </c>
      <c r="C30">
        <f t="shared" si="4"/>
        <v>2022</v>
      </c>
      <c r="D30" t="s">
        <v>60</v>
      </c>
      <c r="E30" s="18">
        <v>-1800</v>
      </c>
      <c r="F30" s="18">
        <v>-0.21</v>
      </c>
      <c r="G30" s="8">
        <v>0.25180593242110244</v>
      </c>
      <c r="H30" s="8">
        <v>0.24035364338822826</v>
      </c>
      <c r="I30" s="24">
        <f t="shared" si="0"/>
        <v>-453.25067835798438</v>
      </c>
      <c r="J30" s="24">
        <f t="shared" si="1"/>
        <v>-5.047426511152793E-2</v>
      </c>
      <c r="K30" t="s">
        <v>66</v>
      </c>
      <c r="L30" s="20">
        <v>0.51575931232091687</v>
      </c>
      <c r="M30" s="20">
        <v>0.51219512195121952</v>
      </c>
      <c r="N30" s="18">
        <f t="shared" si="2"/>
        <v>-878.80270414964752</v>
      </c>
      <c r="O30" s="18">
        <f t="shared" si="3"/>
        <v>-9.8544993789173571E-2</v>
      </c>
    </row>
    <row r="31" spans="1:15" x14ac:dyDescent="0.25">
      <c r="A31" t="s">
        <v>56</v>
      </c>
      <c r="B31" t="s">
        <v>20</v>
      </c>
      <c r="C31">
        <f t="shared" si="4"/>
        <v>2022</v>
      </c>
      <c r="D31" t="s">
        <v>60</v>
      </c>
      <c r="E31" s="18">
        <v>161000</v>
      </c>
      <c r="F31" s="18">
        <v>30</v>
      </c>
      <c r="G31" s="8">
        <v>0.58026155353045406</v>
      </c>
      <c r="H31" s="8">
        <v>0.38676957001102535</v>
      </c>
      <c r="I31" s="24">
        <f t="shared" si="0"/>
        <v>93422.110118403099</v>
      </c>
      <c r="J31" s="24">
        <f t="shared" si="1"/>
        <v>11.603087100330761</v>
      </c>
      <c r="K31" t="s">
        <v>66</v>
      </c>
      <c r="L31" s="20">
        <v>0.80904522613065322</v>
      </c>
      <c r="M31" s="20">
        <v>1</v>
      </c>
      <c r="N31" s="18">
        <f t="shared" si="2"/>
        <v>115472.04915256036</v>
      </c>
      <c r="O31" s="18">
        <f t="shared" si="3"/>
        <v>11.603087100330761</v>
      </c>
    </row>
    <row r="32" spans="1:15" x14ac:dyDescent="0.25">
      <c r="A32" t="s">
        <v>59</v>
      </c>
      <c r="B32" t="s">
        <v>20</v>
      </c>
      <c r="C32">
        <v>2020</v>
      </c>
      <c r="D32" t="s">
        <v>60</v>
      </c>
      <c r="E32" s="18">
        <v>33640</v>
      </c>
      <c r="F32" s="18">
        <v>3.99</v>
      </c>
      <c r="G32" s="8">
        <v>0.25180593242110244</v>
      </c>
      <c r="H32" s="8">
        <v>0.24035364338822826</v>
      </c>
      <c r="I32" s="24">
        <f t="shared" si="0"/>
        <v>8470.7515666458858</v>
      </c>
      <c r="J32" s="24">
        <f t="shared" si="1"/>
        <v>0.9590110371190308</v>
      </c>
      <c r="K32" t="s">
        <v>66</v>
      </c>
      <c r="L32" s="20">
        <v>0.51658476658476649</v>
      </c>
      <c r="M32" s="20">
        <v>0.51617076326002587</v>
      </c>
      <c r="N32" s="18">
        <f t="shared" si="2"/>
        <v>16397.602319262194</v>
      </c>
      <c r="O32" s="18">
        <f t="shared" si="3"/>
        <v>1.8579336633910046</v>
      </c>
    </row>
    <row r="33" spans="1:15" x14ac:dyDescent="0.25">
      <c r="A33" t="s">
        <v>56</v>
      </c>
      <c r="B33" t="s">
        <v>20</v>
      </c>
      <c r="C33">
        <v>2019</v>
      </c>
      <c r="D33" t="s">
        <v>60</v>
      </c>
      <c r="E33" s="18">
        <v>164000</v>
      </c>
      <c r="F33" s="18">
        <v>20</v>
      </c>
      <c r="G33" s="8">
        <v>0.58026155353045406</v>
      </c>
      <c r="H33" s="8">
        <v>0.38676957001102535</v>
      </c>
      <c r="I33" s="24">
        <f t="shared" si="0"/>
        <v>95162.894778994465</v>
      </c>
      <c r="J33" s="24">
        <f t="shared" si="1"/>
        <v>7.7353914002205073</v>
      </c>
      <c r="K33" t="s">
        <v>66</v>
      </c>
      <c r="L33" s="20">
        <v>0.90607734806629836</v>
      </c>
      <c r="M33" s="20">
        <v>1</v>
      </c>
      <c r="N33" s="18">
        <f t="shared" si="2"/>
        <v>105027.34118901218</v>
      </c>
      <c r="O33" s="18">
        <f t="shared" si="3"/>
        <v>7.7353914002205073</v>
      </c>
    </row>
    <row r="34" spans="1:15" x14ac:dyDescent="0.25">
      <c r="A34" s="9" t="s">
        <v>56</v>
      </c>
      <c r="B34" s="9" t="s">
        <v>20</v>
      </c>
      <c r="C34" s="9">
        <v>2020</v>
      </c>
      <c r="D34" s="9" t="s">
        <v>60</v>
      </c>
      <c r="E34" s="10">
        <v>6884000</v>
      </c>
      <c r="F34" s="10">
        <v>650</v>
      </c>
      <c r="G34" s="12">
        <v>0.58026155353045406</v>
      </c>
      <c r="H34" s="12">
        <v>0.38676957001102535</v>
      </c>
      <c r="I34" s="25">
        <f t="shared" si="0"/>
        <v>3994520.5345036457</v>
      </c>
      <c r="J34" s="25">
        <f t="shared" si="1"/>
        <v>251.40022050716647</v>
      </c>
      <c r="K34" s="9" t="s">
        <v>66</v>
      </c>
      <c r="L34" s="11">
        <v>0.90998017184401847</v>
      </c>
      <c r="M34" s="11">
        <v>0.91549295774647887</v>
      </c>
      <c r="N34" s="10">
        <f t="shared" si="2"/>
        <v>4389678.6524578854</v>
      </c>
      <c r="O34" s="10">
        <f t="shared" si="3"/>
        <v>274.60639470782797</v>
      </c>
    </row>
    <row r="35" spans="1:15" x14ac:dyDescent="0.25">
      <c r="A35" t="s">
        <v>23</v>
      </c>
      <c r="B35" t="s">
        <v>20</v>
      </c>
      <c r="C35">
        <f t="shared" ref="C35:C43" si="5">C23+1</f>
        <v>2023</v>
      </c>
      <c r="D35" t="s">
        <v>62</v>
      </c>
      <c r="E35" s="2">
        <v>359000000</v>
      </c>
      <c r="F35" s="2">
        <v>96500</v>
      </c>
      <c r="G35" s="5">
        <v>0.26719951655980001</v>
      </c>
      <c r="H35" s="5">
        <v>0.26446154676064948</v>
      </c>
      <c r="I35" s="24">
        <f t="shared" si="0"/>
        <v>95924626.444968209</v>
      </c>
      <c r="J35" s="24">
        <f t="shared" si="1"/>
        <v>25520.539262402675</v>
      </c>
      <c r="K35" t="s">
        <v>36</v>
      </c>
      <c r="L35" s="5">
        <v>0.85603832840003369</v>
      </c>
      <c r="M35" s="5">
        <v>0.87510884438362979</v>
      </c>
      <c r="N35" s="2">
        <f t="shared" si="2"/>
        <v>112056462.03278628</v>
      </c>
      <c r="O35" s="2">
        <f t="shared" si="3"/>
        <v>29162.702932545148</v>
      </c>
    </row>
    <row r="36" spans="1:15" x14ac:dyDescent="0.25">
      <c r="A36" t="s">
        <v>24</v>
      </c>
      <c r="B36" t="s">
        <v>20</v>
      </c>
      <c r="C36">
        <f t="shared" si="5"/>
        <v>2023</v>
      </c>
      <c r="D36" t="s">
        <v>62</v>
      </c>
      <c r="E36" s="2">
        <v>20000000</v>
      </c>
      <c r="F36" s="2">
        <v>3000</v>
      </c>
      <c r="G36" s="5">
        <v>8.4681750747711948E-2</v>
      </c>
      <c r="H36" s="5">
        <v>8.6142040325007524E-2</v>
      </c>
      <c r="I36" s="24">
        <f t="shared" si="0"/>
        <v>1693635.0149542389</v>
      </c>
      <c r="J36" s="24">
        <f t="shared" si="1"/>
        <v>258.42612097502257</v>
      </c>
      <c r="K36" t="s">
        <v>36</v>
      </c>
      <c r="L36" s="5">
        <v>0.92910443318564917</v>
      </c>
      <c r="M36" s="5">
        <v>0.9301765650080257</v>
      </c>
      <c r="N36" s="2">
        <f t="shared" si="2"/>
        <v>1822868.2960291342</v>
      </c>
      <c r="O36" s="2">
        <f t="shared" si="3"/>
        <v>277.824803049938</v>
      </c>
    </row>
    <row r="37" spans="1:15" x14ac:dyDescent="0.25">
      <c r="A37" t="s">
        <v>6</v>
      </c>
      <c r="B37" t="s">
        <v>20</v>
      </c>
      <c r="C37">
        <f t="shared" si="5"/>
        <v>2023</v>
      </c>
      <c r="D37" t="s">
        <v>62</v>
      </c>
      <c r="E37" s="2">
        <v>50000000</v>
      </c>
      <c r="F37" s="2">
        <v>8400</v>
      </c>
      <c r="G37" s="5">
        <v>0.21775683614609564</v>
      </c>
      <c r="H37" s="5">
        <v>0.21775683614609564</v>
      </c>
      <c r="I37" s="24">
        <f t="shared" si="0"/>
        <v>10887841.807304783</v>
      </c>
      <c r="J37" s="24">
        <f t="shared" si="1"/>
        <v>1829.1574236272033</v>
      </c>
      <c r="K37" t="s">
        <v>36</v>
      </c>
      <c r="L37" s="5">
        <v>0.75000021740245804</v>
      </c>
      <c r="M37" s="5">
        <v>0.75000021740245804</v>
      </c>
      <c r="N37" s="2">
        <f t="shared" si="2"/>
        <v>14517118.20166347</v>
      </c>
      <c r="O37" s="2">
        <f t="shared" si="3"/>
        <v>2438.8758578794627</v>
      </c>
    </row>
    <row r="38" spans="1:15" x14ac:dyDescent="0.25">
      <c r="A38" t="s">
        <v>25</v>
      </c>
      <c r="B38" t="s">
        <v>20</v>
      </c>
      <c r="C38">
        <f t="shared" si="5"/>
        <v>2023</v>
      </c>
      <c r="D38" t="s">
        <v>62</v>
      </c>
      <c r="E38" s="2">
        <v>29000000</v>
      </c>
      <c r="F38" s="2">
        <v>8000</v>
      </c>
      <c r="G38" s="22">
        <v>0.58026155353045406</v>
      </c>
      <c r="H38" s="22">
        <v>0.38676957001102535</v>
      </c>
      <c r="I38" s="24">
        <f t="shared" si="0"/>
        <v>16827585.052383166</v>
      </c>
      <c r="J38" s="24">
        <f t="shared" si="1"/>
        <v>3094.1565600882027</v>
      </c>
      <c r="K38" t="s">
        <v>36</v>
      </c>
      <c r="L38" s="5">
        <v>0.71579049996017763</v>
      </c>
      <c r="M38" s="5">
        <v>0.71579049996017763</v>
      </c>
      <c r="N38" s="2">
        <f t="shared" si="2"/>
        <v>23509092.469541512</v>
      </c>
      <c r="O38" s="2">
        <f t="shared" si="3"/>
        <v>4322.7125258861961</v>
      </c>
    </row>
    <row r="39" spans="1:15" x14ac:dyDescent="0.25">
      <c r="A39" t="s">
        <v>26</v>
      </c>
      <c r="B39" t="s">
        <v>20</v>
      </c>
      <c r="C39">
        <f t="shared" si="5"/>
        <v>2023</v>
      </c>
      <c r="D39" t="s">
        <v>62</v>
      </c>
      <c r="E39" s="2">
        <v>165000000</v>
      </c>
      <c r="F39" s="2">
        <v>20000</v>
      </c>
      <c r="G39" s="22">
        <v>0.25180593242110244</v>
      </c>
      <c r="H39" s="22">
        <v>0.24035364338822826</v>
      </c>
      <c r="I39" s="24">
        <f t="shared" si="0"/>
        <v>41547978.849481903</v>
      </c>
      <c r="J39" s="24">
        <f t="shared" si="1"/>
        <v>4807.0728677645648</v>
      </c>
      <c r="K39" t="s">
        <v>36</v>
      </c>
      <c r="L39" s="5">
        <v>0.85008405062485226</v>
      </c>
      <c r="M39" s="5">
        <v>0.85361874958386041</v>
      </c>
      <c r="N39" s="2">
        <f t="shared" si="2"/>
        <v>48875142.19204814</v>
      </c>
      <c r="O39" s="2">
        <f t="shared" si="3"/>
        <v>5631.404968679537</v>
      </c>
    </row>
    <row r="40" spans="1:15" x14ac:dyDescent="0.25">
      <c r="A40" t="s">
        <v>27</v>
      </c>
      <c r="B40" t="s">
        <v>20</v>
      </c>
      <c r="C40">
        <f t="shared" si="5"/>
        <v>2023</v>
      </c>
      <c r="D40" t="s">
        <v>62</v>
      </c>
      <c r="E40" s="2">
        <v>333000000</v>
      </c>
      <c r="F40" s="2">
        <v>1400</v>
      </c>
      <c r="G40" s="22">
        <v>0</v>
      </c>
      <c r="H40" s="22">
        <v>0</v>
      </c>
      <c r="I40" s="24">
        <f t="shared" si="0"/>
        <v>0</v>
      </c>
      <c r="J40" s="24">
        <f t="shared" si="1"/>
        <v>0</v>
      </c>
      <c r="K40" t="s">
        <v>36</v>
      </c>
      <c r="L40" s="5">
        <v>0.85008405062485226</v>
      </c>
      <c r="M40" s="5">
        <v>0.85361874958386041</v>
      </c>
      <c r="N40" s="2">
        <f t="shared" si="2"/>
        <v>0</v>
      </c>
      <c r="O40" s="2">
        <f t="shared" si="3"/>
        <v>0</v>
      </c>
    </row>
    <row r="41" spans="1:15" x14ac:dyDescent="0.25">
      <c r="A41" t="s">
        <v>28</v>
      </c>
      <c r="B41" t="s">
        <v>20</v>
      </c>
      <c r="C41">
        <f t="shared" si="5"/>
        <v>2023</v>
      </c>
      <c r="D41" t="s">
        <v>62</v>
      </c>
      <c r="E41" s="2">
        <v>161000000</v>
      </c>
      <c r="F41" s="2">
        <v>43000</v>
      </c>
      <c r="G41" s="22">
        <v>0.25180593242110244</v>
      </c>
      <c r="H41" s="22">
        <v>0.24035364338822826</v>
      </c>
      <c r="I41" s="24">
        <f t="shared" si="0"/>
        <v>40540755.119797491</v>
      </c>
      <c r="J41" s="24">
        <f t="shared" si="1"/>
        <v>10335.206665693815</v>
      </c>
      <c r="K41" t="s">
        <v>36</v>
      </c>
      <c r="L41" s="5">
        <v>0.85008405062485226</v>
      </c>
      <c r="M41" s="5">
        <v>0.85361874958386041</v>
      </c>
      <c r="N41" s="2">
        <f t="shared" si="2"/>
        <v>47690290.260119699</v>
      </c>
      <c r="O41" s="2">
        <f t="shared" si="3"/>
        <v>12107.520682661005</v>
      </c>
    </row>
    <row r="42" spans="1:15" x14ac:dyDescent="0.25">
      <c r="A42" t="s">
        <v>29</v>
      </c>
      <c r="B42" t="s">
        <v>21</v>
      </c>
      <c r="C42">
        <f t="shared" si="5"/>
        <v>2023</v>
      </c>
      <c r="D42" t="s">
        <v>62</v>
      </c>
      <c r="E42" s="2">
        <v>3000000</v>
      </c>
      <c r="F42" s="2">
        <v>84000</v>
      </c>
      <c r="G42" s="23">
        <v>0.16928342169978303</v>
      </c>
      <c r="H42" s="23">
        <v>0.16286491653798074</v>
      </c>
      <c r="I42" s="24">
        <f t="shared" si="0"/>
        <v>507850.26509934908</v>
      </c>
      <c r="J42" s="24">
        <f t="shared" si="1"/>
        <v>13680.652989190383</v>
      </c>
      <c r="K42" t="s">
        <v>36</v>
      </c>
      <c r="L42" s="5">
        <v>1.1766542747314979</v>
      </c>
      <c r="M42" s="5">
        <v>1.1172823559803668</v>
      </c>
      <c r="N42" s="2">
        <f t="shared" si="2"/>
        <v>431605.33727312216</v>
      </c>
      <c r="O42" s="2">
        <f t="shared" si="3"/>
        <v>12244.579819920456</v>
      </c>
    </row>
    <row r="43" spans="1:15" x14ac:dyDescent="0.25">
      <c r="A43" t="s">
        <v>7</v>
      </c>
      <c r="B43" t="s">
        <v>21</v>
      </c>
      <c r="C43">
        <f t="shared" si="5"/>
        <v>2023</v>
      </c>
      <c r="D43" t="s">
        <v>62</v>
      </c>
      <c r="E43" s="2">
        <v>49000000</v>
      </c>
      <c r="F43" s="2">
        <v>7500</v>
      </c>
      <c r="G43" s="23">
        <v>0.11797440595188508</v>
      </c>
      <c r="H43" s="23">
        <v>0.14226115978306217</v>
      </c>
      <c r="I43" s="24">
        <f t="shared" si="0"/>
        <v>5780745.8916423684</v>
      </c>
      <c r="J43" s="24">
        <f t="shared" si="1"/>
        <v>1066.9586983729662</v>
      </c>
      <c r="K43" t="s">
        <v>36</v>
      </c>
      <c r="L43" s="5">
        <v>1</v>
      </c>
      <c r="M43" s="5">
        <v>1</v>
      </c>
      <c r="N43" s="2">
        <f t="shared" si="2"/>
        <v>5780745.8916423684</v>
      </c>
      <c r="O43" s="2">
        <f t="shared" si="3"/>
        <v>1066.9586983729662</v>
      </c>
    </row>
    <row r="44" spans="1:15" x14ac:dyDescent="0.25">
      <c r="A44" s="9" t="s">
        <v>30</v>
      </c>
      <c r="B44" s="9" t="s">
        <v>21</v>
      </c>
      <c r="C44" s="9">
        <f>C43</f>
        <v>2023</v>
      </c>
      <c r="D44" s="9" t="s">
        <v>62</v>
      </c>
      <c r="E44" s="10">
        <v>15000000</v>
      </c>
      <c r="F44" s="10">
        <v>2000</v>
      </c>
      <c r="G44" s="11">
        <v>0</v>
      </c>
      <c r="H44" s="11">
        <v>0</v>
      </c>
      <c r="I44" s="25">
        <f t="shared" si="0"/>
        <v>0</v>
      </c>
      <c r="J44" s="25">
        <f t="shared" si="1"/>
        <v>0</v>
      </c>
      <c r="K44" s="9" t="s">
        <v>36</v>
      </c>
      <c r="L44" s="11">
        <v>1</v>
      </c>
      <c r="M44" s="11">
        <v>1</v>
      </c>
      <c r="N44" s="10">
        <f t="shared" si="2"/>
        <v>0</v>
      </c>
      <c r="O44" s="10">
        <f t="shared" si="3"/>
        <v>0</v>
      </c>
    </row>
    <row r="45" spans="1:15" x14ac:dyDescent="0.25">
      <c r="A45" t="s">
        <v>23</v>
      </c>
      <c r="B45" t="s">
        <v>20</v>
      </c>
      <c r="C45">
        <f t="shared" ref="C45:C54" si="6">C35+1</f>
        <v>2024</v>
      </c>
      <c r="D45" t="s">
        <v>62</v>
      </c>
      <c r="E45" s="2">
        <v>560000000</v>
      </c>
      <c r="F45" s="2">
        <v>127900</v>
      </c>
      <c r="G45" s="8">
        <v>0.26719951655980001</v>
      </c>
      <c r="H45" s="8">
        <v>0.26446154676064948</v>
      </c>
      <c r="I45" s="24">
        <f t="shared" si="0"/>
        <v>149631729.27348801</v>
      </c>
      <c r="J45" s="24">
        <f t="shared" si="1"/>
        <v>33824.631830687067</v>
      </c>
      <c r="K45" t="s">
        <v>36</v>
      </c>
      <c r="L45" s="5">
        <v>0.85603832840003369</v>
      </c>
      <c r="M45" s="5">
        <v>0.87510884438362979</v>
      </c>
      <c r="N45" s="2">
        <f t="shared" si="2"/>
        <v>174795595.37147722</v>
      </c>
      <c r="O45" s="2">
        <f t="shared" si="3"/>
        <v>38651.914042202319</v>
      </c>
    </row>
    <row r="46" spans="1:15" x14ac:dyDescent="0.25">
      <c r="A46" t="s">
        <v>24</v>
      </c>
      <c r="B46" t="s">
        <v>20</v>
      </c>
      <c r="C46">
        <f t="shared" si="6"/>
        <v>2024</v>
      </c>
      <c r="D46" t="s">
        <v>62</v>
      </c>
      <c r="E46" s="2">
        <v>65000000</v>
      </c>
      <c r="F46" s="2">
        <v>9000</v>
      </c>
      <c r="G46" s="8">
        <v>8.4681750747711948E-2</v>
      </c>
      <c r="H46" s="8">
        <v>8.6142040325007524E-2</v>
      </c>
      <c r="I46" s="24">
        <f t="shared" si="0"/>
        <v>5504313.7986012762</v>
      </c>
      <c r="J46" s="24">
        <f t="shared" si="1"/>
        <v>775.27836292506777</v>
      </c>
      <c r="K46" t="s">
        <v>36</v>
      </c>
      <c r="L46" s="5">
        <v>0.92910443318564917</v>
      </c>
      <c r="M46" s="5">
        <v>0.9301765650080257</v>
      </c>
      <c r="N46" s="2">
        <f t="shared" si="2"/>
        <v>5924321.962094686</v>
      </c>
      <c r="O46" s="2">
        <f t="shared" si="3"/>
        <v>833.47440914981394</v>
      </c>
    </row>
    <row r="47" spans="1:15" x14ac:dyDescent="0.25">
      <c r="A47" t="s">
        <v>6</v>
      </c>
      <c r="B47" t="s">
        <v>20</v>
      </c>
      <c r="C47">
        <f t="shared" si="6"/>
        <v>2024</v>
      </c>
      <c r="D47" t="s">
        <v>62</v>
      </c>
      <c r="E47" s="2">
        <v>54000000</v>
      </c>
      <c r="F47" s="2">
        <v>8400</v>
      </c>
      <c r="G47" s="8">
        <v>0.21775683614609564</v>
      </c>
      <c r="H47" s="8">
        <v>0.21775683614609564</v>
      </c>
      <c r="I47" s="24">
        <f t="shared" si="0"/>
        <v>11758869.151889164</v>
      </c>
      <c r="J47" s="24">
        <f t="shared" si="1"/>
        <v>1829.1574236272033</v>
      </c>
      <c r="K47" t="s">
        <v>36</v>
      </c>
      <c r="L47" s="5">
        <v>0.75000021740245804</v>
      </c>
      <c r="M47" s="5">
        <v>0.75000021740245804</v>
      </c>
      <c r="N47" s="2">
        <f t="shared" si="2"/>
        <v>15678487.657796545</v>
      </c>
      <c r="O47" s="2">
        <f t="shared" si="3"/>
        <v>2438.8758578794627</v>
      </c>
    </row>
    <row r="48" spans="1:15" x14ac:dyDescent="0.25">
      <c r="A48" t="s">
        <v>25</v>
      </c>
      <c r="B48" t="s">
        <v>20</v>
      </c>
      <c r="C48">
        <f t="shared" si="6"/>
        <v>2024</v>
      </c>
      <c r="D48" t="s">
        <v>62</v>
      </c>
      <c r="E48" s="2">
        <v>96000000</v>
      </c>
      <c r="F48" s="2">
        <v>25100</v>
      </c>
      <c r="G48" s="8">
        <v>0.58026155353045406</v>
      </c>
      <c r="H48" s="8">
        <v>0.38676957001102535</v>
      </c>
      <c r="I48" s="24">
        <f t="shared" si="0"/>
        <v>55705109.138923593</v>
      </c>
      <c r="J48" s="24">
        <f t="shared" si="1"/>
        <v>9707.9162072767358</v>
      </c>
      <c r="K48" t="s">
        <v>36</v>
      </c>
      <c r="L48" s="5">
        <v>0.71579049996017763</v>
      </c>
      <c r="M48" s="5">
        <v>0.71579049996017763</v>
      </c>
      <c r="N48" s="2">
        <f t="shared" si="2"/>
        <v>77823202.657792598</v>
      </c>
      <c r="O48" s="2">
        <f t="shared" si="3"/>
        <v>13562.510549967941</v>
      </c>
    </row>
    <row r="49" spans="1:15" x14ac:dyDescent="0.25">
      <c r="A49" t="s">
        <v>26</v>
      </c>
      <c r="B49" t="s">
        <v>20</v>
      </c>
      <c r="C49">
        <f t="shared" si="6"/>
        <v>2024</v>
      </c>
      <c r="D49" t="s">
        <v>62</v>
      </c>
      <c r="E49" s="2">
        <v>165000000</v>
      </c>
      <c r="F49" s="2">
        <v>22000</v>
      </c>
      <c r="G49" s="8">
        <v>0.25180593242110244</v>
      </c>
      <c r="H49" s="8">
        <v>0.24035364338822826</v>
      </c>
      <c r="I49" s="24">
        <f t="shared" si="0"/>
        <v>41547978.849481903</v>
      </c>
      <c r="J49" s="24">
        <f t="shared" si="1"/>
        <v>5287.7801545410221</v>
      </c>
      <c r="K49" t="s">
        <v>36</v>
      </c>
      <c r="L49" s="5">
        <v>0.85008405062485226</v>
      </c>
      <c r="M49" s="5">
        <v>0.85361874958386041</v>
      </c>
      <c r="N49" s="2">
        <f t="shared" si="2"/>
        <v>48875142.19204814</v>
      </c>
      <c r="O49" s="2">
        <f t="shared" si="3"/>
        <v>6194.5454655474914</v>
      </c>
    </row>
    <row r="50" spans="1:15" x14ac:dyDescent="0.25">
      <c r="A50" t="s">
        <v>27</v>
      </c>
      <c r="B50" t="s">
        <v>20</v>
      </c>
      <c r="C50">
        <f t="shared" si="6"/>
        <v>2024</v>
      </c>
      <c r="D50" t="s">
        <v>62</v>
      </c>
      <c r="E50" s="2">
        <v>333000000</v>
      </c>
      <c r="F50" s="2">
        <v>1300</v>
      </c>
      <c r="G50" s="8">
        <v>0</v>
      </c>
      <c r="H50" s="8">
        <v>0</v>
      </c>
      <c r="I50" s="24">
        <f t="shared" si="0"/>
        <v>0</v>
      </c>
      <c r="J50" s="24">
        <f t="shared" si="1"/>
        <v>0</v>
      </c>
      <c r="K50" t="s">
        <v>36</v>
      </c>
      <c r="L50" s="5">
        <v>0.85008405062485226</v>
      </c>
      <c r="M50" s="5">
        <v>0.85361874958386041</v>
      </c>
      <c r="N50" s="2">
        <f t="shared" si="2"/>
        <v>0</v>
      </c>
      <c r="O50" s="2">
        <f t="shared" si="3"/>
        <v>0</v>
      </c>
    </row>
    <row r="51" spans="1:15" x14ac:dyDescent="0.25">
      <c r="A51" t="s">
        <v>28</v>
      </c>
      <c r="B51" t="s">
        <v>20</v>
      </c>
      <c r="C51">
        <f t="shared" si="6"/>
        <v>2024</v>
      </c>
      <c r="D51" t="s">
        <v>62</v>
      </c>
      <c r="E51" s="2">
        <v>181000000</v>
      </c>
      <c r="F51" s="2">
        <v>45400</v>
      </c>
      <c r="G51" s="8">
        <v>0.25180593242110244</v>
      </c>
      <c r="H51" s="8">
        <v>0.24035364338822826</v>
      </c>
      <c r="I51" s="24">
        <f t="shared" si="0"/>
        <v>45576873.768219545</v>
      </c>
      <c r="J51" s="24">
        <f t="shared" si="1"/>
        <v>10912.055409825563</v>
      </c>
      <c r="K51" t="s">
        <v>36</v>
      </c>
      <c r="L51" s="5">
        <v>0.85008405062485226</v>
      </c>
      <c r="M51" s="5">
        <v>0.85361874958386041</v>
      </c>
      <c r="N51" s="2">
        <f t="shared" si="2"/>
        <v>53614549.919761904</v>
      </c>
      <c r="O51" s="2">
        <f t="shared" si="3"/>
        <v>12783.28927890255</v>
      </c>
    </row>
    <row r="52" spans="1:15" x14ac:dyDescent="0.25">
      <c r="A52" t="s">
        <v>29</v>
      </c>
      <c r="B52" t="s">
        <v>21</v>
      </c>
      <c r="C52">
        <f t="shared" si="6"/>
        <v>2024</v>
      </c>
      <c r="D52" t="s">
        <v>62</v>
      </c>
      <c r="E52" s="2">
        <v>7000000</v>
      </c>
      <c r="F52" s="2">
        <v>123000</v>
      </c>
      <c r="G52" s="8">
        <v>0.16928342169978303</v>
      </c>
      <c r="H52" s="8">
        <v>0.16286491653798074</v>
      </c>
      <c r="I52" s="24">
        <f t="shared" si="0"/>
        <v>1184983.9518984812</v>
      </c>
      <c r="J52" s="24">
        <f t="shared" si="1"/>
        <v>20032.384734171632</v>
      </c>
      <c r="K52" t="s">
        <v>36</v>
      </c>
      <c r="L52" s="5">
        <v>1.1766542747314979</v>
      </c>
      <c r="M52" s="5">
        <v>1.1172823559803668</v>
      </c>
      <c r="N52" s="2">
        <f t="shared" si="2"/>
        <v>1007079.1203039518</v>
      </c>
      <c r="O52" s="2">
        <f t="shared" si="3"/>
        <v>17929.563307740667</v>
      </c>
    </row>
    <row r="53" spans="1:15" x14ac:dyDescent="0.25">
      <c r="A53" t="s">
        <v>7</v>
      </c>
      <c r="B53" t="s">
        <v>21</v>
      </c>
      <c r="C53">
        <f t="shared" si="6"/>
        <v>2024</v>
      </c>
      <c r="D53" t="s">
        <v>62</v>
      </c>
      <c r="E53" s="2">
        <v>97000000</v>
      </c>
      <c r="F53" s="2">
        <v>14500</v>
      </c>
      <c r="G53" s="8">
        <v>0.11797440595188508</v>
      </c>
      <c r="H53" s="8">
        <v>0.14226115978306217</v>
      </c>
      <c r="I53" s="24">
        <f t="shared" si="0"/>
        <v>11443517.377332853</v>
      </c>
      <c r="J53" s="24">
        <f t="shared" si="1"/>
        <v>2062.7868168544014</v>
      </c>
      <c r="K53" t="s">
        <v>36</v>
      </c>
      <c r="L53" s="5">
        <v>1</v>
      </c>
      <c r="M53" s="5">
        <v>1</v>
      </c>
      <c r="N53" s="2">
        <f t="shared" si="2"/>
        <v>11443517.377332853</v>
      </c>
      <c r="O53" s="2">
        <f t="shared" si="3"/>
        <v>2062.7868168544014</v>
      </c>
    </row>
    <row r="54" spans="1:15" x14ac:dyDescent="0.25">
      <c r="A54" t="s">
        <v>30</v>
      </c>
      <c r="B54" t="s">
        <v>21</v>
      </c>
      <c r="C54">
        <f t="shared" si="6"/>
        <v>2024</v>
      </c>
      <c r="D54" t="s">
        <v>62</v>
      </c>
      <c r="E54" s="2">
        <v>16000000</v>
      </c>
      <c r="F54" s="2">
        <v>2000</v>
      </c>
      <c r="G54" s="8">
        <v>0</v>
      </c>
      <c r="H54" s="8">
        <v>0</v>
      </c>
      <c r="I54" s="24">
        <f t="shared" si="0"/>
        <v>0</v>
      </c>
      <c r="J54" s="24">
        <f t="shared" si="1"/>
        <v>0</v>
      </c>
      <c r="K54" t="s">
        <v>36</v>
      </c>
      <c r="L54" s="5">
        <v>1</v>
      </c>
      <c r="M54" s="5">
        <v>1</v>
      </c>
      <c r="N54" s="2">
        <f t="shared" si="2"/>
        <v>0</v>
      </c>
      <c r="O54" s="2">
        <f t="shared" si="3"/>
        <v>0</v>
      </c>
    </row>
    <row r="56" spans="1:15" x14ac:dyDescent="0.25">
      <c r="A56" t="s">
        <v>68</v>
      </c>
    </row>
    <row r="57" spans="1:15" x14ac:dyDescent="0.25">
      <c r="A57" s="30" t="s">
        <v>67</v>
      </c>
    </row>
  </sheetData>
  <mergeCells count="5">
    <mergeCell ref="E9:F9"/>
    <mergeCell ref="G9:H9"/>
    <mergeCell ref="I9:J9"/>
    <mergeCell ref="N9:O9"/>
    <mergeCell ref="K9:M9"/>
  </mergeCells>
  <hyperlinks>
    <hyperlink ref="A57" r:id="rId1" xr:uid="{54DECB6D-737E-42EA-A563-1BD6FC59B91A}"/>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24930A-89D6-4092-9447-A0B0CE192BE4}">
  <ds:schemaRefs>
    <ds:schemaRef ds:uri="12f68b52-648b-46a0-8463-d3282342a499"/>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purl.org/dc/terms/"/>
    <ds:schemaRef ds:uri="http://purl.org/dc/dcmitype/"/>
    <ds:schemaRef ds:uri="d178a8d1-16ff-473a-8ed0-d41f4478457a"/>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C7CC1024-3077-40D8-9335-5B6804479E00}"/>
</file>

<file path=customXml/itemProps3.xml><?xml version="1.0" encoding="utf-8"?>
<ds:datastoreItem xmlns:ds="http://schemas.openxmlformats.org/officeDocument/2006/customXml" ds:itemID="{0874BA4D-B460-4FDF-B18D-F160BE1B1D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2019-2020 IF Est.</vt:lpstr>
      <vt:lpstr>2021-2024 CDM Framework 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Jp Musaazi</dc:creator>
  <cp:lastModifiedBy>Jp Musaazi</cp:lastModifiedBy>
  <dcterms:created xsi:type="dcterms:W3CDTF">2023-07-04T18:55:07Z</dcterms:created>
  <dcterms:modified xsi:type="dcterms:W3CDTF">2024-04-02T17:27:18Z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2023-07-04T19:23:02Z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4cfe34b2-4a28-43f3-a407-918da831a1cf</vt:lpwstr>
  </property>
  <property fmtid="{D5CDD505-2E9C-101B-9397-08002B2CF9AE}" pid="8" name="MSIP_Label_84f3ae17-4131-4cab-af65-6307e1627001_ContentBits">
    <vt:lpwstr>0</vt:lpwstr>
  </property>
  <property fmtid="{D5CDD505-2E9C-101B-9397-08002B2CF9AE}" pid="9" name="ContentTypeId">
    <vt:lpwstr>0x0101002EDAACFF67256049A485179023DD9F32</vt:lpwstr>
  </property>
</Properties>
</file>