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V:\Finance\Regulatory\LUI OEB Decision and Order\2024 Final\"/>
    </mc:Choice>
  </mc:AlternateContent>
  <xr:revisionPtr revIDLastSave="0" documentId="13_ncr:1_{6BB67BA2-B809-4112-81C1-A882D5F961AF}" xr6:coauthVersionLast="47" xr6:coauthVersionMax="47" xr10:uidLastSave="{00000000-0000-0000-0000-000000000000}"/>
  <bookViews>
    <workbookView xWindow="-108" yWindow="-108" windowWidth="41496" windowHeight="16776" xr2:uid="{2E8D9102-0221-473A-B2A3-39EBA900789E}"/>
  </bookViews>
  <sheets>
    <sheet name="Application" sheetId="7" r:id="rId1"/>
    <sheet name="Corrected Continuity SCH" sheetId="1" r:id="rId2"/>
    <sheet name="Corrected Rate Calc" sheetId="2" r:id="rId3"/>
    <sheet name="Corrected CBDR" sheetId="6" r:id="rId4"/>
    <sheet name="Original Continuity SCH" sheetId="3" r:id="rId5"/>
    <sheet name="Original Rate Calc" sheetId="4" r:id="rId6"/>
    <sheet name="Original CBDR" sheetId="5" r:id="rId7"/>
  </sheets>
  <externalReferences>
    <externalReference r:id="rId8"/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3" i="7" l="1"/>
  <c r="F61" i="7"/>
  <c r="F59" i="7"/>
  <c r="F58" i="7"/>
  <c r="F57" i="7"/>
  <c r="F54" i="7"/>
  <c r="F53" i="7"/>
  <c r="F55" i="7"/>
  <c r="F56" i="7"/>
  <c r="F52" i="7"/>
  <c r="C53" i="7"/>
  <c r="D53" i="7"/>
  <c r="C54" i="7"/>
  <c r="D54" i="7"/>
  <c r="C55" i="7"/>
  <c r="D55" i="7"/>
  <c r="C56" i="7"/>
  <c r="D56" i="7"/>
  <c r="C57" i="7"/>
  <c r="D57" i="7"/>
  <c r="C58" i="7"/>
  <c r="D58" i="7"/>
  <c r="D52" i="7"/>
  <c r="C52" i="7"/>
  <c r="B48" i="7"/>
  <c r="H44" i="7"/>
  <c r="B15" i="7" l="1"/>
  <c r="D22" i="7" s="1"/>
  <c r="F22" i="7" s="1"/>
  <c r="D21" i="7"/>
  <c r="E12" i="7"/>
  <c r="G14" i="7" s="1"/>
  <c r="B13" i="6"/>
  <c r="F26" i="7" l="1"/>
  <c r="C18" i="7"/>
  <c r="F18" i="7" s="1"/>
  <c r="C21" i="7"/>
  <c r="F21" i="7" s="1"/>
  <c r="C19" i="7"/>
  <c r="D17" i="7"/>
  <c r="C22" i="7"/>
  <c r="C20" i="7"/>
  <c r="D23" i="7"/>
  <c r="F23" i="7" s="1"/>
  <c r="D20" i="7"/>
  <c r="F20" i="7" s="1"/>
  <c r="C17" i="7"/>
  <c r="F17" i="7" s="1"/>
  <c r="D19" i="7"/>
  <c r="F19" i="7" s="1"/>
  <c r="C23" i="7"/>
  <c r="D18" i="7"/>
  <c r="F24" i="7" l="1"/>
  <c r="F27" i="7" s="1"/>
  <c r="G17" i="6" l="1" a="1"/>
  <c r="G17" i="6" s="1"/>
  <c r="H22" i="6" a="1"/>
  <c r="H22" i="6" s="1"/>
  <c r="H19" i="6" a="1"/>
  <c r="H19" i="6" s="1"/>
  <c r="H20" i="6" a="1"/>
  <c r="H20" i="6" s="1"/>
  <c r="G18" i="6" a="1"/>
  <c r="G18" i="6" s="1"/>
  <c r="G22" i="6" a="1"/>
  <c r="G22" i="6" s="1"/>
  <c r="H21" i="6" a="1"/>
  <c r="H21" i="6" s="1"/>
  <c r="G19" i="6" a="1"/>
  <c r="G19" i="6" s="1"/>
  <c r="G23" i="6" a="1"/>
  <c r="G23" i="6" s="1"/>
  <c r="H17" i="6" a="1"/>
  <c r="H17" i="6" s="1"/>
  <c r="G21" i="6" a="1"/>
  <c r="G21" i="6" s="1"/>
  <c r="H18" i="6" a="1"/>
  <c r="H18" i="6" s="1"/>
  <c r="H23" i="6" a="1"/>
  <c r="H23" i="6" s="1"/>
  <c r="G20" i="6" a="1"/>
  <c r="G20" i="6" s="1"/>
  <c r="E19" i="6" l="1" a="1"/>
  <c r="E19" i="6" s="1"/>
  <c r="F18" i="6" a="1"/>
  <c r="F18" i="6" s="1"/>
  <c r="J18" i="6" s="1"/>
  <c r="F23" i="6" a="1"/>
  <c r="F23" i="6" s="1"/>
  <c r="J23" i="6" s="1"/>
  <c r="E20" i="6" a="1"/>
  <c r="E20" i="6" s="1"/>
  <c r="I20" i="6" s="1"/>
  <c r="E23" i="6" a="1"/>
  <c r="E23" i="6" s="1"/>
  <c r="I23" i="6" s="1"/>
  <c r="E18" i="6" a="1"/>
  <c r="E18" i="6" s="1"/>
  <c r="I18" i="6" s="1"/>
  <c r="F22" i="6" a="1"/>
  <c r="F22" i="6" s="1"/>
  <c r="J22" i="6" s="1"/>
  <c r="E22" i="6" a="1"/>
  <c r="E22" i="6" s="1"/>
  <c r="I22" i="6" s="1"/>
  <c r="F17" i="6" a="1"/>
  <c r="F17" i="6" s="1"/>
  <c r="J17" i="6" s="1"/>
  <c r="F21" i="6" a="1"/>
  <c r="F21" i="6" s="1"/>
  <c r="J21" i="6" s="1"/>
  <c r="E17" i="6" a="1"/>
  <c r="E17" i="6" s="1"/>
  <c r="I17" i="6" s="1"/>
  <c r="E21" i="6" a="1"/>
  <c r="E21" i="6" s="1"/>
  <c r="I21" i="6" s="1"/>
  <c r="F20" i="6" a="1"/>
  <c r="F20" i="6" s="1"/>
  <c r="J20" i="6" s="1"/>
  <c r="F19" i="6" a="1"/>
  <c r="F19" i="6" s="1"/>
  <c r="J19" i="6" s="1"/>
  <c r="I19" i="6"/>
  <c r="H24" i="6"/>
  <c r="G24" i="6"/>
  <c r="E24" i="6" l="1"/>
  <c r="J24" i="6"/>
  <c r="F24" i="6"/>
  <c r="I24" i="6"/>
  <c r="K23" i="6" l="1"/>
  <c r="L23" i="6" s="1"/>
  <c r="M23" i="6" s="1"/>
  <c r="K22" i="6"/>
  <c r="L22" i="6" s="1"/>
  <c r="M22" i="6" s="1"/>
  <c r="K20" i="6"/>
  <c r="L20" i="6" s="1"/>
  <c r="M20" i="6" s="1"/>
  <c r="K18" i="6"/>
  <c r="L18" i="6" s="1"/>
  <c r="M18" i="6" s="1"/>
  <c r="K21" i="6"/>
  <c r="L21" i="6" s="1"/>
  <c r="M21" i="6" s="1"/>
  <c r="K19" i="6"/>
  <c r="L19" i="6" s="1"/>
  <c r="M19" i="6" s="1"/>
  <c r="K17" i="6"/>
  <c r="K24" i="6" l="1"/>
  <c r="L17" i="6"/>
  <c r="L24" i="6" l="1"/>
  <c r="M17" i="6"/>
  <c r="H23" i="5" l="1" a="1"/>
  <c r="H23" i="5" s="1"/>
  <c r="G23" i="5" a="1"/>
  <c r="G23" i="5" s="1"/>
  <c r="F23" i="5" a="1"/>
  <c r="F23" i="5" s="1"/>
  <c r="E23" i="5" a="1"/>
  <c r="E23" i="5" s="1"/>
  <c r="H22" i="5" a="1"/>
  <c r="H22" i="5" s="1"/>
  <c r="G22" i="5" a="1"/>
  <c r="G22" i="5" s="1"/>
  <c r="F22" i="5" a="1"/>
  <c r="F22" i="5" s="1"/>
  <c r="E22" i="5" a="1"/>
  <c r="E22" i="5" s="1"/>
  <c r="I22" i="5" s="1"/>
  <c r="H21" i="5" a="1"/>
  <c r="H21" i="5" s="1"/>
  <c r="G21" i="5" a="1"/>
  <c r="G21" i="5" s="1"/>
  <c r="F21" i="5" a="1"/>
  <c r="F21" i="5" s="1"/>
  <c r="E21" i="5" a="1"/>
  <c r="E21" i="5" s="1"/>
  <c r="H20" i="5" a="1"/>
  <c r="H20" i="5" s="1"/>
  <c r="G20" i="5" a="1"/>
  <c r="G20" i="5" s="1"/>
  <c r="F20" i="5" a="1"/>
  <c r="F20" i="5" s="1"/>
  <c r="E20" i="5" a="1"/>
  <c r="E20" i="5" s="1"/>
  <c r="H19" i="5" a="1"/>
  <c r="H19" i="5" s="1"/>
  <c r="G19" i="5" a="1"/>
  <c r="G19" i="5" s="1"/>
  <c r="F19" i="5" a="1"/>
  <c r="F19" i="5" s="1"/>
  <c r="J19" i="5" s="1"/>
  <c r="E19" i="5" a="1"/>
  <c r="E19" i="5" s="1"/>
  <c r="I19" i="5" s="1"/>
  <c r="H18" i="5" a="1"/>
  <c r="H18" i="5" s="1"/>
  <c r="G18" i="5" a="1"/>
  <c r="G18" i="5" s="1"/>
  <c r="F18" i="5" a="1"/>
  <c r="F18" i="5" s="1"/>
  <c r="E18" i="5" a="1"/>
  <c r="E18" i="5" s="1"/>
  <c r="H17" i="5" a="1"/>
  <c r="H17" i="5" s="1"/>
  <c r="G17" i="5" a="1"/>
  <c r="G17" i="5" s="1"/>
  <c r="F17" i="5"/>
  <c r="F17" i="5" a="1"/>
  <c r="E17" i="5" a="1"/>
  <c r="E17" i="5" s="1"/>
  <c r="B13" i="5"/>
  <c r="G27" i="4"/>
  <c r="G26" i="4"/>
  <c r="G24" i="4"/>
  <c r="N23" i="4"/>
  <c r="L23" i="4"/>
  <c r="K23" i="4"/>
  <c r="I23" i="4"/>
  <c r="M23" i="4" s="1"/>
  <c r="N22" i="4"/>
  <c r="L22" i="4"/>
  <c r="K22" i="4"/>
  <c r="I22" i="4"/>
  <c r="M22" i="4" s="1"/>
  <c r="N21" i="4"/>
  <c r="M21" i="4"/>
  <c r="L21" i="4"/>
  <c r="K21" i="4"/>
  <c r="I21" i="4"/>
  <c r="N20" i="4"/>
  <c r="L20" i="4"/>
  <c r="K20" i="4"/>
  <c r="I20" i="4"/>
  <c r="M20" i="4" s="1"/>
  <c r="N19" i="4"/>
  <c r="L19" i="4"/>
  <c r="K19" i="4"/>
  <c r="I19" i="4"/>
  <c r="M19" i="4" s="1"/>
  <c r="N18" i="4"/>
  <c r="L18" i="4"/>
  <c r="K18" i="4"/>
  <c r="I18" i="4"/>
  <c r="M18" i="4" s="1"/>
  <c r="N17" i="4"/>
  <c r="L17" i="4"/>
  <c r="K17" i="4"/>
  <c r="I17" i="4"/>
  <c r="M17" i="4" s="1"/>
  <c r="D15" i="4"/>
  <c r="D14" i="4"/>
  <c r="D13" i="4"/>
  <c r="AN47" i="3"/>
  <c r="AR47" i="3" s="1"/>
  <c r="AX47" i="3" s="1"/>
  <c r="BB47" i="3" s="1"/>
  <c r="BH47" i="3" s="1"/>
  <c r="BL47" i="3" s="1"/>
  <c r="BP47" i="3" s="1"/>
  <c r="BS47" i="3" s="1"/>
  <c r="AI47" i="3"/>
  <c r="AM47" i="3" s="1"/>
  <c r="AS47" i="3" s="1"/>
  <c r="AW47" i="3" s="1"/>
  <c r="BC47" i="3" s="1"/>
  <c r="BG47" i="3" s="1"/>
  <c r="X46" i="3"/>
  <c r="AD46" i="3" s="1"/>
  <c r="AH46" i="3" s="1"/>
  <c r="AN46" i="3" s="1"/>
  <c r="AR46" i="3" s="1"/>
  <c r="AX46" i="3" s="1"/>
  <c r="BB46" i="3" s="1"/>
  <c r="BH46" i="3" s="1"/>
  <c r="BL46" i="3" s="1"/>
  <c r="BP46" i="3" s="1"/>
  <c r="BS46" i="3" s="1"/>
  <c r="S46" i="3"/>
  <c r="Y46" i="3" s="1"/>
  <c r="AC46" i="3" s="1"/>
  <c r="AI46" i="3" s="1"/>
  <c r="AM46" i="3" s="1"/>
  <c r="AS46" i="3" s="1"/>
  <c r="AW46" i="3" s="1"/>
  <c r="BC46" i="3" s="1"/>
  <c r="BG46" i="3" s="1"/>
  <c r="BR44" i="3"/>
  <c r="BN44" i="3"/>
  <c r="BM44" i="3"/>
  <c r="BK44" i="3"/>
  <c r="BJ44" i="3"/>
  <c r="BF44" i="3"/>
  <c r="BD44" i="3"/>
  <c r="BA44" i="3"/>
  <c r="AZ44" i="3"/>
  <c r="AY44" i="3"/>
  <c r="AV44" i="3"/>
  <c r="AU44" i="3"/>
  <c r="AT44" i="3"/>
  <c r="AQ44" i="3"/>
  <c r="AP44" i="3"/>
  <c r="AO44" i="3"/>
  <c r="AL44" i="3"/>
  <c r="AK44" i="3"/>
  <c r="AJ44" i="3"/>
  <c r="AG44" i="3"/>
  <c r="AF44" i="3"/>
  <c r="AE44" i="3"/>
  <c r="AB44" i="3"/>
  <c r="AA44" i="3"/>
  <c r="Z44" i="3"/>
  <c r="W44" i="3"/>
  <c r="V44" i="3"/>
  <c r="U44" i="3"/>
  <c r="R44" i="3"/>
  <c r="Q44" i="3"/>
  <c r="P44" i="3"/>
  <c r="M44" i="3"/>
  <c r="L44" i="3"/>
  <c r="K44" i="3"/>
  <c r="J44" i="3"/>
  <c r="H44" i="3"/>
  <c r="G44" i="3"/>
  <c r="F44" i="3"/>
  <c r="E44" i="3"/>
  <c r="BR43" i="3"/>
  <c r="BR45" i="3" s="1"/>
  <c r="BQ43" i="3"/>
  <c r="BN43" i="3"/>
  <c r="BM43" i="3"/>
  <c r="BK43" i="3"/>
  <c r="BJ43" i="3"/>
  <c r="BF43" i="3"/>
  <c r="BF45" i="3" s="1"/>
  <c r="BE43" i="3"/>
  <c r="BD43" i="3"/>
  <c r="BA43" i="3"/>
  <c r="BA45" i="3" s="1"/>
  <c r="AZ43" i="3"/>
  <c r="AY43" i="3"/>
  <c r="AV43" i="3"/>
  <c r="AU43" i="3"/>
  <c r="AU45" i="3" s="1"/>
  <c r="AT43" i="3"/>
  <c r="AQ43" i="3"/>
  <c r="AP43" i="3"/>
  <c r="AP45" i="3" s="1"/>
  <c r="AO43" i="3"/>
  <c r="AO45" i="3" s="1"/>
  <c r="AL43" i="3"/>
  <c r="AK43" i="3"/>
  <c r="AJ43" i="3"/>
  <c r="AG43" i="3"/>
  <c r="AF43" i="3"/>
  <c r="AE43" i="3"/>
  <c r="AB43" i="3"/>
  <c r="AB45" i="3" s="1"/>
  <c r="AA43" i="3"/>
  <c r="Z43" i="3"/>
  <c r="W43" i="3"/>
  <c r="V43" i="3"/>
  <c r="U43" i="3"/>
  <c r="R43" i="3"/>
  <c r="R45" i="3" s="1"/>
  <c r="Q43" i="3"/>
  <c r="P43" i="3"/>
  <c r="M43" i="3"/>
  <c r="L43" i="3"/>
  <c r="K43" i="3"/>
  <c r="J43" i="3"/>
  <c r="J45" i="3" s="1"/>
  <c r="H43" i="3"/>
  <c r="G43" i="3"/>
  <c r="F43" i="3"/>
  <c r="E43" i="3"/>
  <c r="BR41" i="3"/>
  <c r="BN41" i="3"/>
  <c r="BN48" i="3" s="1"/>
  <c r="BM41" i="3"/>
  <c r="BM40" i="3" s="1"/>
  <c r="BK41" i="3"/>
  <c r="BK40" i="3" s="1"/>
  <c r="BJ41" i="3"/>
  <c r="BI41" i="3"/>
  <c r="BF41" i="3"/>
  <c r="BD41" i="3"/>
  <c r="BD40" i="3" s="1"/>
  <c r="BA41" i="3"/>
  <c r="BA40" i="3" s="1"/>
  <c r="AZ41" i="3"/>
  <c r="AZ40" i="3" s="1"/>
  <c r="AY41" i="3"/>
  <c r="AY48" i="3" s="1"/>
  <c r="AV41" i="3"/>
  <c r="AV40" i="3" s="1"/>
  <c r="AU41" i="3"/>
  <c r="AU48" i="3" s="1"/>
  <c r="AT41" i="3"/>
  <c r="AQ41" i="3"/>
  <c r="AQ48" i="3" s="1"/>
  <c r="AP41" i="3"/>
  <c r="AO41" i="3"/>
  <c r="AO40" i="3" s="1"/>
  <c r="AL41" i="3"/>
  <c r="AK41" i="3"/>
  <c r="AK48" i="3" s="1"/>
  <c r="AJ41" i="3"/>
  <c r="AJ48" i="3" s="1"/>
  <c r="AG41" i="3"/>
  <c r="AF41" i="3"/>
  <c r="AF40" i="3" s="1"/>
  <c r="AE41" i="3"/>
  <c r="AE48" i="3" s="1"/>
  <c r="AB41" i="3"/>
  <c r="AB40" i="3" s="1"/>
  <c r="AA41" i="3"/>
  <c r="AA48" i="3" s="1"/>
  <c r="Z41" i="3"/>
  <c r="W41" i="3"/>
  <c r="V41" i="3"/>
  <c r="U41" i="3"/>
  <c r="R41" i="3"/>
  <c r="R48" i="3" s="1"/>
  <c r="Q41" i="3"/>
  <c r="Q48" i="3" s="1"/>
  <c r="P41" i="3"/>
  <c r="P48" i="3" s="1"/>
  <c r="M41" i="3"/>
  <c r="M48" i="3" s="1"/>
  <c r="L41" i="3"/>
  <c r="L48" i="3" s="1"/>
  <c r="K41" i="3"/>
  <c r="K40" i="3" s="1"/>
  <c r="J41" i="3"/>
  <c r="H41" i="3"/>
  <c r="H40" i="3" s="1"/>
  <c r="G41" i="3"/>
  <c r="F41" i="3"/>
  <c r="F48" i="3" s="1"/>
  <c r="E41" i="3"/>
  <c r="E40" i="3" s="1"/>
  <c r="BV40" i="3"/>
  <c r="AJ40" i="3"/>
  <c r="P40" i="3"/>
  <c r="L40" i="3"/>
  <c r="BV39" i="3"/>
  <c r="BR39" i="3"/>
  <c r="BQ39" i="3"/>
  <c r="BN39" i="3"/>
  <c r="BM39" i="3"/>
  <c r="BK39" i="3"/>
  <c r="BJ39" i="3"/>
  <c r="BF39" i="3"/>
  <c r="BE39" i="3"/>
  <c r="BD39" i="3"/>
  <c r="BA39" i="3"/>
  <c r="AZ39" i="3"/>
  <c r="AY39" i="3"/>
  <c r="AV39" i="3"/>
  <c r="AU39" i="3"/>
  <c r="AT39" i="3"/>
  <c r="AQ39" i="3"/>
  <c r="AP39" i="3"/>
  <c r="AO39" i="3"/>
  <c r="AL39" i="3"/>
  <c r="AK39" i="3"/>
  <c r="AJ39" i="3"/>
  <c r="AG39" i="3"/>
  <c r="AF39" i="3"/>
  <c r="AE39" i="3"/>
  <c r="AB39" i="3"/>
  <c r="AA39" i="3"/>
  <c r="Z39" i="3"/>
  <c r="W39" i="3"/>
  <c r="V39" i="3"/>
  <c r="U39" i="3"/>
  <c r="R39" i="3"/>
  <c r="Q39" i="3"/>
  <c r="P39" i="3"/>
  <c r="M39" i="3"/>
  <c r="L39" i="3"/>
  <c r="K39" i="3"/>
  <c r="J39" i="3"/>
  <c r="H39" i="3"/>
  <c r="G39" i="3"/>
  <c r="F39" i="3"/>
  <c r="E39" i="3"/>
  <c r="BX38" i="3"/>
  <c r="BT37" i="3"/>
  <c r="N37" i="3"/>
  <c r="T37" i="3" s="1"/>
  <c r="X37" i="3" s="1"/>
  <c r="AD37" i="3" s="1"/>
  <c r="AH37" i="3" s="1"/>
  <c r="AN37" i="3" s="1"/>
  <c r="AR37" i="3" s="1"/>
  <c r="AX37" i="3" s="1"/>
  <c r="BB37" i="3" s="1"/>
  <c r="BH37" i="3" s="1"/>
  <c r="BL37" i="3" s="1"/>
  <c r="BP37" i="3" s="1"/>
  <c r="BS37" i="3" s="1"/>
  <c r="I37" i="3"/>
  <c r="O37" i="3" s="1"/>
  <c r="S37" i="3" s="1"/>
  <c r="Y37" i="3" s="1"/>
  <c r="AC37" i="3" s="1"/>
  <c r="AI37" i="3" s="1"/>
  <c r="AM37" i="3" s="1"/>
  <c r="AS37" i="3" s="1"/>
  <c r="AW37" i="3" s="1"/>
  <c r="BC37" i="3" s="1"/>
  <c r="BG37" i="3" s="1"/>
  <c r="BT36" i="3"/>
  <c r="BE36" i="3"/>
  <c r="BE44" i="3" s="1"/>
  <c r="N36" i="3"/>
  <c r="T36" i="3" s="1"/>
  <c r="X36" i="3" s="1"/>
  <c r="AD36" i="3" s="1"/>
  <c r="AH36" i="3" s="1"/>
  <c r="AN36" i="3" s="1"/>
  <c r="AR36" i="3" s="1"/>
  <c r="AX36" i="3" s="1"/>
  <c r="BB36" i="3" s="1"/>
  <c r="BH36" i="3" s="1"/>
  <c r="BL36" i="3" s="1"/>
  <c r="BP36" i="3" s="1"/>
  <c r="BS36" i="3" s="1"/>
  <c r="I36" i="3"/>
  <c r="O36" i="3" s="1"/>
  <c r="S36" i="3" s="1"/>
  <c r="Y36" i="3" s="1"/>
  <c r="AC36" i="3" s="1"/>
  <c r="AI36" i="3" s="1"/>
  <c r="AM36" i="3" s="1"/>
  <c r="AS36" i="3" s="1"/>
  <c r="AW36" i="3" s="1"/>
  <c r="BC36" i="3" s="1"/>
  <c r="BG36" i="3" s="1"/>
  <c r="BT35" i="3"/>
  <c r="N35" i="3"/>
  <c r="T35" i="3" s="1"/>
  <c r="X35" i="3" s="1"/>
  <c r="AD35" i="3" s="1"/>
  <c r="AH35" i="3" s="1"/>
  <c r="AN35" i="3" s="1"/>
  <c r="AR35" i="3" s="1"/>
  <c r="AX35" i="3" s="1"/>
  <c r="BB35" i="3" s="1"/>
  <c r="BH35" i="3" s="1"/>
  <c r="BL35" i="3" s="1"/>
  <c r="BP35" i="3" s="1"/>
  <c r="BS35" i="3" s="1"/>
  <c r="I35" i="3"/>
  <c r="O35" i="3" s="1"/>
  <c r="S35" i="3" s="1"/>
  <c r="Y35" i="3" s="1"/>
  <c r="AC35" i="3" s="1"/>
  <c r="AI35" i="3" s="1"/>
  <c r="AM35" i="3" s="1"/>
  <c r="AS35" i="3" s="1"/>
  <c r="AW35" i="3" s="1"/>
  <c r="BC35" i="3" s="1"/>
  <c r="BG35" i="3" s="1"/>
  <c r="BT34" i="3"/>
  <c r="N34" i="3"/>
  <c r="T34" i="3" s="1"/>
  <c r="X34" i="3" s="1"/>
  <c r="AD34" i="3" s="1"/>
  <c r="AH34" i="3" s="1"/>
  <c r="AN34" i="3" s="1"/>
  <c r="AR34" i="3" s="1"/>
  <c r="AX34" i="3" s="1"/>
  <c r="BB34" i="3" s="1"/>
  <c r="BH34" i="3" s="1"/>
  <c r="BL34" i="3" s="1"/>
  <c r="BP34" i="3" s="1"/>
  <c r="BS34" i="3" s="1"/>
  <c r="I34" i="3"/>
  <c r="O34" i="3" s="1"/>
  <c r="S34" i="3" s="1"/>
  <c r="Y34" i="3" s="1"/>
  <c r="AC34" i="3" s="1"/>
  <c r="AI34" i="3" s="1"/>
  <c r="AM34" i="3" s="1"/>
  <c r="AS34" i="3" s="1"/>
  <c r="AW34" i="3" s="1"/>
  <c r="BC34" i="3" s="1"/>
  <c r="BG34" i="3" s="1"/>
  <c r="BT33" i="3"/>
  <c r="N33" i="3"/>
  <c r="T33" i="3" s="1"/>
  <c r="X33" i="3" s="1"/>
  <c r="AD33" i="3" s="1"/>
  <c r="AH33" i="3" s="1"/>
  <c r="AN33" i="3" s="1"/>
  <c r="AR33" i="3" s="1"/>
  <c r="AX33" i="3" s="1"/>
  <c r="BB33" i="3" s="1"/>
  <c r="BH33" i="3" s="1"/>
  <c r="BL33" i="3" s="1"/>
  <c r="BP33" i="3" s="1"/>
  <c r="BS33" i="3" s="1"/>
  <c r="I33" i="3"/>
  <c r="O33" i="3" s="1"/>
  <c r="S33" i="3" s="1"/>
  <c r="Y33" i="3" s="1"/>
  <c r="AC33" i="3" s="1"/>
  <c r="AI33" i="3" s="1"/>
  <c r="AM33" i="3" s="1"/>
  <c r="AS33" i="3" s="1"/>
  <c r="AW33" i="3" s="1"/>
  <c r="BC33" i="3" s="1"/>
  <c r="BG33" i="3" s="1"/>
  <c r="BT32" i="3"/>
  <c r="N32" i="3"/>
  <c r="T32" i="3" s="1"/>
  <c r="X32" i="3" s="1"/>
  <c r="AD32" i="3" s="1"/>
  <c r="AH32" i="3" s="1"/>
  <c r="AN32" i="3" s="1"/>
  <c r="AR32" i="3" s="1"/>
  <c r="AX32" i="3" s="1"/>
  <c r="BB32" i="3" s="1"/>
  <c r="BH32" i="3" s="1"/>
  <c r="BL32" i="3" s="1"/>
  <c r="BP32" i="3" s="1"/>
  <c r="BS32" i="3" s="1"/>
  <c r="I32" i="3"/>
  <c r="O32" i="3" s="1"/>
  <c r="S32" i="3" s="1"/>
  <c r="Y32" i="3" s="1"/>
  <c r="AC32" i="3" s="1"/>
  <c r="AI32" i="3" s="1"/>
  <c r="AM32" i="3" s="1"/>
  <c r="AS32" i="3" s="1"/>
  <c r="AW32" i="3" s="1"/>
  <c r="BC32" i="3" s="1"/>
  <c r="BG32" i="3" s="1"/>
  <c r="BT31" i="3"/>
  <c r="N31" i="3"/>
  <c r="T31" i="3" s="1"/>
  <c r="X31" i="3" s="1"/>
  <c r="AD31" i="3" s="1"/>
  <c r="AH31" i="3" s="1"/>
  <c r="AN31" i="3" s="1"/>
  <c r="AR31" i="3" s="1"/>
  <c r="AX31" i="3" s="1"/>
  <c r="BB31" i="3" s="1"/>
  <c r="BH31" i="3" s="1"/>
  <c r="BL31" i="3" s="1"/>
  <c r="BP31" i="3" s="1"/>
  <c r="BS31" i="3" s="1"/>
  <c r="I31" i="3"/>
  <c r="O31" i="3" s="1"/>
  <c r="S31" i="3" s="1"/>
  <c r="Y31" i="3" s="1"/>
  <c r="AC31" i="3" s="1"/>
  <c r="AI31" i="3" s="1"/>
  <c r="AM31" i="3" s="1"/>
  <c r="AS31" i="3" s="1"/>
  <c r="AW31" i="3" s="1"/>
  <c r="BC31" i="3" s="1"/>
  <c r="BG31" i="3" s="1"/>
  <c r="BT30" i="3"/>
  <c r="N30" i="3"/>
  <c r="T30" i="3" s="1"/>
  <c r="X30" i="3" s="1"/>
  <c r="AD30" i="3" s="1"/>
  <c r="AH30" i="3" s="1"/>
  <c r="AN30" i="3" s="1"/>
  <c r="AR30" i="3" s="1"/>
  <c r="AX30" i="3" s="1"/>
  <c r="BB30" i="3" s="1"/>
  <c r="BH30" i="3" s="1"/>
  <c r="BL30" i="3" s="1"/>
  <c r="BP30" i="3" s="1"/>
  <c r="BS30" i="3" s="1"/>
  <c r="I30" i="3"/>
  <c r="O30" i="3" s="1"/>
  <c r="S30" i="3" s="1"/>
  <c r="Y30" i="3" s="1"/>
  <c r="AC30" i="3" s="1"/>
  <c r="AI30" i="3" s="1"/>
  <c r="AM30" i="3" s="1"/>
  <c r="AS30" i="3" s="1"/>
  <c r="AW30" i="3" s="1"/>
  <c r="BC30" i="3" s="1"/>
  <c r="BG30" i="3" s="1"/>
  <c r="BI29" i="3"/>
  <c r="BI44" i="3" s="1"/>
  <c r="N29" i="3"/>
  <c r="I29" i="3"/>
  <c r="N28" i="3"/>
  <c r="T28" i="3" s="1"/>
  <c r="X28" i="3" s="1"/>
  <c r="AD28" i="3" s="1"/>
  <c r="AH28" i="3" s="1"/>
  <c r="AN28" i="3" s="1"/>
  <c r="AR28" i="3" s="1"/>
  <c r="AX28" i="3" s="1"/>
  <c r="BB28" i="3" s="1"/>
  <c r="BH28" i="3" s="1"/>
  <c r="BL28" i="3" s="1"/>
  <c r="BP28" i="3" s="1"/>
  <c r="BS28" i="3" s="1"/>
  <c r="I28" i="3"/>
  <c r="O28" i="3" s="1"/>
  <c r="S28" i="3" s="1"/>
  <c r="Y28" i="3" s="1"/>
  <c r="AC28" i="3" s="1"/>
  <c r="AI28" i="3" s="1"/>
  <c r="AM28" i="3" s="1"/>
  <c r="AS28" i="3" s="1"/>
  <c r="AW28" i="3" s="1"/>
  <c r="BC28" i="3" s="1"/>
  <c r="BG28" i="3" s="1"/>
  <c r="N27" i="3"/>
  <c r="T27" i="3" s="1"/>
  <c r="X27" i="3" s="1"/>
  <c r="AD27" i="3" s="1"/>
  <c r="AH27" i="3" s="1"/>
  <c r="AN27" i="3" s="1"/>
  <c r="AR27" i="3" s="1"/>
  <c r="AX27" i="3" s="1"/>
  <c r="BB27" i="3" s="1"/>
  <c r="BH27" i="3" s="1"/>
  <c r="BL27" i="3" s="1"/>
  <c r="BP27" i="3" s="1"/>
  <c r="I27" i="3"/>
  <c r="O27" i="3" s="1"/>
  <c r="S27" i="3" s="1"/>
  <c r="Y27" i="3" s="1"/>
  <c r="AC27" i="3" s="1"/>
  <c r="AI27" i="3" s="1"/>
  <c r="AM27" i="3" s="1"/>
  <c r="AS27" i="3" s="1"/>
  <c r="AW27" i="3" s="1"/>
  <c r="BC27" i="3" s="1"/>
  <c r="BG27" i="3" s="1"/>
  <c r="T26" i="3"/>
  <c r="X26" i="3" s="1"/>
  <c r="AD26" i="3" s="1"/>
  <c r="AH26" i="3" s="1"/>
  <c r="AN26" i="3" s="1"/>
  <c r="AR26" i="3" s="1"/>
  <c r="AX26" i="3" s="1"/>
  <c r="BB26" i="3" s="1"/>
  <c r="BH26" i="3" s="1"/>
  <c r="BL26" i="3" s="1"/>
  <c r="BP26" i="3" s="1"/>
  <c r="O26" i="3"/>
  <c r="S26" i="3" s="1"/>
  <c r="Y26" i="3" s="1"/>
  <c r="AC26" i="3" s="1"/>
  <c r="AI26" i="3" s="1"/>
  <c r="AM26" i="3" s="1"/>
  <c r="AS26" i="3" s="1"/>
  <c r="AW26" i="3" s="1"/>
  <c r="BC26" i="3" s="1"/>
  <c r="BG26" i="3" s="1"/>
  <c r="N26" i="3"/>
  <c r="I26" i="3"/>
  <c r="N25" i="3"/>
  <c r="T25" i="3" s="1"/>
  <c r="X25" i="3" s="1"/>
  <c r="AD25" i="3" s="1"/>
  <c r="AH25" i="3" s="1"/>
  <c r="AN25" i="3" s="1"/>
  <c r="AR25" i="3" s="1"/>
  <c r="AX25" i="3" s="1"/>
  <c r="BB25" i="3" s="1"/>
  <c r="BH25" i="3" s="1"/>
  <c r="BL25" i="3" s="1"/>
  <c r="BP25" i="3" s="1"/>
  <c r="I25" i="3"/>
  <c r="O25" i="3" s="1"/>
  <c r="S25" i="3" s="1"/>
  <c r="Y25" i="3" s="1"/>
  <c r="AC25" i="3" s="1"/>
  <c r="AI25" i="3" s="1"/>
  <c r="AM25" i="3" s="1"/>
  <c r="AS25" i="3" s="1"/>
  <c r="AW25" i="3" s="1"/>
  <c r="BC25" i="3" s="1"/>
  <c r="BG25" i="3" s="1"/>
  <c r="BT24" i="3"/>
  <c r="N24" i="3"/>
  <c r="T24" i="3" s="1"/>
  <c r="X24" i="3" s="1"/>
  <c r="AD24" i="3" s="1"/>
  <c r="AH24" i="3" s="1"/>
  <c r="AN24" i="3" s="1"/>
  <c r="AR24" i="3" s="1"/>
  <c r="AX24" i="3" s="1"/>
  <c r="BB24" i="3" s="1"/>
  <c r="BH24" i="3" s="1"/>
  <c r="BL24" i="3" s="1"/>
  <c r="BP24" i="3" s="1"/>
  <c r="I24" i="3"/>
  <c r="O24" i="3" s="1"/>
  <c r="S24" i="3" s="1"/>
  <c r="Y24" i="3" s="1"/>
  <c r="AC24" i="3" s="1"/>
  <c r="AI24" i="3" s="1"/>
  <c r="AM24" i="3" s="1"/>
  <c r="AS24" i="3" s="1"/>
  <c r="AW24" i="3" s="1"/>
  <c r="BC24" i="3" s="1"/>
  <c r="BG24" i="3" s="1"/>
  <c r="N23" i="3"/>
  <c r="T23" i="3" s="1"/>
  <c r="X23" i="3" s="1"/>
  <c r="AD23" i="3" s="1"/>
  <c r="AH23" i="3" s="1"/>
  <c r="AN23" i="3" s="1"/>
  <c r="AR23" i="3" s="1"/>
  <c r="AX23" i="3" s="1"/>
  <c r="BB23" i="3" s="1"/>
  <c r="BH23" i="3" s="1"/>
  <c r="BL23" i="3" s="1"/>
  <c r="BP23" i="3" s="1"/>
  <c r="I23" i="3"/>
  <c r="O23" i="3" s="1"/>
  <c r="S23" i="3" s="1"/>
  <c r="Y23" i="3" s="1"/>
  <c r="AC23" i="3" s="1"/>
  <c r="AI23" i="3" s="1"/>
  <c r="AM23" i="3" s="1"/>
  <c r="AS23" i="3" s="1"/>
  <c r="AW23" i="3" s="1"/>
  <c r="BC23" i="3" s="1"/>
  <c r="BG23" i="3" s="1"/>
  <c r="N22" i="3"/>
  <c r="T22" i="3" s="1"/>
  <c r="X22" i="3" s="1"/>
  <c r="AD22" i="3" s="1"/>
  <c r="AH22" i="3" s="1"/>
  <c r="AN22" i="3" s="1"/>
  <c r="AR22" i="3" s="1"/>
  <c r="AX22" i="3" s="1"/>
  <c r="BB22" i="3" s="1"/>
  <c r="BH22" i="3" s="1"/>
  <c r="BL22" i="3" s="1"/>
  <c r="BP22" i="3" s="1"/>
  <c r="I22" i="3"/>
  <c r="O22" i="3" s="1"/>
  <c r="S22" i="3" s="1"/>
  <c r="Y22" i="3" s="1"/>
  <c r="AC22" i="3" s="1"/>
  <c r="AI22" i="3" s="1"/>
  <c r="AM22" i="3" s="1"/>
  <c r="AS22" i="3" s="1"/>
  <c r="AW22" i="3" s="1"/>
  <c r="BC22" i="3" s="1"/>
  <c r="BG22" i="3" s="1"/>
  <c r="N21" i="3"/>
  <c r="T21" i="3" s="1"/>
  <c r="I21" i="3"/>
  <c r="O16" i="3"/>
  <c r="Y16" i="3" s="1"/>
  <c r="AI16" i="3" s="1"/>
  <c r="AS16" i="3" s="1"/>
  <c r="BC16" i="3" s="1"/>
  <c r="BM16" i="3" s="1"/>
  <c r="G24" i="5" l="1"/>
  <c r="J20" i="5"/>
  <c r="I23" i="5"/>
  <c r="J23" i="5"/>
  <c r="H24" i="5"/>
  <c r="I18" i="5"/>
  <c r="J22" i="5"/>
  <c r="J18" i="5"/>
  <c r="I21" i="5"/>
  <c r="J21" i="5"/>
  <c r="I17" i="5"/>
  <c r="E24" i="5"/>
  <c r="J17" i="5"/>
  <c r="I20" i="5"/>
  <c r="F24" i="5"/>
  <c r="N24" i="4"/>
  <c r="M24" i="4"/>
  <c r="AB48" i="3"/>
  <c r="AY40" i="3"/>
  <c r="K45" i="3"/>
  <c r="AE45" i="3"/>
  <c r="E45" i="3"/>
  <c r="BM45" i="3"/>
  <c r="AF48" i="3"/>
  <c r="AA40" i="3"/>
  <c r="BN40" i="3"/>
  <c r="L45" i="3"/>
  <c r="AF45" i="3"/>
  <c r="F45" i="3"/>
  <c r="BN45" i="3"/>
  <c r="AE40" i="3"/>
  <c r="BJ45" i="3"/>
  <c r="M45" i="3"/>
  <c r="Z45" i="3"/>
  <c r="AV48" i="3"/>
  <c r="P45" i="3"/>
  <c r="BD45" i="3"/>
  <c r="H45" i="3"/>
  <c r="BV41" i="3"/>
  <c r="BV48" i="3" s="1"/>
  <c r="BE45" i="3"/>
  <c r="BA48" i="3"/>
  <c r="AU40" i="3"/>
  <c r="E48" i="3"/>
  <c r="AZ48" i="3"/>
  <c r="V45" i="3"/>
  <c r="AG45" i="3"/>
  <c r="W45" i="3"/>
  <c r="AQ45" i="3"/>
  <c r="K48" i="3"/>
  <c r="BK48" i="3"/>
  <c r="H48" i="3"/>
  <c r="F40" i="3"/>
  <c r="G45" i="3"/>
  <c r="AT45" i="3"/>
  <c r="Q45" i="3"/>
  <c r="BM48" i="3"/>
  <c r="BE41" i="3"/>
  <c r="BE40" i="3" s="1"/>
  <c r="AA45" i="3"/>
  <c r="AL45" i="3"/>
  <c r="BW28" i="3"/>
  <c r="BX28" i="3" s="1"/>
  <c r="BO28" i="3"/>
  <c r="BT28" i="3" s="1"/>
  <c r="BW26" i="3"/>
  <c r="BX26" i="3" s="1"/>
  <c r="BO26" i="3"/>
  <c r="BW32" i="3"/>
  <c r="BX32" i="3" s="1"/>
  <c r="BO32" i="3"/>
  <c r="BO46" i="3"/>
  <c r="BT46" i="3" s="1"/>
  <c r="BW46" i="3"/>
  <c r="BX46" i="3" s="1"/>
  <c r="BW27" i="3"/>
  <c r="BX27" i="3" s="1"/>
  <c r="BO27" i="3"/>
  <c r="BO36" i="3"/>
  <c r="BW36" i="3"/>
  <c r="BX36" i="3" s="1"/>
  <c r="BW23" i="3"/>
  <c r="BX23" i="3" s="1"/>
  <c r="BO23" i="3"/>
  <c r="BO25" i="3"/>
  <c r="BW25" i="3"/>
  <c r="BX25" i="3" s="1"/>
  <c r="BW30" i="3"/>
  <c r="BX30" i="3" s="1"/>
  <c r="BO30" i="3"/>
  <c r="BW31" i="3"/>
  <c r="BX31" i="3" s="1"/>
  <c r="BO31" i="3"/>
  <c r="BO37" i="3"/>
  <c r="BW37" i="3"/>
  <c r="BX37" i="3" s="1"/>
  <c r="BW22" i="3"/>
  <c r="BX22" i="3" s="1"/>
  <c r="BO22" i="3"/>
  <c r="BO35" i="3"/>
  <c r="BW35" i="3"/>
  <c r="BX35" i="3" s="1"/>
  <c r="BO24" i="3"/>
  <c r="BQ24" i="3" s="1"/>
  <c r="BS24" i="3" s="1"/>
  <c r="BW24" i="3"/>
  <c r="BX24" i="3" s="1"/>
  <c r="BW33" i="3"/>
  <c r="BX33" i="3" s="1"/>
  <c r="BO33" i="3"/>
  <c r="BO34" i="3"/>
  <c r="BW34" i="3"/>
  <c r="BX34" i="3" s="1"/>
  <c r="I43" i="3"/>
  <c r="O29" i="3"/>
  <c r="I39" i="3"/>
  <c r="I44" i="3"/>
  <c r="AO48" i="3"/>
  <c r="N43" i="3"/>
  <c r="N44" i="3"/>
  <c r="N39" i="3"/>
  <c r="T29" i="3"/>
  <c r="W48" i="3"/>
  <c r="W40" i="3"/>
  <c r="BR48" i="3"/>
  <c r="BR40" i="3"/>
  <c r="N41" i="3"/>
  <c r="BW47" i="3"/>
  <c r="BX47" i="3" s="1"/>
  <c r="BO47" i="3"/>
  <c r="BT47" i="3" s="1"/>
  <c r="I41" i="3"/>
  <c r="O21" i="3"/>
  <c r="AQ40" i="3"/>
  <c r="M40" i="3"/>
  <c r="AP40" i="3"/>
  <c r="AP48" i="3"/>
  <c r="J48" i="3"/>
  <c r="J40" i="3"/>
  <c r="BF48" i="3"/>
  <c r="BF40" i="3"/>
  <c r="BD48" i="3"/>
  <c r="X21" i="3"/>
  <c r="Q40" i="3"/>
  <c r="BI48" i="3"/>
  <c r="BI40" i="3"/>
  <c r="BI43" i="3"/>
  <c r="BI45" i="3" s="1"/>
  <c r="BI39" i="3"/>
  <c r="R40" i="3"/>
  <c r="AG40" i="3"/>
  <c r="AG48" i="3"/>
  <c r="U45" i="3"/>
  <c r="AT48" i="3"/>
  <c r="AT40" i="3"/>
  <c r="BK45" i="3"/>
  <c r="AK45" i="3"/>
  <c r="AY45" i="3"/>
  <c r="G48" i="3"/>
  <c r="G40" i="3"/>
  <c r="U48" i="3"/>
  <c r="U40" i="3"/>
  <c r="AZ45" i="3"/>
  <c r="V48" i="3"/>
  <c r="V40" i="3"/>
  <c r="BJ48" i="3"/>
  <c r="BJ40" i="3"/>
  <c r="AK40" i="3"/>
  <c r="Z48" i="3"/>
  <c r="Z40" i="3"/>
  <c r="AL48" i="3"/>
  <c r="AL40" i="3"/>
  <c r="AJ45" i="3"/>
  <c r="AV45" i="3"/>
  <c r="J24" i="5" l="1"/>
  <c r="I24" i="5"/>
  <c r="K17" i="5"/>
  <c r="BV45" i="3"/>
  <c r="BE48" i="3"/>
  <c r="I45" i="3"/>
  <c r="AD21" i="3"/>
  <c r="T39" i="3"/>
  <c r="T44" i="3"/>
  <c r="X29" i="3"/>
  <c r="T43" i="3"/>
  <c r="T45" i="3" s="1"/>
  <c r="N48" i="3"/>
  <c r="N40" i="3"/>
  <c r="BQ25" i="3"/>
  <c r="BS25" i="3" s="1"/>
  <c r="BT25" i="3"/>
  <c r="BQ27" i="3"/>
  <c r="BS27" i="3" s="1"/>
  <c r="O41" i="3"/>
  <c r="S21" i="3"/>
  <c r="I40" i="3"/>
  <c r="I48" i="3"/>
  <c r="N45" i="3"/>
  <c r="O39" i="3"/>
  <c r="S29" i="3"/>
  <c r="O44" i="3"/>
  <c r="O43" i="3"/>
  <c r="BQ23" i="3"/>
  <c r="BS23" i="3" s="1"/>
  <c r="BT23" i="3"/>
  <c r="BQ26" i="3"/>
  <c r="BS26" i="3" s="1"/>
  <c r="BQ22" i="3"/>
  <c r="BS22" i="3" s="1"/>
  <c r="T41" i="3"/>
  <c r="K21" i="5" l="1"/>
  <c r="L21" i="5" s="1"/>
  <c r="M21" i="5" s="1"/>
  <c r="K23" i="5"/>
  <c r="L23" i="5" s="1"/>
  <c r="M23" i="5" s="1"/>
  <c r="K19" i="5"/>
  <c r="L19" i="5" s="1"/>
  <c r="M19" i="5" s="1"/>
  <c r="K22" i="5"/>
  <c r="L22" i="5" s="1"/>
  <c r="M22" i="5" s="1"/>
  <c r="K18" i="5"/>
  <c r="L18" i="5" s="1"/>
  <c r="M18" i="5" s="1"/>
  <c r="L17" i="5"/>
  <c r="K20" i="5"/>
  <c r="L20" i="5" s="1"/>
  <c r="M20" i="5" s="1"/>
  <c r="O45" i="3"/>
  <c r="BT27" i="3"/>
  <c r="S44" i="3"/>
  <c r="Y29" i="3"/>
  <c r="S43" i="3"/>
  <c r="S39" i="3"/>
  <c r="S41" i="3"/>
  <c r="Y21" i="3"/>
  <c r="AH21" i="3"/>
  <c r="X39" i="3"/>
  <c r="X43" i="3"/>
  <c r="AD29" i="3"/>
  <c r="X44" i="3"/>
  <c r="T40" i="3"/>
  <c r="T48" i="3"/>
  <c r="BT22" i="3"/>
  <c r="BT26" i="3"/>
  <c r="O40" i="3"/>
  <c r="O48" i="3"/>
  <c r="X41" i="3"/>
  <c r="L24" i="5" l="1"/>
  <c r="M17" i="5"/>
  <c r="K24" i="5"/>
  <c r="X45" i="3"/>
  <c r="S45" i="3"/>
  <c r="AD43" i="3"/>
  <c r="AD39" i="3"/>
  <c r="AD44" i="3"/>
  <c r="AH29" i="3"/>
  <c r="AD41" i="3"/>
  <c r="X40" i="3"/>
  <c r="X48" i="3"/>
  <c r="AN21" i="3"/>
  <c r="AH41" i="3"/>
  <c r="Y41" i="3"/>
  <c r="AC21" i="3"/>
  <c r="S48" i="3"/>
  <c r="S40" i="3"/>
  <c r="Y39" i="3"/>
  <c r="AC29" i="3"/>
  <c r="Y44" i="3"/>
  <c r="Y43" i="3"/>
  <c r="Y45" i="3" s="1"/>
  <c r="AI21" i="3" l="1"/>
  <c r="AC41" i="3"/>
  <c r="Y48" i="3"/>
  <c r="Y40" i="3"/>
  <c r="AH48" i="3"/>
  <c r="AH40" i="3"/>
  <c r="AN41" i="3"/>
  <c r="AR21" i="3"/>
  <c r="AD40" i="3"/>
  <c r="AD48" i="3"/>
  <c r="AH44" i="3"/>
  <c r="AH43" i="3"/>
  <c r="AN29" i="3"/>
  <c r="AH39" i="3"/>
  <c r="AI29" i="3"/>
  <c r="AC43" i="3"/>
  <c r="AC44" i="3"/>
  <c r="AC39" i="3"/>
  <c r="AD45" i="3"/>
  <c r="AH45" i="3" l="1"/>
  <c r="AX21" i="3"/>
  <c r="AN48" i="3"/>
  <c r="AN40" i="3"/>
  <c r="AC45" i="3"/>
  <c r="AI44" i="3"/>
  <c r="AI43" i="3"/>
  <c r="AI45" i="3" s="1"/>
  <c r="AI39" i="3"/>
  <c r="AM29" i="3"/>
  <c r="AC48" i="3"/>
  <c r="AC40" i="3"/>
  <c r="AR29" i="3"/>
  <c r="AN44" i="3"/>
  <c r="AN39" i="3"/>
  <c r="AN43" i="3"/>
  <c r="AN45" i="3" s="1"/>
  <c r="AI41" i="3"/>
  <c r="AM21" i="3"/>
  <c r="AR39" i="3" l="1"/>
  <c r="AX29" i="3"/>
  <c r="AR43" i="3"/>
  <c r="AR44" i="3"/>
  <c r="AM43" i="3"/>
  <c r="AM44" i="3"/>
  <c r="AM39" i="3"/>
  <c r="AS29" i="3"/>
  <c r="AM41" i="3"/>
  <c r="AS21" i="3"/>
  <c r="AI48" i="3"/>
  <c r="AI40" i="3"/>
  <c r="AR41" i="3"/>
  <c r="AX41" i="3"/>
  <c r="BB21" i="3"/>
  <c r="AM45" i="3" l="1"/>
  <c r="AS41" i="3"/>
  <c r="AW21" i="3"/>
  <c r="AM48" i="3"/>
  <c r="AM40" i="3"/>
  <c r="AS44" i="3"/>
  <c r="AS43" i="3"/>
  <c r="AS45" i="3" s="1"/>
  <c r="AS39" i="3"/>
  <c r="AW29" i="3"/>
  <c r="BH21" i="3"/>
  <c r="BB41" i="3"/>
  <c r="AR45" i="3"/>
  <c r="AX48" i="3"/>
  <c r="AX40" i="3"/>
  <c r="AX43" i="3"/>
  <c r="AX39" i="3"/>
  <c r="BB29" i="3"/>
  <c r="AX44" i="3"/>
  <c r="AR48" i="3"/>
  <c r="AR40" i="3"/>
  <c r="BL21" i="3" l="1"/>
  <c r="AX45" i="3"/>
  <c r="AW41" i="3"/>
  <c r="BC21" i="3"/>
  <c r="BC29" i="3"/>
  <c r="AW43" i="3"/>
  <c r="AW44" i="3"/>
  <c r="AW39" i="3"/>
  <c r="BB43" i="3"/>
  <c r="BB44" i="3"/>
  <c r="BB39" i="3"/>
  <c r="BH29" i="3"/>
  <c r="AS48" i="3"/>
  <c r="AS40" i="3"/>
  <c r="BB48" i="3"/>
  <c r="BB40" i="3"/>
  <c r="BB45" i="3" l="1"/>
  <c r="AW45" i="3"/>
  <c r="BC44" i="3"/>
  <c r="BC39" i="3"/>
  <c r="BC43" i="3"/>
  <c r="BG29" i="3"/>
  <c r="BG21" i="3"/>
  <c r="BC41" i="3"/>
  <c r="BL41" i="3"/>
  <c r="BP21" i="3"/>
  <c r="AW48" i="3"/>
  <c r="AW40" i="3"/>
  <c r="BH39" i="3"/>
  <c r="BL29" i="3"/>
  <c r="BH44" i="3"/>
  <c r="BH43" i="3"/>
  <c r="BH45" i="3" s="1"/>
  <c r="BH41" i="3"/>
  <c r="BL48" i="3" l="1"/>
  <c r="BL40" i="3"/>
  <c r="BC48" i="3"/>
  <c r="BC40" i="3"/>
  <c r="BW21" i="3"/>
  <c r="BX21" i="3" s="1"/>
  <c r="BG41" i="3"/>
  <c r="BO21" i="3"/>
  <c r="BG44" i="3"/>
  <c r="BG43" i="3"/>
  <c r="BW29" i="3"/>
  <c r="BX29" i="3" s="1"/>
  <c r="BO29" i="3"/>
  <c r="BG39" i="3"/>
  <c r="BH48" i="3"/>
  <c r="BH40" i="3"/>
  <c r="BC45" i="3"/>
  <c r="BL39" i="3"/>
  <c r="BP29" i="3"/>
  <c r="BP41" i="3" s="1"/>
  <c r="BL43" i="3"/>
  <c r="BL44" i="3"/>
  <c r="BP40" i="3" l="1"/>
  <c r="BP48" i="3"/>
  <c r="BG45" i="3"/>
  <c r="BG40" i="3"/>
  <c r="BW40" i="3" s="1"/>
  <c r="BG48" i="3"/>
  <c r="BW41" i="3"/>
  <c r="BW48" i="3" s="1"/>
  <c r="BL45" i="3"/>
  <c r="BQ21" i="3"/>
  <c r="BT21" i="3" s="1"/>
  <c r="BO41" i="3"/>
  <c r="BP39" i="3"/>
  <c r="BP43" i="3"/>
  <c r="BP45" i="3" s="1"/>
  <c r="BS29" i="3"/>
  <c r="BP44" i="3"/>
  <c r="BW39" i="3"/>
  <c r="BO44" i="3"/>
  <c r="BO43" i="3"/>
  <c r="BO39" i="3"/>
  <c r="BT29" i="3"/>
  <c r="BO40" i="3" l="1"/>
  <c r="BO48" i="3"/>
  <c r="BO45" i="3"/>
  <c r="BQ44" i="3"/>
  <c r="BQ45" i="3" s="1"/>
  <c r="BQ41" i="3"/>
  <c r="BS21" i="3"/>
  <c r="BS41" i="3" s="1"/>
  <c r="BT39" i="3"/>
  <c r="BT40" i="3"/>
  <c r="BS44" i="3"/>
  <c r="BS43" i="3"/>
  <c r="BS39" i="3"/>
  <c r="BS45" i="3" l="1"/>
  <c r="BQ48" i="3"/>
  <c r="BQ40" i="3"/>
  <c r="BT41" i="3"/>
  <c r="BT48" i="3" s="1"/>
  <c r="BS48" i="3"/>
  <c r="BS40" i="3"/>
  <c r="G26" i="2" l="1"/>
  <c r="G27" i="2" s="1"/>
  <c r="G24" i="2"/>
  <c r="N23" i="2"/>
  <c r="L23" i="2"/>
  <c r="K23" i="2"/>
  <c r="I23" i="2"/>
  <c r="M23" i="2" s="1"/>
  <c r="N22" i="2"/>
  <c r="L22" i="2"/>
  <c r="K22" i="2"/>
  <c r="I22" i="2"/>
  <c r="M22" i="2" s="1"/>
  <c r="N21" i="2"/>
  <c r="M21" i="2"/>
  <c r="L21" i="2"/>
  <c r="K21" i="2"/>
  <c r="I21" i="2"/>
  <c r="N20" i="2"/>
  <c r="L20" i="2"/>
  <c r="K20" i="2"/>
  <c r="I20" i="2"/>
  <c r="M20" i="2" s="1"/>
  <c r="N19" i="2"/>
  <c r="L19" i="2"/>
  <c r="K19" i="2"/>
  <c r="I19" i="2"/>
  <c r="M19" i="2" s="1"/>
  <c r="N18" i="2"/>
  <c r="L18" i="2"/>
  <c r="K18" i="2"/>
  <c r="I18" i="2"/>
  <c r="M18" i="2" s="1"/>
  <c r="N17" i="2"/>
  <c r="M17" i="2"/>
  <c r="L17" i="2"/>
  <c r="K17" i="2"/>
  <c r="I17" i="2"/>
  <c r="D15" i="2"/>
  <c r="D14" i="2"/>
  <c r="D13" i="2"/>
  <c r="BK48" i="1"/>
  <c r="W48" i="1"/>
  <c r="V48" i="1"/>
  <c r="Q48" i="1"/>
  <c r="P48" i="1"/>
  <c r="AN47" i="1"/>
  <c r="AR47" i="1" s="1"/>
  <c r="AX47" i="1" s="1"/>
  <c r="BB47" i="1" s="1"/>
  <c r="BH47" i="1" s="1"/>
  <c r="BL47" i="1" s="1"/>
  <c r="BP47" i="1" s="1"/>
  <c r="BS47" i="1" s="1"/>
  <c r="AI47" i="1"/>
  <c r="AM47" i="1" s="1"/>
  <c r="AS47" i="1" s="1"/>
  <c r="AW47" i="1" s="1"/>
  <c r="BC47" i="1" s="1"/>
  <c r="BG47" i="1" s="1"/>
  <c r="X46" i="1"/>
  <c r="AD46" i="1" s="1"/>
  <c r="AH46" i="1" s="1"/>
  <c r="AN46" i="1" s="1"/>
  <c r="AR46" i="1" s="1"/>
  <c r="AX46" i="1" s="1"/>
  <c r="BB46" i="1" s="1"/>
  <c r="BH46" i="1" s="1"/>
  <c r="BL46" i="1" s="1"/>
  <c r="BP46" i="1" s="1"/>
  <c r="BS46" i="1" s="1"/>
  <c r="S46" i="1"/>
  <c r="Y46" i="1" s="1"/>
  <c r="AC46" i="1" s="1"/>
  <c r="AI46" i="1" s="1"/>
  <c r="AM46" i="1" s="1"/>
  <c r="AS46" i="1" s="1"/>
  <c r="AW46" i="1" s="1"/>
  <c r="BC46" i="1" s="1"/>
  <c r="BG46" i="1" s="1"/>
  <c r="BV45" i="1"/>
  <c r="BM45" i="1"/>
  <c r="BR44" i="1"/>
  <c r="BR45" i="1" s="1"/>
  <c r="BN44" i="1"/>
  <c r="BN45" i="1" s="1"/>
  <c r="BM44" i="1"/>
  <c r="BK44" i="1"/>
  <c r="BJ44" i="1"/>
  <c r="BF44" i="1"/>
  <c r="BD44" i="1"/>
  <c r="BA44" i="1"/>
  <c r="BA45" i="1" s="1"/>
  <c r="AZ44" i="1"/>
  <c r="AY44" i="1"/>
  <c r="AV44" i="1"/>
  <c r="AU44" i="1"/>
  <c r="AT44" i="1"/>
  <c r="AQ44" i="1"/>
  <c r="AP44" i="1"/>
  <c r="AO44" i="1"/>
  <c r="AL44" i="1"/>
  <c r="AK44" i="1"/>
  <c r="AJ44" i="1"/>
  <c r="AG44" i="1"/>
  <c r="AF44" i="1"/>
  <c r="AF45" i="1" s="1"/>
  <c r="AE44" i="1"/>
  <c r="AE45" i="1" s="1"/>
  <c r="AB44" i="1"/>
  <c r="AA44" i="1"/>
  <c r="Z44" i="1"/>
  <c r="W44" i="1"/>
  <c r="V44" i="1"/>
  <c r="U44" i="1"/>
  <c r="R44" i="1"/>
  <c r="Q44" i="1"/>
  <c r="P44" i="1"/>
  <c r="M44" i="1"/>
  <c r="L44" i="1"/>
  <c r="L45" i="1" s="1"/>
  <c r="K44" i="1"/>
  <c r="J44" i="1"/>
  <c r="H44" i="1"/>
  <c r="G44" i="1"/>
  <c r="F44" i="1"/>
  <c r="E44" i="1"/>
  <c r="BR43" i="1"/>
  <c r="BQ43" i="1"/>
  <c r="BN43" i="1"/>
  <c r="BM43" i="1"/>
  <c r="BK43" i="1"/>
  <c r="BK45" i="1" s="1"/>
  <c r="BJ43" i="1"/>
  <c r="BJ45" i="1" s="1"/>
  <c r="BF43" i="1"/>
  <c r="BF45" i="1" s="1"/>
  <c r="BE43" i="1"/>
  <c r="BD43" i="1"/>
  <c r="BA43" i="1"/>
  <c r="AZ43" i="1"/>
  <c r="AY43" i="1"/>
  <c r="AV43" i="1"/>
  <c r="AU43" i="1"/>
  <c r="AT43" i="1"/>
  <c r="AT45" i="1" s="1"/>
  <c r="AQ43" i="1"/>
  <c r="AP43" i="1"/>
  <c r="AO43" i="1"/>
  <c r="AL43" i="1"/>
  <c r="AL45" i="1" s="1"/>
  <c r="AK43" i="1"/>
  <c r="AK45" i="1" s="1"/>
  <c r="AJ43" i="1"/>
  <c r="AJ45" i="1" s="1"/>
  <c r="AG43" i="1"/>
  <c r="AG45" i="1" s="1"/>
  <c r="AF43" i="1"/>
  <c r="AE43" i="1"/>
  <c r="AB43" i="1"/>
  <c r="AA43" i="1"/>
  <c r="Z43" i="1"/>
  <c r="Z45" i="1" s="1"/>
  <c r="W43" i="1"/>
  <c r="W45" i="1" s="1"/>
  <c r="V43" i="1"/>
  <c r="V45" i="1" s="1"/>
  <c r="U43" i="1"/>
  <c r="U45" i="1" s="1"/>
  <c r="R43" i="1"/>
  <c r="R45" i="1" s="1"/>
  <c r="Q43" i="1"/>
  <c r="P43" i="1"/>
  <c r="M43" i="1"/>
  <c r="L43" i="1"/>
  <c r="K43" i="1"/>
  <c r="J43" i="1"/>
  <c r="I43" i="1"/>
  <c r="H43" i="1"/>
  <c r="G43" i="1"/>
  <c r="G45" i="1" s="1"/>
  <c r="F43" i="1"/>
  <c r="F45" i="1" s="1"/>
  <c r="E43" i="1"/>
  <c r="E45" i="1" s="1"/>
  <c r="BR41" i="1"/>
  <c r="BR48" i="1" s="1"/>
  <c r="BN41" i="1"/>
  <c r="BM41" i="1"/>
  <c r="BK41" i="1"/>
  <c r="BJ41" i="1"/>
  <c r="BF41" i="1"/>
  <c r="BF48" i="1" s="1"/>
  <c r="BD41" i="1"/>
  <c r="BD48" i="1" s="1"/>
  <c r="BA41" i="1"/>
  <c r="BA40" i="1" s="1"/>
  <c r="AZ41" i="1"/>
  <c r="AZ48" i="1" s="1"/>
  <c r="AY41" i="1"/>
  <c r="AY48" i="1" s="1"/>
  <c r="AV41" i="1"/>
  <c r="AV48" i="1" s="1"/>
  <c r="AU41" i="1"/>
  <c r="AT41" i="1"/>
  <c r="AQ41" i="1"/>
  <c r="AQ48" i="1" s="1"/>
  <c r="AP41" i="1"/>
  <c r="AP48" i="1" s="1"/>
  <c r="AO41" i="1"/>
  <c r="AL41" i="1"/>
  <c r="AK41" i="1"/>
  <c r="AK48" i="1" s="1"/>
  <c r="AJ41" i="1"/>
  <c r="AJ40" i="1" s="1"/>
  <c r="AG41" i="1"/>
  <c r="AG40" i="1" s="1"/>
  <c r="AF41" i="1"/>
  <c r="AE41" i="1"/>
  <c r="AB41" i="1"/>
  <c r="AB48" i="1" s="1"/>
  <c r="AA41" i="1"/>
  <c r="AA40" i="1" s="1"/>
  <c r="Z41" i="1"/>
  <c r="W41" i="1"/>
  <c r="W40" i="1" s="1"/>
  <c r="V41" i="1"/>
  <c r="U41" i="1"/>
  <c r="U48" i="1" s="1"/>
  <c r="R41" i="1"/>
  <c r="R48" i="1" s="1"/>
  <c r="Q41" i="1"/>
  <c r="P41" i="1"/>
  <c r="M41" i="1"/>
  <c r="L41" i="1"/>
  <c r="L48" i="1" s="1"/>
  <c r="K41" i="1"/>
  <c r="K48" i="1" s="1"/>
  <c r="J41" i="1"/>
  <c r="J48" i="1" s="1"/>
  <c r="H41" i="1"/>
  <c r="H48" i="1" s="1"/>
  <c r="G41" i="1"/>
  <c r="G48" i="1" s="1"/>
  <c r="F41" i="1"/>
  <c r="F48" i="1" s="1"/>
  <c r="E41" i="1"/>
  <c r="E48" i="1" s="1"/>
  <c r="BV40" i="1"/>
  <c r="BK40" i="1"/>
  <c r="BF40" i="1"/>
  <c r="BD40" i="1"/>
  <c r="AQ40" i="1"/>
  <c r="AP40" i="1"/>
  <c r="AK40" i="1"/>
  <c r="V40" i="1"/>
  <c r="U40" i="1"/>
  <c r="R40" i="1"/>
  <c r="Q40" i="1"/>
  <c r="P40" i="1"/>
  <c r="L40" i="1"/>
  <c r="K40" i="1"/>
  <c r="J40" i="1"/>
  <c r="E40" i="1"/>
  <c r="BV39" i="1"/>
  <c r="BV41" i="1" s="1"/>
  <c r="BR39" i="1"/>
  <c r="BQ39" i="1"/>
  <c r="BN39" i="1"/>
  <c r="BM39" i="1"/>
  <c r="BK39" i="1"/>
  <c r="BJ39" i="1"/>
  <c r="BF39" i="1"/>
  <c r="BE39" i="1"/>
  <c r="BD39" i="1"/>
  <c r="BA39" i="1"/>
  <c r="AZ39" i="1"/>
  <c r="AY39" i="1"/>
  <c r="AV39" i="1"/>
  <c r="AU39" i="1"/>
  <c r="AT39" i="1"/>
  <c r="AQ39" i="1"/>
  <c r="AP39" i="1"/>
  <c r="AO39" i="1"/>
  <c r="AL39" i="1"/>
  <c r="AK39" i="1"/>
  <c r="AJ39" i="1"/>
  <c r="AG39" i="1"/>
  <c r="AF39" i="1"/>
  <c r="AE39" i="1"/>
  <c r="AB39" i="1"/>
  <c r="AA39" i="1"/>
  <c r="Z39" i="1"/>
  <c r="W39" i="1"/>
  <c r="V39" i="1"/>
  <c r="U39" i="1"/>
  <c r="R39" i="1"/>
  <c r="Q39" i="1"/>
  <c r="P39" i="1"/>
  <c r="M39" i="1"/>
  <c r="L39" i="1"/>
  <c r="K39" i="1"/>
  <c r="J39" i="1"/>
  <c r="H39" i="1"/>
  <c r="G39" i="1"/>
  <c r="F39" i="1"/>
  <c r="E39" i="1"/>
  <c r="BX38" i="1"/>
  <c r="BT37" i="1"/>
  <c r="N37" i="1"/>
  <c r="T37" i="1" s="1"/>
  <c r="X37" i="1" s="1"/>
  <c r="AD37" i="1" s="1"/>
  <c r="AH37" i="1" s="1"/>
  <c r="AN37" i="1" s="1"/>
  <c r="AR37" i="1" s="1"/>
  <c r="AX37" i="1" s="1"/>
  <c r="BB37" i="1" s="1"/>
  <c r="BH37" i="1" s="1"/>
  <c r="BL37" i="1" s="1"/>
  <c r="BP37" i="1" s="1"/>
  <c r="BS37" i="1" s="1"/>
  <c r="I37" i="1"/>
  <c r="O37" i="1" s="1"/>
  <c r="S37" i="1" s="1"/>
  <c r="Y37" i="1" s="1"/>
  <c r="AC37" i="1" s="1"/>
  <c r="AI37" i="1" s="1"/>
  <c r="AM37" i="1" s="1"/>
  <c r="AS37" i="1" s="1"/>
  <c r="AW37" i="1" s="1"/>
  <c r="BC37" i="1" s="1"/>
  <c r="BG37" i="1" s="1"/>
  <c r="BT36" i="1"/>
  <c r="BE36" i="1"/>
  <c r="BE41" i="1" s="1"/>
  <c r="BE48" i="1" s="1"/>
  <c r="N36" i="1"/>
  <c r="T36" i="1" s="1"/>
  <c r="X36" i="1" s="1"/>
  <c r="AD36" i="1" s="1"/>
  <c r="AH36" i="1" s="1"/>
  <c r="AN36" i="1" s="1"/>
  <c r="AR36" i="1" s="1"/>
  <c r="AX36" i="1" s="1"/>
  <c r="BB36" i="1" s="1"/>
  <c r="BH36" i="1" s="1"/>
  <c r="BL36" i="1" s="1"/>
  <c r="BP36" i="1" s="1"/>
  <c r="BS36" i="1" s="1"/>
  <c r="I36" i="1"/>
  <c r="O36" i="1" s="1"/>
  <c r="S36" i="1" s="1"/>
  <c r="Y36" i="1" s="1"/>
  <c r="AC36" i="1" s="1"/>
  <c r="AI36" i="1" s="1"/>
  <c r="AM36" i="1" s="1"/>
  <c r="AS36" i="1" s="1"/>
  <c r="AW36" i="1" s="1"/>
  <c r="BC36" i="1" s="1"/>
  <c r="BG36" i="1" s="1"/>
  <c r="BT35" i="1"/>
  <c r="T35" i="1"/>
  <c r="X35" i="1" s="1"/>
  <c r="AD35" i="1" s="1"/>
  <c r="AH35" i="1" s="1"/>
  <c r="AN35" i="1" s="1"/>
  <c r="AR35" i="1" s="1"/>
  <c r="AX35" i="1" s="1"/>
  <c r="BB35" i="1" s="1"/>
  <c r="BH35" i="1" s="1"/>
  <c r="BL35" i="1" s="1"/>
  <c r="BP35" i="1" s="1"/>
  <c r="BS35" i="1" s="1"/>
  <c r="N35" i="1"/>
  <c r="I35" i="1"/>
  <c r="O35" i="1" s="1"/>
  <c r="S35" i="1" s="1"/>
  <c r="Y35" i="1" s="1"/>
  <c r="AC35" i="1" s="1"/>
  <c r="AI35" i="1" s="1"/>
  <c r="AM35" i="1" s="1"/>
  <c r="AS35" i="1" s="1"/>
  <c r="AW35" i="1" s="1"/>
  <c r="BC35" i="1" s="1"/>
  <c r="BG35" i="1" s="1"/>
  <c r="BT34" i="1"/>
  <c r="Y34" i="1"/>
  <c r="AC34" i="1" s="1"/>
  <c r="AI34" i="1" s="1"/>
  <c r="AM34" i="1" s="1"/>
  <c r="AS34" i="1" s="1"/>
  <c r="AW34" i="1" s="1"/>
  <c r="BC34" i="1" s="1"/>
  <c r="BG34" i="1" s="1"/>
  <c r="T34" i="1"/>
  <c r="X34" i="1" s="1"/>
  <c r="AD34" i="1" s="1"/>
  <c r="AH34" i="1" s="1"/>
  <c r="AN34" i="1" s="1"/>
  <c r="AR34" i="1" s="1"/>
  <c r="AX34" i="1" s="1"/>
  <c r="BB34" i="1" s="1"/>
  <c r="BH34" i="1" s="1"/>
  <c r="BL34" i="1" s="1"/>
  <c r="BP34" i="1" s="1"/>
  <c r="BS34" i="1" s="1"/>
  <c r="N34" i="1"/>
  <c r="I34" i="1"/>
  <c r="O34" i="1" s="1"/>
  <c r="S34" i="1" s="1"/>
  <c r="BT33" i="1"/>
  <c r="N33" i="1"/>
  <c r="T33" i="1" s="1"/>
  <c r="X33" i="1" s="1"/>
  <c r="AD33" i="1" s="1"/>
  <c r="AH33" i="1" s="1"/>
  <c r="AN33" i="1" s="1"/>
  <c r="AR33" i="1" s="1"/>
  <c r="AX33" i="1" s="1"/>
  <c r="BB33" i="1" s="1"/>
  <c r="BH33" i="1" s="1"/>
  <c r="BL33" i="1" s="1"/>
  <c r="BP33" i="1" s="1"/>
  <c r="BS33" i="1" s="1"/>
  <c r="I33" i="1"/>
  <c r="O33" i="1" s="1"/>
  <c r="S33" i="1" s="1"/>
  <c r="Y33" i="1" s="1"/>
  <c r="AC33" i="1" s="1"/>
  <c r="AI33" i="1" s="1"/>
  <c r="AM33" i="1" s="1"/>
  <c r="AS33" i="1" s="1"/>
  <c r="AW33" i="1" s="1"/>
  <c r="BC33" i="1" s="1"/>
  <c r="BG33" i="1" s="1"/>
  <c r="BT32" i="1"/>
  <c r="N32" i="1"/>
  <c r="T32" i="1" s="1"/>
  <c r="X32" i="1" s="1"/>
  <c r="AD32" i="1" s="1"/>
  <c r="AH32" i="1" s="1"/>
  <c r="AN32" i="1" s="1"/>
  <c r="AR32" i="1" s="1"/>
  <c r="AX32" i="1" s="1"/>
  <c r="BB32" i="1" s="1"/>
  <c r="BH32" i="1" s="1"/>
  <c r="BL32" i="1" s="1"/>
  <c r="BP32" i="1" s="1"/>
  <c r="BS32" i="1" s="1"/>
  <c r="I32" i="1"/>
  <c r="O32" i="1" s="1"/>
  <c r="S32" i="1" s="1"/>
  <c r="Y32" i="1" s="1"/>
  <c r="AC32" i="1" s="1"/>
  <c r="AI32" i="1" s="1"/>
  <c r="AM32" i="1" s="1"/>
  <c r="AS32" i="1" s="1"/>
  <c r="AW32" i="1" s="1"/>
  <c r="BC32" i="1" s="1"/>
  <c r="BG32" i="1" s="1"/>
  <c r="BT31" i="1"/>
  <c r="N31" i="1"/>
  <c r="T31" i="1" s="1"/>
  <c r="X31" i="1" s="1"/>
  <c r="AD31" i="1" s="1"/>
  <c r="AH31" i="1" s="1"/>
  <c r="AN31" i="1" s="1"/>
  <c r="AR31" i="1" s="1"/>
  <c r="AX31" i="1" s="1"/>
  <c r="BB31" i="1" s="1"/>
  <c r="BH31" i="1" s="1"/>
  <c r="BL31" i="1" s="1"/>
  <c r="BP31" i="1" s="1"/>
  <c r="BS31" i="1" s="1"/>
  <c r="I31" i="1"/>
  <c r="O31" i="1" s="1"/>
  <c r="S31" i="1" s="1"/>
  <c r="Y31" i="1" s="1"/>
  <c r="AC31" i="1" s="1"/>
  <c r="AI31" i="1" s="1"/>
  <c r="AM31" i="1" s="1"/>
  <c r="AS31" i="1" s="1"/>
  <c r="AW31" i="1" s="1"/>
  <c r="BC31" i="1" s="1"/>
  <c r="BG31" i="1" s="1"/>
  <c r="BT30" i="1"/>
  <c r="N30" i="1"/>
  <c r="T30" i="1" s="1"/>
  <c r="X30" i="1" s="1"/>
  <c r="AD30" i="1" s="1"/>
  <c r="AH30" i="1" s="1"/>
  <c r="AN30" i="1" s="1"/>
  <c r="AR30" i="1" s="1"/>
  <c r="AX30" i="1" s="1"/>
  <c r="BB30" i="1" s="1"/>
  <c r="BH30" i="1" s="1"/>
  <c r="BL30" i="1" s="1"/>
  <c r="BP30" i="1" s="1"/>
  <c r="BS30" i="1" s="1"/>
  <c r="I30" i="1"/>
  <c r="O30" i="1" s="1"/>
  <c r="S30" i="1" s="1"/>
  <c r="Y30" i="1" s="1"/>
  <c r="AC30" i="1" s="1"/>
  <c r="AI30" i="1" s="1"/>
  <c r="AM30" i="1" s="1"/>
  <c r="AS30" i="1" s="1"/>
  <c r="AW30" i="1" s="1"/>
  <c r="BC30" i="1" s="1"/>
  <c r="BG30" i="1" s="1"/>
  <c r="BI29" i="1"/>
  <c r="T29" i="1"/>
  <c r="T43" i="1" s="1"/>
  <c r="N29" i="1"/>
  <c r="N43" i="1" s="1"/>
  <c r="I29" i="1"/>
  <c r="I39" i="1" s="1"/>
  <c r="N28" i="1"/>
  <c r="T28" i="1" s="1"/>
  <c r="X28" i="1" s="1"/>
  <c r="AD28" i="1" s="1"/>
  <c r="AH28" i="1" s="1"/>
  <c r="AN28" i="1" s="1"/>
  <c r="AR28" i="1" s="1"/>
  <c r="AX28" i="1" s="1"/>
  <c r="BB28" i="1" s="1"/>
  <c r="BH28" i="1" s="1"/>
  <c r="BL28" i="1" s="1"/>
  <c r="BP28" i="1" s="1"/>
  <c r="BS28" i="1" s="1"/>
  <c r="I28" i="1"/>
  <c r="O28" i="1" s="1"/>
  <c r="S28" i="1" s="1"/>
  <c r="Y28" i="1" s="1"/>
  <c r="AC28" i="1" s="1"/>
  <c r="AI28" i="1" s="1"/>
  <c r="AM28" i="1" s="1"/>
  <c r="AS28" i="1" s="1"/>
  <c r="AW28" i="1" s="1"/>
  <c r="BC28" i="1" s="1"/>
  <c r="BG28" i="1" s="1"/>
  <c r="N27" i="1"/>
  <c r="T27" i="1" s="1"/>
  <c r="X27" i="1" s="1"/>
  <c r="AD27" i="1" s="1"/>
  <c r="AH27" i="1" s="1"/>
  <c r="AN27" i="1" s="1"/>
  <c r="AR27" i="1" s="1"/>
  <c r="AX27" i="1" s="1"/>
  <c r="BB27" i="1" s="1"/>
  <c r="BH27" i="1" s="1"/>
  <c r="BL27" i="1" s="1"/>
  <c r="BP27" i="1" s="1"/>
  <c r="I27" i="1"/>
  <c r="O27" i="1" s="1"/>
  <c r="S27" i="1" s="1"/>
  <c r="Y27" i="1" s="1"/>
  <c r="AC27" i="1" s="1"/>
  <c r="AI27" i="1" s="1"/>
  <c r="AM27" i="1" s="1"/>
  <c r="AS27" i="1" s="1"/>
  <c r="AW27" i="1" s="1"/>
  <c r="BC27" i="1" s="1"/>
  <c r="BG27" i="1" s="1"/>
  <c r="N26" i="1"/>
  <c r="T26" i="1" s="1"/>
  <c r="X26" i="1" s="1"/>
  <c r="AD26" i="1" s="1"/>
  <c r="AH26" i="1" s="1"/>
  <c r="AN26" i="1" s="1"/>
  <c r="AR26" i="1" s="1"/>
  <c r="AX26" i="1" s="1"/>
  <c r="BB26" i="1" s="1"/>
  <c r="BH26" i="1" s="1"/>
  <c r="BL26" i="1" s="1"/>
  <c r="BP26" i="1" s="1"/>
  <c r="I26" i="1"/>
  <c r="O26" i="1" s="1"/>
  <c r="S26" i="1" s="1"/>
  <c r="Y26" i="1" s="1"/>
  <c r="AC26" i="1" s="1"/>
  <c r="AI26" i="1" s="1"/>
  <c r="AM26" i="1" s="1"/>
  <c r="AS26" i="1" s="1"/>
  <c r="AW26" i="1" s="1"/>
  <c r="BC26" i="1" s="1"/>
  <c r="BG26" i="1" s="1"/>
  <c r="BO26" i="1" s="1"/>
  <c r="T25" i="1"/>
  <c r="X25" i="1" s="1"/>
  <c r="AD25" i="1" s="1"/>
  <c r="AH25" i="1" s="1"/>
  <c r="AN25" i="1" s="1"/>
  <c r="AR25" i="1" s="1"/>
  <c r="AX25" i="1" s="1"/>
  <c r="BB25" i="1" s="1"/>
  <c r="BH25" i="1" s="1"/>
  <c r="BL25" i="1" s="1"/>
  <c r="BP25" i="1" s="1"/>
  <c r="N25" i="1"/>
  <c r="I25" i="1"/>
  <c r="O25" i="1" s="1"/>
  <c r="S25" i="1" s="1"/>
  <c r="Y25" i="1" s="1"/>
  <c r="AC25" i="1" s="1"/>
  <c r="AI25" i="1" s="1"/>
  <c r="AM25" i="1" s="1"/>
  <c r="AS25" i="1" s="1"/>
  <c r="AW25" i="1" s="1"/>
  <c r="BC25" i="1" s="1"/>
  <c r="BG25" i="1" s="1"/>
  <c r="BT24" i="1"/>
  <c r="Y24" i="1"/>
  <c r="AC24" i="1" s="1"/>
  <c r="AI24" i="1" s="1"/>
  <c r="AM24" i="1" s="1"/>
  <c r="AS24" i="1" s="1"/>
  <c r="AW24" i="1" s="1"/>
  <c r="BC24" i="1" s="1"/>
  <c r="BG24" i="1" s="1"/>
  <c r="N24" i="1"/>
  <c r="T24" i="1" s="1"/>
  <c r="X24" i="1" s="1"/>
  <c r="AD24" i="1" s="1"/>
  <c r="AH24" i="1" s="1"/>
  <c r="AN24" i="1" s="1"/>
  <c r="AR24" i="1" s="1"/>
  <c r="AX24" i="1" s="1"/>
  <c r="BB24" i="1" s="1"/>
  <c r="BH24" i="1" s="1"/>
  <c r="BL24" i="1" s="1"/>
  <c r="BP24" i="1" s="1"/>
  <c r="I24" i="1"/>
  <c r="O24" i="1" s="1"/>
  <c r="S24" i="1" s="1"/>
  <c r="N23" i="1"/>
  <c r="T23" i="1" s="1"/>
  <c r="X23" i="1" s="1"/>
  <c r="AD23" i="1" s="1"/>
  <c r="AH23" i="1" s="1"/>
  <c r="AN23" i="1" s="1"/>
  <c r="AR23" i="1" s="1"/>
  <c r="AX23" i="1" s="1"/>
  <c r="BB23" i="1" s="1"/>
  <c r="BH23" i="1" s="1"/>
  <c r="BL23" i="1" s="1"/>
  <c r="BP23" i="1" s="1"/>
  <c r="I23" i="1"/>
  <c r="O23" i="1" s="1"/>
  <c r="S23" i="1" s="1"/>
  <c r="Y23" i="1" s="1"/>
  <c r="AC23" i="1" s="1"/>
  <c r="AI23" i="1" s="1"/>
  <c r="AM23" i="1" s="1"/>
  <c r="AS23" i="1" s="1"/>
  <c r="AW23" i="1" s="1"/>
  <c r="BC23" i="1" s="1"/>
  <c r="BG23" i="1" s="1"/>
  <c r="N22" i="1"/>
  <c r="T22" i="1" s="1"/>
  <c r="X22" i="1" s="1"/>
  <c r="AD22" i="1" s="1"/>
  <c r="AH22" i="1" s="1"/>
  <c r="AN22" i="1" s="1"/>
  <c r="AR22" i="1" s="1"/>
  <c r="AX22" i="1" s="1"/>
  <c r="BB22" i="1" s="1"/>
  <c r="BH22" i="1" s="1"/>
  <c r="BL22" i="1" s="1"/>
  <c r="BP22" i="1" s="1"/>
  <c r="I22" i="1"/>
  <c r="N21" i="1"/>
  <c r="T21" i="1" s="1"/>
  <c r="X21" i="1" s="1"/>
  <c r="I21" i="1"/>
  <c r="O21" i="1" s="1"/>
  <c r="AI16" i="1"/>
  <c r="AS16" i="1" s="1"/>
  <c r="BC16" i="1" s="1"/>
  <c r="BM16" i="1" s="1"/>
  <c r="Y16" i="1"/>
  <c r="O16" i="1"/>
  <c r="N24" i="2" l="1"/>
  <c r="M24" i="2"/>
  <c r="I44" i="1"/>
  <c r="AV40" i="1"/>
  <c r="AY40" i="1"/>
  <c r="AA48" i="1"/>
  <c r="AZ40" i="1"/>
  <c r="J45" i="1"/>
  <c r="BD45" i="1"/>
  <c r="AG48" i="1"/>
  <c r="K45" i="1"/>
  <c r="AU45" i="1"/>
  <c r="Q45" i="1"/>
  <c r="BE44" i="1"/>
  <c r="BE45" i="1" s="1"/>
  <c r="AJ48" i="1"/>
  <c r="AV45" i="1"/>
  <c r="N39" i="1"/>
  <c r="F40" i="1"/>
  <c r="M45" i="1"/>
  <c r="AY45" i="1"/>
  <c r="AO45" i="1"/>
  <c r="G40" i="1"/>
  <c r="AB40" i="1"/>
  <c r="AZ45" i="1"/>
  <c r="AP45" i="1"/>
  <c r="H40" i="1"/>
  <c r="AQ45" i="1"/>
  <c r="BW32" i="1"/>
  <c r="BX32" i="1" s="1"/>
  <c r="BO32" i="1"/>
  <c r="BW30" i="1"/>
  <c r="BX30" i="1" s="1"/>
  <c r="BO30" i="1"/>
  <c r="BW25" i="1"/>
  <c r="BX25" i="1" s="1"/>
  <c r="BO25" i="1"/>
  <c r="BO31" i="1"/>
  <c r="BW31" i="1"/>
  <c r="BX31" i="1" s="1"/>
  <c r="BI41" i="1"/>
  <c r="BI44" i="1"/>
  <c r="BI39" i="1"/>
  <c r="BW33" i="1"/>
  <c r="BX33" i="1" s="1"/>
  <c r="BO33" i="1"/>
  <c r="S21" i="1"/>
  <c r="BW28" i="1"/>
  <c r="BX28" i="1" s="1"/>
  <c r="BO28" i="1"/>
  <c r="BT28" i="1" s="1"/>
  <c r="BO37" i="1"/>
  <c r="BW37" i="1"/>
  <c r="BX37" i="1" s="1"/>
  <c r="AD21" i="1"/>
  <c r="BW23" i="1"/>
  <c r="BX23" i="1" s="1"/>
  <c r="BQ26" i="1"/>
  <c r="BS26" i="1" s="1"/>
  <c r="BT26" i="1"/>
  <c r="AE40" i="1"/>
  <c r="AE48" i="1"/>
  <c r="BO24" i="1"/>
  <c r="BQ24" i="1" s="1"/>
  <c r="BS24" i="1" s="1"/>
  <c r="BW24" i="1"/>
  <c r="BX24" i="1" s="1"/>
  <c r="BW35" i="1"/>
  <c r="BX35" i="1" s="1"/>
  <c r="BO35" i="1"/>
  <c r="AF48" i="1"/>
  <c r="AF40" i="1"/>
  <c r="T45" i="1"/>
  <c r="BW26" i="1"/>
  <c r="BX26" i="1" s="1"/>
  <c r="BI43" i="1"/>
  <c r="BI45" i="1" s="1"/>
  <c r="BO23" i="1"/>
  <c r="BW27" i="1"/>
  <c r="BX27" i="1" s="1"/>
  <c r="BO27" i="1"/>
  <c r="BO47" i="1"/>
  <c r="BT47" i="1" s="1"/>
  <c r="BW47" i="1"/>
  <c r="BX47" i="1" s="1"/>
  <c r="BW34" i="1"/>
  <c r="BX34" i="1" s="1"/>
  <c r="BO34" i="1"/>
  <c r="BO36" i="1"/>
  <c r="BW36" i="1"/>
  <c r="BX36" i="1" s="1"/>
  <c r="BV48" i="1"/>
  <c r="BW46" i="1"/>
  <c r="BX46" i="1" s="1"/>
  <c r="I41" i="1"/>
  <c r="O22" i="1"/>
  <c r="S22" i="1" s="1"/>
  <c r="Y22" i="1" s="1"/>
  <c r="AC22" i="1" s="1"/>
  <c r="AI22" i="1" s="1"/>
  <c r="AM22" i="1" s="1"/>
  <c r="AS22" i="1" s="1"/>
  <c r="AW22" i="1" s="1"/>
  <c r="BC22" i="1" s="1"/>
  <c r="BG22" i="1" s="1"/>
  <c r="N41" i="1"/>
  <c r="N44" i="1"/>
  <c r="N45" i="1" s="1"/>
  <c r="T41" i="1"/>
  <c r="T39" i="1"/>
  <c r="T44" i="1"/>
  <c r="X29" i="1"/>
  <c r="AL48" i="1"/>
  <c r="AL40" i="1"/>
  <c r="H45" i="1"/>
  <c r="I45" i="1"/>
  <c r="BA48" i="1"/>
  <c r="BM40" i="1"/>
  <c r="BM48" i="1"/>
  <c r="BO46" i="1"/>
  <c r="BT46" i="1" s="1"/>
  <c r="BE40" i="1"/>
  <c r="AT48" i="1"/>
  <c r="AT40" i="1"/>
  <c r="BN40" i="1"/>
  <c r="BN48" i="1"/>
  <c r="AU48" i="1"/>
  <c r="AU40" i="1"/>
  <c r="AO40" i="1"/>
  <c r="AO48" i="1"/>
  <c r="Z48" i="1"/>
  <c r="Z40" i="1"/>
  <c r="M48" i="1"/>
  <c r="M40" i="1"/>
  <c r="BR40" i="1"/>
  <c r="P45" i="1"/>
  <c r="AB45" i="1"/>
  <c r="O29" i="1"/>
  <c r="BJ48" i="1"/>
  <c r="BJ40" i="1"/>
  <c r="AA45" i="1"/>
  <c r="T48" i="1" l="1"/>
  <c r="T40" i="1"/>
  <c r="N48" i="1"/>
  <c r="N40" i="1"/>
  <c r="BQ25" i="1"/>
  <c r="BS25" i="1" s="1"/>
  <c r="BT25" i="1"/>
  <c r="BQ27" i="1"/>
  <c r="BS27" i="1" s="1"/>
  <c r="Y21" i="1"/>
  <c r="S41" i="1"/>
  <c r="BO22" i="1"/>
  <c r="BW22" i="1"/>
  <c r="BX22" i="1" s="1"/>
  <c r="O41" i="1"/>
  <c r="I48" i="1"/>
  <c r="I40" i="1"/>
  <c r="BQ23" i="1"/>
  <c r="BS23" i="1" s="1"/>
  <c r="AH21" i="1"/>
  <c r="S29" i="1"/>
  <c r="O43" i="1"/>
  <c r="O39" i="1"/>
  <c r="O44" i="1"/>
  <c r="X39" i="1"/>
  <c r="X44" i="1"/>
  <c r="AD29" i="1"/>
  <c r="AD41" i="1" s="1"/>
  <c r="X43" i="1"/>
  <c r="X41" i="1"/>
  <c r="BI48" i="1"/>
  <c r="BI40" i="1"/>
  <c r="X45" i="1" l="1"/>
  <c r="AD43" i="1"/>
  <c r="AD44" i="1"/>
  <c r="AD39" i="1"/>
  <c r="AH29" i="1"/>
  <c r="BQ22" i="1"/>
  <c r="BS22" i="1" s="1"/>
  <c r="S48" i="1"/>
  <c r="S40" i="1"/>
  <c r="O45" i="1"/>
  <c r="Y41" i="1"/>
  <c r="AC21" i="1"/>
  <c r="S39" i="1"/>
  <c r="S43" i="1"/>
  <c r="S44" i="1"/>
  <c r="Y29" i="1"/>
  <c r="AD48" i="1"/>
  <c r="AD40" i="1"/>
  <c r="BT27" i="1"/>
  <c r="AN21" i="1"/>
  <c r="AH41" i="1"/>
  <c r="X40" i="1"/>
  <c r="X48" i="1"/>
  <c r="BT23" i="1"/>
  <c r="O40" i="1"/>
  <c r="O48" i="1"/>
  <c r="AI21" i="1" l="1"/>
  <c r="Y48" i="1"/>
  <c r="Y40" i="1"/>
  <c r="AH40" i="1"/>
  <c r="AH48" i="1"/>
  <c r="AR21" i="1"/>
  <c r="BT22" i="1"/>
  <c r="AH44" i="1"/>
  <c r="AH39" i="1"/>
  <c r="AN29" i="1"/>
  <c r="AH43" i="1"/>
  <c r="Y44" i="1"/>
  <c r="AC29" i="1"/>
  <c r="Y39" i="1"/>
  <c r="Y43" i="1"/>
  <c r="S45" i="1"/>
  <c r="AD45" i="1"/>
  <c r="Y45" i="1" l="1"/>
  <c r="AN44" i="1"/>
  <c r="AR29" i="1"/>
  <c r="AR41" i="1" s="1"/>
  <c r="AN39" i="1"/>
  <c r="AN43" i="1"/>
  <c r="AN45" i="1" s="1"/>
  <c r="AN41" i="1"/>
  <c r="AI29" i="1"/>
  <c r="AI41" i="1" s="1"/>
  <c r="AC43" i="1"/>
  <c r="AC39" i="1"/>
  <c r="AC44" i="1"/>
  <c r="AX21" i="1"/>
  <c r="AC41" i="1"/>
  <c r="AH45" i="1"/>
  <c r="AM21" i="1"/>
  <c r="AR48" i="1" l="1"/>
  <c r="AR40" i="1"/>
  <c r="AN40" i="1"/>
  <c r="AN48" i="1"/>
  <c r="AI40" i="1"/>
  <c r="AI48" i="1"/>
  <c r="AC48" i="1"/>
  <c r="AC40" i="1"/>
  <c r="BB21" i="1"/>
  <c r="AC45" i="1"/>
  <c r="AI44" i="1"/>
  <c r="AM29" i="1"/>
  <c r="AM41" i="1" s="1"/>
  <c r="AI43" i="1"/>
  <c r="AI39" i="1"/>
  <c r="AS21" i="1"/>
  <c r="AR43" i="1"/>
  <c r="AX29" i="1"/>
  <c r="AR39" i="1"/>
  <c r="AR44" i="1"/>
  <c r="AR45" i="1" l="1"/>
  <c r="AM40" i="1"/>
  <c r="AM48" i="1"/>
  <c r="AX44" i="1"/>
  <c r="AX39" i="1"/>
  <c r="BB29" i="1"/>
  <c r="AX43" i="1"/>
  <c r="AX45" i="1" s="1"/>
  <c r="AW21" i="1"/>
  <c r="BB41" i="1"/>
  <c r="BH21" i="1"/>
  <c r="AX41" i="1"/>
  <c r="AS29" i="1"/>
  <c r="AM44" i="1"/>
  <c r="AM39" i="1"/>
  <c r="AM43" i="1"/>
  <c r="AM45" i="1" s="1"/>
  <c r="AI45" i="1"/>
  <c r="BB40" i="1" l="1"/>
  <c r="BB48" i="1"/>
  <c r="AS39" i="1"/>
  <c r="AW29" i="1"/>
  <c r="AS43" i="1"/>
  <c r="AS44" i="1"/>
  <c r="AS41" i="1"/>
  <c r="AX48" i="1"/>
  <c r="AX40" i="1"/>
  <c r="BH41" i="1"/>
  <c r="BL21" i="1"/>
  <c r="AW41" i="1"/>
  <c r="BC21" i="1"/>
  <c r="BB43" i="1"/>
  <c r="BB39" i="1"/>
  <c r="BB44" i="1"/>
  <c r="BH29" i="1"/>
  <c r="BP21" i="1" l="1"/>
  <c r="BH40" i="1"/>
  <c r="BH48" i="1"/>
  <c r="AS48" i="1"/>
  <c r="AS40" i="1"/>
  <c r="AW44" i="1"/>
  <c r="BC29" i="1"/>
  <c r="AW43" i="1"/>
  <c r="AW45" i="1" s="1"/>
  <c r="AW39" i="1"/>
  <c r="AW48" i="1"/>
  <c r="AW40" i="1"/>
  <c r="BH39" i="1"/>
  <c r="BL29" i="1"/>
  <c r="BH43" i="1"/>
  <c r="BH44" i="1"/>
  <c r="AS45" i="1"/>
  <c r="BB45" i="1"/>
  <c r="BG21" i="1"/>
  <c r="BC39" i="1" l="1"/>
  <c r="BC43" i="1"/>
  <c r="BC44" i="1"/>
  <c r="BG29" i="1"/>
  <c r="BG41" i="1" s="1"/>
  <c r="BC41" i="1"/>
  <c r="BH45" i="1"/>
  <c r="BO21" i="1"/>
  <c r="BW21" i="1"/>
  <c r="BX21" i="1" s="1"/>
  <c r="BL44" i="1"/>
  <c r="BP29" i="1"/>
  <c r="BL39" i="1"/>
  <c r="BL43" i="1"/>
  <c r="BL41" i="1"/>
  <c r="BG48" i="1" l="1"/>
  <c r="BG40" i="1"/>
  <c r="BW41" i="1"/>
  <c r="BW48" i="1" s="1"/>
  <c r="BP39" i="1"/>
  <c r="BP43" i="1"/>
  <c r="BS29" i="1"/>
  <c r="BP44" i="1"/>
  <c r="BQ21" i="1"/>
  <c r="BO41" i="1"/>
  <c r="BC40" i="1"/>
  <c r="BC48" i="1"/>
  <c r="BG44" i="1"/>
  <c r="BW29" i="1"/>
  <c r="BX29" i="1" s="1"/>
  <c r="BG43" i="1"/>
  <c r="BO29" i="1"/>
  <c r="BG39" i="1"/>
  <c r="BW39" i="1" s="1"/>
  <c r="BC45" i="1"/>
  <c r="BL40" i="1"/>
  <c r="BL48" i="1"/>
  <c r="BP41" i="1"/>
  <c r="BL45" i="1"/>
  <c r="BW40" i="1" l="1"/>
  <c r="BO40" i="1"/>
  <c r="BO48" i="1"/>
  <c r="BP40" i="1"/>
  <c r="BP48" i="1"/>
  <c r="BQ44" i="1"/>
  <c r="BQ45" i="1" s="1"/>
  <c r="BQ41" i="1"/>
  <c r="BS21" i="1"/>
  <c r="BS41" i="1" s="1"/>
  <c r="BT21" i="1"/>
  <c r="BS39" i="1"/>
  <c r="BS43" i="1"/>
  <c r="BP45" i="1"/>
  <c r="BT29" i="1"/>
  <c r="BO43" i="1"/>
  <c r="BO39" i="1"/>
  <c r="BO44" i="1"/>
  <c r="BG45" i="1"/>
  <c r="BS44" i="1" l="1"/>
  <c r="BS45" i="1" s="1"/>
  <c r="BS48" i="1"/>
  <c r="BS40" i="1"/>
  <c r="BQ40" i="1"/>
  <c r="BQ48" i="1"/>
  <c r="BO45" i="1"/>
  <c r="BT39" i="1"/>
  <c r="BT40" i="1"/>
  <c r="BT41" i="1" l="1"/>
  <c r="BT48" i="1" s="1"/>
</calcChain>
</file>

<file path=xl/sharedStrings.xml><?xml version="1.0" encoding="utf-8"?>
<sst xmlns="http://schemas.openxmlformats.org/spreadsheetml/2006/main" count="467" uniqueCount="153">
  <si>
    <t>Please complete the following continuity schedule for the following Deferral/Variance Accounts.  Enter information into green cells only. Please see instructions tab for detailed instructions on how to complete tabs 3 to 7. Column BV has been prepopulated from the latest 2.1.7 RRR filing.
Please refer to the footnotes for further instructions.</t>
  </si>
  <si>
    <t>Projected Interest on Dec-31-2023 Balances</t>
  </si>
  <si>
    <r>
      <t>2.1.7 RRR</t>
    </r>
    <r>
      <rPr>
        <vertAlign val="superscript"/>
        <sz val="22"/>
        <rFont val="Book Antiqua"/>
        <family val="1"/>
      </rPr>
      <t>5</t>
    </r>
  </si>
  <si>
    <t>Account Descriptions</t>
  </si>
  <si>
    <t>Account Number</t>
  </si>
  <si>
    <t>Opening Principal Amounts as of Jan 1, 2017</t>
  </si>
  <si>
    <t>Transactions Debit / (Credit) during 2017</t>
  </si>
  <si>
    <t>OEB-Approved Disposition during 2017</t>
  </si>
  <si>
    <r>
      <t>Principal Adjustments</t>
    </r>
    <r>
      <rPr>
        <b/>
        <vertAlign val="superscript"/>
        <sz val="10"/>
        <rFont val="Book Antiqua"/>
        <family val="1"/>
      </rPr>
      <t>1</t>
    </r>
    <r>
      <rPr>
        <b/>
        <sz val="10"/>
        <rFont val="Book Antiqua"/>
        <family val="1"/>
      </rPr>
      <t xml:space="preserve"> during 2017</t>
    </r>
  </si>
  <si>
    <t>Closing Principal Balance as of Dec 31, 2017</t>
  </si>
  <si>
    <t>Opening Interest Amounts as of Jan 1, 2017</t>
  </si>
  <si>
    <t>Interest Jan 1 to Dec 31, 2017</t>
  </si>
  <si>
    <t>Interest Adjustments1 during 2017</t>
  </si>
  <si>
    <t>Closing Interest Amounts as of Dec 31, 2017</t>
  </si>
  <si>
    <t>Opening Principal Amounts as of Jan 1, 2018</t>
  </si>
  <si>
    <t>Transactions Debit / (Credit) during 2018</t>
  </si>
  <si>
    <t>OEB-Approved Disposition during 2018</t>
  </si>
  <si>
    <t>Principal Adjustments1 during 2018</t>
  </si>
  <si>
    <t>Closing Principal Balance as of Dec 31, 2018</t>
  </si>
  <si>
    <t>Opening Interest Amounts as of Jan 1, 2018</t>
  </si>
  <si>
    <t>Interest Jan 1 to Dec 31, 2018</t>
  </si>
  <si>
    <t>Interest Adjustments1 during 2018</t>
  </si>
  <si>
    <t>Closing Interest Amounts as of Dec 31, 2018</t>
  </si>
  <si>
    <t>Opening Principal Amounts as of Jan 1, 2019</t>
  </si>
  <si>
    <t>Transactions Debit / (Credit) during 2019</t>
  </si>
  <si>
    <t>OEB-Approved Disposition during 2019</t>
  </si>
  <si>
    <t>Principal Adjustments1 during 2019</t>
  </si>
  <si>
    <t>Closing Principal Balance as of Dec 31, 2019</t>
  </si>
  <si>
    <t>Opening Interest Amounts as of Jan 1, 2019</t>
  </si>
  <si>
    <t>Interest Jan 1 to Dec 31, 2019</t>
  </si>
  <si>
    <t>Interest Adjustments1 during 2019</t>
  </si>
  <si>
    <t>Closing Interest Amounts as of Dec 31, 2019</t>
  </si>
  <si>
    <t>Opening Principal Amounts as of Jan 1, 2020</t>
  </si>
  <si>
    <t>Transactions Debit / (Credit) during 2020</t>
  </si>
  <si>
    <t>OEB-Approved Disposition during 2020</t>
  </si>
  <si>
    <t>Principal Adjustments1 during 2020</t>
  </si>
  <si>
    <t>Closing Principal Balance as of Dec 31, 2020</t>
  </si>
  <si>
    <t>Opening Interest Amounts as of Jan 1, 2020</t>
  </si>
  <si>
    <t>Interest Jan 1 to Dec 31, 2020</t>
  </si>
  <si>
    <t>Interest Adjustments1 during 2020</t>
  </si>
  <si>
    <t>Closing Interest Amounts as of Dec 31, 2020</t>
  </si>
  <si>
    <t>Opening Principal Amounts as of Jan 1, 2021</t>
  </si>
  <si>
    <t>Transactions Debit / (Credit) during 2021</t>
  </si>
  <si>
    <t>OEB-Approved Disposition during 2021</t>
  </si>
  <si>
    <t>Principal Adjustments1 during 2021</t>
  </si>
  <si>
    <t>Closing Principal Balance as of Dec 31, 2021</t>
  </si>
  <si>
    <t>Opening Interest Amounts as of Jan 1, 2021</t>
  </si>
  <si>
    <t>Interest Jan 1 to Dec 31, 2021</t>
  </si>
  <si>
    <t>Interest Adjustments1 during 2021</t>
  </si>
  <si>
    <t>Closing Interest Amounts as of Dec 31, 2021</t>
  </si>
  <si>
    <t>Opening Principal Amounts as of Jan 1, 2022</t>
  </si>
  <si>
    <t>Transactions Debit / (Credit) during 2022</t>
  </si>
  <si>
    <t>OEB-Approved Disposition during 2022</t>
  </si>
  <si>
    <t>Principal Adjustments1 during 2022</t>
  </si>
  <si>
    <t>Closing Principal Balance as of Dec 31, 2022</t>
  </si>
  <si>
    <t>Opening Interest Amounts as of Jan 1, 2022</t>
  </si>
  <si>
    <t>Interest Jan 1 to Dec 31, 2022</t>
  </si>
  <si>
    <t>Interest Adjustments1 during 2022</t>
  </si>
  <si>
    <t>Closing Interest Amounts as of Dec 31, 2022</t>
  </si>
  <si>
    <t>Principal Disposition during 2023 - instructed by OEB</t>
  </si>
  <si>
    <t>Interest Disposition during 2023 - instructed by OEB</t>
  </si>
  <si>
    <t>Closing Principal Balances as of Dec 31, 2021 Adjusted for Disposition during 2023</t>
  </si>
  <si>
    <t>Closing Interest Balances as of Dec 31, 2021 Adjusted for Disposition during 2023</t>
  </si>
  <si>
    <r>
      <t xml:space="preserve">Projected Interest from Jan 1, 2023 to Dec 31, 2023 on Dec 31, 2022 balance adjusted for disposition during 2023 </t>
    </r>
    <r>
      <rPr>
        <b/>
        <vertAlign val="superscript"/>
        <sz val="10"/>
        <rFont val="Book Antiqua"/>
        <family val="1"/>
      </rPr>
      <t>2</t>
    </r>
  </si>
  <si>
    <r>
      <t xml:space="preserve">Projected Interest from Jan 1, 2024 to Apr 30, 2024 on Dec 31, 2022 balance adjusted for disposition during 2023 </t>
    </r>
    <r>
      <rPr>
        <b/>
        <vertAlign val="superscript"/>
        <sz val="11"/>
        <rFont val="Book Antiqua"/>
        <family val="1"/>
      </rPr>
      <t>2</t>
    </r>
  </si>
  <si>
    <t>Total Interest</t>
  </si>
  <si>
    <t>Total Claim</t>
  </si>
  <si>
    <t>Account Disposition: Yes/No?</t>
  </si>
  <si>
    <t>As of Dec 31, 2022</t>
  </si>
  <si>
    <t>Variance                           RRR vs. 2022 Balance                        (Principal + Interest)</t>
  </si>
  <si>
    <t>Claim before Forecasted Transactions</t>
  </si>
  <si>
    <t>Group 1 Accounts</t>
  </si>
  <si>
    <t>LV Variance Account</t>
  </si>
  <si>
    <t>Smart Metering Entity Charge Variance Account</t>
  </si>
  <si>
    <r>
      <t>RSVA - Wholesale Market Service Charge</t>
    </r>
    <r>
      <rPr>
        <vertAlign val="superscript"/>
        <sz val="11"/>
        <rFont val="Arial"/>
        <family val="2"/>
      </rPr>
      <t>5</t>
    </r>
  </si>
  <si>
    <r>
      <t>Variance WMS – Sub-account CBR Class A</t>
    </r>
    <r>
      <rPr>
        <vertAlign val="superscript"/>
        <sz val="11"/>
        <rFont val="Arial"/>
        <family val="2"/>
      </rPr>
      <t>5</t>
    </r>
  </si>
  <si>
    <r>
      <t>Variance WMS – Sub-account CBR Class B</t>
    </r>
    <r>
      <rPr>
        <vertAlign val="superscript"/>
        <sz val="11"/>
        <rFont val="Arial"/>
        <family val="2"/>
      </rPr>
      <t>5</t>
    </r>
  </si>
  <si>
    <t>RSVA - Retail Transmission Network Charge</t>
  </si>
  <si>
    <t>RSVA - Retail Transmission Connection Charge</t>
  </si>
  <si>
    <r>
      <t>RSVA - Power</t>
    </r>
    <r>
      <rPr>
        <vertAlign val="superscript"/>
        <sz val="11"/>
        <rFont val="Arial"/>
        <family val="2"/>
      </rPr>
      <t>4</t>
    </r>
  </si>
  <si>
    <t>Yes</t>
  </si>
  <si>
    <r>
      <t>RSVA - Global Adjustment</t>
    </r>
    <r>
      <rPr>
        <vertAlign val="superscript"/>
        <sz val="11"/>
        <rFont val="Arial"/>
        <family val="2"/>
      </rPr>
      <t>4</t>
    </r>
  </si>
  <si>
    <r>
      <t>Disposition and Recovery/Refund of Regulatory Balances (2009)</t>
    </r>
    <r>
      <rPr>
        <vertAlign val="superscript"/>
        <sz val="11"/>
        <rFont val="Arial"/>
        <family val="2"/>
      </rPr>
      <t>3</t>
    </r>
  </si>
  <si>
    <r>
      <t>Disposition and Recovery/Refund of Regulatory Balances (2017 and pre-2017)</t>
    </r>
    <r>
      <rPr>
        <vertAlign val="superscript"/>
        <sz val="11"/>
        <rFont val="Arial"/>
        <family val="2"/>
      </rPr>
      <t>3</t>
    </r>
  </si>
  <si>
    <t>No</t>
  </si>
  <si>
    <r>
      <t>Disposition and Recovery/Refund of Regulatory Balances (2018)</t>
    </r>
    <r>
      <rPr>
        <vertAlign val="superscript"/>
        <sz val="11"/>
        <rFont val="Arial"/>
        <family val="2"/>
      </rPr>
      <t>3</t>
    </r>
  </si>
  <si>
    <r>
      <t>Disposition and Recovery/Refund of Regulatory Balances (2019)</t>
    </r>
    <r>
      <rPr>
        <vertAlign val="superscript"/>
        <sz val="11"/>
        <rFont val="Arial"/>
        <family val="2"/>
      </rPr>
      <t>3</t>
    </r>
  </si>
  <si>
    <r>
      <t>Disposition and Recovery/Refund of Regulatory Balances (2020)</t>
    </r>
    <r>
      <rPr>
        <vertAlign val="superscript"/>
        <sz val="11"/>
        <rFont val="Arial"/>
        <family val="2"/>
      </rPr>
      <t>3</t>
    </r>
  </si>
  <si>
    <r>
      <t>Disposition and Recovery/Refund of Regulatory Balances (2021)</t>
    </r>
    <r>
      <rPr>
        <vertAlign val="superscript"/>
        <sz val="11"/>
        <rFont val="Arial"/>
        <family val="2"/>
      </rPr>
      <t>3</t>
    </r>
  </si>
  <si>
    <r>
      <t>Disposition and Recovery/Refund of Regulatory Balances (2022)</t>
    </r>
    <r>
      <rPr>
        <vertAlign val="superscript"/>
        <sz val="11"/>
        <rFont val="Arial"/>
        <family val="2"/>
      </rPr>
      <t>3</t>
    </r>
  </si>
  <si>
    <r>
      <t>Disposition and Recovery/Refund of Regulatory Balances (2023)</t>
    </r>
    <r>
      <rPr>
        <vertAlign val="superscript"/>
        <sz val="11"/>
        <rFont val="Arial"/>
        <family val="2"/>
      </rPr>
      <t xml:space="preserve">3
</t>
    </r>
    <r>
      <rPr>
        <i/>
        <sz val="11"/>
        <color rgb="FFFF0000"/>
        <rFont val="Arial"/>
        <family val="2"/>
      </rPr>
      <t>Not to be disposed of until two years after rate rider has expired and that balance has been audited. Refer to the Filing Requirements for disposition eligibility.</t>
    </r>
  </si>
  <si>
    <t>RSVA - Global Adjustment requested for disposition</t>
  </si>
  <si>
    <t>Total Group 1 Balance excluding Account 1589 - Global Adjustment requested for disposition</t>
  </si>
  <si>
    <t>Total Group 1 Balance requested for disposition</t>
  </si>
  <si>
    <t>RSVA - Global Adjustment</t>
  </si>
  <si>
    <t>Total Group 1 Balance excluding Account 1589 - Global Adjustment</t>
  </si>
  <si>
    <t>Total Group 1 Balance</t>
  </si>
  <si>
    <t>LRAM Variance Account (only input amounts if applying for disposition of this account)</t>
  </si>
  <si>
    <r>
      <t>Impacts Arising from the COVID-19 Emergency, Sub-account Forgone Revenues from Postponing Rate Implementation</t>
    </r>
    <r>
      <rPr>
        <b/>
        <vertAlign val="superscript"/>
        <sz val="11"/>
        <color rgb="FF0000FF"/>
        <rFont val="Arial"/>
        <family val="2"/>
      </rPr>
      <t>6</t>
    </r>
  </si>
  <si>
    <t>Total Group 1 balance including Account 1568 and Account 1509 requested for disposition</t>
  </si>
  <si>
    <t xml:space="preserve"> </t>
  </si>
  <si>
    <t>Default Rate Rider Recovery Period (in months)</t>
  </si>
  <si>
    <t>DVA Proposed Rate Rider Recovery Period (in months)</t>
  </si>
  <si>
    <t>LRAM Proposed Rate Rider Recovery Period (in months)</t>
  </si>
  <si>
    <t>Account 1509 Proposed Rate Rider Recovery Period (in months)</t>
  </si>
  <si>
    <t>Rate Class</t>
  </si>
  <si>
    <t>Unit</t>
  </si>
  <si>
    <t>Total Metered kWh</t>
  </si>
  <si>
    <t>Metered kW 
or kVA</t>
  </si>
  <si>
    <t>Account 1568 Rate Rider</t>
  </si>
  <si>
    <t>Revenue Reconciliation:</t>
  </si>
  <si>
    <t>RESIDENTIAL SERVICE CLASSIFICATION</t>
  </si>
  <si>
    <t>kWh</t>
  </si>
  <si>
    <t>GENERAL SERVICE LESS THAN 50 KW SERVICE CLASSIFICATION</t>
  </si>
  <si>
    <t>GENERAL SERVICE 50 TO 2,999 KW SERVICE CLASSIFICATION</t>
  </si>
  <si>
    <t>kW</t>
  </si>
  <si>
    <t>GENERAL SERVICE 3,000 TO 4,999 KW SERVICE CLASSIFICATION</t>
  </si>
  <si>
    <t>UNMETERED SCATTERED LOAD SERVICE CLASSIFICATION</t>
  </si>
  <si>
    <t>SENTINEL LIGHTING SERVICE CLASSIFICATION</t>
  </si>
  <si>
    <t>STREET LIGHTING SERVICE CLASSIFICATION</t>
  </si>
  <si>
    <r>
      <rPr>
        <b/>
        <sz val="11"/>
        <color theme="1"/>
        <rFont val="Arial"/>
        <family val="2"/>
      </rPr>
      <t>Input required at cells C13 and C14.</t>
    </r>
    <r>
      <rPr>
        <sz val="11"/>
        <color theme="1"/>
        <rFont val="Arial"/>
        <family val="2"/>
      </rPr>
      <t xml:space="preserve">  This workshseet calculates rate riders related to the Deferral/Variance Account Disposition (if applicable) and rate riders for Account 1568.  Rate Riders will not be generated for the microFIT class.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</si>
  <si>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kWh </t>
    </r>
    <r>
      <rPr>
        <b/>
        <sz val="10"/>
        <rFont val="Arial"/>
        <family val="2"/>
      </rPr>
      <t xml:space="preserve">less WMP consumption 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</si>
  <si>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 </t>
    </r>
    <r>
      <rPr>
        <b/>
        <sz val="10"/>
        <rFont val="Arial"/>
        <family val="2"/>
      </rPr>
      <t xml:space="preserve">less WMP consumption </t>
    </r>
  </si>
  <si>
    <r>
      <t xml:space="preserve">Allocation of Group 1 Account Balances to All Classes </t>
    </r>
    <r>
      <rPr>
        <b/>
        <vertAlign val="superscript"/>
        <sz val="10"/>
        <rFont val="Arial"/>
        <family val="2"/>
      </rPr>
      <t>2</t>
    </r>
  </si>
  <si>
    <r>
      <t xml:space="preserve">Allocation of Group 1 Account Balances to Non-WMP Classes Only (If Applicable) </t>
    </r>
    <r>
      <rPr>
        <b/>
        <vertAlign val="superscript"/>
        <sz val="10"/>
        <rFont val="Arial"/>
        <family val="2"/>
      </rPr>
      <t>2</t>
    </r>
  </si>
  <si>
    <r>
      <t xml:space="preserve">Deferral/Variance Account Rate Rider </t>
    </r>
    <r>
      <rPr>
        <b/>
        <vertAlign val="superscript"/>
        <sz val="10"/>
        <rFont val="Arial"/>
        <family val="2"/>
      </rPr>
      <t>2</t>
    </r>
  </si>
  <si>
    <r>
      <t xml:space="preserve">Deferral/Variance Account Rate Rider for Non-WMP 
(if applicable) </t>
    </r>
    <r>
      <rPr>
        <b/>
        <vertAlign val="superscript"/>
        <sz val="10"/>
        <rFont val="Arial"/>
        <family val="2"/>
      </rPr>
      <t>2</t>
    </r>
  </si>
  <si>
    <r>
      <t>Account 1509 Rate Rider</t>
    </r>
    <r>
      <rPr>
        <b/>
        <vertAlign val="superscript"/>
        <sz val="10"/>
        <rFont val="Arial"/>
        <family val="2"/>
      </rPr>
      <t>3</t>
    </r>
  </si>
  <si>
    <t>Total</t>
  </si>
  <si>
    <t xml:space="preserve">No input required. The purpose of this tab is to calculate the CBR rate riders for all current Class B customers who did not transition between Class A and B in the period since the Account 1580, sub-account CBR Class B balance accumulated.
</t>
  </si>
  <si>
    <t>The year Account 1580 CBR Class B was last disposed</t>
  </si>
  <si>
    <t>Total Metered 2022 Consumption Minus WMP</t>
  </si>
  <si>
    <t>Total Metered 2022 Consumption for Full Year Class A Customers</t>
  </si>
  <si>
    <t>Total Metered 2022 Consumption for Transition Customers</t>
  </si>
  <si>
    <t>Metered 2022 Consumption for Current Class B Customers (Total Consumption LESS WMP, Class A and Transition Customers' Consumption)</t>
  </si>
  <si>
    <t>% of total kWh</t>
  </si>
  <si>
    <t>Total CBR Class B $ allocated to Current Class B Customers</t>
  </si>
  <si>
    <t>CBR Class B Rate Rider</t>
  </si>
  <si>
    <t xml:space="preserve">Corrected Allocation of Group 1 Account Balances to All Classes </t>
  </si>
  <si>
    <t xml:space="preserve">Original Allocation of Group 1 Account Balances to All Classes </t>
  </si>
  <si>
    <t>Corrected Deferral/Variance Account Rate Rider</t>
  </si>
  <si>
    <t>Original Deferral/Variance Account Rate Ride</t>
  </si>
  <si>
    <t>Potential Collection to June 30, 2024</t>
  </si>
  <si>
    <t>Potential over collection</t>
  </si>
  <si>
    <t>Over collection</t>
  </si>
  <si>
    <t>Required</t>
  </si>
  <si>
    <t>Six Months recovery</t>
  </si>
  <si>
    <t>Corrected Total CBR Class B $ allocated to Current Class B Customers</t>
  </si>
  <si>
    <t>Corrected CBR Class B Rate Rider</t>
  </si>
  <si>
    <t>Potential over Refund</t>
  </si>
  <si>
    <t>Current CBR Class B Rate Rider</t>
  </si>
  <si>
    <t xml:space="preserve">Required </t>
  </si>
  <si>
    <t>Under Refunded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</si>
</sst>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$&quot;* #,##0.00_-;\-&quot;$&quot;* #,##0.00_-;_-&quot;$&quot;* &quot;-&quot;??_-;_-@_-"/>
    <numFmt numFmtId="164" formatCode="&quot;$&quot;#,##0.00_);[Red]\(&quot;$&quot;#,##0.00\)"/>
    <numFmt numFmtId="165" formatCode="_ #,##0;[Red]\(#,##0\)"/>
    <numFmt numFmtId="166" formatCode="&quot;$&quot;#,##0_);[Red]\(&quot;$&quot;#,##0\)"/>
    <numFmt numFmtId="167" formatCode="&quot;$&quot;#,##0;[Red]\(&quot;$&quot;#,##0\)"/>
    <numFmt numFmtId="168" formatCode="_ #,##0.0000;[Red]\(#,##0.0000\)"/>
    <numFmt numFmtId="169" formatCode="_ #,##0.00;[Red]\(#,##0.00\)"/>
    <numFmt numFmtId="170" formatCode="#,##0;[Red]\(#,##0\)"/>
    <numFmt numFmtId="171" formatCode="0.0%"/>
    <numFmt numFmtId="172" formatCode="_ &quot;$&quot;#,##0.0000;[Red]\(&quot;$&quot;#,##0.0000\)"/>
    <numFmt numFmtId="173" formatCode="_-&quot;$&quot;* #,##0_-;\-&quot;$&quot;* #,##0_-;_-&quot;$&quot;* &quot;-&quot;??_-;_-@_-"/>
  </numFmts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b/>
      <sz val="22"/>
      <name val="Book Antiqua"/>
      <family val="1"/>
    </font>
    <font>
      <sz val="22"/>
      <name val="Book Antiqua"/>
      <family val="1"/>
    </font>
    <font>
      <vertAlign val="superscript"/>
      <sz val="22"/>
      <name val="Book Antiqua"/>
      <family val="1"/>
    </font>
    <font>
      <b/>
      <sz val="16"/>
      <name val="Book Antiqua"/>
      <family val="1"/>
    </font>
    <font>
      <b/>
      <sz val="10"/>
      <name val="Book Antiqua"/>
      <family val="1"/>
    </font>
    <font>
      <b/>
      <vertAlign val="superscript"/>
      <sz val="10"/>
      <name val="Book Antiqua"/>
      <family val="1"/>
    </font>
    <font>
      <b/>
      <vertAlign val="superscript"/>
      <sz val="11"/>
      <name val="Book Antiqua"/>
      <family val="1"/>
    </font>
    <font>
      <sz val="10"/>
      <name val="Book Antiqua"/>
      <family val="1"/>
    </font>
    <font>
      <b/>
      <sz val="1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vertAlign val="superscript"/>
      <sz val="1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rgb="FFFF0000"/>
      <name val="Arial"/>
      <family val="2"/>
    </font>
    <font>
      <sz val="11"/>
      <color rgb="FFFF0000"/>
      <name val="Arial"/>
      <family val="2"/>
    </font>
    <font>
      <b/>
      <sz val="11"/>
      <color indexed="12"/>
      <name val="Arial"/>
      <family val="2"/>
    </font>
    <font>
      <sz val="11"/>
      <name val="Aptos Narrow"/>
      <family val="2"/>
      <scheme val="minor"/>
    </font>
    <font>
      <b/>
      <vertAlign val="superscript"/>
      <sz val="11"/>
      <color rgb="FF0000FF"/>
      <name val="Arial"/>
      <family val="2"/>
    </font>
    <font>
      <b/>
      <sz val="10"/>
      <name val="Arial"/>
      <family val="2"/>
    </font>
    <font>
      <b/>
      <sz val="11"/>
      <color rgb="FFFF0000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sz val="10"/>
      <color rgb="FFFF0000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 style="medium">
        <color indexed="64"/>
      </right>
      <top/>
      <bottom style="medium">
        <color indexed="12"/>
      </bottom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39"/>
      </bottom>
      <diagonal/>
    </border>
    <border>
      <left/>
      <right/>
      <top style="medium">
        <color indexed="12"/>
      </top>
      <bottom/>
      <diagonal/>
    </border>
    <border>
      <left style="medium">
        <color indexed="64"/>
      </left>
      <right/>
      <top style="medium">
        <color indexed="12"/>
      </top>
      <bottom/>
      <diagonal/>
    </border>
    <border>
      <left/>
      <right style="medium">
        <color indexed="64"/>
      </right>
      <top style="medium">
        <color indexed="12"/>
      </top>
      <bottom/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/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medium">
        <color auto="1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 style="medium">
        <color indexed="9"/>
      </bottom>
      <diagonal/>
    </border>
    <border>
      <left style="medium">
        <color indexed="64"/>
      </left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indexed="64"/>
      </right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64"/>
      </top>
      <bottom style="medium">
        <color indexed="9"/>
      </bottom>
      <diagonal/>
    </border>
    <border>
      <left style="medium">
        <color indexed="64"/>
      </left>
      <right style="medium">
        <color indexed="9"/>
      </right>
      <top style="medium">
        <color indexed="9"/>
      </top>
      <bottom style="medium">
        <color indexed="64"/>
      </bottom>
      <diagonal/>
    </border>
    <border>
      <left style="medium">
        <color indexed="9"/>
      </left>
      <right style="medium">
        <color indexed="64"/>
      </right>
      <top style="medium">
        <color indexed="9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270">
    <xf numFmtId="0" fontId="0" fillId="0" borderId="0" xfId="0"/>
    <xf numFmtId="0" fontId="4" fillId="0" borderId="0" xfId="3"/>
    <xf numFmtId="164" fontId="0" fillId="0" borderId="0" xfId="0" applyNumberFormat="1" applyProtection="1">
      <protection locked="0"/>
    </xf>
    <xf numFmtId="0" fontId="5" fillId="0" borderId="0" xfId="3" applyFont="1" applyProtection="1">
      <protection locked="0"/>
    </xf>
    <xf numFmtId="0" fontId="4" fillId="0" borderId="0" xfId="3" applyProtection="1">
      <protection locked="0"/>
    </xf>
    <xf numFmtId="0" fontId="6" fillId="0" borderId="0" xfId="3" applyFont="1" applyProtection="1">
      <protection locked="0"/>
    </xf>
    <xf numFmtId="164" fontId="0" fillId="0" borderId="1" xfId="0" applyNumberFormat="1" applyBorder="1" applyProtection="1">
      <protection locked="0"/>
    </xf>
    <xf numFmtId="0" fontId="7" fillId="0" borderId="1" xfId="3" applyFont="1" applyBorder="1" applyAlignment="1" applyProtection="1">
      <alignment horizontal="center" vertical="center" wrapText="1"/>
      <protection locked="0"/>
    </xf>
    <xf numFmtId="0" fontId="8" fillId="0" borderId="0" xfId="0" applyFont="1"/>
    <xf numFmtId="0" fontId="7" fillId="0" borderId="0" xfId="0" applyFont="1" applyAlignment="1">
      <alignment wrapText="1"/>
    </xf>
    <xf numFmtId="0" fontId="10" fillId="0" borderId="5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4" xfId="0" applyFont="1" applyBorder="1"/>
    <xf numFmtId="0" fontId="5" fillId="0" borderId="0" xfId="3" applyFont="1"/>
    <xf numFmtId="0" fontId="17" fillId="0" borderId="6" xfId="0" applyFont="1" applyBorder="1" applyAlignment="1">
      <alignment vertical="center"/>
    </xf>
    <xf numFmtId="0" fontId="18" fillId="0" borderId="5" xfId="0" applyFont="1" applyBorder="1"/>
    <xf numFmtId="166" fontId="18" fillId="0" borderId="17" xfId="0" applyNumberFormat="1" applyFont="1" applyBorder="1"/>
    <xf numFmtId="166" fontId="18" fillId="0" borderId="0" xfId="0" applyNumberFormat="1" applyFont="1"/>
    <xf numFmtId="165" fontId="0" fillId="0" borderId="0" xfId="0" applyNumberFormat="1" applyAlignment="1">
      <alignment wrapText="1"/>
    </xf>
    <xf numFmtId="165" fontId="7" fillId="0" borderId="10" xfId="0" applyNumberFormat="1" applyFont="1" applyBorder="1" applyAlignment="1">
      <alignment horizontal="center" vertical="center" wrapText="1"/>
    </xf>
    <xf numFmtId="165" fontId="18" fillId="0" borderId="9" xfId="0" applyNumberFormat="1" applyFont="1" applyBorder="1"/>
    <xf numFmtId="165" fontId="18" fillId="0" borderId="0" xfId="0" applyNumberFormat="1" applyFont="1"/>
    <xf numFmtId="166" fontId="0" fillId="0" borderId="0" xfId="0" applyNumberFormat="1" applyAlignment="1">
      <alignment wrapText="1"/>
    </xf>
    <xf numFmtId="166" fontId="7" fillId="0" borderId="10" xfId="0" applyNumberFormat="1" applyFont="1" applyBorder="1" applyAlignment="1">
      <alignment horizontal="center" vertical="center" wrapText="1"/>
    </xf>
    <xf numFmtId="166" fontId="18" fillId="0" borderId="9" xfId="0" applyNumberFormat="1" applyFont="1" applyBorder="1"/>
    <xf numFmtId="166" fontId="7" fillId="0" borderId="0" xfId="0" applyNumberFormat="1" applyFont="1" applyAlignment="1">
      <alignment horizontal="center" vertical="center" wrapText="1"/>
    </xf>
    <xf numFmtId="166" fontId="0" fillId="0" borderId="18" xfId="0" applyNumberFormat="1" applyBorder="1" applyAlignment="1">
      <alignment wrapText="1"/>
    </xf>
    <xf numFmtId="166" fontId="0" fillId="0" borderId="17" xfId="0" applyNumberFormat="1" applyBorder="1" applyAlignment="1">
      <alignment wrapText="1"/>
    </xf>
    <xf numFmtId="166" fontId="0" fillId="0" borderId="9" xfId="0" applyNumberFormat="1" applyBorder="1"/>
    <xf numFmtId="166" fontId="0" fillId="0" borderId="0" xfId="0" applyNumberFormat="1"/>
    <xf numFmtId="166" fontId="0" fillId="2" borderId="10" xfId="0" applyNumberFormat="1" applyFill="1" applyBorder="1"/>
    <xf numFmtId="166" fontId="0" fillId="0" borderId="19" xfId="0" applyNumberFormat="1" applyBorder="1"/>
    <xf numFmtId="0" fontId="18" fillId="0" borderId="9" xfId="0" applyFont="1" applyBorder="1"/>
    <xf numFmtId="0" fontId="18" fillId="0" borderId="10" xfId="0" applyFont="1" applyBorder="1" applyAlignment="1">
      <alignment horizontal="center"/>
    </xf>
    <xf numFmtId="165" fontId="18" fillId="3" borderId="20" xfId="0" applyNumberFormat="1" applyFont="1" applyFill="1" applyBorder="1"/>
    <xf numFmtId="165" fontId="18" fillId="3" borderId="21" xfId="0" applyNumberFormat="1" applyFont="1" applyFill="1" applyBorder="1"/>
    <xf numFmtId="165" fontId="18" fillId="4" borderId="22" xfId="0" applyNumberFormat="1" applyFont="1" applyFill="1" applyBorder="1"/>
    <xf numFmtId="165" fontId="18" fillId="0" borderId="10" xfId="0" applyNumberFormat="1" applyFont="1" applyBorder="1"/>
    <xf numFmtId="165" fontId="18" fillId="4" borderId="23" xfId="0" applyNumberFormat="1" applyFont="1" applyFill="1" applyBorder="1"/>
    <xf numFmtId="165" fontId="18" fillId="4" borderId="21" xfId="0" applyNumberFormat="1" applyFont="1" applyFill="1" applyBorder="1"/>
    <xf numFmtId="165" fontId="18" fillId="3" borderId="24" xfId="3" applyNumberFormat="1" applyFont="1" applyFill="1" applyBorder="1"/>
    <xf numFmtId="165" fontId="18" fillId="3" borderId="25" xfId="3" applyNumberFormat="1" applyFont="1" applyFill="1" applyBorder="1"/>
    <xf numFmtId="165" fontId="18" fillId="5" borderId="21" xfId="0" applyNumberFormat="1" applyFont="1" applyFill="1" applyBorder="1" applyProtection="1">
      <protection locked="0"/>
    </xf>
    <xf numFmtId="165" fontId="18" fillId="5" borderId="21" xfId="3" applyNumberFormat="1" applyFont="1" applyFill="1" applyBorder="1" applyProtection="1">
      <protection locked="0"/>
    </xf>
    <xf numFmtId="165" fontId="18" fillId="6" borderId="21" xfId="0" applyNumberFormat="1" applyFont="1" applyFill="1" applyBorder="1" applyProtection="1">
      <protection locked="0"/>
    </xf>
    <xf numFmtId="165" fontId="18" fillId="6" borderId="21" xfId="3" applyNumberFormat="1" applyFont="1" applyFill="1" applyBorder="1" applyProtection="1">
      <protection locked="0"/>
    </xf>
    <xf numFmtId="165" fontId="18" fillId="4" borderId="26" xfId="0" applyNumberFormat="1" applyFont="1" applyFill="1" applyBorder="1"/>
    <xf numFmtId="165" fontId="18" fillId="6" borderId="27" xfId="3" applyNumberFormat="1" applyFont="1" applyFill="1" applyBorder="1" applyProtection="1">
      <protection locked="0"/>
    </xf>
    <xf numFmtId="165" fontId="18" fillId="0" borderId="26" xfId="0" applyNumberFormat="1" applyFont="1" applyBorder="1"/>
    <xf numFmtId="165" fontId="19" fillId="0" borderId="0" xfId="0" applyNumberFormat="1" applyFont="1"/>
    <xf numFmtId="165" fontId="19" fillId="2" borderId="10" xfId="0" applyNumberFormat="1" applyFont="1" applyFill="1" applyBorder="1"/>
    <xf numFmtId="165" fontId="19" fillId="0" borderId="10" xfId="0" applyNumberFormat="1" applyFont="1" applyBorder="1"/>
    <xf numFmtId="165" fontId="18" fillId="3" borderId="28" xfId="0" applyNumberFormat="1" applyFont="1" applyFill="1" applyBorder="1"/>
    <xf numFmtId="165" fontId="18" fillId="3" borderId="29" xfId="0" applyNumberFormat="1" applyFont="1" applyFill="1" applyBorder="1"/>
    <xf numFmtId="165" fontId="18" fillId="3" borderId="30" xfId="3" applyNumberFormat="1" applyFont="1" applyFill="1" applyBorder="1"/>
    <xf numFmtId="165" fontId="18" fillId="3" borderId="21" xfId="3" applyNumberFormat="1" applyFont="1" applyFill="1" applyBorder="1"/>
    <xf numFmtId="165" fontId="18" fillId="5" borderId="29" xfId="0" applyNumberFormat="1" applyFont="1" applyFill="1" applyBorder="1" applyProtection="1">
      <protection locked="0"/>
    </xf>
    <xf numFmtId="165" fontId="18" fillId="5" borderId="28" xfId="0" applyNumberFormat="1" applyFont="1" applyFill="1" applyBorder="1" applyProtection="1">
      <protection locked="0"/>
    </xf>
    <xf numFmtId="165" fontId="18" fillId="6" borderId="29" xfId="0" applyNumberFormat="1" applyFont="1" applyFill="1" applyBorder="1" applyProtection="1">
      <protection locked="0"/>
    </xf>
    <xf numFmtId="165" fontId="18" fillId="3" borderId="31" xfId="3" applyNumberFormat="1" applyFont="1" applyFill="1" applyBorder="1"/>
    <xf numFmtId="165" fontId="18" fillId="6" borderId="23" xfId="0" applyNumberFormat="1" applyFont="1" applyFill="1" applyBorder="1" applyProtection="1">
      <protection locked="0"/>
    </xf>
    <xf numFmtId="165" fontId="18" fillId="6" borderId="27" xfId="0" applyNumberFormat="1" applyFont="1" applyFill="1" applyBorder="1" applyProtection="1">
      <protection locked="0"/>
    </xf>
    <xf numFmtId="165" fontId="18" fillId="3" borderId="26" xfId="3" applyNumberFormat="1" applyFont="1" applyFill="1" applyBorder="1"/>
    <xf numFmtId="165" fontId="18" fillId="3" borderId="28" xfId="3" applyNumberFormat="1" applyFont="1" applyFill="1" applyBorder="1"/>
    <xf numFmtId="167" fontId="18" fillId="0" borderId="9" xfId="0" applyNumberFormat="1" applyFont="1" applyBorder="1"/>
    <xf numFmtId="0" fontId="18" fillId="0" borderId="9" xfId="0" applyFont="1" applyBorder="1" applyAlignment="1">
      <alignment horizontal="left"/>
    </xf>
    <xf numFmtId="165" fontId="18" fillId="5" borderId="20" xfId="0" applyNumberFormat="1" applyFont="1" applyFill="1" applyBorder="1" applyProtection="1">
      <protection locked="0"/>
    </xf>
    <xf numFmtId="165" fontId="18" fillId="5" borderId="26" xfId="3" applyNumberFormat="1" applyFont="1" applyFill="1" applyBorder="1" applyProtection="1">
      <protection locked="0"/>
    </xf>
    <xf numFmtId="0" fontId="21" fillId="7" borderId="32" xfId="0" applyFont="1" applyFill="1" applyBorder="1" applyAlignment="1">
      <alignment horizontal="center" vertical="center"/>
    </xf>
    <xf numFmtId="165" fontId="18" fillId="6" borderId="20" xfId="0" applyNumberFormat="1" applyFont="1" applyFill="1" applyBorder="1" applyProtection="1">
      <protection locked="0"/>
    </xf>
    <xf numFmtId="165" fontId="18" fillId="6" borderId="26" xfId="3" applyNumberFormat="1" applyFont="1" applyFill="1" applyBorder="1" applyProtection="1">
      <protection locked="0"/>
    </xf>
    <xf numFmtId="0" fontId="22" fillId="8" borderId="32" xfId="0" applyFont="1" applyFill="1" applyBorder="1" applyAlignment="1" applyProtection="1">
      <alignment horizontal="center" vertical="center"/>
      <protection locked="0"/>
    </xf>
    <xf numFmtId="0" fontId="22" fillId="0" borderId="32" xfId="0" applyFont="1" applyBorder="1" applyAlignment="1">
      <alignment horizontal="center" vertical="center"/>
    </xf>
    <xf numFmtId="0" fontId="18" fillId="0" borderId="9" xfId="0" applyFont="1" applyBorder="1" applyAlignment="1">
      <alignment horizontal="left" vertical="top" wrapText="1"/>
    </xf>
    <xf numFmtId="0" fontId="18" fillId="0" borderId="9" xfId="3" applyFont="1" applyBorder="1" applyAlignment="1">
      <alignment horizontal="left" wrapText="1"/>
    </xf>
    <xf numFmtId="0" fontId="18" fillId="0" borderId="10" xfId="0" applyFont="1" applyBorder="1" applyAlignment="1">
      <alignment horizontal="center" vertical="center"/>
    </xf>
    <xf numFmtId="166" fontId="18" fillId="0" borderId="0" xfId="0" applyNumberFormat="1" applyFont="1" applyProtection="1">
      <protection locked="0"/>
    </xf>
    <xf numFmtId="166" fontId="18" fillId="0" borderId="10" xfId="0" applyNumberFormat="1" applyFont="1" applyBorder="1" applyProtection="1">
      <protection locked="0"/>
    </xf>
    <xf numFmtId="166" fontId="18" fillId="0" borderId="9" xfId="0" applyNumberFormat="1" applyFont="1" applyBorder="1" applyProtection="1">
      <protection locked="0"/>
    </xf>
    <xf numFmtId="165" fontId="18" fillId="0" borderId="9" xfId="0" applyNumberFormat="1" applyFont="1" applyBorder="1" applyProtection="1">
      <protection locked="0"/>
    </xf>
    <xf numFmtId="165" fontId="18" fillId="0" borderId="0" xfId="0" applyNumberFormat="1" applyFont="1" applyProtection="1">
      <protection locked="0"/>
    </xf>
    <xf numFmtId="165" fontId="18" fillId="0" borderId="10" xfId="0" applyNumberFormat="1" applyFont="1" applyBorder="1" applyProtection="1">
      <protection locked="0"/>
    </xf>
    <xf numFmtId="166" fontId="0" fillId="0" borderId="9" xfId="0" applyNumberFormat="1" applyBorder="1" applyProtection="1">
      <protection locked="0"/>
    </xf>
    <xf numFmtId="166" fontId="0" fillId="0" borderId="0" xfId="0" applyNumberFormat="1" applyProtection="1">
      <protection locked="0"/>
    </xf>
    <xf numFmtId="165" fontId="0" fillId="0" borderId="0" xfId="0" applyNumberFormat="1"/>
    <xf numFmtId="166" fontId="19" fillId="2" borderId="10" xfId="0" applyNumberFormat="1" applyFont="1" applyFill="1" applyBorder="1"/>
    <xf numFmtId="0" fontId="7" fillId="0" borderId="9" xfId="0" applyFont="1" applyBorder="1" applyAlignment="1">
      <alignment horizontal="left"/>
    </xf>
    <xf numFmtId="0" fontId="7" fillId="0" borderId="10" xfId="0" applyFont="1" applyBorder="1" applyAlignment="1">
      <alignment horizontal="center"/>
    </xf>
    <xf numFmtId="165" fontId="18" fillId="2" borderId="10" xfId="0" applyNumberFormat="1" applyFont="1" applyFill="1" applyBorder="1"/>
    <xf numFmtId="0" fontId="7" fillId="0" borderId="9" xfId="0" applyFont="1" applyBorder="1"/>
    <xf numFmtId="166" fontId="0" fillId="0" borderId="10" xfId="0" applyNumberFormat="1" applyBorder="1"/>
    <xf numFmtId="165" fontId="18" fillId="0" borderId="22" xfId="0" applyNumberFormat="1" applyFont="1" applyBorder="1"/>
    <xf numFmtId="165" fontId="18" fillId="4" borderId="9" xfId="0" applyNumberFormat="1" applyFont="1" applyFill="1" applyBorder="1"/>
    <xf numFmtId="0" fontId="19" fillId="0" borderId="0" xfId="0" applyFont="1"/>
    <xf numFmtId="0" fontId="18" fillId="0" borderId="10" xfId="0" applyFont="1" applyBorder="1"/>
    <xf numFmtId="165" fontId="18" fillId="0" borderId="33" xfId="0" applyNumberFormat="1" applyFont="1" applyBorder="1"/>
    <xf numFmtId="166" fontId="19" fillId="0" borderId="10" xfId="0" applyNumberFormat="1" applyFont="1" applyBorder="1"/>
    <xf numFmtId="166" fontId="24" fillId="0" borderId="0" xfId="0" applyNumberFormat="1" applyFont="1" applyProtection="1">
      <protection locked="0"/>
    </xf>
    <xf numFmtId="166" fontId="19" fillId="0" borderId="0" xfId="0" applyNumberFormat="1" applyFont="1" applyProtection="1">
      <protection locked="0"/>
    </xf>
    <xf numFmtId="166" fontId="19" fillId="0" borderId="0" xfId="0" applyNumberFormat="1" applyFont="1"/>
    <xf numFmtId="0" fontId="25" fillId="0" borderId="9" xfId="3" applyFont="1" applyBorder="1"/>
    <xf numFmtId="0" fontId="25" fillId="0" borderId="10" xfId="3" applyFont="1" applyBorder="1" applyAlignment="1">
      <alignment horizontal="center"/>
    </xf>
    <xf numFmtId="166" fontId="26" fillId="9" borderId="0" xfId="0" applyNumberFormat="1" applyFont="1" applyFill="1" applyProtection="1">
      <protection locked="0"/>
    </xf>
    <xf numFmtId="166" fontId="26" fillId="9" borderId="10" xfId="0" applyNumberFormat="1" applyFont="1" applyFill="1" applyBorder="1" applyProtection="1">
      <protection locked="0"/>
    </xf>
    <xf numFmtId="165" fontId="18" fillId="6" borderId="34" xfId="0" applyNumberFormat="1" applyFont="1" applyFill="1" applyBorder="1" applyProtection="1">
      <protection locked="0"/>
    </xf>
    <xf numFmtId="165" fontId="18" fillId="6" borderId="25" xfId="0" applyNumberFormat="1" applyFont="1" applyFill="1" applyBorder="1" applyProtection="1">
      <protection locked="0"/>
    </xf>
    <xf numFmtId="165" fontId="18" fillId="4" borderId="20" xfId="0" applyNumberFormat="1" applyFont="1" applyFill="1" applyBorder="1" applyProtection="1">
      <protection locked="0"/>
    </xf>
    <xf numFmtId="165" fontId="18" fillId="4" borderId="23" xfId="0" applyNumberFormat="1" applyFont="1" applyFill="1" applyBorder="1" applyProtection="1">
      <protection locked="0"/>
    </xf>
    <xf numFmtId="165" fontId="18" fillId="6" borderId="35" xfId="3" applyNumberFormat="1" applyFont="1" applyFill="1" applyBorder="1" applyProtection="1">
      <protection locked="0"/>
    </xf>
    <xf numFmtId="165" fontId="18" fillId="4" borderId="36" xfId="0" applyNumberFormat="1" applyFont="1" applyFill="1" applyBorder="1"/>
    <xf numFmtId="165" fontId="18" fillId="6" borderId="37" xfId="0" applyNumberFormat="1" applyFont="1" applyFill="1" applyBorder="1" applyProtection="1">
      <protection locked="0"/>
    </xf>
    <xf numFmtId="165" fontId="18" fillId="2" borderId="38" xfId="0" applyNumberFormat="1" applyFont="1" applyFill="1" applyBorder="1"/>
    <xf numFmtId="165" fontId="19" fillId="0" borderId="38" xfId="0" applyNumberFormat="1" applyFont="1" applyBorder="1"/>
    <xf numFmtId="0" fontId="25" fillId="0" borderId="9" xfId="3" applyFont="1" applyBorder="1" applyAlignment="1">
      <alignment wrapText="1"/>
    </xf>
    <xf numFmtId="0" fontId="25" fillId="0" borderId="38" xfId="3" applyFont="1" applyBorder="1" applyAlignment="1">
      <alignment horizontal="center"/>
    </xf>
    <xf numFmtId="166" fontId="26" fillId="9" borderId="38" xfId="0" applyNumberFormat="1" applyFont="1" applyFill="1" applyBorder="1" applyProtection="1">
      <protection locked="0"/>
    </xf>
    <xf numFmtId="165" fontId="18" fillId="0" borderId="38" xfId="0" applyNumberFormat="1" applyFont="1" applyBorder="1"/>
    <xf numFmtId="165" fontId="19" fillId="2" borderId="38" xfId="0" applyNumberFormat="1" applyFont="1" applyFill="1" applyBorder="1"/>
    <xf numFmtId="0" fontId="0" fillId="0" borderId="39" xfId="0" applyBorder="1"/>
    <xf numFmtId="0" fontId="7" fillId="0" borderId="40" xfId="0" applyFont="1" applyBorder="1"/>
    <xf numFmtId="0" fontId="18" fillId="0" borderId="41" xfId="0" applyFont="1" applyBorder="1"/>
    <xf numFmtId="165" fontId="18" fillId="0" borderId="1" xfId="0" applyNumberFormat="1" applyFont="1" applyBorder="1"/>
    <xf numFmtId="165" fontId="18" fillId="0" borderId="41" xfId="0" applyNumberFormat="1" applyFont="1" applyBorder="1"/>
    <xf numFmtId="165" fontId="18" fillId="0" borderId="40" xfId="0" applyNumberFormat="1" applyFont="1" applyBorder="1"/>
    <xf numFmtId="165" fontId="18" fillId="2" borderId="1" xfId="0" applyNumberFormat="1" applyFont="1" applyFill="1" applyBorder="1"/>
    <xf numFmtId="165" fontId="18" fillId="0" borderId="15" xfId="0" applyNumberFormat="1" applyFont="1" applyBorder="1"/>
    <xf numFmtId="166" fontId="2" fillId="0" borderId="1" xfId="0" applyNumberFormat="1" applyFont="1" applyBorder="1"/>
    <xf numFmtId="166" fontId="0" fillId="0" borderId="1" xfId="0" applyNumberFormat="1" applyBorder="1"/>
    <xf numFmtId="0" fontId="7" fillId="0" borderId="0" xfId="0" applyFont="1"/>
    <xf numFmtId="0" fontId="18" fillId="0" borderId="0" xfId="0" applyFont="1"/>
    <xf numFmtId="166" fontId="2" fillId="0" borderId="0" xfId="0" applyNumberFormat="1" applyFon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/>
    <xf numFmtId="0" fontId="28" fillId="7" borderId="43" xfId="4" applyFont="1" applyFill="1" applyBorder="1" applyAlignment="1">
      <alignment horizontal="center"/>
    </xf>
    <xf numFmtId="0" fontId="19" fillId="0" borderId="0" xfId="0" applyFont="1" applyAlignment="1">
      <alignment vertical="top" wrapText="1"/>
    </xf>
    <xf numFmtId="0" fontId="0" fillId="0" borderId="0" xfId="0" applyAlignment="1">
      <alignment vertical="top"/>
    </xf>
    <xf numFmtId="1" fontId="28" fillId="6" borderId="43" xfId="4" applyNumberFormat="1" applyFont="1" applyFill="1" applyBorder="1" applyAlignment="1" applyProtection="1">
      <alignment horizontal="center"/>
      <protection locked="0"/>
    </xf>
    <xf numFmtId="0" fontId="29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0" fontId="28" fillId="0" borderId="0" xfId="4" applyFont="1"/>
    <xf numFmtId="0" fontId="28" fillId="0" borderId="0" xfId="4" applyFont="1" applyAlignment="1">
      <alignment horizontal="center"/>
    </xf>
    <xf numFmtId="0" fontId="28" fillId="0" borderId="0" xfId="4" applyFont="1" applyAlignment="1">
      <alignment horizontal="right" wrapText="1"/>
    </xf>
    <xf numFmtId="0" fontId="28" fillId="0" borderId="44" xfId="4" applyFont="1" applyBorder="1" applyAlignment="1">
      <alignment horizontal="right" wrapText="1"/>
    </xf>
    <xf numFmtId="0" fontId="28" fillId="0" borderId="0" xfId="4" applyFont="1" applyAlignment="1">
      <alignment horizontal="center" wrapText="1"/>
    </xf>
    <xf numFmtId="0" fontId="28" fillId="10" borderId="0" xfId="4" applyFont="1" applyFill="1" applyAlignment="1">
      <alignment horizont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/>
    </xf>
    <xf numFmtId="165" fontId="0" fillId="0" borderId="0" xfId="0" applyNumberFormat="1" applyAlignment="1">
      <alignment horizontal="right" vertical="top"/>
    </xf>
    <xf numFmtId="165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9" fontId="0" fillId="0" borderId="0" xfId="0" applyNumberFormat="1" applyAlignment="1">
      <alignment horizontal="right" vertical="center"/>
    </xf>
    <xf numFmtId="169" fontId="3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0" fillId="0" borderId="45" xfId="0" applyNumberFormat="1" applyBorder="1" applyAlignment="1">
      <alignment horizontal="center"/>
    </xf>
    <xf numFmtId="165" fontId="7" fillId="0" borderId="38" xfId="0" applyNumberFormat="1" applyFont="1" applyBorder="1" applyAlignment="1">
      <alignment horizontal="center" vertical="center" wrapText="1"/>
    </xf>
    <xf numFmtId="166" fontId="7" fillId="0" borderId="38" xfId="0" applyNumberFormat="1" applyFont="1" applyBorder="1" applyAlignment="1">
      <alignment horizontal="center" vertical="center" wrapText="1"/>
    </xf>
    <xf numFmtId="166" fontId="0" fillId="2" borderId="38" xfId="0" applyNumberFormat="1" applyFill="1" applyBorder="1"/>
    <xf numFmtId="0" fontId="18" fillId="0" borderId="38" xfId="0" applyFont="1" applyBorder="1" applyAlignment="1">
      <alignment horizontal="center"/>
    </xf>
    <xf numFmtId="0" fontId="18" fillId="0" borderId="38" xfId="0" applyFont="1" applyBorder="1" applyAlignment="1">
      <alignment horizontal="center" vertical="center"/>
    </xf>
    <xf numFmtId="166" fontId="18" fillId="0" borderId="38" xfId="0" applyNumberFormat="1" applyFont="1" applyBorder="1" applyProtection="1">
      <protection locked="0"/>
    </xf>
    <xf numFmtId="165" fontId="18" fillId="0" borderId="38" xfId="0" applyNumberFormat="1" applyFont="1" applyBorder="1" applyProtection="1">
      <protection locked="0"/>
    </xf>
    <xf numFmtId="166" fontId="19" fillId="2" borderId="38" xfId="0" applyNumberFormat="1" applyFont="1" applyFill="1" applyBorder="1"/>
    <xf numFmtId="0" fontId="7" fillId="0" borderId="38" xfId="0" applyFont="1" applyBorder="1" applyAlignment="1">
      <alignment horizontal="center"/>
    </xf>
    <xf numFmtId="166" fontId="0" fillId="0" borderId="38" xfId="0" applyNumberFormat="1" applyBorder="1"/>
    <xf numFmtId="0" fontId="18" fillId="0" borderId="38" xfId="0" applyFont="1" applyBorder="1"/>
    <xf numFmtId="166" fontId="19" fillId="0" borderId="38" xfId="0" applyNumberFormat="1" applyFont="1" applyBorder="1"/>
    <xf numFmtId="165" fontId="18" fillId="0" borderId="39" xfId="0" applyNumberFormat="1" applyFont="1" applyBorder="1"/>
    <xf numFmtId="165" fontId="18" fillId="2" borderId="39" xfId="0" applyNumberFormat="1" applyFont="1" applyFill="1" applyBorder="1"/>
    <xf numFmtId="166" fontId="2" fillId="0" borderId="39" xfId="0" applyNumberFormat="1" applyFont="1" applyBorder="1"/>
    <xf numFmtId="166" fontId="0" fillId="0" borderId="39" xfId="0" applyNumberFormat="1" applyBorder="1"/>
    <xf numFmtId="164" fontId="0" fillId="0" borderId="39" xfId="0" applyNumberFormat="1" applyBorder="1" applyProtection="1">
      <protection locked="0"/>
    </xf>
    <xf numFmtId="0" fontId="7" fillId="0" borderId="39" xfId="3" applyFont="1" applyBorder="1" applyAlignment="1" applyProtection="1">
      <alignment horizontal="center" vertical="center" wrapText="1"/>
      <protection locked="0"/>
    </xf>
    <xf numFmtId="165" fontId="0" fillId="0" borderId="45" xfId="0" applyNumberFormat="1" applyBorder="1" applyAlignment="1">
      <alignment horizontal="center" vertical="center"/>
    </xf>
    <xf numFmtId="0" fontId="18" fillId="0" borderId="0" xfId="0" applyFont="1" applyAlignment="1">
      <alignment vertical="top"/>
    </xf>
    <xf numFmtId="0" fontId="22" fillId="0" borderId="0" xfId="0" applyFont="1" applyAlignment="1">
      <alignment horizontal="left" vertical="center" wrapText="1"/>
    </xf>
    <xf numFmtId="0" fontId="22" fillId="0" borderId="43" xfId="0" applyFont="1" applyBorder="1" applyAlignment="1" applyProtection="1">
      <alignment horizontal="center" vertical="center" wrapText="1"/>
      <protection locked="0"/>
    </xf>
    <xf numFmtId="0" fontId="3" fillId="0" borderId="0" xfId="0" applyFont="1"/>
    <xf numFmtId="0" fontId="3" fillId="0" borderId="47" xfId="0" applyFont="1" applyBorder="1"/>
    <xf numFmtId="0" fontId="33" fillId="0" borderId="47" xfId="0" applyFont="1" applyBorder="1" applyAlignment="1">
      <alignment horizontal="center" wrapText="1"/>
    </xf>
    <xf numFmtId="0" fontId="33" fillId="0" borderId="47" xfId="0" applyFont="1" applyBorder="1" applyAlignment="1">
      <alignment horizontal="center"/>
    </xf>
    <xf numFmtId="0" fontId="29" fillId="0" borderId="0" xfId="0" applyFont="1" applyAlignment="1">
      <alignment horizontal="center"/>
    </xf>
    <xf numFmtId="170" fontId="0" fillId="0" borderId="0" xfId="0" applyNumberFormat="1"/>
    <xf numFmtId="170" fontId="0" fillId="0" borderId="0" xfId="0" applyNumberFormat="1" applyProtection="1">
      <protection locked="0"/>
    </xf>
    <xf numFmtId="171" fontId="0" fillId="0" borderId="0" xfId="2" applyNumberFormat="1" applyFont="1" applyProtection="1"/>
    <xf numFmtId="167" fontId="0" fillId="0" borderId="0" xfId="0" applyNumberFormat="1"/>
    <xf numFmtId="172" fontId="0" fillId="0" borderId="0" xfId="1" applyNumberFormat="1" applyFont="1" applyProtection="1"/>
    <xf numFmtId="0" fontId="3" fillId="0" borderId="48" xfId="0" applyFont="1" applyBorder="1"/>
    <xf numFmtId="170" fontId="0" fillId="0" borderId="48" xfId="0" applyNumberFormat="1" applyBorder="1"/>
    <xf numFmtId="170" fontId="0" fillId="0" borderId="48" xfId="0" applyNumberFormat="1" applyBorder="1" applyProtection="1">
      <protection locked="0"/>
    </xf>
    <xf numFmtId="171" fontId="0" fillId="0" borderId="48" xfId="2" applyNumberFormat="1" applyFont="1" applyBorder="1" applyProtection="1"/>
    <xf numFmtId="167" fontId="0" fillId="0" borderId="48" xfId="0" applyNumberFormat="1" applyBorder="1"/>
    <xf numFmtId="172" fontId="0" fillId="0" borderId="48" xfId="1" applyNumberFormat="1" applyFont="1" applyBorder="1" applyProtection="1"/>
    <xf numFmtId="0" fontId="28" fillId="0" borderId="44" xfId="4" applyFont="1" applyBorder="1" applyAlignment="1">
      <alignment horizontal="center" wrapText="1"/>
    </xf>
    <xf numFmtId="165" fontId="0" fillId="11" borderId="0" xfId="0" applyNumberFormat="1" applyFill="1" applyAlignment="1">
      <alignment horizontal="center"/>
    </xf>
    <xf numFmtId="9" fontId="0" fillId="11" borderId="0" xfId="2" applyFont="1" applyFill="1" applyAlignment="1">
      <alignment horizontal="center"/>
    </xf>
    <xf numFmtId="173" fontId="0" fillId="0" borderId="0" xfId="1" applyNumberFormat="1" applyFont="1"/>
    <xf numFmtId="173" fontId="0" fillId="0" borderId="45" xfId="0" applyNumberFormat="1" applyBorder="1"/>
    <xf numFmtId="173" fontId="0" fillId="0" borderId="0" xfId="0" applyNumberFormat="1"/>
    <xf numFmtId="173" fontId="0" fillId="11" borderId="0" xfId="0" applyNumberFormat="1" applyFill="1"/>
    <xf numFmtId="164" fontId="13" fillId="0" borderId="7" xfId="0" applyNumberFormat="1" applyFont="1" applyBorder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 wrapText="1"/>
    </xf>
    <xf numFmtId="164" fontId="13" fillId="0" borderId="13" xfId="0" applyNumberFormat="1" applyFont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164" fontId="13" fillId="0" borderId="11" xfId="0" applyNumberFormat="1" applyFont="1" applyBorder="1" applyAlignment="1">
      <alignment horizontal="center" vertical="center" wrapText="1"/>
    </xf>
    <xf numFmtId="164" fontId="13" fillId="0" borderId="15" xfId="0" applyNumberFormat="1" applyFont="1" applyBorder="1" applyAlignment="1">
      <alignment horizontal="center" vertical="center" wrapText="1"/>
    </xf>
    <xf numFmtId="164" fontId="13" fillId="0" borderId="5" xfId="0" applyNumberFormat="1" applyFont="1" applyBorder="1" applyAlignment="1">
      <alignment horizontal="center" vertical="center" wrapText="1"/>
    </xf>
    <xf numFmtId="164" fontId="13" fillId="0" borderId="10" xfId="0" applyNumberFormat="1" applyFont="1" applyBorder="1" applyAlignment="1">
      <alignment horizontal="center" vertical="center" wrapText="1"/>
    </xf>
    <xf numFmtId="164" fontId="13" fillId="0" borderId="16" xfId="0" applyNumberFormat="1" applyFont="1" applyBorder="1" applyAlignment="1">
      <alignment horizontal="center" vertical="center" wrapText="1"/>
    </xf>
    <xf numFmtId="164" fontId="13" fillId="0" borderId="14" xfId="0" applyNumberFormat="1" applyFont="1" applyBorder="1" applyAlignment="1">
      <alignment horizontal="center" vertical="center" wrapText="1"/>
    </xf>
    <xf numFmtId="164" fontId="13" fillId="0" borderId="6" xfId="0" applyNumberFormat="1" applyFont="1" applyBorder="1" applyAlignment="1">
      <alignment horizontal="center" vertical="center" wrapText="1"/>
    </xf>
    <xf numFmtId="164" fontId="16" fillId="0" borderId="9" xfId="0" applyNumberFormat="1" applyFont="1" applyBorder="1" applyAlignment="1">
      <alignment horizontal="center" vertical="center" wrapText="1"/>
    </xf>
    <xf numFmtId="164" fontId="16" fillId="0" borderId="12" xfId="0" applyNumberFormat="1" applyFont="1" applyBorder="1" applyAlignment="1">
      <alignment horizontal="center" vertical="center" wrapText="1"/>
    </xf>
    <xf numFmtId="164" fontId="16" fillId="0" borderId="0" xfId="0" applyNumberFormat="1" applyFont="1" applyAlignment="1">
      <alignment horizontal="center" vertical="center" wrapText="1"/>
    </xf>
    <xf numFmtId="164" fontId="16" fillId="0" borderId="13" xfId="0" applyNumberFormat="1" applyFont="1" applyBorder="1" applyAlignment="1">
      <alignment horizontal="center" vertical="center" wrapText="1"/>
    </xf>
    <xf numFmtId="164" fontId="13" fillId="0" borderId="9" xfId="0" applyNumberFormat="1" applyFont="1" applyBorder="1" applyAlignment="1">
      <alignment horizontal="center" vertical="center" wrapText="1"/>
    </xf>
    <xf numFmtId="164" fontId="13" fillId="0" borderId="12" xfId="0" applyNumberFormat="1" applyFont="1" applyBorder="1" applyAlignment="1">
      <alignment horizontal="center" vertical="center" wrapText="1"/>
    </xf>
    <xf numFmtId="165" fontId="13" fillId="0" borderId="7" xfId="0" applyNumberFormat="1" applyFont="1" applyBorder="1" applyAlignment="1">
      <alignment horizontal="center" vertical="center" wrapText="1"/>
    </xf>
    <xf numFmtId="165" fontId="13" fillId="0" borderId="0" xfId="0" applyNumberFormat="1" applyFont="1" applyAlignment="1">
      <alignment horizontal="center" vertical="center" wrapText="1"/>
    </xf>
    <xf numFmtId="165" fontId="13" fillId="0" borderId="13" xfId="0" applyNumberFormat="1" applyFont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16" fillId="0" borderId="13" xfId="0" applyNumberFormat="1" applyFont="1" applyBorder="1" applyAlignment="1">
      <alignment horizontal="center" vertical="center" wrapText="1"/>
    </xf>
    <xf numFmtId="165" fontId="13" fillId="0" borderId="5" xfId="0" applyNumberFormat="1" applyFont="1" applyBorder="1" applyAlignment="1">
      <alignment horizontal="center" vertical="center" wrapText="1"/>
    </xf>
    <xf numFmtId="165" fontId="13" fillId="0" borderId="10" xfId="0" applyNumberFormat="1" applyFont="1" applyBorder="1" applyAlignment="1">
      <alignment horizontal="center" vertical="center" wrapText="1"/>
    </xf>
    <xf numFmtId="165" fontId="13" fillId="0" borderId="14" xfId="0" applyNumberFormat="1" applyFont="1" applyBorder="1" applyAlignment="1">
      <alignment horizontal="center" vertical="center" wrapText="1"/>
    </xf>
    <xf numFmtId="165" fontId="13" fillId="0" borderId="6" xfId="0" applyNumberFormat="1" applyFont="1" applyBorder="1" applyAlignment="1">
      <alignment horizontal="center" vertical="center" wrapText="1"/>
    </xf>
    <xf numFmtId="165" fontId="13" fillId="0" borderId="9" xfId="0" applyNumberFormat="1" applyFont="1" applyBorder="1" applyAlignment="1">
      <alignment horizontal="center" vertical="center" wrapText="1"/>
    </xf>
    <xf numFmtId="165" fontId="13" fillId="0" borderId="1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2" fillId="0" borderId="6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7" fillId="0" borderId="0" xfId="3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4" applyFont="1" applyAlignment="1">
      <alignment horizontal="right" vertical="top" indent="2"/>
    </xf>
    <xf numFmtId="0" fontId="28" fillId="0" borderId="42" xfId="4" applyFont="1" applyBorder="1" applyAlignment="1">
      <alignment horizontal="right" vertical="top" indent="2"/>
    </xf>
    <xf numFmtId="0" fontId="3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22" fillId="0" borderId="46" xfId="0" applyFont="1" applyBorder="1" applyAlignment="1">
      <alignment horizontal="left" vertical="center" wrapText="1" indent="1"/>
    </xf>
    <xf numFmtId="0" fontId="22" fillId="0" borderId="0" xfId="0" applyFont="1" applyAlignment="1">
      <alignment horizontal="left" vertical="center" wrapText="1" indent="1"/>
    </xf>
    <xf numFmtId="0" fontId="33" fillId="0" borderId="47" xfId="0" applyFont="1" applyBorder="1" applyAlignment="1">
      <alignment horizontal="center" wrapText="1"/>
    </xf>
    <xf numFmtId="164" fontId="13" fillId="0" borderId="38" xfId="0" applyNumberFormat="1" applyFont="1" applyBorder="1" applyAlignment="1">
      <alignment horizontal="center" vertical="center" wrapText="1"/>
    </xf>
    <xf numFmtId="165" fontId="13" fillId="0" borderId="38" xfId="0" applyNumberFormat="1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167" fontId="3" fillId="0" borderId="0" xfId="0" applyNumberFormat="1" applyFont="1" applyAlignment="1">
      <alignment horizontal="center" wrapText="1"/>
    </xf>
    <xf numFmtId="172" fontId="3" fillId="0" borderId="0" xfId="1" applyNumberFormat="1" applyFont="1" applyAlignment="1" applyProtection="1">
      <alignment horizontal="center" wrapText="1"/>
    </xf>
    <xf numFmtId="0" fontId="0" fillId="0" borderId="0" xfId="0" applyAlignment="1">
      <alignment horizontal="right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/>
    </xf>
    <xf numFmtId="165" fontId="18" fillId="4" borderId="20" xfId="0" applyNumberFormat="1" applyFont="1" applyFill="1" applyBorder="1"/>
    <xf numFmtId="165" fontId="18" fillId="6" borderId="28" xfId="3" applyNumberFormat="1" applyFont="1" applyFill="1" applyBorder="1" applyProtection="1">
      <protection locked="0"/>
    </xf>
    <xf numFmtId="165" fontId="18" fillId="12" borderId="49" xfId="3" applyNumberFormat="1" applyFont="1" applyFill="1" applyBorder="1" applyProtection="1">
      <protection locked="0"/>
    </xf>
    <xf numFmtId="165" fontId="18" fillId="12" borderId="50" xfId="3" applyNumberFormat="1" applyFont="1" applyFill="1" applyBorder="1" applyProtection="1">
      <protection locked="0"/>
    </xf>
    <xf numFmtId="165" fontId="18" fillId="12" borderId="23" xfId="3" applyNumberFormat="1" applyFont="1" applyFill="1" applyBorder="1" applyProtection="1">
      <protection locked="0"/>
    </xf>
    <xf numFmtId="165" fontId="18" fillId="12" borderId="36" xfId="3" applyNumberFormat="1" applyFont="1" applyFill="1" applyBorder="1" applyProtection="1">
      <protection locked="0"/>
    </xf>
    <xf numFmtId="165" fontId="18" fillId="12" borderId="23" xfId="0" applyNumberFormat="1" applyFont="1" applyFill="1" applyBorder="1" applyProtection="1">
      <protection locked="0"/>
    </xf>
    <xf numFmtId="165" fontId="18" fillId="12" borderId="36" xfId="0" applyNumberFormat="1" applyFont="1" applyFill="1" applyBorder="1" applyProtection="1">
      <protection locked="0"/>
    </xf>
    <xf numFmtId="165" fontId="18" fillId="12" borderId="51" xfId="3" applyNumberFormat="1" applyFont="1" applyFill="1" applyBorder="1" applyProtection="1">
      <protection locked="0"/>
    </xf>
    <xf numFmtId="165" fontId="18" fillId="12" borderId="52" xfId="3" applyNumberFormat="1" applyFont="1" applyFill="1" applyBorder="1" applyProtection="1">
      <protection locked="0"/>
    </xf>
  </cellXfs>
  <cellStyles count="5">
    <cellStyle name="Currency" xfId="1" builtinId="4"/>
    <cellStyle name="Normal" xfId="0" builtinId="0"/>
    <cellStyle name="Normal 2" xfId="3" xr:uid="{97490572-3D2F-4E4A-8ACF-5E67977849D4}"/>
    <cellStyle name="Normal_Sheet7" xfId="4" xr:uid="{BCFBA6AD-9802-4B63-BFFA-9DD63D0AA388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126996</xdr:colOff>
      <xdr:row>0</xdr:row>
      <xdr:rowOff>0</xdr:rowOff>
    </xdr:from>
    <xdr:to>
      <xdr:col>3</xdr:col>
      <xdr:colOff>1057276</xdr:colOff>
      <xdr:row>10</xdr:row>
      <xdr:rowOff>164059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3E7CB8-40E7-4CF5-BE34-E44C54C9F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996" y="0"/>
          <a:ext cx="7338700" cy="1855699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1</xdr:col>
      <xdr:colOff>71158</xdr:colOff>
      <xdr:row>4</xdr:row>
      <xdr:rowOff>14078</xdr:rowOff>
    </xdr:from>
    <xdr:to>
      <xdr:col>3</xdr:col>
      <xdr:colOff>400050</xdr:colOff>
      <xdr:row>7</xdr:row>
      <xdr:rowOff>12327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12402C0-0B48-4033-93F8-5F2B906E8A51}"/>
            </a:ext>
          </a:extLst>
        </xdr:cNvPr>
        <xdr:cNvSpPr/>
      </xdr:nvSpPr>
      <xdr:spPr>
        <a:xfrm>
          <a:off x="71158" y="654158"/>
          <a:ext cx="6737312" cy="501169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2800" b="1" i="0" baseline="0">
              <a:effectLst>
                <a:outerShdw blurRad="50800" dist="38100" algn="t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Incentive Rate-setting Mechanism Rate </a:t>
          </a:r>
        </a:p>
        <a:p>
          <a:pPr algn="ctr" rtl="0"/>
          <a:r>
            <a:rPr lang="en-CA" sz="2800" b="1" i="0" baseline="0">
              <a:effectLst>
                <a:outerShdw blurRad="50800" dist="38100" algn="t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Generator for 2024 Filers</a:t>
          </a:r>
          <a:endParaRPr lang="en-CA" sz="2800" b="1">
            <a:effectLst>
              <a:outerShdw blurRad="50800" dist="38100" algn="tr" rotWithShape="0">
                <a:prstClr val="black">
                  <a:alpha val="40000"/>
                </a:prstClr>
              </a:outerShdw>
            </a:effectLst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129624</xdr:colOff>
      <xdr:row>0</xdr:row>
      <xdr:rowOff>153177</xdr:rowOff>
    </xdr:from>
    <xdr:to>
      <xdr:col>2</xdr:col>
      <xdr:colOff>328406</xdr:colOff>
      <xdr:row>3</xdr:row>
      <xdr:rowOff>45547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2B09229-BBF2-4796-B631-7B34FDDF2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129624" y="153177"/>
          <a:ext cx="396902" cy="372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279671</xdr:colOff>
      <xdr:row>0</xdr:row>
      <xdr:rowOff>122923</xdr:rowOff>
    </xdr:from>
    <xdr:to>
      <xdr:col>2</xdr:col>
      <xdr:colOff>2862885</xdr:colOff>
      <xdr:row>2</xdr:row>
      <xdr:rowOff>144848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E78ACD7D-E991-4FF4-ABFE-9E12E6CD3990}"/>
            </a:ext>
          </a:extLst>
        </xdr:cNvPr>
        <xdr:cNvSpPr/>
      </xdr:nvSpPr>
      <xdr:spPr>
        <a:xfrm>
          <a:off x="477791" y="122923"/>
          <a:ext cx="2583214" cy="34196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10</xdr:row>
      <xdr:rowOff>10766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965F09B-0D1E-4495-B62D-8218185103A7}"/>
            </a:ext>
          </a:extLst>
        </xdr:cNvPr>
        <xdr:cNvGrpSpPr/>
      </xdr:nvGrpSpPr>
      <xdr:grpSpPr>
        <a:xfrm>
          <a:off x="0" y="0"/>
          <a:ext cx="14165580" cy="1839566"/>
          <a:chOff x="200024" y="4499942"/>
          <a:chExt cx="8857420" cy="1915766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73CADAA1-5212-2AF7-9FF4-F079D5C1046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duotone>
              <a:schemeClr val="accent1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0024" y="4499942"/>
            <a:ext cx="8857420" cy="1915766"/>
          </a:xfrm>
          <a:prstGeom prst="rect">
            <a:avLst/>
          </a:prstGeom>
          <a:ln>
            <a:noFill/>
          </a:ln>
          <a:effectLst>
            <a:softEdge rad="112500"/>
          </a:effectLst>
        </xdr:spPr>
      </xdr:pic>
      <xdr:sp macro="" textlink="'[1]1. Information Sheet'!AA1" fLocksText="0">
        <xdr:nvSpPr>
          <xdr:cNvPr id="4" name="TextBox 3">
            <a:extLst>
              <a:ext uri="{FF2B5EF4-FFF2-40B4-BE49-F238E27FC236}">
                <a16:creationId xmlns:a16="http://schemas.microsoft.com/office/drawing/2014/main" id="{69048391-4714-752E-207B-64BD65C77A17}"/>
              </a:ext>
            </a:extLst>
          </xdr:cNvPr>
          <xdr:cNvSpPr txBox="1"/>
        </xdr:nvSpPr>
        <xdr:spPr>
          <a:xfrm>
            <a:off x="314739" y="5814392"/>
            <a:ext cx="8630477" cy="44726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tx1"/>
              </a:contourClr>
            </a:sp3d>
          </a:bodyPr>
          <a:lstStyle/>
          <a:p>
            <a:pPr algn="ctr"/>
            <a:fld id="{096F383F-DA7D-47B7-AEB4-0B52DE5128C2}" type="TxLink">
              <a:rPr lang="en-CA" sz="1600" b="1" i="0" u="none" strike="noStrike" cap="none" spc="0">
                <a:ln w="11430">
                  <a:solidFill>
                    <a:sysClr val="windowText" lastClr="000000"/>
                  </a:solidFill>
                </a:ln>
                <a:solidFill>
                  <a:schemeClr val="tx1"/>
                </a:solidFill>
                <a:effectLst>
                  <a:outerShdw blurRad="50800" dist="39000" dir="5460000" algn="tl">
                    <a:srgbClr val="000000">
                      <a:alpha val="38000"/>
                    </a:srgbClr>
                  </a:outerShdw>
                </a:effectLst>
                <a:latin typeface="Arialri"/>
              </a:rPr>
              <a:pPr algn="ctr"/>
              <a:t> </a:t>
            </a:fld>
            <a:endParaRPr lang="en-CA" sz="1600" b="1" cap="none" spc="0">
              <a:ln w="11430">
                <a:solidFill>
                  <a:sysClr val="windowText" lastClr="000000"/>
                </a:solidFill>
              </a:ln>
              <a:solidFill>
                <a:schemeClr val="tx1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endParaRP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B25867EC-3455-822E-F04D-C06C507E1E42}"/>
              </a:ext>
            </a:extLst>
          </xdr:cNvPr>
          <xdr:cNvSpPr/>
        </xdr:nvSpPr>
        <xdr:spPr>
          <a:xfrm>
            <a:off x="324975" y="4991953"/>
            <a:ext cx="8566570" cy="54662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tx1"/>
              </a:contourClr>
            </a:sp3d>
          </a:bodyPr>
          <a:lstStyle/>
          <a:p>
            <a:pPr algn="ctr" rtl="0"/>
            <a: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  <a:t>Incentive Rate-setting Mechanism Rate Generator </a:t>
            </a:r>
            <a:b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</a:br>
            <a: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  <a:t>for 2024 Filers</a:t>
            </a:r>
          </a:p>
          <a:p>
            <a:pPr algn="ctr" rtl="0"/>
            <a:endParaRPr lang="en-CA" sz="3600" b="1" cap="none" spc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</a:endParaRPr>
          </a:p>
        </xdr:txBody>
      </xdr:sp>
      <xdr:pic>
        <xdr:nvPicPr>
          <xdr:cNvPr id="6" name="Picture 5">
            <a:extLst>
              <a:ext uri="{FF2B5EF4-FFF2-40B4-BE49-F238E27FC236}">
                <a16:creationId xmlns:a16="http://schemas.microsoft.com/office/drawing/2014/main" id="{247D8CA8-81F4-ED3A-3021-037611471D1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-2437" t="-1608" r="-2437" b="-1608"/>
          <a:stretch>
            <a:fillRect/>
          </a:stretch>
        </xdr:blipFill>
        <xdr:spPr bwMode="auto">
          <a:xfrm>
            <a:off x="405848" y="4688417"/>
            <a:ext cx="389282" cy="37814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FBEF667B-04C5-3FF9-7A68-72C1F8478C41}"/>
              </a:ext>
            </a:extLst>
          </xdr:cNvPr>
          <xdr:cNvSpPr/>
        </xdr:nvSpPr>
        <xdr:spPr>
          <a:xfrm>
            <a:off x="746395" y="4658163"/>
            <a:ext cx="2583214" cy="336250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l" rtl="0"/>
            <a:r>
              <a:rPr lang="en-CA" sz="1800" b="0" i="0" cap="none" spc="0" baseline="0">
                <a:ln w="18415" cmpd="sng">
                  <a:noFill/>
                  <a:prstDash val="solid"/>
                </a:ln>
                <a:solidFill>
                  <a:schemeClr val="tx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rPr>
              <a:t>Ontario Energy Board</a:t>
            </a:r>
            <a:endParaRPr lang="en-CA" sz="1800" b="0" cap="none" spc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8</xdr:col>
      <xdr:colOff>605790</xdr:colOff>
      <xdr:row>10</xdr:row>
      <xdr:rowOff>95250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B7573F0D-F32A-46CC-BAB8-CB9C8E9CE5A9}"/>
            </a:ext>
          </a:extLst>
        </xdr:cNvPr>
        <xdr:cNvGrpSpPr/>
      </xdr:nvGrpSpPr>
      <xdr:grpSpPr>
        <a:xfrm>
          <a:off x="1" y="0"/>
          <a:ext cx="12881609" cy="1924050"/>
          <a:chOff x="200024" y="4499942"/>
          <a:chExt cx="8857420" cy="1915766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58CE651C-E6C1-75B4-6872-10E4A5A0168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duotone>
              <a:schemeClr val="accent1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0024" y="4499942"/>
            <a:ext cx="8857420" cy="1915766"/>
          </a:xfrm>
          <a:prstGeom prst="rect">
            <a:avLst/>
          </a:prstGeom>
          <a:ln>
            <a:noFill/>
          </a:ln>
          <a:effectLst>
            <a:softEdge rad="112500"/>
          </a:effectLst>
        </xdr:spPr>
      </xdr:pic>
      <xdr:sp macro="" textlink="" fLocksText="0">
        <xdr:nvSpPr>
          <xdr:cNvPr id="4" name="TextBox 3">
            <a:extLst>
              <a:ext uri="{FF2B5EF4-FFF2-40B4-BE49-F238E27FC236}">
                <a16:creationId xmlns:a16="http://schemas.microsoft.com/office/drawing/2014/main" id="{04F2E208-24D8-BC78-DE15-5F64D00E94B3}"/>
              </a:ext>
            </a:extLst>
          </xdr:cNvPr>
          <xdr:cNvSpPr txBox="1"/>
        </xdr:nvSpPr>
        <xdr:spPr>
          <a:xfrm>
            <a:off x="314739" y="5814392"/>
            <a:ext cx="8630477" cy="44726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tx1"/>
              </a:contourClr>
            </a:sp3d>
          </a:bodyPr>
          <a:lstStyle/>
          <a:p>
            <a:pPr algn="ctr"/>
            <a:fld id="{096F383F-DA7D-47B7-AEB4-0B52DE5128C2}" type="TxLink">
              <a:rPr lang="en-CA" sz="1600" b="1" i="0" u="none" strike="noStrike" cap="none" spc="0">
                <a:ln w="11430">
                  <a:solidFill>
                    <a:sysClr val="windowText" lastClr="000000"/>
                  </a:solidFill>
                </a:ln>
                <a:solidFill>
                  <a:schemeClr val="tx1"/>
                </a:solidFill>
                <a:effectLst>
                  <a:outerShdw blurRad="50800" dist="39000" dir="5460000" algn="tl">
                    <a:srgbClr val="000000">
                      <a:alpha val="38000"/>
                    </a:srgbClr>
                  </a:outerShdw>
                </a:effectLst>
                <a:latin typeface="Arialri"/>
              </a:rPr>
              <a:pPr algn="ctr"/>
              <a:t> </a:t>
            </a:fld>
            <a:endParaRPr lang="en-CA" sz="1600" b="1" cap="none" spc="0">
              <a:ln w="11430">
                <a:solidFill>
                  <a:sysClr val="windowText" lastClr="000000"/>
                </a:solidFill>
              </a:ln>
              <a:solidFill>
                <a:schemeClr val="tx1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endParaRP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A7161895-D098-BB17-3C5A-B7B5E0A13ACC}"/>
              </a:ext>
            </a:extLst>
          </xdr:cNvPr>
          <xdr:cNvSpPr/>
        </xdr:nvSpPr>
        <xdr:spPr>
          <a:xfrm>
            <a:off x="337235" y="5201503"/>
            <a:ext cx="8566570" cy="54662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tx1"/>
              </a:contourClr>
            </a:sp3d>
          </a:bodyPr>
          <a:lstStyle/>
          <a:p>
            <a:pPr algn="ctr" rtl="0"/>
            <a: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  <a:t>Incentive Rate-setting Mechanism Rate Generator </a:t>
            </a:r>
            <a:b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</a:br>
            <a: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  <a:t>for 2024 Filers</a:t>
            </a:r>
          </a:p>
          <a:p>
            <a:pPr algn="ctr" rtl="0"/>
            <a:endParaRPr lang="en-CA" sz="3600" b="1" cap="none" spc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</a:endParaRPr>
          </a:p>
        </xdr:txBody>
      </xdr:sp>
      <xdr:pic>
        <xdr:nvPicPr>
          <xdr:cNvPr id="6" name="Picture 5">
            <a:extLst>
              <a:ext uri="{FF2B5EF4-FFF2-40B4-BE49-F238E27FC236}">
                <a16:creationId xmlns:a16="http://schemas.microsoft.com/office/drawing/2014/main" id="{0F86FCDD-7402-E067-5BA2-E9E16959E25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-2437" t="-1608" r="-2437" b="-1608"/>
          <a:stretch>
            <a:fillRect/>
          </a:stretch>
        </xdr:blipFill>
        <xdr:spPr bwMode="auto">
          <a:xfrm>
            <a:off x="405848" y="4688417"/>
            <a:ext cx="389282" cy="37814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6BAD38DD-6C1C-C972-19FD-843FA2F3D81F}"/>
              </a:ext>
            </a:extLst>
          </xdr:cNvPr>
          <xdr:cNvSpPr/>
        </xdr:nvSpPr>
        <xdr:spPr>
          <a:xfrm>
            <a:off x="746395" y="4658163"/>
            <a:ext cx="2583214" cy="336250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l" rtl="0"/>
            <a:r>
              <a:rPr lang="en-CA" sz="1800" b="0" i="0" cap="none" spc="0" baseline="0">
                <a:ln w="18415" cmpd="sng">
                  <a:noFill/>
                  <a:prstDash val="solid"/>
                </a:ln>
                <a:solidFill>
                  <a:schemeClr val="tx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rPr>
              <a:t>Ontario Energy Board</a:t>
            </a:r>
            <a:endParaRPr lang="en-CA" sz="1800" b="0" cap="none" spc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126996</xdr:colOff>
      <xdr:row>0</xdr:row>
      <xdr:rowOff>0</xdr:rowOff>
    </xdr:from>
    <xdr:to>
      <xdr:col>3</xdr:col>
      <xdr:colOff>1057276</xdr:colOff>
      <xdr:row>10</xdr:row>
      <xdr:rowOff>164059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24D83E-CD01-440A-815C-862170F75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996" y="0"/>
          <a:ext cx="7338700" cy="1855699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1</xdr:col>
      <xdr:colOff>71158</xdr:colOff>
      <xdr:row>4</xdr:row>
      <xdr:rowOff>14078</xdr:rowOff>
    </xdr:from>
    <xdr:to>
      <xdr:col>3</xdr:col>
      <xdr:colOff>400050</xdr:colOff>
      <xdr:row>7</xdr:row>
      <xdr:rowOff>12327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B635AB0-C01F-4C18-A128-9B17BC4C29EE}"/>
            </a:ext>
          </a:extLst>
        </xdr:cNvPr>
        <xdr:cNvSpPr/>
      </xdr:nvSpPr>
      <xdr:spPr>
        <a:xfrm>
          <a:off x="71158" y="654158"/>
          <a:ext cx="6737312" cy="501169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2800" b="1" i="0" baseline="0">
              <a:effectLst>
                <a:outerShdw blurRad="50800" dist="38100" algn="t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Incentive Rate-setting Mechanism Rate </a:t>
          </a:r>
        </a:p>
        <a:p>
          <a:pPr algn="ctr" rtl="0"/>
          <a:r>
            <a:rPr lang="en-CA" sz="2800" b="1" i="0" baseline="0">
              <a:effectLst>
                <a:outerShdw blurRad="50800" dist="38100" algn="t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Generator for 2024 Filers</a:t>
          </a:r>
          <a:endParaRPr lang="en-CA" sz="2800" b="1">
            <a:effectLst>
              <a:outerShdw blurRad="50800" dist="38100" algn="tr" rotWithShape="0">
                <a:prstClr val="black">
                  <a:alpha val="40000"/>
                </a:prstClr>
              </a:outerShdw>
            </a:effectLst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129624</xdr:colOff>
      <xdr:row>0</xdr:row>
      <xdr:rowOff>153177</xdr:rowOff>
    </xdr:from>
    <xdr:to>
      <xdr:col>2</xdr:col>
      <xdr:colOff>328406</xdr:colOff>
      <xdr:row>3</xdr:row>
      <xdr:rowOff>45547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49072C-BC71-4A8A-AD14-34A23396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129624" y="153177"/>
          <a:ext cx="396902" cy="372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279671</xdr:colOff>
      <xdr:row>0</xdr:row>
      <xdr:rowOff>122923</xdr:rowOff>
    </xdr:from>
    <xdr:to>
      <xdr:col>2</xdr:col>
      <xdr:colOff>2862885</xdr:colOff>
      <xdr:row>2</xdr:row>
      <xdr:rowOff>144848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31D6D41-C03B-41DF-94CC-7D9810920749}"/>
            </a:ext>
          </a:extLst>
        </xdr:cNvPr>
        <xdr:cNvSpPr/>
      </xdr:nvSpPr>
      <xdr:spPr>
        <a:xfrm>
          <a:off x="477791" y="122923"/>
          <a:ext cx="2583214" cy="34196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10</xdr:row>
      <xdr:rowOff>10766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5ECA3F4-A543-4183-ABC8-ED86B6B271D3}"/>
            </a:ext>
          </a:extLst>
        </xdr:cNvPr>
        <xdr:cNvGrpSpPr/>
      </xdr:nvGrpSpPr>
      <xdr:grpSpPr>
        <a:xfrm>
          <a:off x="0" y="0"/>
          <a:ext cx="14165580" cy="1839566"/>
          <a:chOff x="200024" y="4499942"/>
          <a:chExt cx="8857420" cy="1915766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4C3B387D-78D5-C780-178F-D221392789B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duotone>
              <a:schemeClr val="accent1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0024" y="4499942"/>
            <a:ext cx="8857420" cy="1915766"/>
          </a:xfrm>
          <a:prstGeom prst="rect">
            <a:avLst/>
          </a:prstGeom>
          <a:ln>
            <a:noFill/>
          </a:ln>
          <a:effectLst>
            <a:softEdge rad="112500"/>
          </a:effectLst>
        </xdr:spPr>
      </xdr:pic>
      <xdr:sp macro="" textlink="'[2]1. Information Sheet'!AA1" fLocksText="0">
        <xdr:nvSpPr>
          <xdr:cNvPr id="4" name="TextBox 3">
            <a:extLst>
              <a:ext uri="{FF2B5EF4-FFF2-40B4-BE49-F238E27FC236}">
                <a16:creationId xmlns:a16="http://schemas.microsoft.com/office/drawing/2014/main" id="{D10A647D-0CE1-7852-92FF-9769A1B2B7DA}"/>
              </a:ext>
            </a:extLst>
          </xdr:cNvPr>
          <xdr:cNvSpPr txBox="1"/>
        </xdr:nvSpPr>
        <xdr:spPr>
          <a:xfrm>
            <a:off x="314739" y="5814392"/>
            <a:ext cx="8630477" cy="44726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tx1"/>
              </a:contourClr>
            </a:sp3d>
          </a:bodyPr>
          <a:lstStyle/>
          <a:p>
            <a:pPr algn="ctr"/>
            <a:fld id="{096F383F-DA7D-47B7-AEB4-0B52DE5128C2}" type="TxLink">
              <a:rPr lang="en-CA" sz="1600" b="1" i="0" u="none" strike="noStrike" cap="none" spc="0">
                <a:ln w="11430">
                  <a:solidFill>
                    <a:sysClr val="windowText" lastClr="000000"/>
                  </a:solidFill>
                </a:ln>
                <a:solidFill>
                  <a:schemeClr val="tx1"/>
                </a:solidFill>
                <a:effectLst>
                  <a:outerShdw blurRad="50800" dist="39000" dir="5460000" algn="tl">
                    <a:srgbClr val="000000">
                      <a:alpha val="38000"/>
                    </a:srgbClr>
                  </a:outerShdw>
                </a:effectLst>
                <a:latin typeface="Arialri"/>
              </a:rPr>
              <a:pPr algn="ctr"/>
              <a:t> </a:t>
            </a:fld>
            <a:endParaRPr lang="en-CA" sz="1600" b="1" cap="none" spc="0">
              <a:ln w="11430">
                <a:solidFill>
                  <a:sysClr val="windowText" lastClr="000000"/>
                </a:solidFill>
              </a:ln>
              <a:solidFill>
                <a:schemeClr val="tx1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endParaRP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E24BDEB7-B078-47E4-3942-4BDE4420EEBE}"/>
              </a:ext>
            </a:extLst>
          </xdr:cNvPr>
          <xdr:cNvSpPr/>
        </xdr:nvSpPr>
        <xdr:spPr>
          <a:xfrm>
            <a:off x="324975" y="4991953"/>
            <a:ext cx="8566570" cy="54662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tx1"/>
              </a:contourClr>
            </a:sp3d>
          </a:bodyPr>
          <a:lstStyle/>
          <a:p>
            <a:pPr algn="ctr" rtl="0"/>
            <a: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  <a:t>Incentive Rate-setting Mechanism Rate Generator </a:t>
            </a:r>
            <a:b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</a:br>
            <a: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  <a:t>for 2024 Filers</a:t>
            </a:r>
          </a:p>
          <a:p>
            <a:pPr algn="ctr" rtl="0"/>
            <a:endParaRPr lang="en-CA" sz="3600" b="1" cap="none" spc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</a:endParaRPr>
          </a:p>
        </xdr:txBody>
      </xdr:sp>
      <xdr:pic>
        <xdr:nvPicPr>
          <xdr:cNvPr id="6" name="Picture 5">
            <a:extLst>
              <a:ext uri="{FF2B5EF4-FFF2-40B4-BE49-F238E27FC236}">
                <a16:creationId xmlns:a16="http://schemas.microsoft.com/office/drawing/2014/main" id="{073AC39C-4ED2-F936-D9E0-EDA1AF1CF16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-2437" t="-1608" r="-2437" b="-1608"/>
          <a:stretch>
            <a:fillRect/>
          </a:stretch>
        </xdr:blipFill>
        <xdr:spPr bwMode="auto">
          <a:xfrm>
            <a:off x="405848" y="4688417"/>
            <a:ext cx="389282" cy="37814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EDB66FB2-9E73-F894-1556-CC29D99E2255}"/>
              </a:ext>
            </a:extLst>
          </xdr:cNvPr>
          <xdr:cNvSpPr/>
        </xdr:nvSpPr>
        <xdr:spPr>
          <a:xfrm>
            <a:off x="746395" y="4658163"/>
            <a:ext cx="2583214" cy="336250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l" rtl="0"/>
            <a:r>
              <a:rPr lang="en-CA" sz="1800" b="0" i="0" cap="none" spc="0" baseline="0">
                <a:ln w="18415" cmpd="sng">
                  <a:noFill/>
                  <a:prstDash val="solid"/>
                </a:ln>
                <a:solidFill>
                  <a:schemeClr val="tx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rPr>
              <a:t>Ontario Energy Board</a:t>
            </a:r>
            <a:endParaRPr lang="en-CA" sz="1800" b="0" cap="none" spc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8</xdr:col>
      <xdr:colOff>605790</xdr:colOff>
      <xdr:row>10</xdr:row>
      <xdr:rowOff>95250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6E4153B-C499-4058-B7D1-C40B9F62D6AC}"/>
            </a:ext>
          </a:extLst>
        </xdr:cNvPr>
        <xdr:cNvGrpSpPr/>
      </xdr:nvGrpSpPr>
      <xdr:grpSpPr>
        <a:xfrm>
          <a:off x="1" y="0"/>
          <a:ext cx="12881609" cy="1924050"/>
          <a:chOff x="200024" y="4499942"/>
          <a:chExt cx="8857420" cy="1915766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49F71016-6E7D-91D8-45E9-0C7789BBE27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duotone>
              <a:schemeClr val="accent1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00024" y="4499942"/>
            <a:ext cx="8857420" cy="1915766"/>
          </a:xfrm>
          <a:prstGeom prst="rect">
            <a:avLst/>
          </a:prstGeom>
          <a:ln>
            <a:noFill/>
          </a:ln>
          <a:effectLst>
            <a:softEdge rad="112500"/>
          </a:effectLst>
        </xdr:spPr>
      </xdr:pic>
      <xdr:sp macro="" textlink="" fLocksText="0">
        <xdr:nvSpPr>
          <xdr:cNvPr id="4" name="TextBox 3">
            <a:extLst>
              <a:ext uri="{FF2B5EF4-FFF2-40B4-BE49-F238E27FC236}">
                <a16:creationId xmlns:a16="http://schemas.microsoft.com/office/drawing/2014/main" id="{F67D4658-BC2F-0130-7DA9-E0E5EAF124E1}"/>
              </a:ext>
            </a:extLst>
          </xdr:cNvPr>
          <xdr:cNvSpPr txBox="1"/>
        </xdr:nvSpPr>
        <xdr:spPr>
          <a:xfrm>
            <a:off x="314739" y="5814392"/>
            <a:ext cx="8630477" cy="44726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tx1"/>
              </a:contourClr>
            </a:sp3d>
          </a:bodyPr>
          <a:lstStyle/>
          <a:p>
            <a:pPr algn="ctr"/>
            <a:fld id="{096F383F-DA7D-47B7-AEB4-0B52DE5128C2}" type="TxLink">
              <a:rPr lang="en-CA" sz="1600" b="1" i="0" u="none" strike="noStrike" cap="none" spc="0">
                <a:ln w="11430">
                  <a:solidFill>
                    <a:sysClr val="windowText" lastClr="000000"/>
                  </a:solidFill>
                </a:ln>
                <a:solidFill>
                  <a:schemeClr val="tx1"/>
                </a:solidFill>
                <a:effectLst>
                  <a:outerShdw blurRad="50800" dist="39000" dir="5460000" algn="tl">
                    <a:srgbClr val="000000">
                      <a:alpha val="38000"/>
                    </a:srgbClr>
                  </a:outerShdw>
                </a:effectLst>
                <a:latin typeface="Arialri"/>
              </a:rPr>
              <a:pPr algn="ctr"/>
              <a:t> </a:t>
            </a:fld>
            <a:endParaRPr lang="en-CA" sz="1600" b="1" cap="none" spc="0">
              <a:ln w="11430">
                <a:solidFill>
                  <a:sysClr val="windowText" lastClr="000000"/>
                </a:solidFill>
              </a:ln>
              <a:solidFill>
                <a:schemeClr val="tx1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endParaRP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25FDCFAD-9D1B-C7E7-5AA8-7098B5B131D9}"/>
              </a:ext>
            </a:extLst>
          </xdr:cNvPr>
          <xdr:cNvSpPr/>
        </xdr:nvSpPr>
        <xdr:spPr>
          <a:xfrm>
            <a:off x="337235" y="5201503"/>
            <a:ext cx="8566570" cy="54662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tx1"/>
              </a:contourClr>
            </a:sp3d>
          </a:bodyPr>
          <a:lstStyle/>
          <a:p>
            <a:pPr algn="ctr" rtl="0"/>
            <a: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  <a:t>Incentive Rate-setting Mechanism Rate Generator </a:t>
            </a:r>
            <a:b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</a:br>
            <a:r>
              <a:rPr lang="en-CA" sz="3600" b="1" i="0" cap="none" spc="0" baseline="0">
                <a:ln w="11430">
                  <a:solidFill>
                    <a:schemeClr val="tx1">
                      <a:lumMod val="95000"/>
                      <a:lumOff val="5000"/>
                    </a:schemeClr>
                  </a:solidFill>
                </a:ln>
                <a:solidFill>
                  <a:schemeClr val="tx1"/>
                </a:solidFill>
                <a:effectLst>
                  <a:outerShdw blurRad="60007" dist="200025" dir="15000000" sy="30000" kx="-1800000" algn="bl" rotWithShape="0">
                    <a:prstClr val="black">
                      <a:alpha val="32000"/>
                    </a:prstClr>
                  </a:outerShdw>
                </a:effectLst>
                <a:latin typeface="+mn-lt"/>
                <a:ea typeface="+mn-ea"/>
                <a:cs typeface="+mn-cs"/>
              </a:rPr>
              <a:t>for 2024 Filers</a:t>
            </a:r>
          </a:p>
          <a:p>
            <a:pPr algn="ctr" rtl="0"/>
            <a:endParaRPr lang="en-CA" sz="3600" b="1" cap="none" spc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</a:endParaRPr>
          </a:p>
        </xdr:txBody>
      </xdr:sp>
      <xdr:pic>
        <xdr:nvPicPr>
          <xdr:cNvPr id="6" name="Picture 5">
            <a:extLst>
              <a:ext uri="{FF2B5EF4-FFF2-40B4-BE49-F238E27FC236}">
                <a16:creationId xmlns:a16="http://schemas.microsoft.com/office/drawing/2014/main" id="{09D5AB07-3A64-F4F7-9FA0-82A303894A8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-2437" t="-1608" r="-2437" b="-1608"/>
          <a:stretch>
            <a:fillRect/>
          </a:stretch>
        </xdr:blipFill>
        <xdr:spPr bwMode="auto">
          <a:xfrm>
            <a:off x="405848" y="4688417"/>
            <a:ext cx="389282" cy="37814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DFA72803-7AC7-9BEC-3419-D059B319FB68}"/>
              </a:ext>
            </a:extLst>
          </xdr:cNvPr>
          <xdr:cNvSpPr/>
        </xdr:nvSpPr>
        <xdr:spPr>
          <a:xfrm>
            <a:off x="746395" y="4658163"/>
            <a:ext cx="2583214" cy="336250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l" rtl="0"/>
            <a:r>
              <a:rPr lang="en-CA" sz="1800" b="0" i="0" cap="none" spc="0" baseline="0">
                <a:ln w="18415" cmpd="sng">
                  <a:noFill/>
                  <a:prstDash val="solid"/>
                </a:ln>
                <a:solidFill>
                  <a:schemeClr val="tx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rPr>
              <a:t>Ontario Energy Board</a:t>
            </a:r>
            <a:endParaRPr lang="en-CA" sz="1800" b="0" cap="none" spc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Finance\Regulatory\LUI%20OEB%20Decision%20and%20Order\2024%20Final\Lakefront_2024%20rates_Rate%20Generator%20Model_FixDVA.xlsb" TargetMode="External"/><Relationship Id="rId1" Type="http://schemas.openxmlformats.org/officeDocument/2006/relationships/externalLinkPath" Target="Lakefront_2024%20rates_Rate%20Generator%20Model_FixDVA.xlsb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Finance\Regulatory\LUI%20OEB%20Decision%20and%20Order\2024%20Final\dec_rate%20order_Lakefront_2024%20rates_Rate%20Generator%20Model_20231207.XLSB" TargetMode="External"/><Relationship Id="rId1" Type="http://schemas.openxmlformats.org/officeDocument/2006/relationships/externalLinkPath" Target="dec_rate%20order_Lakefront_2024%20rates_Rate%20Generator%20Model_20231207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1. Information Sheet"/>
      <sheetName val="Sheet1"/>
      <sheetName val="2. Current Tariff Schedule"/>
      <sheetName val="3. Continuity Schedule"/>
      <sheetName val="2016 List"/>
      <sheetName val="4. Billing Det. for Def-Var"/>
      <sheetName val="5. Allocating Def-Var Balances"/>
      <sheetName val="6. Class A Consumption Data"/>
      <sheetName val="6.1a GA Allocation"/>
      <sheetName val="6.1 GA"/>
      <sheetName val="6.2a CBR B_Allocation"/>
      <sheetName val="6.2 CBR B"/>
      <sheetName val="7. Calculation of Def-Var RR"/>
      <sheetName val="8. STS - Tax Change"/>
      <sheetName val="9. Shared Tax - Rate Rider"/>
      <sheetName val="10. RTSR Current Rates"/>
      <sheetName val="11. RTSR - UTRs &amp; Sub-Tx"/>
      <sheetName val="12. RTSR - Historical Wholesale"/>
      <sheetName val="13. RTSR - Current Wholesale"/>
      <sheetName val="14. RTSR - Forecast Wholesale"/>
      <sheetName val="15. RTSR Rates to Forecast"/>
      <sheetName val="16.1 LV Expense"/>
      <sheetName val="16.2 LV Service Rate"/>
      <sheetName val="17. Rev2Cost_GDPIPI"/>
      <sheetName val="18. Regulatory Charges"/>
      <sheetName val="19. Additional Rates"/>
      <sheetName val="Rate Rider Database"/>
      <sheetName val="20. Final Tariff Schedule"/>
      <sheetName val="21. Bill Impacts"/>
      <sheetName val="2 1 5 TotalConsumptionData_Dist"/>
      <sheetName val="212_Total_Connection_RollUp"/>
      <sheetName val="2.1.7 Filing"/>
      <sheetName val="20. HIDDEN"/>
      <sheetName val="20. Bill Impacts hidden"/>
      <sheetName val="Database"/>
      <sheetName val="lists"/>
      <sheetName val="Sheet2"/>
      <sheetName val="Sheet3"/>
    </sheetNames>
    <sheetDataSet>
      <sheetData sheetId="0"/>
      <sheetData sheetId="1">
        <row r="42">
          <cell r="F42">
            <v>2021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30">
          <cell r="B30" t="str">
            <v/>
          </cell>
        </row>
        <row r="31">
          <cell r="B31" t="str">
            <v/>
          </cell>
          <cell r="D31" t="str">
            <v>kW</v>
          </cell>
        </row>
        <row r="33">
          <cell r="B33" t="str">
            <v/>
          </cell>
        </row>
        <row r="34">
          <cell r="B34" t="str">
            <v/>
          </cell>
          <cell r="D34" t="str">
            <v>kW</v>
          </cell>
        </row>
        <row r="36">
          <cell r="B36" t="str">
            <v/>
          </cell>
        </row>
        <row r="37">
          <cell r="B37" t="str">
            <v/>
          </cell>
          <cell r="D37" t="str">
            <v>kW</v>
          </cell>
        </row>
        <row r="39">
          <cell r="B39" t="str">
            <v/>
          </cell>
        </row>
        <row r="40">
          <cell r="B40" t="str">
            <v/>
          </cell>
          <cell r="D40" t="str">
            <v>kW</v>
          </cell>
        </row>
        <row r="42">
          <cell r="B42" t="str">
            <v/>
          </cell>
        </row>
        <row r="43">
          <cell r="B43" t="str">
            <v/>
          </cell>
          <cell r="D43" t="str">
            <v>kW</v>
          </cell>
        </row>
        <row r="45">
          <cell r="B45" t="str">
            <v/>
          </cell>
        </row>
        <row r="46">
          <cell r="B46" t="str">
            <v/>
          </cell>
          <cell r="D46" t="str">
            <v>kW</v>
          </cell>
        </row>
        <row r="48">
          <cell r="B48" t="str">
            <v/>
          </cell>
        </row>
        <row r="49">
          <cell r="B49" t="str">
            <v/>
          </cell>
          <cell r="D49" t="str">
            <v>kW</v>
          </cell>
        </row>
        <row r="51">
          <cell r="B51" t="str">
            <v/>
          </cell>
        </row>
        <row r="52">
          <cell r="B52" t="str">
            <v/>
          </cell>
          <cell r="D52" t="str">
            <v>kW</v>
          </cell>
        </row>
        <row r="54">
          <cell r="B54" t="str">
            <v/>
          </cell>
        </row>
        <row r="55">
          <cell r="B55" t="str">
            <v/>
          </cell>
          <cell r="D55" t="str">
            <v>kW</v>
          </cell>
        </row>
        <row r="57">
          <cell r="B57" t="str">
            <v/>
          </cell>
        </row>
        <row r="58">
          <cell r="B58" t="str">
            <v/>
          </cell>
          <cell r="D58" t="str">
            <v>kW</v>
          </cell>
        </row>
        <row r="60">
          <cell r="B60" t="str">
            <v/>
          </cell>
        </row>
        <row r="61">
          <cell r="B61" t="str">
            <v/>
          </cell>
          <cell r="D61" t="str">
            <v>kW</v>
          </cell>
        </row>
        <row r="63">
          <cell r="B63" t="str">
            <v/>
          </cell>
        </row>
        <row r="64">
          <cell r="B64" t="str">
            <v/>
          </cell>
          <cell r="D64" t="str">
            <v>kW</v>
          </cell>
        </row>
        <row r="66">
          <cell r="B66" t="str">
            <v/>
          </cell>
        </row>
        <row r="67">
          <cell r="B67" t="str">
            <v/>
          </cell>
          <cell r="D67" t="str">
            <v>kW</v>
          </cell>
        </row>
        <row r="69">
          <cell r="B69" t="str">
            <v/>
          </cell>
        </row>
        <row r="70">
          <cell r="B70" t="str">
            <v/>
          </cell>
          <cell r="D70" t="str">
            <v>kW</v>
          </cell>
        </row>
        <row r="72">
          <cell r="B72" t="str">
            <v/>
          </cell>
        </row>
        <row r="73">
          <cell r="B73" t="str">
            <v/>
          </cell>
          <cell r="D73" t="str">
            <v>kW</v>
          </cell>
        </row>
        <row r="75">
          <cell r="B75" t="str">
            <v/>
          </cell>
        </row>
        <row r="76">
          <cell r="B76" t="str">
            <v/>
          </cell>
          <cell r="D76" t="str">
            <v>kW</v>
          </cell>
        </row>
        <row r="78">
          <cell r="B78" t="str">
            <v/>
          </cell>
        </row>
        <row r="79">
          <cell r="B79" t="str">
            <v/>
          </cell>
          <cell r="D79" t="str">
            <v>kW</v>
          </cell>
        </row>
        <row r="81">
          <cell r="B81" t="str">
            <v/>
          </cell>
        </row>
        <row r="82">
          <cell r="B82" t="str">
            <v/>
          </cell>
          <cell r="D82" t="str">
            <v>kW</v>
          </cell>
        </row>
        <row r="84">
          <cell r="B84" t="str">
            <v/>
          </cell>
        </row>
        <row r="85">
          <cell r="B85" t="str">
            <v/>
          </cell>
          <cell r="D85" t="str">
            <v>kW</v>
          </cell>
        </row>
        <row r="87">
          <cell r="B87" t="str">
            <v/>
          </cell>
        </row>
        <row r="88">
          <cell r="B88" t="str">
            <v/>
          </cell>
          <cell r="D88" t="str">
            <v>kW</v>
          </cell>
        </row>
        <row r="90">
          <cell r="B90" t="str">
            <v/>
          </cell>
        </row>
        <row r="91">
          <cell r="B91" t="str">
            <v/>
          </cell>
          <cell r="D91" t="str">
            <v>kW</v>
          </cell>
        </row>
        <row r="93">
          <cell r="B93" t="str">
            <v/>
          </cell>
        </row>
        <row r="94">
          <cell r="B94" t="str">
            <v/>
          </cell>
          <cell r="D94" t="str">
            <v>kW</v>
          </cell>
        </row>
        <row r="96">
          <cell r="B96" t="str">
            <v/>
          </cell>
        </row>
        <row r="97">
          <cell r="B97" t="str">
            <v/>
          </cell>
          <cell r="D97" t="str">
            <v>kW</v>
          </cell>
        </row>
        <row r="99">
          <cell r="B99" t="str">
            <v/>
          </cell>
        </row>
        <row r="100">
          <cell r="B100" t="str">
            <v/>
          </cell>
          <cell r="D100" t="str">
            <v>kW</v>
          </cell>
        </row>
        <row r="102">
          <cell r="B102" t="str">
            <v/>
          </cell>
        </row>
        <row r="103">
          <cell r="B103" t="str">
            <v/>
          </cell>
          <cell r="D103" t="str">
            <v>kW</v>
          </cell>
        </row>
        <row r="105">
          <cell r="B105" t="str">
            <v/>
          </cell>
        </row>
        <row r="106">
          <cell r="B106" t="str">
            <v/>
          </cell>
          <cell r="D106" t="str">
            <v>kW</v>
          </cell>
        </row>
        <row r="108">
          <cell r="B108" t="str">
            <v/>
          </cell>
        </row>
        <row r="109">
          <cell r="B109" t="str">
            <v/>
          </cell>
          <cell r="D109" t="str">
            <v>kW</v>
          </cell>
        </row>
        <row r="111">
          <cell r="B111" t="str">
            <v/>
          </cell>
        </row>
        <row r="112">
          <cell r="B112" t="str">
            <v/>
          </cell>
          <cell r="D112" t="str">
            <v>kW</v>
          </cell>
        </row>
        <row r="114">
          <cell r="B114" t="str">
            <v/>
          </cell>
        </row>
        <row r="115">
          <cell r="B115" t="str">
            <v/>
          </cell>
          <cell r="D115" t="str">
            <v>kW</v>
          </cell>
        </row>
        <row r="117">
          <cell r="B117" t="str">
            <v/>
          </cell>
        </row>
        <row r="118">
          <cell r="B118" t="str">
            <v/>
          </cell>
          <cell r="D118" t="str">
            <v>kW</v>
          </cell>
        </row>
        <row r="120">
          <cell r="B120" t="str">
            <v/>
          </cell>
        </row>
        <row r="121">
          <cell r="B121" t="str">
            <v/>
          </cell>
          <cell r="D121" t="str">
            <v>kW</v>
          </cell>
        </row>
        <row r="123">
          <cell r="B123" t="str">
            <v/>
          </cell>
        </row>
        <row r="124">
          <cell r="B124" t="str">
            <v/>
          </cell>
          <cell r="D124" t="str">
            <v>kW</v>
          </cell>
        </row>
        <row r="126">
          <cell r="B126" t="str">
            <v/>
          </cell>
        </row>
        <row r="127">
          <cell r="B127" t="str">
            <v/>
          </cell>
          <cell r="D127" t="str">
            <v>kW</v>
          </cell>
        </row>
        <row r="129">
          <cell r="B129" t="str">
            <v/>
          </cell>
        </row>
        <row r="130">
          <cell r="B130" t="str">
            <v/>
          </cell>
          <cell r="D130" t="str">
            <v>kW</v>
          </cell>
        </row>
        <row r="132">
          <cell r="B132" t="str">
            <v/>
          </cell>
        </row>
        <row r="133">
          <cell r="B133" t="str">
            <v/>
          </cell>
          <cell r="D133" t="str">
            <v>kW</v>
          </cell>
        </row>
        <row r="135">
          <cell r="B135" t="str">
            <v/>
          </cell>
        </row>
        <row r="136">
          <cell r="B136" t="str">
            <v/>
          </cell>
          <cell r="D136" t="str">
            <v>kW</v>
          </cell>
        </row>
        <row r="138">
          <cell r="B138" t="str">
            <v/>
          </cell>
        </row>
        <row r="139">
          <cell r="B139" t="str">
            <v/>
          </cell>
          <cell r="D139" t="str">
            <v>kW</v>
          </cell>
        </row>
        <row r="141">
          <cell r="B141" t="str">
            <v/>
          </cell>
        </row>
        <row r="142">
          <cell r="B142" t="str">
            <v/>
          </cell>
          <cell r="D142" t="str">
            <v>kW</v>
          </cell>
        </row>
        <row r="144">
          <cell r="B144" t="str">
            <v/>
          </cell>
        </row>
        <row r="145">
          <cell r="B145" t="str">
            <v/>
          </cell>
          <cell r="D145" t="str">
            <v>kW</v>
          </cell>
        </row>
        <row r="147">
          <cell r="B147" t="str">
            <v/>
          </cell>
        </row>
        <row r="148">
          <cell r="B148" t="str">
            <v/>
          </cell>
          <cell r="D148" t="str">
            <v>kW</v>
          </cell>
        </row>
        <row r="150">
          <cell r="B150" t="str">
            <v/>
          </cell>
        </row>
        <row r="151">
          <cell r="B151" t="str">
            <v/>
          </cell>
          <cell r="D151" t="str">
            <v>kW</v>
          </cell>
        </row>
        <row r="153">
          <cell r="B153" t="str">
            <v/>
          </cell>
        </row>
        <row r="154">
          <cell r="B154" t="str">
            <v/>
          </cell>
          <cell r="D154" t="str">
            <v>kW</v>
          </cell>
        </row>
        <row r="156">
          <cell r="B156" t="str">
            <v/>
          </cell>
        </row>
        <row r="157">
          <cell r="B157" t="str">
            <v/>
          </cell>
          <cell r="D157" t="str">
            <v>kW</v>
          </cell>
        </row>
        <row r="159">
          <cell r="B159" t="str">
            <v/>
          </cell>
        </row>
        <row r="160">
          <cell r="B160" t="str">
            <v/>
          </cell>
          <cell r="D160" t="str">
            <v>kW</v>
          </cell>
        </row>
        <row r="162">
          <cell r="B162" t="str">
            <v/>
          </cell>
        </row>
        <row r="163">
          <cell r="B163" t="str">
            <v/>
          </cell>
          <cell r="D163" t="str">
            <v>kW</v>
          </cell>
        </row>
        <row r="165">
          <cell r="B165" t="str">
            <v/>
          </cell>
        </row>
        <row r="166">
          <cell r="B166" t="str">
            <v/>
          </cell>
          <cell r="D166" t="str">
            <v>kW</v>
          </cell>
        </row>
        <row r="168">
          <cell r="B168" t="str">
            <v/>
          </cell>
        </row>
        <row r="169">
          <cell r="B169" t="str">
            <v/>
          </cell>
          <cell r="D169" t="str">
            <v>kW</v>
          </cell>
        </row>
        <row r="171">
          <cell r="B171" t="str">
            <v/>
          </cell>
        </row>
        <row r="172">
          <cell r="B172" t="str">
            <v/>
          </cell>
          <cell r="D172" t="str">
            <v>kW</v>
          </cell>
        </row>
        <row r="174">
          <cell r="B174" t="str">
            <v/>
          </cell>
        </row>
        <row r="175">
          <cell r="B175" t="str">
            <v/>
          </cell>
          <cell r="D175" t="str">
            <v>kW</v>
          </cell>
        </row>
        <row r="177">
          <cell r="B177" t="str">
            <v/>
          </cell>
        </row>
        <row r="178">
          <cell r="B178" t="str">
            <v/>
          </cell>
          <cell r="D178" t="str">
            <v>kW</v>
          </cell>
        </row>
        <row r="180">
          <cell r="B180" t="str">
            <v/>
          </cell>
        </row>
        <row r="181">
          <cell r="B181" t="str">
            <v/>
          </cell>
          <cell r="D181" t="str">
            <v>kW</v>
          </cell>
        </row>
        <row r="183">
          <cell r="B183" t="str">
            <v/>
          </cell>
        </row>
        <row r="184">
          <cell r="B184" t="str">
            <v/>
          </cell>
          <cell r="D184" t="str">
            <v>kW</v>
          </cell>
        </row>
        <row r="186">
          <cell r="B186" t="str">
            <v/>
          </cell>
        </row>
        <row r="187">
          <cell r="B187" t="str">
            <v/>
          </cell>
          <cell r="D187" t="str">
            <v>kW</v>
          </cell>
        </row>
        <row r="189">
          <cell r="B189" t="str">
            <v/>
          </cell>
        </row>
        <row r="190">
          <cell r="B190" t="str">
            <v/>
          </cell>
          <cell r="D190" t="str">
            <v>kW</v>
          </cell>
        </row>
        <row r="192">
          <cell r="B192" t="str">
            <v/>
          </cell>
        </row>
        <row r="193">
          <cell r="B193" t="str">
            <v/>
          </cell>
          <cell r="D193" t="str">
            <v>kW</v>
          </cell>
        </row>
        <row r="195">
          <cell r="B195" t="str">
            <v/>
          </cell>
        </row>
        <row r="196">
          <cell r="B196" t="str">
            <v/>
          </cell>
          <cell r="D196" t="str">
            <v>kW</v>
          </cell>
        </row>
        <row r="198">
          <cell r="B198" t="str">
            <v/>
          </cell>
        </row>
        <row r="199">
          <cell r="B199" t="str">
            <v/>
          </cell>
          <cell r="D199" t="str">
            <v>kW</v>
          </cell>
        </row>
        <row r="201">
          <cell r="B201" t="str">
            <v/>
          </cell>
        </row>
        <row r="202">
          <cell r="B202" t="str">
            <v/>
          </cell>
          <cell r="D202" t="str">
            <v>kW</v>
          </cell>
        </row>
        <row r="204">
          <cell r="B204" t="str">
            <v/>
          </cell>
        </row>
        <row r="205">
          <cell r="B205" t="str">
            <v/>
          </cell>
          <cell r="D205" t="str">
            <v>kW</v>
          </cell>
        </row>
        <row r="207">
          <cell r="B207" t="str">
            <v/>
          </cell>
        </row>
        <row r="208">
          <cell r="B208" t="str">
            <v/>
          </cell>
          <cell r="D208" t="str">
            <v>kW</v>
          </cell>
        </row>
        <row r="210">
          <cell r="B210" t="str">
            <v/>
          </cell>
        </row>
        <row r="211">
          <cell r="B211" t="str">
            <v/>
          </cell>
          <cell r="D211" t="str">
            <v>kW</v>
          </cell>
        </row>
        <row r="213">
          <cell r="B213" t="str">
            <v/>
          </cell>
        </row>
        <row r="214">
          <cell r="B214" t="str">
            <v/>
          </cell>
          <cell r="D214" t="str">
            <v>kW</v>
          </cell>
        </row>
        <row r="216">
          <cell r="B216" t="str">
            <v/>
          </cell>
        </row>
        <row r="217">
          <cell r="B217" t="str">
            <v/>
          </cell>
          <cell r="D217" t="str">
            <v>kW</v>
          </cell>
        </row>
        <row r="219">
          <cell r="B219" t="str">
            <v/>
          </cell>
        </row>
        <row r="220">
          <cell r="B220" t="str">
            <v/>
          </cell>
          <cell r="D220" t="str">
            <v>kW</v>
          </cell>
        </row>
        <row r="222">
          <cell r="B222" t="str">
            <v/>
          </cell>
        </row>
        <row r="223">
          <cell r="B223" t="str">
            <v/>
          </cell>
          <cell r="D223" t="str">
            <v>kW</v>
          </cell>
        </row>
        <row r="225">
          <cell r="B225" t="str">
            <v/>
          </cell>
        </row>
        <row r="226">
          <cell r="B226" t="str">
            <v/>
          </cell>
          <cell r="D226" t="str">
            <v>kW</v>
          </cell>
        </row>
        <row r="228">
          <cell r="B228" t="str">
            <v/>
          </cell>
        </row>
        <row r="229">
          <cell r="B229" t="str">
            <v/>
          </cell>
          <cell r="D229" t="str">
            <v>kW</v>
          </cell>
        </row>
        <row r="231">
          <cell r="B231" t="str">
            <v/>
          </cell>
        </row>
        <row r="232">
          <cell r="B232" t="str">
            <v/>
          </cell>
          <cell r="D232" t="str">
            <v>kW</v>
          </cell>
        </row>
        <row r="234">
          <cell r="B234" t="str">
            <v/>
          </cell>
        </row>
        <row r="235">
          <cell r="B235" t="str">
            <v/>
          </cell>
          <cell r="D235" t="str">
            <v>kW</v>
          </cell>
        </row>
        <row r="237">
          <cell r="B237" t="str">
            <v/>
          </cell>
        </row>
        <row r="238">
          <cell r="B238" t="str">
            <v/>
          </cell>
          <cell r="D238" t="str">
            <v>kW</v>
          </cell>
        </row>
        <row r="240">
          <cell r="B240" t="str">
            <v/>
          </cell>
        </row>
        <row r="241">
          <cell r="B241" t="str">
            <v/>
          </cell>
          <cell r="D241" t="str">
            <v>kW</v>
          </cell>
        </row>
        <row r="243">
          <cell r="B243" t="str">
            <v/>
          </cell>
        </row>
        <row r="244">
          <cell r="B244" t="str">
            <v/>
          </cell>
          <cell r="D244" t="str">
            <v>kW</v>
          </cell>
        </row>
        <row r="246">
          <cell r="B246" t="str">
            <v/>
          </cell>
        </row>
        <row r="247">
          <cell r="B247" t="str">
            <v/>
          </cell>
          <cell r="D247" t="str">
            <v>kW</v>
          </cell>
        </row>
        <row r="249">
          <cell r="B249" t="str">
            <v/>
          </cell>
        </row>
        <row r="250">
          <cell r="B250" t="str">
            <v/>
          </cell>
          <cell r="D250" t="str">
            <v>kW</v>
          </cell>
        </row>
        <row r="252">
          <cell r="B252" t="str">
            <v/>
          </cell>
        </row>
        <row r="253">
          <cell r="B253" t="str">
            <v/>
          </cell>
          <cell r="D253" t="str">
            <v>kW</v>
          </cell>
        </row>
        <row r="255">
          <cell r="B255" t="str">
            <v/>
          </cell>
        </row>
        <row r="256">
          <cell r="B256" t="str">
            <v/>
          </cell>
          <cell r="D256" t="str">
            <v>kW</v>
          </cell>
        </row>
        <row r="258">
          <cell r="B258" t="str">
            <v/>
          </cell>
        </row>
        <row r="259">
          <cell r="B259" t="str">
            <v/>
          </cell>
          <cell r="D259" t="str">
            <v>kW</v>
          </cell>
        </row>
        <row r="261">
          <cell r="B261" t="str">
            <v/>
          </cell>
        </row>
        <row r="262">
          <cell r="B262" t="str">
            <v/>
          </cell>
          <cell r="D262" t="str">
            <v>kW</v>
          </cell>
        </row>
        <row r="264">
          <cell r="B264" t="str">
            <v/>
          </cell>
        </row>
        <row r="265">
          <cell r="B265" t="str">
            <v/>
          </cell>
          <cell r="D265" t="str">
            <v>kW</v>
          </cell>
        </row>
        <row r="267">
          <cell r="B267" t="str">
            <v/>
          </cell>
        </row>
        <row r="268">
          <cell r="B268" t="str">
            <v/>
          </cell>
          <cell r="D268" t="str">
            <v>kW</v>
          </cell>
        </row>
        <row r="270">
          <cell r="B270" t="str">
            <v/>
          </cell>
        </row>
        <row r="271">
          <cell r="B271" t="str">
            <v/>
          </cell>
          <cell r="D271" t="str">
            <v>kW</v>
          </cell>
        </row>
        <row r="273">
          <cell r="B273" t="str">
            <v/>
          </cell>
        </row>
        <row r="274">
          <cell r="B274" t="str">
            <v/>
          </cell>
          <cell r="D274" t="str">
            <v>kW</v>
          </cell>
        </row>
        <row r="276">
          <cell r="B276" t="str">
            <v/>
          </cell>
        </row>
        <row r="277">
          <cell r="B277" t="str">
            <v/>
          </cell>
          <cell r="D277" t="str">
            <v>kW</v>
          </cell>
        </row>
        <row r="279">
          <cell r="B279" t="str">
            <v/>
          </cell>
        </row>
        <row r="280">
          <cell r="B280" t="str">
            <v/>
          </cell>
          <cell r="D280" t="str">
            <v>kW</v>
          </cell>
        </row>
        <row r="282">
          <cell r="B282" t="str">
            <v/>
          </cell>
        </row>
        <row r="283">
          <cell r="B283" t="str">
            <v/>
          </cell>
          <cell r="D283" t="str">
            <v>kW</v>
          </cell>
        </row>
        <row r="285">
          <cell r="B285" t="str">
            <v/>
          </cell>
        </row>
        <row r="286">
          <cell r="B286" t="str">
            <v/>
          </cell>
          <cell r="D286" t="str">
            <v>kW</v>
          </cell>
        </row>
        <row r="288">
          <cell r="B288" t="str">
            <v/>
          </cell>
        </row>
        <row r="289">
          <cell r="B289" t="str">
            <v/>
          </cell>
          <cell r="D289" t="str">
            <v>kW</v>
          </cell>
        </row>
        <row r="291">
          <cell r="B291" t="str">
            <v/>
          </cell>
        </row>
        <row r="292">
          <cell r="B292" t="str">
            <v/>
          </cell>
          <cell r="D292" t="str">
            <v>kW</v>
          </cell>
        </row>
        <row r="294">
          <cell r="B294" t="str">
            <v/>
          </cell>
        </row>
        <row r="295">
          <cell r="B295" t="str">
            <v/>
          </cell>
          <cell r="D295" t="str">
            <v>kW</v>
          </cell>
        </row>
        <row r="297">
          <cell r="B297" t="str">
            <v/>
          </cell>
        </row>
        <row r="298">
          <cell r="B298" t="str">
            <v/>
          </cell>
          <cell r="D298" t="str">
            <v>kW</v>
          </cell>
        </row>
        <row r="300">
          <cell r="B300" t="str">
            <v/>
          </cell>
        </row>
        <row r="301">
          <cell r="B301" t="str">
            <v/>
          </cell>
          <cell r="D301" t="str">
            <v>kW</v>
          </cell>
        </row>
        <row r="303">
          <cell r="B303" t="str">
            <v/>
          </cell>
        </row>
        <row r="304">
          <cell r="B304" t="str">
            <v/>
          </cell>
          <cell r="D304" t="str">
            <v>kW</v>
          </cell>
        </row>
        <row r="306">
          <cell r="B306" t="str">
            <v/>
          </cell>
        </row>
        <row r="307">
          <cell r="B307" t="str">
            <v/>
          </cell>
          <cell r="D307" t="str">
            <v>kW</v>
          </cell>
        </row>
        <row r="309">
          <cell r="B309" t="str">
            <v/>
          </cell>
        </row>
        <row r="310">
          <cell r="B310" t="str">
            <v/>
          </cell>
          <cell r="D310" t="str">
            <v>kW</v>
          </cell>
        </row>
        <row r="312">
          <cell r="B312" t="str">
            <v/>
          </cell>
        </row>
        <row r="313">
          <cell r="B313" t="str">
            <v/>
          </cell>
          <cell r="D313" t="str">
            <v>kW</v>
          </cell>
        </row>
        <row r="315">
          <cell r="B315" t="str">
            <v/>
          </cell>
        </row>
        <row r="316">
          <cell r="B316" t="str">
            <v/>
          </cell>
          <cell r="D316" t="str">
            <v>kW</v>
          </cell>
        </row>
        <row r="318">
          <cell r="B318" t="str">
            <v/>
          </cell>
        </row>
        <row r="319">
          <cell r="B319" t="str">
            <v/>
          </cell>
          <cell r="D319" t="str">
            <v>kW</v>
          </cell>
        </row>
        <row r="321">
          <cell r="B321" t="str">
            <v/>
          </cell>
        </row>
        <row r="322">
          <cell r="B322" t="str">
            <v/>
          </cell>
          <cell r="D322" t="str">
            <v>kW</v>
          </cell>
        </row>
        <row r="324">
          <cell r="B324" t="str">
            <v/>
          </cell>
        </row>
        <row r="325">
          <cell r="B325" t="str">
            <v/>
          </cell>
          <cell r="D325" t="str">
            <v>kW</v>
          </cell>
        </row>
        <row r="327">
          <cell r="B327" t="str">
            <v/>
          </cell>
        </row>
        <row r="328">
          <cell r="B328" t="str">
            <v/>
          </cell>
          <cell r="D328" t="str">
            <v>kW</v>
          </cell>
        </row>
        <row r="330">
          <cell r="B330" t="str">
            <v/>
          </cell>
        </row>
        <row r="331">
          <cell r="B331" t="str">
            <v/>
          </cell>
          <cell r="D331" t="str">
            <v>kW</v>
          </cell>
        </row>
        <row r="333">
          <cell r="B333" t="str">
            <v/>
          </cell>
        </row>
        <row r="334">
          <cell r="B334" t="str">
            <v/>
          </cell>
          <cell r="D334" t="str">
            <v>kW</v>
          </cell>
        </row>
        <row r="336">
          <cell r="B336" t="str">
            <v/>
          </cell>
        </row>
        <row r="337">
          <cell r="B337" t="str">
            <v/>
          </cell>
          <cell r="D337" t="str">
            <v>kW</v>
          </cell>
        </row>
        <row r="339">
          <cell r="B339" t="str">
            <v/>
          </cell>
        </row>
        <row r="340">
          <cell r="B340" t="str">
            <v/>
          </cell>
          <cell r="D340" t="str">
            <v>kW</v>
          </cell>
        </row>
        <row r="342">
          <cell r="B342" t="str">
            <v/>
          </cell>
        </row>
        <row r="343">
          <cell r="B343" t="str">
            <v/>
          </cell>
          <cell r="D343" t="str">
            <v>kW</v>
          </cell>
        </row>
        <row r="345">
          <cell r="B345" t="str">
            <v/>
          </cell>
        </row>
        <row r="346">
          <cell r="B346" t="str">
            <v/>
          </cell>
          <cell r="D346" t="str">
            <v>kW</v>
          </cell>
        </row>
        <row r="348">
          <cell r="B348" t="str">
            <v/>
          </cell>
        </row>
        <row r="349">
          <cell r="B349" t="str">
            <v/>
          </cell>
          <cell r="D349" t="str">
            <v>kW</v>
          </cell>
        </row>
        <row r="351">
          <cell r="B351" t="str">
            <v/>
          </cell>
        </row>
        <row r="352">
          <cell r="B352" t="str">
            <v/>
          </cell>
          <cell r="D352" t="str">
            <v>kW</v>
          </cell>
        </row>
        <row r="354">
          <cell r="B354" t="str">
            <v/>
          </cell>
        </row>
        <row r="355">
          <cell r="B355" t="str">
            <v/>
          </cell>
          <cell r="D355" t="str">
            <v>kW</v>
          </cell>
        </row>
        <row r="357">
          <cell r="B357" t="str">
            <v/>
          </cell>
        </row>
        <row r="358">
          <cell r="B358" t="str">
            <v/>
          </cell>
          <cell r="D358" t="str">
            <v>kW</v>
          </cell>
        </row>
        <row r="360">
          <cell r="B360" t="str">
            <v/>
          </cell>
        </row>
        <row r="361">
          <cell r="B361" t="str">
            <v/>
          </cell>
          <cell r="D361" t="str">
            <v>kW</v>
          </cell>
        </row>
        <row r="363">
          <cell r="B363" t="str">
            <v/>
          </cell>
        </row>
        <row r="364">
          <cell r="B364" t="str">
            <v/>
          </cell>
          <cell r="D364" t="str">
            <v>kW</v>
          </cell>
        </row>
        <row r="366">
          <cell r="B366" t="str">
            <v/>
          </cell>
        </row>
        <row r="367">
          <cell r="B367" t="str">
            <v/>
          </cell>
          <cell r="D367" t="str">
            <v>kW</v>
          </cell>
        </row>
        <row r="369">
          <cell r="B369" t="str">
            <v/>
          </cell>
        </row>
        <row r="370">
          <cell r="B370" t="str">
            <v/>
          </cell>
          <cell r="D370" t="str">
            <v>kW</v>
          </cell>
        </row>
        <row r="372">
          <cell r="B372" t="str">
            <v/>
          </cell>
        </row>
        <row r="373">
          <cell r="B373" t="str">
            <v/>
          </cell>
          <cell r="D373" t="str">
            <v>kW</v>
          </cell>
        </row>
        <row r="375">
          <cell r="B375" t="str">
            <v/>
          </cell>
        </row>
        <row r="376">
          <cell r="B376" t="str">
            <v/>
          </cell>
          <cell r="D376" t="str">
            <v>kW</v>
          </cell>
        </row>
        <row r="378">
          <cell r="B378" t="str">
            <v/>
          </cell>
        </row>
        <row r="379">
          <cell r="B379" t="str">
            <v/>
          </cell>
          <cell r="D379" t="str">
            <v>kW</v>
          </cell>
        </row>
        <row r="381">
          <cell r="B381" t="str">
            <v/>
          </cell>
        </row>
        <row r="382">
          <cell r="B382" t="str">
            <v/>
          </cell>
          <cell r="D382" t="str">
            <v>kW</v>
          </cell>
        </row>
        <row r="384">
          <cell r="B384" t="str">
            <v/>
          </cell>
        </row>
        <row r="385">
          <cell r="B385" t="str">
            <v/>
          </cell>
          <cell r="D385" t="str">
            <v>kW</v>
          </cell>
        </row>
        <row r="387">
          <cell r="B387" t="str">
            <v/>
          </cell>
        </row>
        <row r="388">
          <cell r="B388" t="str">
            <v/>
          </cell>
          <cell r="D388" t="str">
            <v>kW</v>
          </cell>
        </row>
        <row r="390">
          <cell r="B390" t="str">
            <v/>
          </cell>
        </row>
        <row r="391">
          <cell r="B391" t="str">
            <v/>
          </cell>
          <cell r="D391" t="str">
            <v>kW</v>
          </cell>
        </row>
        <row r="393">
          <cell r="B393" t="str">
            <v/>
          </cell>
        </row>
        <row r="394">
          <cell r="B394" t="str">
            <v/>
          </cell>
          <cell r="D394" t="str">
            <v>kW</v>
          </cell>
        </row>
        <row r="396">
          <cell r="B396" t="str">
            <v/>
          </cell>
        </row>
        <row r="397">
          <cell r="B397" t="str">
            <v/>
          </cell>
          <cell r="D397" t="str">
            <v>kW</v>
          </cell>
        </row>
        <row r="399">
          <cell r="B399" t="str">
            <v/>
          </cell>
        </row>
        <row r="400">
          <cell r="B400" t="str">
            <v/>
          </cell>
          <cell r="D400" t="str">
            <v>kW</v>
          </cell>
        </row>
        <row r="402">
          <cell r="B402" t="str">
            <v/>
          </cell>
        </row>
        <row r="403">
          <cell r="B403" t="str">
            <v/>
          </cell>
          <cell r="D403" t="str">
            <v>kW</v>
          </cell>
        </row>
        <row r="405">
          <cell r="B405" t="str">
            <v/>
          </cell>
        </row>
        <row r="406">
          <cell r="B406" t="str">
            <v/>
          </cell>
          <cell r="D406" t="str">
            <v>kW</v>
          </cell>
        </row>
        <row r="408">
          <cell r="B408" t="str">
            <v/>
          </cell>
        </row>
        <row r="409">
          <cell r="B409" t="str">
            <v/>
          </cell>
          <cell r="D409" t="str">
            <v>kW</v>
          </cell>
        </row>
        <row r="411">
          <cell r="B411" t="str">
            <v/>
          </cell>
        </row>
        <row r="412">
          <cell r="B412" t="str">
            <v/>
          </cell>
          <cell r="D412" t="str">
            <v>kW</v>
          </cell>
        </row>
        <row r="414">
          <cell r="B414" t="str">
            <v/>
          </cell>
        </row>
        <row r="415">
          <cell r="B415" t="str">
            <v/>
          </cell>
          <cell r="D415" t="str">
            <v>kW</v>
          </cell>
        </row>
        <row r="417">
          <cell r="B417" t="str">
            <v/>
          </cell>
        </row>
        <row r="418">
          <cell r="B418" t="str">
            <v/>
          </cell>
          <cell r="D418" t="str">
            <v>kW</v>
          </cell>
        </row>
        <row r="420">
          <cell r="B420" t="str">
            <v/>
          </cell>
        </row>
        <row r="421">
          <cell r="B421" t="str">
            <v/>
          </cell>
          <cell r="D421" t="str">
            <v>kW</v>
          </cell>
        </row>
        <row r="423">
          <cell r="B423" t="str">
            <v/>
          </cell>
        </row>
        <row r="424">
          <cell r="B424" t="str">
            <v/>
          </cell>
          <cell r="D424" t="str">
            <v>kW</v>
          </cell>
        </row>
        <row r="426">
          <cell r="B426" t="str">
            <v/>
          </cell>
        </row>
        <row r="427">
          <cell r="B427" t="str">
            <v/>
          </cell>
          <cell r="D427" t="str">
            <v>kW</v>
          </cell>
        </row>
        <row r="429">
          <cell r="B429" t="str">
            <v/>
          </cell>
        </row>
        <row r="430">
          <cell r="B430" t="str">
            <v/>
          </cell>
          <cell r="D430" t="str">
            <v>kW</v>
          </cell>
        </row>
        <row r="432">
          <cell r="B432" t="str">
            <v/>
          </cell>
        </row>
        <row r="433">
          <cell r="B433" t="str">
            <v/>
          </cell>
          <cell r="D433" t="str">
            <v>kW</v>
          </cell>
        </row>
        <row r="435">
          <cell r="B435" t="str">
            <v/>
          </cell>
        </row>
        <row r="436">
          <cell r="B436" t="str">
            <v/>
          </cell>
          <cell r="D436" t="str">
            <v>kW</v>
          </cell>
        </row>
        <row r="438">
          <cell r="B438" t="str">
            <v/>
          </cell>
        </row>
        <row r="439">
          <cell r="B439" t="str">
            <v/>
          </cell>
          <cell r="D439" t="str">
            <v>kW</v>
          </cell>
        </row>
        <row r="441">
          <cell r="B441" t="str">
            <v/>
          </cell>
        </row>
        <row r="442">
          <cell r="B442" t="str">
            <v/>
          </cell>
          <cell r="D442" t="str">
            <v>kW</v>
          </cell>
        </row>
        <row r="444">
          <cell r="B444" t="str">
            <v/>
          </cell>
        </row>
        <row r="445">
          <cell r="B445" t="str">
            <v/>
          </cell>
          <cell r="D445" t="str">
            <v>kW</v>
          </cell>
        </row>
        <row r="447">
          <cell r="B447" t="str">
            <v/>
          </cell>
        </row>
        <row r="448">
          <cell r="B448" t="str">
            <v/>
          </cell>
          <cell r="D448" t="str">
            <v>kW</v>
          </cell>
        </row>
        <row r="450">
          <cell r="B450" t="str">
            <v/>
          </cell>
        </row>
        <row r="451">
          <cell r="B451" t="str">
            <v/>
          </cell>
          <cell r="D451" t="str">
            <v>kW</v>
          </cell>
        </row>
        <row r="453">
          <cell r="B453" t="str">
            <v/>
          </cell>
        </row>
        <row r="454">
          <cell r="B454" t="str">
            <v/>
          </cell>
          <cell r="D454" t="str">
            <v>kW</v>
          </cell>
        </row>
        <row r="456">
          <cell r="B456" t="str">
            <v/>
          </cell>
        </row>
        <row r="457">
          <cell r="B457" t="str">
            <v/>
          </cell>
          <cell r="D457" t="str">
            <v>kW</v>
          </cell>
        </row>
        <row r="459">
          <cell r="B459" t="str">
            <v/>
          </cell>
        </row>
        <row r="460">
          <cell r="B460" t="str">
            <v/>
          </cell>
          <cell r="D460" t="str">
            <v>kW</v>
          </cell>
        </row>
        <row r="462">
          <cell r="B462" t="str">
            <v/>
          </cell>
        </row>
        <row r="463">
          <cell r="B463" t="str">
            <v/>
          </cell>
          <cell r="D463" t="str">
            <v>kW</v>
          </cell>
        </row>
        <row r="465">
          <cell r="B465" t="str">
            <v/>
          </cell>
        </row>
        <row r="466">
          <cell r="B466" t="str">
            <v/>
          </cell>
          <cell r="D466" t="str">
            <v>kW</v>
          </cell>
        </row>
        <row r="468">
          <cell r="B468" t="str">
            <v/>
          </cell>
        </row>
        <row r="469">
          <cell r="B469" t="str">
            <v/>
          </cell>
          <cell r="D469" t="str">
            <v>kW</v>
          </cell>
        </row>
        <row r="471">
          <cell r="B471" t="str">
            <v/>
          </cell>
        </row>
        <row r="472">
          <cell r="B472" t="str">
            <v/>
          </cell>
          <cell r="D472" t="str">
            <v>kW</v>
          </cell>
        </row>
        <row r="474">
          <cell r="B474" t="str">
            <v/>
          </cell>
        </row>
        <row r="475">
          <cell r="B475" t="str">
            <v/>
          </cell>
          <cell r="D475" t="str">
            <v>kW</v>
          </cell>
        </row>
        <row r="477">
          <cell r="B477" t="str">
            <v/>
          </cell>
        </row>
        <row r="478">
          <cell r="B478" t="str">
            <v/>
          </cell>
          <cell r="D478" t="str">
            <v>kW</v>
          </cell>
        </row>
        <row r="492">
          <cell r="D492" t="str">
            <v>GENERAL SERVICE 50 TO 2,999 KW SERVICE CLASSIFICATION</v>
          </cell>
          <cell r="F492">
            <v>9791875.4499999993</v>
          </cell>
        </row>
        <row r="493">
          <cell r="D493" t="str">
            <v>GENERAL SERVICE 50 TO 2,999 KW SERVICE CLASSIFICATIONKW</v>
          </cell>
          <cell r="F493">
            <v>23249.88</v>
          </cell>
        </row>
        <row r="494">
          <cell r="D494" t="str">
            <v>GENERAL SERVICE 50 TO 2,999 KW SERVICE CLASSIFICATION</v>
          </cell>
          <cell r="F494">
            <v>4878480.53</v>
          </cell>
        </row>
        <row r="495">
          <cell r="D495" t="str">
            <v>GENERAL SERVICE 50 TO 2,999 KW SERVICE CLASSIFICATIONKW</v>
          </cell>
          <cell r="F495">
            <v>12759.3</v>
          </cell>
        </row>
        <row r="496">
          <cell r="D496" t="str">
            <v>GENERAL SERVICE 50 TO 2,999 KW SERVICE CLASSIFICATION</v>
          </cell>
          <cell r="F496">
            <v>8109944.21</v>
          </cell>
        </row>
        <row r="497">
          <cell r="D497" t="str">
            <v>GENERAL SERVICE 50 TO 2,999 KW SERVICE CLASSIFICATIONKW</v>
          </cell>
          <cell r="F497">
            <v>17267.169999999998</v>
          </cell>
        </row>
        <row r="498">
          <cell r="D498" t="str">
            <v>GENERAL SERVICE 50 TO 2,999 KW SERVICE CLASSIFICATION</v>
          </cell>
          <cell r="F498">
            <v>7890016.0099999998</v>
          </cell>
        </row>
        <row r="499">
          <cell r="D499" t="str">
            <v>GENERAL SERVICE 50 TO 2,999 KW SERVICE CLASSIFICATIONKW</v>
          </cell>
          <cell r="F499">
            <v>14584.11</v>
          </cell>
        </row>
        <row r="500">
          <cell r="D500" t="str">
            <v>GENERAL SERVICE 50 TO 2,999 KW SERVICE CLASSIFICATION</v>
          </cell>
          <cell r="F500">
            <v>5023185.59</v>
          </cell>
        </row>
        <row r="501">
          <cell r="D501" t="str">
            <v>GENERAL SERVICE 50 TO 2,999 KW SERVICE CLASSIFICATIONKW</v>
          </cell>
          <cell r="F501">
            <v>12265.51</v>
          </cell>
        </row>
        <row r="502">
          <cell r="D502" t="str">
            <v>GENERAL SERVICE 3,000 TO 4,999 KW SERVICE CLASSIFICATION</v>
          </cell>
          <cell r="F502">
            <v>20808630.280000001</v>
          </cell>
        </row>
        <row r="503">
          <cell r="D503" t="str">
            <v>GENERAL SERVICE 3,000 TO 4,999 KW SERVICE CLASSIFICATIONKW</v>
          </cell>
          <cell r="F503">
            <v>38994.11</v>
          </cell>
        </row>
        <row r="504">
          <cell r="D504" t="str">
            <v>GENERAL SERVICE 50 TO 2,999 KW SERVICE CLASSIFICATION</v>
          </cell>
          <cell r="F504">
            <v>4137249.91</v>
          </cell>
        </row>
        <row r="505">
          <cell r="D505" t="str">
            <v>GENERAL SERVICE 50 TO 2,999 KW SERVICE CLASSIFICATIONKW</v>
          </cell>
          <cell r="F505">
            <v>10949.45</v>
          </cell>
        </row>
        <row r="507">
          <cell r="D507" t="str">
            <v>KW</v>
          </cell>
        </row>
        <row r="509">
          <cell r="D509" t="str">
            <v>KW</v>
          </cell>
        </row>
        <row r="511">
          <cell r="D511" t="str">
            <v>KW</v>
          </cell>
        </row>
        <row r="513">
          <cell r="D513" t="str">
            <v>KW</v>
          </cell>
        </row>
        <row r="515">
          <cell r="D515" t="str">
            <v>KW</v>
          </cell>
        </row>
        <row r="517">
          <cell r="D517" t="str">
            <v>KW</v>
          </cell>
        </row>
        <row r="519">
          <cell r="D519" t="str">
            <v>KW</v>
          </cell>
        </row>
        <row r="521">
          <cell r="D521" t="str">
            <v>KW</v>
          </cell>
        </row>
        <row r="523">
          <cell r="D523" t="str">
            <v>KW</v>
          </cell>
        </row>
        <row r="525">
          <cell r="D525" t="str">
            <v>KW</v>
          </cell>
        </row>
        <row r="527">
          <cell r="D527" t="str">
            <v>KW</v>
          </cell>
        </row>
        <row r="529">
          <cell r="D529" t="str">
            <v>KW</v>
          </cell>
        </row>
        <row r="531">
          <cell r="D531" t="str">
            <v>KW</v>
          </cell>
        </row>
        <row r="533">
          <cell r="D533" t="str">
            <v>KW</v>
          </cell>
        </row>
        <row r="535">
          <cell r="D535" t="str">
            <v>KW</v>
          </cell>
        </row>
        <row r="537">
          <cell r="D537" t="str">
            <v>KW</v>
          </cell>
        </row>
        <row r="539">
          <cell r="D539" t="str">
            <v>KW</v>
          </cell>
        </row>
        <row r="541">
          <cell r="D541" t="str">
            <v>KW</v>
          </cell>
        </row>
        <row r="543">
          <cell r="D543" t="str">
            <v>KW</v>
          </cell>
        </row>
        <row r="545">
          <cell r="D545" t="str">
            <v>KW</v>
          </cell>
        </row>
        <row r="547">
          <cell r="D547" t="str">
            <v>KW</v>
          </cell>
        </row>
        <row r="549">
          <cell r="D549" t="str">
            <v>KW</v>
          </cell>
        </row>
        <row r="551">
          <cell r="D551" t="str">
            <v>KW</v>
          </cell>
        </row>
        <row r="553">
          <cell r="D553" t="str">
            <v>KW</v>
          </cell>
        </row>
        <row r="555">
          <cell r="D555" t="str">
            <v>KW</v>
          </cell>
        </row>
        <row r="557">
          <cell r="D557" t="str">
            <v>KW</v>
          </cell>
        </row>
        <row r="559">
          <cell r="D559" t="str">
            <v>KW</v>
          </cell>
        </row>
        <row r="561">
          <cell r="D561" t="str">
            <v>KW</v>
          </cell>
        </row>
        <row r="563">
          <cell r="D563" t="str">
            <v>KW</v>
          </cell>
        </row>
        <row r="565">
          <cell r="D565" t="str">
            <v>KW</v>
          </cell>
        </row>
        <row r="567">
          <cell r="D567" t="str">
            <v>KW</v>
          </cell>
        </row>
        <row r="569">
          <cell r="D569" t="str">
            <v>KW</v>
          </cell>
        </row>
        <row r="571">
          <cell r="D571" t="str">
            <v>KW</v>
          </cell>
        </row>
        <row r="573">
          <cell r="D573" t="str">
            <v>KW</v>
          </cell>
        </row>
        <row r="575">
          <cell r="D575" t="str">
            <v>KW</v>
          </cell>
        </row>
        <row r="577">
          <cell r="D577" t="str">
            <v>KW</v>
          </cell>
        </row>
        <row r="579">
          <cell r="D579" t="str">
            <v>KW</v>
          </cell>
        </row>
        <row r="581">
          <cell r="D581" t="str">
            <v>KW</v>
          </cell>
        </row>
        <row r="583">
          <cell r="D583" t="str">
            <v>KW</v>
          </cell>
        </row>
        <row r="585">
          <cell r="D585" t="str">
            <v>KW</v>
          </cell>
        </row>
        <row r="587">
          <cell r="D587" t="str">
            <v>KW</v>
          </cell>
        </row>
        <row r="589">
          <cell r="D589" t="str">
            <v>KW</v>
          </cell>
        </row>
        <row r="591">
          <cell r="D591" t="str">
            <v>KW</v>
          </cell>
        </row>
        <row r="593">
          <cell r="D593" t="str">
            <v>KW</v>
          </cell>
        </row>
        <row r="595">
          <cell r="D595" t="str">
            <v>KW</v>
          </cell>
        </row>
        <row r="597">
          <cell r="D597" t="str">
            <v>KW</v>
          </cell>
        </row>
        <row r="599">
          <cell r="D599" t="str">
            <v>KW</v>
          </cell>
        </row>
        <row r="601">
          <cell r="D601" t="str">
            <v>KW</v>
          </cell>
        </row>
        <row r="603">
          <cell r="D603" t="str">
            <v>KW</v>
          </cell>
        </row>
        <row r="605">
          <cell r="D605" t="str">
            <v>KW</v>
          </cell>
        </row>
        <row r="607">
          <cell r="D607" t="str">
            <v>KW</v>
          </cell>
        </row>
        <row r="609">
          <cell r="D609" t="str">
            <v>KW</v>
          </cell>
        </row>
        <row r="611">
          <cell r="D611" t="str">
            <v>KW</v>
          </cell>
        </row>
        <row r="613">
          <cell r="D613" t="str">
            <v>KW</v>
          </cell>
        </row>
        <row r="615">
          <cell r="D615" t="str">
            <v>KW</v>
          </cell>
        </row>
        <row r="617">
          <cell r="D617" t="str">
            <v>KW</v>
          </cell>
        </row>
        <row r="619">
          <cell r="D619" t="str">
            <v>KW</v>
          </cell>
        </row>
        <row r="621">
          <cell r="D621" t="str">
            <v>KW</v>
          </cell>
        </row>
        <row r="623">
          <cell r="D623" t="str">
            <v>KW</v>
          </cell>
        </row>
        <row r="625">
          <cell r="D625" t="str">
            <v>KW</v>
          </cell>
        </row>
        <row r="627">
          <cell r="D627" t="str">
            <v>KW</v>
          </cell>
        </row>
        <row r="629">
          <cell r="D629" t="str">
            <v>KW</v>
          </cell>
        </row>
        <row r="631">
          <cell r="D631" t="str">
            <v>KW</v>
          </cell>
        </row>
        <row r="633">
          <cell r="D633" t="str">
            <v>KW</v>
          </cell>
        </row>
        <row r="635">
          <cell r="D635" t="str">
            <v>KW</v>
          </cell>
        </row>
        <row r="637">
          <cell r="D637" t="str">
            <v>KW</v>
          </cell>
        </row>
        <row r="639">
          <cell r="D639" t="str">
            <v>KW</v>
          </cell>
        </row>
        <row r="641">
          <cell r="D641" t="str">
            <v>KW</v>
          </cell>
        </row>
        <row r="643">
          <cell r="D643" t="str">
            <v>KW</v>
          </cell>
        </row>
        <row r="645">
          <cell r="D645" t="str">
            <v>KW</v>
          </cell>
        </row>
        <row r="647">
          <cell r="D647" t="str">
            <v>KW</v>
          </cell>
        </row>
        <row r="649">
          <cell r="D649" t="str">
            <v>KW</v>
          </cell>
        </row>
        <row r="651">
          <cell r="D651" t="str">
            <v>KW</v>
          </cell>
        </row>
        <row r="653">
          <cell r="D653" t="str">
            <v>KW</v>
          </cell>
        </row>
        <row r="655">
          <cell r="D655" t="str">
            <v>KW</v>
          </cell>
        </row>
        <row r="657">
          <cell r="D657" t="str">
            <v>KW</v>
          </cell>
        </row>
        <row r="659">
          <cell r="D659" t="str">
            <v>KW</v>
          </cell>
        </row>
        <row r="661">
          <cell r="D661" t="str">
            <v>KW</v>
          </cell>
        </row>
        <row r="663">
          <cell r="D663" t="str">
            <v>KW</v>
          </cell>
        </row>
        <row r="665">
          <cell r="D665" t="str">
            <v>KW</v>
          </cell>
        </row>
        <row r="667">
          <cell r="D667" t="str">
            <v>KW</v>
          </cell>
        </row>
        <row r="669">
          <cell r="D669" t="str">
            <v>KW</v>
          </cell>
        </row>
        <row r="671">
          <cell r="D671" t="str">
            <v>KW</v>
          </cell>
        </row>
        <row r="673">
          <cell r="D673" t="str">
            <v>KW</v>
          </cell>
        </row>
        <row r="675">
          <cell r="D675" t="str">
            <v>KW</v>
          </cell>
        </row>
        <row r="677">
          <cell r="D677" t="str">
            <v>KW</v>
          </cell>
        </row>
        <row r="679">
          <cell r="D679" t="str">
            <v>KW</v>
          </cell>
        </row>
        <row r="681">
          <cell r="D681" t="str">
            <v>KW</v>
          </cell>
        </row>
        <row r="683">
          <cell r="D683" t="str">
            <v>KW</v>
          </cell>
        </row>
        <row r="685">
          <cell r="D685" t="str">
            <v>KW</v>
          </cell>
        </row>
        <row r="687">
          <cell r="D687" t="str">
            <v>KW</v>
          </cell>
        </row>
        <row r="689">
          <cell r="D689" t="str">
            <v>KW</v>
          </cell>
        </row>
        <row r="691">
          <cell r="D691" t="str">
            <v>KW</v>
          </cell>
        </row>
        <row r="693">
          <cell r="D693" t="str">
            <v>KW</v>
          </cell>
        </row>
        <row r="695">
          <cell r="D695" t="str">
            <v>KW</v>
          </cell>
        </row>
        <row r="697">
          <cell r="D697" t="str">
            <v>KW</v>
          </cell>
        </row>
        <row r="699">
          <cell r="D699" t="str">
            <v>KW</v>
          </cell>
        </row>
        <row r="701">
          <cell r="D701" t="str">
            <v>KW</v>
          </cell>
        </row>
        <row r="703">
          <cell r="D703" t="str">
            <v>KW</v>
          </cell>
        </row>
        <row r="705">
          <cell r="D705" t="str">
            <v>KW</v>
          </cell>
        </row>
        <row r="707">
          <cell r="D707" t="str">
            <v>KW</v>
          </cell>
        </row>
        <row r="709">
          <cell r="D709" t="str">
            <v>KW</v>
          </cell>
        </row>
        <row r="711">
          <cell r="D711" t="str">
            <v>KW</v>
          </cell>
        </row>
        <row r="713">
          <cell r="D713" t="str">
            <v>KW</v>
          </cell>
        </row>
        <row r="715">
          <cell r="D715" t="str">
            <v>KW</v>
          </cell>
        </row>
        <row r="717">
          <cell r="D717" t="str">
            <v>KW</v>
          </cell>
        </row>
        <row r="719">
          <cell r="D719" t="str">
            <v>KW</v>
          </cell>
        </row>
        <row r="721">
          <cell r="D721" t="str">
            <v>KW</v>
          </cell>
        </row>
        <row r="723">
          <cell r="D723" t="str">
            <v>KW</v>
          </cell>
        </row>
        <row r="725">
          <cell r="D725" t="str">
            <v>KW</v>
          </cell>
        </row>
        <row r="727">
          <cell r="D727" t="str">
            <v>KW</v>
          </cell>
        </row>
        <row r="729">
          <cell r="D729" t="str">
            <v>KW</v>
          </cell>
        </row>
        <row r="731">
          <cell r="D731" t="str">
            <v>KW</v>
          </cell>
        </row>
        <row r="733">
          <cell r="D733" t="str">
            <v>KW</v>
          </cell>
        </row>
        <row r="735">
          <cell r="D735" t="str">
            <v>KW</v>
          </cell>
        </row>
        <row r="737">
          <cell r="D737" t="str">
            <v>KW</v>
          </cell>
        </row>
        <row r="739">
          <cell r="D739" t="str">
            <v>KW</v>
          </cell>
        </row>
        <row r="741">
          <cell r="D741" t="str">
            <v>KW</v>
          </cell>
        </row>
        <row r="743">
          <cell r="D743" t="str">
            <v>KW</v>
          </cell>
        </row>
        <row r="745">
          <cell r="D745" t="str">
            <v>KW</v>
          </cell>
        </row>
        <row r="747">
          <cell r="D747" t="str">
            <v>KW</v>
          </cell>
        </row>
        <row r="749">
          <cell r="D749" t="str">
            <v>KW</v>
          </cell>
        </row>
        <row r="751">
          <cell r="D751" t="str">
            <v>KW</v>
          </cell>
        </row>
        <row r="753">
          <cell r="D753" t="str">
            <v>KW</v>
          </cell>
        </row>
        <row r="755">
          <cell r="D755" t="str">
            <v>KW</v>
          </cell>
        </row>
        <row r="757">
          <cell r="D757" t="str">
            <v>KW</v>
          </cell>
        </row>
        <row r="759">
          <cell r="D759" t="str">
            <v>KW</v>
          </cell>
        </row>
        <row r="761">
          <cell r="D761" t="str">
            <v>KW</v>
          </cell>
        </row>
        <row r="763">
          <cell r="D763" t="str">
            <v>KW</v>
          </cell>
        </row>
        <row r="765">
          <cell r="D765" t="str">
            <v>KW</v>
          </cell>
        </row>
        <row r="767">
          <cell r="D767" t="str">
            <v>KW</v>
          </cell>
        </row>
        <row r="769">
          <cell r="D769" t="str">
            <v>KW</v>
          </cell>
        </row>
        <row r="771">
          <cell r="D771" t="str">
            <v>KW</v>
          </cell>
        </row>
        <row r="773">
          <cell r="D773" t="str">
            <v>KW</v>
          </cell>
        </row>
        <row r="775">
          <cell r="D775" t="str">
            <v>KW</v>
          </cell>
        </row>
        <row r="777">
          <cell r="D777" t="str">
            <v>KW</v>
          </cell>
        </row>
        <row r="779">
          <cell r="D779" t="str">
            <v>KW</v>
          </cell>
        </row>
        <row r="781">
          <cell r="D781" t="str">
            <v>KW</v>
          </cell>
        </row>
        <row r="783">
          <cell r="D783" t="str">
            <v>KW</v>
          </cell>
        </row>
        <row r="785">
          <cell r="D785" t="str">
            <v>KW</v>
          </cell>
        </row>
        <row r="787">
          <cell r="D787" t="str">
            <v>KW</v>
          </cell>
        </row>
        <row r="789">
          <cell r="D789" t="str">
            <v>KW</v>
          </cell>
        </row>
        <row r="791">
          <cell r="D791" t="str">
            <v>KW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1. Information Sheet"/>
      <sheetName val="Sheet1"/>
      <sheetName val="2. Current Tariff Schedule"/>
      <sheetName val="3. Continuity Schedule"/>
      <sheetName val="2016 List"/>
      <sheetName val="4. Billing Det. for Def-Var"/>
      <sheetName val="5. Allocating Def-Var Balances"/>
      <sheetName val="6. Class A Consumption Data"/>
      <sheetName val="6.1a GA Allocation"/>
      <sheetName val="6.1 GA"/>
      <sheetName val="6.2a CBR B_Allocation"/>
      <sheetName val="6.2 CBR B"/>
      <sheetName val="7. Calculation of Def-Var RR"/>
      <sheetName val="8. STS - Tax Change"/>
      <sheetName val="9. Shared Tax - Rate Rider"/>
      <sheetName val="10. RTSR Current Rates"/>
      <sheetName val="11. RTSR - UTRs &amp; Sub-Tx"/>
      <sheetName val="12. RTSR - Historical Wholesale"/>
      <sheetName val="13. RTSR - Current Wholesale"/>
      <sheetName val="14. RTSR - Forecast Wholesale"/>
      <sheetName val="15. RTSR Rates to Forecast"/>
      <sheetName val="16.1 LV Expense"/>
      <sheetName val="16.2 LV Service Rate"/>
      <sheetName val="17. Rev2Cost_GDPIPI"/>
      <sheetName val="18. Regulatory Charges"/>
      <sheetName val="19. Additional Rates"/>
      <sheetName val="Rate Rider Database"/>
      <sheetName val="20. Final Tariff Schedule"/>
      <sheetName val="21. Bill Impacts"/>
      <sheetName val="2 1 5 TotalConsumptionData_Dist"/>
      <sheetName val="212_Total_Connection_RollUp"/>
      <sheetName val="2.1.7 Filing"/>
      <sheetName val="20. HIDDEN"/>
      <sheetName val="20. Bill Impacts hidden"/>
      <sheetName val="Database"/>
      <sheetName val="lists"/>
      <sheetName val="Sheet2"/>
      <sheetName val="Sheet3"/>
    </sheetNames>
    <sheetDataSet>
      <sheetData sheetId="0"/>
      <sheetData sheetId="1">
        <row r="42">
          <cell r="F42">
            <v>2021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30">
          <cell r="B30" t="str">
            <v/>
          </cell>
          <cell r="D30"/>
          <cell r="F30"/>
          <cell r="G30"/>
        </row>
        <row r="31">
          <cell r="B31" t="str">
            <v/>
          </cell>
          <cell r="D31" t="str">
            <v>kW</v>
          </cell>
          <cell r="F31"/>
          <cell r="G31"/>
        </row>
        <row r="32">
          <cell r="B32"/>
          <cell r="D32"/>
          <cell r="F32"/>
          <cell r="G32"/>
        </row>
        <row r="33">
          <cell r="B33" t="str">
            <v/>
          </cell>
          <cell r="D33"/>
          <cell r="F33"/>
          <cell r="G33"/>
        </row>
        <row r="34">
          <cell r="B34" t="str">
            <v/>
          </cell>
          <cell r="D34" t="str">
            <v>kW</v>
          </cell>
          <cell r="F34"/>
          <cell r="G34"/>
        </row>
        <row r="35">
          <cell r="B35"/>
          <cell r="D35"/>
          <cell r="F35"/>
          <cell r="G35"/>
        </row>
        <row r="36">
          <cell r="B36" t="str">
            <v/>
          </cell>
          <cell r="D36"/>
          <cell r="F36"/>
          <cell r="G36"/>
        </row>
        <row r="37">
          <cell r="B37" t="str">
            <v/>
          </cell>
          <cell r="D37" t="str">
            <v>kW</v>
          </cell>
          <cell r="F37"/>
          <cell r="G37"/>
        </row>
        <row r="38">
          <cell r="B38"/>
          <cell r="D38"/>
          <cell r="F38"/>
          <cell r="G38"/>
        </row>
        <row r="39">
          <cell r="B39" t="str">
            <v/>
          </cell>
          <cell r="D39"/>
          <cell r="F39"/>
          <cell r="G39"/>
        </row>
        <row r="40">
          <cell r="B40" t="str">
            <v/>
          </cell>
          <cell r="D40" t="str">
            <v>kW</v>
          </cell>
          <cell r="F40"/>
          <cell r="G40"/>
        </row>
        <row r="41">
          <cell r="B41"/>
          <cell r="D41"/>
          <cell r="F41"/>
          <cell r="G41"/>
        </row>
        <row r="42">
          <cell r="B42" t="str">
            <v/>
          </cell>
          <cell r="D42"/>
          <cell r="F42"/>
          <cell r="G42"/>
        </row>
        <row r="43">
          <cell r="B43" t="str">
            <v/>
          </cell>
          <cell r="D43" t="str">
            <v>kW</v>
          </cell>
          <cell r="F43"/>
          <cell r="G43"/>
        </row>
        <row r="44">
          <cell r="B44"/>
          <cell r="D44"/>
          <cell r="F44"/>
          <cell r="G44"/>
        </row>
        <row r="45">
          <cell r="B45" t="str">
            <v/>
          </cell>
          <cell r="D45"/>
          <cell r="F45"/>
          <cell r="G45"/>
        </row>
        <row r="46">
          <cell r="B46" t="str">
            <v/>
          </cell>
          <cell r="D46" t="str">
            <v>kW</v>
          </cell>
          <cell r="F46"/>
          <cell r="G46"/>
        </row>
        <row r="47">
          <cell r="B47"/>
          <cell r="D47"/>
          <cell r="F47"/>
          <cell r="G47"/>
        </row>
        <row r="48">
          <cell r="B48" t="str">
            <v/>
          </cell>
          <cell r="D48"/>
          <cell r="F48"/>
          <cell r="G48"/>
        </row>
        <row r="49">
          <cell r="B49" t="str">
            <v/>
          </cell>
          <cell r="D49" t="str">
            <v>kW</v>
          </cell>
          <cell r="F49"/>
          <cell r="G49"/>
        </row>
        <row r="50">
          <cell r="B50"/>
          <cell r="D50"/>
          <cell r="F50"/>
          <cell r="G50"/>
        </row>
        <row r="51">
          <cell r="B51" t="str">
            <v/>
          </cell>
          <cell r="D51"/>
          <cell r="F51"/>
          <cell r="G51"/>
        </row>
        <row r="52">
          <cell r="B52" t="str">
            <v/>
          </cell>
          <cell r="D52" t="str">
            <v>kW</v>
          </cell>
          <cell r="F52"/>
          <cell r="G52"/>
        </row>
        <row r="53">
          <cell r="B53"/>
          <cell r="D53"/>
          <cell r="F53"/>
          <cell r="G53"/>
        </row>
        <row r="54">
          <cell r="B54" t="str">
            <v/>
          </cell>
          <cell r="D54"/>
          <cell r="F54"/>
          <cell r="G54"/>
        </row>
        <row r="55">
          <cell r="B55" t="str">
            <v/>
          </cell>
          <cell r="D55" t="str">
            <v>kW</v>
          </cell>
          <cell r="F55"/>
          <cell r="G55"/>
        </row>
        <row r="56">
          <cell r="B56"/>
          <cell r="D56"/>
          <cell r="F56"/>
          <cell r="G56"/>
        </row>
        <row r="57">
          <cell r="B57" t="str">
            <v/>
          </cell>
          <cell r="D57"/>
          <cell r="F57"/>
          <cell r="G57"/>
        </row>
        <row r="58">
          <cell r="B58" t="str">
            <v/>
          </cell>
          <cell r="D58" t="str">
            <v>kW</v>
          </cell>
          <cell r="F58"/>
          <cell r="G58"/>
        </row>
        <row r="59">
          <cell r="B59"/>
          <cell r="D59"/>
          <cell r="F59"/>
          <cell r="G59"/>
        </row>
        <row r="60">
          <cell r="B60" t="str">
            <v/>
          </cell>
          <cell r="D60"/>
          <cell r="F60"/>
          <cell r="G60"/>
        </row>
        <row r="61">
          <cell r="B61" t="str">
            <v/>
          </cell>
          <cell r="D61" t="str">
            <v>kW</v>
          </cell>
          <cell r="F61"/>
          <cell r="G61"/>
        </row>
        <row r="62">
          <cell r="B62"/>
          <cell r="D62"/>
          <cell r="F62"/>
          <cell r="G62"/>
        </row>
        <row r="63">
          <cell r="B63" t="str">
            <v/>
          </cell>
          <cell r="D63"/>
          <cell r="F63"/>
          <cell r="G63"/>
        </row>
        <row r="64">
          <cell r="B64" t="str">
            <v/>
          </cell>
          <cell r="D64" t="str">
            <v>kW</v>
          </cell>
          <cell r="F64"/>
          <cell r="G64"/>
        </row>
        <row r="65">
          <cell r="B65"/>
          <cell r="D65"/>
          <cell r="F65"/>
          <cell r="G65"/>
        </row>
        <row r="66">
          <cell r="B66" t="str">
            <v/>
          </cell>
          <cell r="D66"/>
          <cell r="F66"/>
          <cell r="G66"/>
        </row>
        <row r="67">
          <cell r="B67" t="str">
            <v/>
          </cell>
          <cell r="D67" t="str">
            <v>kW</v>
          </cell>
          <cell r="F67"/>
          <cell r="G67"/>
        </row>
        <row r="68">
          <cell r="B68"/>
          <cell r="D68"/>
          <cell r="F68"/>
          <cell r="G68"/>
        </row>
        <row r="69">
          <cell r="B69" t="str">
            <v/>
          </cell>
          <cell r="D69"/>
          <cell r="F69"/>
          <cell r="G69"/>
        </row>
        <row r="70">
          <cell r="B70" t="str">
            <v/>
          </cell>
          <cell r="D70" t="str">
            <v>kW</v>
          </cell>
          <cell r="F70"/>
          <cell r="G70"/>
        </row>
        <row r="71">
          <cell r="B71"/>
          <cell r="D71"/>
          <cell r="F71"/>
          <cell r="G71"/>
        </row>
        <row r="72">
          <cell r="B72" t="str">
            <v/>
          </cell>
          <cell r="D72"/>
          <cell r="F72"/>
          <cell r="G72"/>
        </row>
        <row r="73">
          <cell r="B73" t="str">
            <v/>
          </cell>
          <cell r="D73" t="str">
            <v>kW</v>
          </cell>
          <cell r="F73"/>
          <cell r="G73"/>
        </row>
        <row r="74">
          <cell r="B74"/>
          <cell r="D74"/>
          <cell r="F74"/>
          <cell r="G74"/>
        </row>
        <row r="75">
          <cell r="B75" t="str">
            <v/>
          </cell>
          <cell r="D75"/>
          <cell r="F75"/>
          <cell r="G75"/>
        </row>
        <row r="76">
          <cell r="B76" t="str">
            <v/>
          </cell>
          <cell r="D76" t="str">
            <v>kW</v>
          </cell>
          <cell r="F76"/>
          <cell r="G76"/>
        </row>
        <row r="77">
          <cell r="B77"/>
          <cell r="D77"/>
          <cell r="F77"/>
          <cell r="G77"/>
        </row>
        <row r="78">
          <cell r="B78" t="str">
            <v/>
          </cell>
          <cell r="D78"/>
          <cell r="F78"/>
          <cell r="G78"/>
        </row>
        <row r="79">
          <cell r="B79" t="str">
            <v/>
          </cell>
          <cell r="D79" t="str">
            <v>kW</v>
          </cell>
          <cell r="F79"/>
          <cell r="G79"/>
        </row>
        <row r="80">
          <cell r="B80"/>
          <cell r="D80"/>
          <cell r="F80"/>
          <cell r="G80"/>
        </row>
        <row r="81">
          <cell r="B81" t="str">
            <v/>
          </cell>
          <cell r="D81"/>
          <cell r="F81"/>
          <cell r="G81"/>
        </row>
        <row r="82">
          <cell r="B82" t="str">
            <v/>
          </cell>
          <cell r="D82" t="str">
            <v>kW</v>
          </cell>
          <cell r="F82"/>
          <cell r="G82"/>
        </row>
        <row r="83">
          <cell r="B83"/>
          <cell r="D83"/>
          <cell r="F83"/>
          <cell r="G83"/>
        </row>
        <row r="84">
          <cell r="B84" t="str">
            <v/>
          </cell>
          <cell r="D84"/>
          <cell r="F84"/>
          <cell r="G84"/>
        </row>
        <row r="85">
          <cell r="B85" t="str">
            <v/>
          </cell>
          <cell r="D85" t="str">
            <v>kW</v>
          </cell>
          <cell r="F85"/>
          <cell r="G85"/>
        </row>
        <row r="86">
          <cell r="B86"/>
          <cell r="D86"/>
          <cell r="F86"/>
          <cell r="G86"/>
        </row>
        <row r="87">
          <cell r="B87" t="str">
            <v/>
          </cell>
          <cell r="D87"/>
          <cell r="F87"/>
          <cell r="G87"/>
        </row>
        <row r="88">
          <cell r="B88" t="str">
            <v/>
          </cell>
          <cell r="D88" t="str">
            <v>kW</v>
          </cell>
          <cell r="F88"/>
          <cell r="G88"/>
        </row>
        <row r="89">
          <cell r="B89"/>
          <cell r="D89"/>
          <cell r="F89"/>
          <cell r="G89"/>
        </row>
        <row r="90">
          <cell r="B90" t="str">
            <v/>
          </cell>
          <cell r="D90"/>
          <cell r="F90"/>
          <cell r="G90"/>
        </row>
        <row r="91">
          <cell r="B91" t="str">
            <v/>
          </cell>
          <cell r="D91" t="str">
            <v>kW</v>
          </cell>
          <cell r="F91"/>
          <cell r="G91"/>
        </row>
        <row r="92">
          <cell r="B92"/>
          <cell r="D92"/>
          <cell r="F92"/>
          <cell r="G92"/>
        </row>
        <row r="93">
          <cell r="B93" t="str">
            <v/>
          </cell>
          <cell r="D93"/>
          <cell r="F93"/>
          <cell r="G93"/>
        </row>
        <row r="94">
          <cell r="B94" t="str">
            <v/>
          </cell>
          <cell r="D94" t="str">
            <v>kW</v>
          </cell>
          <cell r="F94"/>
          <cell r="G94"/>
        </row>
        <row r="95">
          <cell r="B95"/>
          <cell r="D95"/>
          <cell r="F95"/>
          <cell r="G95"/>
        </row>
        <row r="96">
          <cell r="B96" t="str">
            <v/>
          </cell>
          <cell r="D96"/>
          <cell r="F96"/>
          <cell r="G96"/>
        </row>
        <row r="97">
          <cell r="B97" t="str">
            <v/>
          </cell>
          <cell r="D97" t="str">
            <v>kW</v>
          </cell>
          <cell r="F97"/>
          <cell r="G97"/>
        </row>
        <row r="98">
          <cell r="B98"/>
          <cell r="D98"/>
          <cell r="F98"/>
          <cell r="G98"/>
        </row>
        <row r="99">
          <cell r="B99" t="str">
            <v/>
          </cell>
          <cell r="D99"/>
          <cell r="F99"/>
          <cell r="G99"/>
        </row>
        <row r="100">
          <cell r="B100" t="str">
            <v/>
          </cell>
          <cell r="D100" t="str">
            <v>kW</v>
          </cell>
          <cell r="F100"/>
          <cell r="G100"/>
        </row>
        <row r="101">
          <cell r="B101"/>
          <cell r="D101"/>
          <cell r="F101"/>
          <cell r="G101"/>
        </row>
        <row r="102">
          <cell r="B102" t="str">
            <v/>
          </cell>
          <cell r="D102"/>
          <cell r="F102"/>
          <cell r="G102"/>
        </row>
        <row r="103">
          <cell r="B103" t="str">
            <v/>
          </cell>
          <cell r="D103" t="str">
            <v>kW</v>
          </cell>
          <cell r="F103"/>
          <cell r="G103"/>
        </row>
        <row r="104">
          <cell r="B104"/>
          <cell r="D104"/>
          <cell r="F104"/>
          <cell r="G104"/>
        </row>
        <row r="105">
          <cell r="B105" t="str">
            <v/>
          </cell>
          <cell r="D105"/>
          <cell r="F105"/>
          <cell r="G105"/>
        </row>
        <row r="106">
          <cell r="B106" t="str">
            <v/>
          </cell>
          <cell r="D106" t="str">
            <v>kW</v>
          </cell>
          <cell r="F106"/>
          <cell r="G106"/>
        </row>
        <row r="107">
          <cell r="B107"/>
          <cell r="D107"/>
          <cell r="F107"/>
          <cell r="G107"/>
        </row>
        <row r="108">
          <cell r="B108" t="str">
            <v/>
          </cell>
          <cell r="D108"/>
          <cell r="F108"/>
          <cell r="G108"/>
        </row>
        <row r="109">
          <cell r="B109" t="str">
            <v/>
          </cell>
          <cell r="D109" t="str">
            <v>kW</v>
          </cell>
          <cell r="F109"/>
          <cell r="G109"/>
        </row>
        <row r="110">
          <cell r="B110"/>
          <cell r="D110"/>
          <cell r="F110"/>
          <cell r="G110"/>
        </row>
        <row r="111">
          <cell r="B111" t="str">
            <v/>
          </cell>
          <cell r="D111"/>
          <cell r="F111"/>
          <cell r="G111"/>
        </row>
        <row r="112">
          <cell r="B112" t="str">
            <v/>
          </cell>
          <cell r="D112" t="str">
            <v>kW</v>
          </cell>
          <cell r="F112"/>
          <cell r="G112"/>
        </row>
        <row r="113">
          <cell r="B113"/>
          <cell r="D113"/>
          <cell r="F113"/>
          <cell r="G113"/>
        </row>
        <row r="114">
          <cell r="B114" t="str">
            <v/>
          </cell>
          <cell r="D114"/>
          <cell r="F114"/>
          <cell r="G114"/>
        </row>
        <row r="115">
          <cell r="B115" t="str">
            <v/>
          </cell>
          <cell r="D115" t="str">
            <v>kW</v>
          </cell>
          <cell r="F115"/>
          <cell r="G115"/>
        </row>
        <row r="116">
          <cell r="B116"/>
          <cell r="D116"/>
          <cell r="F116"/>
          <cell r="G116"/>
        </row>
        <row r="117">
          <cell r="B117" t="str">
            <v/>
          </cell>
          <cell r="D117"/>
          <cell r="F117"/>
          <cell r="G117"/>
        </row>
        <row r="118">
          <cell r="B118" t="str">
            <v/>
          </cell>
          <cell r="D118" t="str">
            <v>kW</v>
          </cell>
          <cell r="F118"/>
          <cell r="G118"/>
        </row>
        <row r="119">
          <cell r="B119"/>
          <cell r="D119"/>
          <cell r="F119"/>
          <cell r="G119"/>
        </row>
        <row r="120">
          <cell r="B120" t="str">
            <v/>
          </cell>
          <cell r="D120"/>
          <cell r="F120"/>
          <cell r="G120"/>
        </row>
        <row r="121">
          <cell r="B121" t="str">
            <v/>
          </cell>
          <cell r="D121" t="str">
            <v>kW</v>
          </cell>
          <cell r="F121"/>
          <cell r="G121"/>
        </row>
        <row r="122">
          <cell r="B122"/>
          <cell r="D122"/>
          <cell r="F122"/>
          <cell r="G122"/>
        </row>
        <row r="123">
          <cell r="B123" t="str">
            <v/>
          </cell>
          <cell r="D123"/>
          <cell r="F123"/>
          <cell r="G123"/>
        </row>
        <row r="124">
          <cell r="B124" t="str">
            <v/>
          </cell>
          <cell r="D124" t="str">
            <v>kW</v>
          </cell>
          <cell r="F124"/>
          <cell r="G124"/>
        </row>
        <row r="125">
          <cell r="B125"/>
          <cell r="D125"/>
          <cell r="F125"/>
          <cell r="G125"/>
        </row>
        <row r="126">
          <cell r="B126" t="str">
            <v/>
          </cell>
          <cell r="D126"/>
          <cell r="F126"/>
          <cell r="G126"/>
        </row>
        <row r="127">
          <cell r="B127" t="str">
            <v/>
          </cell>
          <cell r="D127" t="str">
            <v>kW</v>
          </cell>
          <cell r="F127"/>
          <cell r="G127"/>
        </row>
        <row r="128">
          <cell r="B128"/>
          <cell r="D128"/>
          <cell r="F128"/>
          <cell r="G128"/>
        </row>
        <row r="129">
          <cell r="B129" t="str">
            <v/>
          </cell>
          <cell r="D129"/>
          <cell r="F129"/>
          <cell r="G129"/>
        </row>
        <row r="130">
          <cell r="B130" t="str">
            <v/>
          </cell>
          <cell r="D130" t="str">
            <v>kW</v>
          </cell>
          <cell r="F130"/>
          <cell r="G130"/>
        </row>
        <row r="131">
          <cell r="B131"/>
          <cell r="D131"/>
          <cell r="F131"/>
          <cell r="G131"/>
        </row>
        <row r="132">
          <cell r="B132" t="str">
            <v/>
          </cell>
          <cell r="D132"/>
          <cell r="F132"/>
          <cell r="G132"/>
        </row>
        <row r="133">
          <cell r="B133" t="str">
            <v/>
          </cell>
          <cell r="D133" t="str">
            <v>kW</v>
          </cell>
          <cell r="F133"/>
          <cell r="G133"/>
        </row>
        <row r="134">
          <cell r="B134"/>
          <cell r="D134"/>
          <cell r="F134"/>
          <cell r="G134"/>
        </row>
        <row r="135">
          <cell r="B135" t="str">
            <v/>
          </cell>
          <cell r="D135"/>
          <cell r="F135"/>
          <cell r="G135"/>
        </row>
        <row r="136">
          <cell r="B136" t="str">
            <v/>
          </cell>
          <cell r="D136" t="str">
            <v>kW</v>
          </cell>
          <cell r="F136"/>
          <cell r="G136"/>
        </row>
        <row r="137">
          <cell r="B137"/>
          <cell r="D137"/>
          <cell r="F137"/>
          <cell r="G137"/>
        </row>
        <row r="138">
          <cell r="B138" t="str">
            <v/>
          </cell>
          <cell r="D138"/>
          <cell r="F138"/>
          <cell r="G138"/>
        </row>
        <row r="139">
          <cell r="B139" t="str">
            <v/>
          </cell>
          <cell r="D139" t="str">
            <v>kW</v>
          </cell>
          <cell r="F139"/>
          <cell r="G139"/>
        </row>
        <row r="140">
          <cell r="B140"/>
          <cell r="D140"/>
          <cell r="F140"/>
          <cell r="G140"/>
        </row>
        <row r="141">
          <cell r="B141" t="str">
            <v/>
          </cell>
          <cell r="D141"/>
          <cell r="F141"/>
          <cell r="G141"/>
        </row>
        <row r="142">
          <cell r="B142" t="str">
            <v/>
          </cell>
          <cell r="D142" t="str">
            <v>kW</v>
          </cell>
          <cell r="F142"/>
          <cell r="G142"/>
        </row>
        <row r="143">
          <cell r="B143"/>
          <cell r="D143"/>
          <cell r="F143"/>
          <cell r="G143"/>
        </row>
        <row r="144">
          <cell r="B144" t="str">
            <v/>
          </cell>
          <cell r="D144"/>
          <cell r="F144"/>
          <cell r="G144"/>
        </row>
        <row r="145">
          <cell r="B145" t="str">
            <v/>
          </cell>
          <cell r="D145" t="str">
            <v>kW</v>
          </cell>
          <cell r="F145"/>
          <cell r="G145"/>
        </row>
        <row r="146">
          <cell r="B146"/>
          <cell r="D146"/>
          <cell r="F146"/>
          <cell r="G146"/>
        </row>
        <row r="147">
          <cell r="B147" t="str">
            <v/>
          </cell>
          <cell r="D147"/>
          <cell r="F147"/>
          <cell r="G147"/>
        </row>
        <row r="148">
          <cell r="B148" t="str">
            <v/>
          </cell>
          <cell r="D148" t="str">
            <v>kW</v>
          </cell>
          <cell r="F148"/>
          <cell r="G148"/>
        </row>
        <row r="149">
          <cell r="B149"/>
          <cell r="D149"/>
          <cell r="F149"/>
          <cell r="G149"/>
        </row>
        <row r="150">
          <cell r="B150" t="str">
            <v/>
          </cell>
          <cell r="D150"/>
          <cell r="F150"/>
          <cell r="G150"/>
        </row>
        <row r="151">
          <cell r="B151" t="str">
            <v/>
          </cell>
          <cell r="D151" t="str">
            <v>kW</v>
          </cell>
          <cell r="F151"/>
          <cell r="G151"/>
        </row>
        <row r="152">
          <cell r="B152"/>
          <cell r="D152"/>
          <cell r="F152"/>
          <cell r="G152"/>
        </row>
        <row r="153">
          <cell r="B153" t="str">
            <v/>
          </cell>
          <cell r="D153"/>
          <cell r="F153"/>
          <cell r="G153"/>
        </row>
        <row r="154">
          <cell r="B154" t="str">
            <v/>
          </cell>
          <cell r="D154" t="str">
            <v>kW</v>
          </cell>
          <cell r="F154"/>
          <cell r="G154"/>
        </row>
        <row r="155">
          <cell r="B155"/>
          <cell r="D155"/>
          <cell r="F155"/>
          <cell r="G155"/>
        </row>
        <row r="156">
          <cell r="B156" t="str">
            <v/>
          </cell>
          <cell r="D156"/>
          <cell r="F156"/>
          <cell r="G156"/>
        </row>
        <row r="157">
          <cell r="B157" t="str">
            <v/>
          </cell>
          <cell r="D157" t="str">
            <v>kW</v>
          </cell>
          <cell r="F157"/>
          <cell r="G157"/>
        </row>
        <row r="158">
          <cell r="B158"/>
          <cell r="D158"/>
          <cell r="F158"/>
          <cell r="G158"/>
        </row>
        <row r="159">
          <cell r="B159" t="str">
            <v/>
          </cell>
          <cell r="D159"/>
          <cell r="F159"/>
          <cell r="G159"/>
        </row>
        <row r="160">
          <cell r="B160" t="str">
            <v/>
          </cell>
          <cell r="D160" t="str">
            <v>kW</v>
          </cell>
          <cell r="F160"/>
          <cell r="G160"/>
        </row>
        <row r="161">
          <cell r="B161"/>
          <cell r="D161"/>
          <cell r="F161"/>
          <cell r="G161"/>
        </row>
        <row r="162">
          <cell r="B162" t="str">
            <v/>
          </cell>
          <cell r="D162"/>
          <cell r="F162"/>
          <cell r="G162"/>
        </row>
        <row r="163">
          <cell r="B163" t="str">
            <v/>
          </cell>
          <cell r="D163" t="str">
            <v>kW</v>
          </cell>
          <cell r="F163"/>
          <cell r="G163"/>
        </row>
        <row r="164">
          <cell r="B164"/>
          <cell r="D164"/>
          <cell r="F164"/>
          <cell r="G164"/>
        </row>
        <row r="165">
          <cell r="B165" t="str">
            <v/>
          </cell>
          <cell r="D165"/>
          <cell r="F165"/>
          <cell r="G165"/>
        </row>
        <row r="166">
          <cell r="B166" t="str">
            <v/>
          </cell>
          <cell r="D166" t="str">
            <v>kW</v>
          </cell>
          <cell r="F166"/>
          <cell r="G166"/>
        </row>
        <row r="167">
          <cell r="B167"/>
          <cell r="D167"/>
          <cell r="F167"/>
          <cell r="G167"/>
        </row>
        <row r="168">
          <cell r="B168" t="str">
            <v/>
          </cell>
          <cell r="D168"/>
          <cell r="F168"/>
          <cell r="G168"/>
        </row>
        <row r="169">
          <cell r="B169" t="str">
            <v/>
          </cell>
          <cell r="D169" t="str">
            <v>kW</v>
          </cell>
          <cell r="F169"/>
          <cell r="G169"/>
        </row>
        <row r="170">
          <cell r="B170"/>
          <cell r="D170"/>
          <cell r="F170"/>
          <cell r="G170"/>
        </row>
        <row r="171">
          <cell r="B171" t="str">
            <v/>
          </cell>
          <cell r="D171"/>
          <cell r="F171"/>
          <cell r="G171"/>
        </row>
        <row r="172">
          <cell r="B172" t="str">
            <v/>
          </cell>
          <cell r="D172" t="str">
            <v>kW</v>
          </cell>
          <cell r="F172"/>
          <cell r="G172"/>
        </row>
        <row r="173">
          <cell r="B173"/>
          <cell r="D173"/>
          <cell r="F173"/>
          <cell r="G173"/>
        </row>
        <row r="174">
          <cell r="B174" t="str">
            <v/>
          </cell>
          <cell r="D174"/>
          <cell r="F174"/>
          <cell r="G174"/>
        </row>
        <row r="175">
          <cell r="B175" t="str">
            <v/>
          </cell>
          <cell r="D175" t="str">
            <v>kW</v>
          </cell>
          <cell r="F175"/>
          <cell r="G175"/>
        </row>
        <row r="176">
          <cell r="B176"/>
          <cell r="D176"/>
          <cell r="F176"/>
          <cell r="G176"/>
        </row>
        <row r="177">
          <cell r="B177" t="str">
            <v/>
          </cell>
          <cell r="D177"/>
          <cell r="F177"/>
          <cell r="G177"/>
        </row>
        <row r="178">
          <cell r="B178" t="str">
            <v/>
          </cell>
          <cell r="D178" t="str">
            <v>kW</v>
          </cell>
          <cell r="F178"/>
          <cell r="G178"/>
        </row>
        <row r="179">
          <cell r="B179"/>
          <cell r="D179"/>
          <cell r="F179"/>
          <cell r="G179"/>
        </row>
        <row r="180">
          <cell r="B180" t="str">
            <v/>
          </cell>
          <cell r="D180"/>
          <cell r="F180"/>
          <cell r="G180"/>
        </row>
        <row r="181">
          <cell r="B181" t="str">
            <v/>
          </cell>
          <cell r="D181" t="str">
            <v>kW</v>
          </cell>
          <cell r="F181"/>
          <cell r="G181"/>
        </row>
        <row r="182">
          <cell r="B182"/>
          <cell r="D182"/>
          <cell r="F182"/>
          <cell r="G182"/>
        </row>
        <row r="183">
          <cell r="B183" t="str">
            <v/>
          </cell>
          <cell r="D183"/>
          <cell r="F183"/>
          <cell r="G183"/>
        </row>
        <row r="184">
          <cell r="B184" t="str">
            <v/>
          </cell>
          <cell r="D184" t="str">
            <v>kW</v>
          </cell>
          <cell r="F184"/>
          <cell r="G184"/>
        </row>
        <row r="185">
          <cell r="B185"/>
          <cell r="D185"/>
          <cell r="F185"/>
          <cell r="G185"/>
        </row>
        <row r="186">
          <cell r="B186" t="str">
            <v/>
          </cell>
          <cell r="D186"/>
          <cell r="F186"/>
          <cell r="G186"/>
        </row>
        <row r="187">
          <cell r="B187" t="str">
            <v/>
          </cell>
          <cell r="D187" t="str">
            <v>kW</v>
          </cell>
          <cell r="F187"/>
          <cell r="G187"/>
        </row>
        <row r="188">
          <cell r="B188"/>
          <cell r="D188"/>
          <cell r="F188"/>
          <cell r="G188"/>
        </row>
        <row r="189">
          <cell r="B189" t="str">
            <v/>
          </cell>
          <cell r="D189"/>
          <cell r="F189"/>
          <cell r="G189"/>
        </row>
        <row r="190">
          <cell r="B190" t="str">
            <v/>
          </cell>
          <cell r="D190" t="str">
            <v>kW</v>
          </cell>
          <cell r="F190"/>
          <cell r="G190"/>
        </row>
        <row r="191">
          <cell r="B191"/>
          <cell r="D191"/>
          <cell r="F191"/>
          <cell r="G191"/>
        </row>
        <row r="192">
          <cell r="B192" t="str">
            <v/>
          </cell>
          <cell r="D192"/>
          <cell r="F192"/>
          <cell r="G192"/>
        </row>
        <row r="193">
          <cell r="B193" t="str">
            <v/>
          </cell>
          <cell r="D193" t="str">
            <v>kW</v>
          </cell>
          <cell r="F193"/>
          <cell r="G193"/>
        </row>
        <row r="194">
          <cell r="B194"/>
          <cell r="D194"/>
          <cell r="F194"/>
          <cell r="G194"/>
        </row>
        <row r="195">
          <cell r="B195" t="str">
            <v/>
          </cell>
          <cell r="D195"/>
          <cell r="F195"/>
          <cell r="G195"/>
        </row>
        <row r="196">
          <cell r="B196" t="str">
            <v/>
          </cell>
          <cell r="D196" t="str">
            <v>kW</v>
          </cell>
          <cell r="F196"/>
          <cell r="G196"/>
        </row>
        <row r="197">
          <cell r="B197"/>
          <cell r="D197"/>
          <cell r="F197"/>
          <cell r="G197"/>
        </row>
        <row r="198">
          <cell r="B198" t="str">
            <v/>
          </cell>
          <cell r="D198"/>
          <cell r="F198"/>
          <cell r="G198"/>
        </row>
        <row r="199">
          <cell r="B199" t="str">
            <v/>
          </cell>
          <cell r="D199" t="str">
            <v>kW</v>
          </cell>
          <cell r="F199"/>
          <cell r="G199"/>
        </row>
        <row r="200">
          <cell r="B200"/>
          <cell r="D200"/>
          <cell r="F200"/>
          <cell r="G200"/>
        </row>
        <row r="201">
          <cell r="B201" t="str">
            <v/>
          </cell>
          <cell r="D201"/>
          <cell r="F201"/>
          <cell r="G201"/>
        </row>
        <row r="202">
          <cell r="B202" t="str">
            <v/>
          </cell>
          <cell r="D202" t="str">
            <v>kW</v>
          </cell>
          <cell r="F202"/>
          <cell r="G202"/>
        </row>
        <row r="203">
          <cell r="B203"/>
          <cell r="D203"/>
          <cell r="F203"/>
          <cell r="G203"/>
        </row>
        <row r="204">
          <cell r="B204" t="str">
            <v/>
          </cell>
          <cell r="D204"/>
          <cell r="F204"/>
          <cell r="G204"/>
        </row>
        <row r="205">
          <cell r="B205" t="str">
            <v/>
          </cell>
          <cell r="D205" t="str">
            <v>kW</v>
          </cell>
          <cell r="F205"/>
          <cell r="G205"/>
        </row>
        <row r="206">
          <cell r="B206"/>
          <cell r="D206"/>
          <cell r="F206"/>
          <cell r="G206"/>
        </row>
        <row r="207">
          <cell r="B207" t="str">
            <v/>
          </cell>
          <cell r="D207"/>
          <cell r="F207"/>
          <cell r="G207"/>
        </row>
        <row r="208">
          <cell r="B208" t="str">
            <v/>
          </cell>
          <cell r="D208" t="str">
            <v>kW</v>
          </cell>
          <cell r="F208"/>
          <cell r="G208"/>
        </row>
        <row r="209">
          <cell r="B209"/>
          <cell r="D209"/>
          <cell r="F209"/>
          <cell r="G209"/>
        </row>
        <row r="210">
          <cell r="B210" t="str">
            <v/>
          </cell>
          <cell r="D210"/>
          <cell r="F210"/>
          <cell r="G210"/>
        </row>
        <row r="211">
          <cell r="B211" t="str">
            <v/>
          </cell>
          <cell r="D211" t="str">
            <v>kW</v>
          </cell>
          <cell r="F211"/>
          <cell r="G211"/>
        </row>
        <row r="212">
          <cell r="B212"/>
          <cell r="D212"/>
          <cell r="F212"/>
          <cell r="G212"/>
        </row>
        <row r="213">
          <cell r="B213" t="str">
            <v/>
          </cell>
          <cell r="D213"/>
          <cell r="F213"/>
          <cell r="G213"/>
        </row>
        <row r="214">
          <cell r="B214" t="str">
            <v/>
          </cell>
          <cell r="D214" t="str">
            <v>kW</v>
          </cell>
          <cell r="F214"/>
          <cell r="G214"/>
        </row>
        <row r="215">
          <cell r="B215"/>
          <cell r="D215"/>
          <cell r="F215"/>
          <cell r="G215"/>
        </row>
        <row r="216">
          <cell r="B216" t="str">
            <v/>
          </cell>
          <cell r="D216"/>
          <cell r="F216"/>
          <cell r="G216"/>
        </row>
        <row r="217">
          <cell r="B217" t="str">
            <v/>
          </cell>
          <cell r="D217" t="str">
            <v>kW</v>
          </cell>
          <cell r="F217"/>
          <cell r="G217"/>
        </row>
        <row r="218">
          <cell r="B218"/>
          <cell r="D218"/>
          <cell r="F218"/>
          <cell r="G218"/>
        </row>
        <row r="219">
          <cell r="B219" t="str">
            <v/>
          </cell>
          <cell r="D219"/>
          <cell r="F219"/>
          <cell r="G219"/>
        </row>
        <row r="220">
          <cell r="B220" t="str">
            <v/>
          </cell>
          <cell r="D220" t="str">
            <v>kW</v>
          </cell>
          <cell r="F220"/>
          <cell r="G220"/>
        </row>
        <row r="221">
          <cell r="B221"/>
          <cell r="D221"/>
          <cell r="F221"/>
          <cell r="G221"/>
        </row>
        <row r="222">
          <cell r="B222" t="str">
            <v/>
          </cell>
          <cell r="D222"/>
          <cell r="F222"/>
          <cell r="G222"/>
        </row>
        <row r="223">
          <cell r="B223" t="str">
            <v/>
          </cell>
          <cell r="D223" t="str">
            <v>kW</v>
          </cell>
          <cell r="F223"/>
          <cell r="G223"/>
        </row>
        <row r="224">
          <cell r="B224"/>
          <cell r="D224"/>
          <cell r="F224"/>
          <cell r="G224"/>
        </row>
        <row r="225">
          <cell r="B225" t="str">
            <v/>
          </cell>
          <cell r="D225"/>
          <cell r="F225"/>
          <cell r="G225"/>
        </row>
        <row r="226">
          <cell r="B226" t="str">
            <v/>
          </cell>
          <cell r="D226" t="str">
            <v>kW</v>
          </cell>
          <cell r="F226"/>
          <cell r="G226"/>
        </row>
        <row r="227">
          <cell r="B227"/>
          <cell r="D227"/>
          <cell r="F227"/>
          <cell r="G227"/>
        </row>
        <row r="228">
          <cell r="B228" t="str">
            <v/>
          </cell>
          <cell r="D228"/>
          <cell r="F228"/>
          <cell r="G228"/>
        </row>
        <row r="229">
          <cell r="B229" t="str">
            <v/>
          </cell>
          <cell r="D229" t="str">
            <v>kW</v>
          </cell>
          <cell r="F229"/>
          <cell r="G229"/>
        </row>
        <row r="230">
          <cell r="B230"/>
          <cell r="D230"/>
          <cell r="F230"/>
          <cell r="G230"/>
        </row>
        <row r="231">
          <cell r="B231" t="str">
            <v/>
          </cell>
          <cell r="D231"/>
          <cell r="F231"/>
          <cell r="G231"/>
        </row>
        <row r="232">
          <cell r="B232" t="str">
            <v/>
          </cell>
          <cell r="D232" t="str">
            <v>kW</v>
          </cell>
          <cell r="F232"/>
          <cell r="G232"/>
        </row>
        <row r="233">
          <cell r="B233"/>
          <cell r="D233"/>
          <cell r="F233"/>
          <cell r="G233"/>
        </row>
        <row r="234">
          <cell r="B234" t="str">
            <v/>
          </cell>
          <cell r="D234"/>
          <cell r="F234"/>
          <cell r="G234"/>
        </row>
        <row r="235">
          <cell r="B235" t="str">
            <v/>
          </cell>
          <cell r="D235" t="str">
            <v>kW</v>
          </cell>
          <cell r="F235"/>
          <cell r="G235"/>
        </row>
        <row r="236">
          <cell r="B236"/>
          <cell r="D236"/>
          <cell r="F236"/>
          <cell r="G236"/>
        </row>
        <row r="237">
          <cell r="B237" t="str">
            <v/>
          </cell>
          <cell r="D237"/>
          <cell r="F237"/>
          <cell r="G237"/>
        </row>
        <row r="238">
          <cell r="B238" t="str">
            <v/>
          </cell>
          <cell r="D238" t="str">
            <v>kW</v>
          </cell>
          <cell r="F238"/>
          <cell r="G238"/>
        </row>
        <row r="239">
          <cell r="B239"/>
          <cell r="D239"/>
          <cell r="F239"/>
          <cell r="G239"/>
        </row>
        <row r="240">
          <cell r="B240" t="str">
            <v/>
          </cell>
          <cell r="D240"/>
          <cell r="F240"/>
          <cell r="G240"/>
        </row>
        <row r="241">
          <cell r="B241" t="str">
            <v/>
          </cell>
          <cell r="D241" t="str">
            <v>kW</v>
          </cell>
          <cell r="F241"/>
          <cell r="G241"/>
        </row>
        <row r="242">
          <cell r="B242"/>
          <cell r="D242"/>
          <cell r="F242"/>
          <cell r="G242"/>
        </row>
        <row r="243">
          <cell r="B243" t="str">
            <v/>
          </cell>
          <cell r="D243"/>
          <cell r="F243"/>
          <cell r="G243"/>
        </row>
        <row r="244">
          <cell r="B244" t="str">
            <v/>
          </cell>
          <cell r="D244" t="str">
            <v>kW</v>
          </cell>
          <cell r="F244"/>
          <cell r="G244"/>
        </row>
        <row r="245">
          <cell r="B245"/>
          <cell r="D245"/>
          <cell r="F245"/>
          <cell r="G245"/>
        </row>
        <row r="246">
          <cell r="B246" t="str">
            <v/>
          </cell>
          <cell r="D246"/>
          <cell r="F246"/>
          <cell r="G246"/>
        </row>
        <row r="247">
          <cell r="B247" t="str">
            <v/>
          </cell>
          <cell r="D247" t="str">
            <v>kW</v>
          </cell>
          <cell r="F247"/>
          <cell r="G247"/>
        </row>
        <row r="248">
          <cell r="B248"/>
          <cell r="D248"/>
          <cell r="F248"/>
          <cell r="G248"/>
        </row>
        <row r="249">
          <cell r="B249" t="str">
            <v/>
          </cell>
          <cell r="D249"/>
          <cell r="F249"/>
          <cell r="G249"/>
        </row>
        <row r="250">
          <cell r="B250" t="str">
            <v/>
          </cell>
          <cell r="D250" t="str">
            <v>kW</v>
          </cell>
          <cell r="F250"/>
          <cell r="G250"/>
        </row>
        <row r="251">
          <cell r="B251"/>
          <cell r="D251"/>
          <cell r="F251"/>
          <cell r="G251"/>
        </row>
        <row r="252">
          <cell r="B252" t="str">
            <v/>
          </cell>
          <cell r="D252"/>
          <cell r="F252"/>
          <cell r="G252"/>
        </row>
        <row r="253">
          <cell r="B253" t="str">
            <v/>
          </cell>
          <cell r="D253" t="str">
            <v>kW</v>
          </cell>
          <cell r="F253"/>
          <cell r="G253"/>
        </row>
        <row r="254">
          <cell r="B254"/>
          <cell r="D254"/>
          <cell r="F254"/>
          <cell r="G254"/>
        </row>
        <row r="255">
          <cell r="B255" t="str">
            <v/>
          </cell>
          <cell r="D255"/>
          <cell r="F255"/>
          <cell r="G255"/>
        </row>
        <row r="256">
          <cell r="B256" t="str">
            <v/>
          </cell>
          <cell r="D256" t="str">
            <v>kW</v>
          </cell>
          <cell r="F256"/>
          <cell r="G256"/>
        </row>
        <row r="257">
          <cell r="B257"/>
          <cell r="D257"/>
          <cell r="F257"/>
          <cell r="G257"/>
        </row>
        <row r="258">
          <cell r="B258" t="str">
            <v/>
          </cell>
          <cell r="D258"/>
          <cell r="F258"/>
          <cell r="G258"/>
        </row>
        <row r="259">
          <cell r="B259" t="str">
            <v/>
          </cell>
          <cell r="D259" t="str">
            <v>kW</v>
          </cell>
          <cell r="F259"/>
          <cell r="G259"/>
        </row>
        <row r="260">
          <cell r="B260"/>
          <cell r="D260"/>
          <cell r="F260"/>
          <cell r="G260"/>
        </row>
        <row r="261">
          <cell r="B261" t="str">
            <v/>
          </cell>
          <cell r="D261"/>
          <cell r="F261"/>
          <cell r="G261"/>
        </row>
        <row r="262">
          <cell r="B262" t="str">
            <v/>
          </cell>
          <cell r="D262" t="str">
            <v>kW</v>
          </cell>
          <cell r="F262"/>
          <cell r="G262"/>
        </row>
        <row r="263">
          <cell r="B263"/>
          <cell r="D263"/>
          <cell r="F263"/>
          <cell r="G263"/>
        </row>
        <row r="264">
          <cell r="B264" t="str">
            <v/>
          </cell>
          <cell r="D264"/>
          <cell r="F264"/>
          <cell r="G264"/>
        </row>
        <row r="265">
          <cell r="B265" t="str">
            <v/>
          </cell>
          <cell r="D265" t="str">
            <v>kW</v>
          </cell>
          <cell r="F265"/>
          <cell r="G265"/>
        </row>
        <row r="266">
          <cell r="B266"/>
          <cell r="D266"/>
          <cell r="F266"/>
          <cell r="G266"/>
        </row>
        <row r="267">
          <cell r="B267" t="str">
            <v/>
          </cell>
          <cell r="D267"/>
          <cell r="F267"/>
          <cell r="G267"/>
        </row>
        <row r="268">
          <cell r="B268" t="str">
            <v/>
          </cell>
          <cell r="D268" t="str">
            <v>kW</v>
          </cell>
          <cell r="F268"/>
          <cell r="G268"/>
        </row>
        <row r="269">
          <cell r="B269"/>
          <cell r="D269"/>
          <cell r="F269"/>
          <cell r="G269"/>
        </row>
        <row r="270">
          <cell r="B270" t="str">
            <v/>
          </cell>
          <cell r="D270"/>
          <cell r="F270"/>
          <cell r="G270"/>
        </row>
        <row r="271">
          <cell r="B271" t="str">
            <v/>
          </cell>
          <cell r="D271" t="str">
            <v>kW</v>
          </cell>
          <cell r="F271"/>
          <cell r="G271"/>
        </row>
        <row r="272">
          <cell r="B272"/>
          <cell r="D272"/>
          <cell r="F272"/>
          <cell r="G272"/>
        </row>
        <row r="273">
          <cell r="B273" t="str">
            <v/>
          </cell>
          <cell r="D273"/>
          <cell r="F273"/>
          <cell r="G273"/>
        </row>
        <row r="274">
          <cell r="B274" t="str">
            <v/>
          </cell>
          <cell r="D274" t="str">
            <v>kW</v>
          </cell>
          <cell r="F274"/>
          <cell r="G274"/>
        </row>
        <row r="275">
          <cell r="B275"/>
          <cell r="D275"/>
          <cell r="F275"/>
          <cell r="G275"/>
        </row>
        <row r="276">
          <cell r="B276" t="str">
            <v/>
          </cell>
          <cell r="D276"/>
          <cell r="F276"/>
          <cell r="G276"/>
        </row>
        <row r="277">
          <cell r="B277" t="str">
            <v/>
          </cell>
          <cell r="D277" t="str">
            <v>kW</v>
          </cell>
          <cell r="F277"/>
          <cell r="G277"/>
        </row>
        <row r="278">
          <cell r="B278"/>
          <cell r="D278"/>
          <cell r="F278"/>
          <cell r="G278"/>
        </row>
        <row r="279">
          <cell r="B279" t="str">
            <v/>
          </cell>
          <cell r="D279"/>
          <cell r="F279"/>
          <cell r="G279"/>
        </row>
        <row r="280">
          <cell r="B280" t="str">
            <v/>
          </cell>
          <cell r="D280" t="str">
            <v>kW</v>
          </cell>
          <cell r="F280"/>
          <cell r="G280"/>
        </row>
        <row r="281">
          <cell r="B281"/>
          <cell r="D281"/>
          <cell r="F281"/>
          <cell r="G281"/>
        </row>
        <row r="282">
          <cell r="B282" t="str">
            <v/>
          </cell>
          <cell r="D282"/>
          <cell r="F282"/>
          <cell r="G282"/>
        </row>
        <row r="283">
          <cell r="B283" t="str">
            <v/>
          </cell>
          <cell r="D283" t="str">
            <v>kW</v>
          </cell>
          <cell r="F283"/>
          <cell r="G283"/>
        </row>
        <row r="284">
          <cell r="B284"/>
          <cell r="D284"/>
          <cell r="F284"/>
          <cell r="G284"/>
        </row>
        <row r="285">
          <cell r="B285" t="str">
            <v/>
          </cell>
          <cell r="D285"/>
          <cell r="F285"/>
          <cell r="G285"/>
        </row>
        <row r="286">
          <cell r="B286" t="str">
            <v/>
          </cell>
          <cell r="D286" t="str">
            <v>kW</v>
          </cell>
          <cell r="F286"/>
          <cell r="G286"/>
        </row>
        <row r="287">
          <cell r="B287"/>
          <cell r="D287"/>
          <cell r="F287"/>
          <cell r="G287"/>
        </row>
        <row r="288">
          <cell r="B288" t="str">
            <v/>
          </cell>
          <cell r="D288"/>
          <cell r="F288"/>
          <cell r="G288"/>
        </row>
        <row r="289">
          <cell r="B289" t="str">
            <v/>
          </cell>
          <cell r="D289" t="str">
            <v>kW</v>
          </cell>
          <cell r="F289"/>
          <cell r="G289"/>
        </row>
        <row r="290">
          <cell r="B290"/>
          <cell r="D290"/>
          <cell r="F290"/>
          <cell r="G290"/>
        </row>
        <row r="291">
          <cell r="B291" t="str">
            <v/>
          </cell>
          <cell r="D291"/>
          <cell r="F291"/>
          <cell r="G291"/>
        </row>
        <row r="292">
          <cell r="B292" t="str">
            <v/>
          </cell>
          <cell r="D292" t="str">
            <v>kW</v>
          </cell>
          <cell r="F292"/>
          <cell r="G292"/>
        </row>
        <row r="293">
          <cell r="B293"/>
          <cell r="D293"/>
          <cell r="F293"/>
          <cell r="G293"/>
        </row>
        <row r="294">
          <cell r="B294" t="str">
            <v/>
          </cell>
          <cell r="D294"/>
          <cell r="F294"/>
          <cell r="G294"/>
        </row>
        <row r="295">
          <cell r="B295" t="str">
            <v/>
          </cell>
          <cell r="D295" t="str">
            <v>kW</v>
          </cell>
          <cell r="F295"/>
          <cell r="G295"/>
        </row>
        <row r="296">
          <cell r="B296"/>
          <cell r="D296"/>
          <cell r="F296"/>
          <cell r="G296"/>
        </row>
        <row r="297">
          <cell r="B297" t="str">
            <v/>
          </cell>
          <cell r="D297"/>
          <cell r="F297"/>
          <cell r="G297"/>
        </row>
        <row r="298">
          <cell r="B298" t="str">
            <v/>
          </cell>
          <cell r="D298" t="str">
            <v>kW</v>
          </cell>
          <cell r="F298"/>
          <cell r="G298"/>
        </row>
        <row r="299">
          <cell r="B299"/>
          <cell r="D299"/>
          <cell r="F299"/>
          <cell r="G299"/>
        </row>
        <row r="300">
          <cell r="B300" t="str">
            <v/>
          </cell>
          <cell r="D300"/>
          <cell r="F300"/>
          <cell r="G300"/>
        </row>
        <row r="301">
          <cell r="B301" t="str">
            <v/>
          </cell>
          <cell r="D301" t="str">
            <v>kW</v>
          </cell>
          <cell r="F301"/>
          <cell r="G301"/>
        </row>
        <row r="302">
          <cell r="B302"/>
          <cell r="D302"/>
          <cell r="F302"/>
          <cell r="G302"/>
        </row>
        <row r="303">
          <cell r="B303" t="str">
            <v/>
          </cell>
          <cell r="D303"/>
          <cell r="F303"/>
          <cell r="G303"/>
        </row>
        <row r="304">
          <cell r="B304" t="str">
            <v/>
          </cell>
          <cell r="D304" t="str">
            <v>kW</v>
          </cell>
          <cell r="F304"/>
          <cell r="G304"/>
        </row>
        <row r="305">
          <cell r="B305"/>
          <cell r="D305"/>
          <cell r="F305"/>
          <cell r="G305"/>
        </row>
        <row r="306">
          <cell r="B306" t="str">
            <v/>
          </cell>
          <cell r="D306"/>
          <cell r="F306"/>
          <cell r="G306"/>
        </row>
        <row r="307">
          <cell r="B307" t="str">
            <v/>
          </cell>
          <cell r="D307" t="str">
            <v>kW</v>
          </cell>
          <cell r="F307"/>
          <cell r="G307"/>
        </row>
        <row r="308">
          <cell r="B308"/>
          <cell r="D308"/>
          <cell r="F308"/>
          <cell r="G308"/>
        </row>
        <row r="309">
          <cell r="B309" t="str">
            <v/>
          </cell>
          <cell r="D309"/>
          <cell r="F309"/>
          <cell r="G309"/>
        </row>
        <row r="310">
          <cell r="B310" t="str">
            <v/>
          </cell>
          <cell r="D310" t="str">
            <v>kW</v>
          </cell>
          <cell r="F310"/>
          <cell r="G310"/>
        </row>
        <row r="311">
          <cell r="B311"/>
          <cell r="D311"/>
          <cell r="F311"/>
          <cell r="G311"/>
        </row>
        <row r="312">
          <cell r="B312" t="str">
            <v/>
          </cell>
          <cell r="D312"/>
          <cell r="F312"/>
          <cell r="G312"/>
        </row>
        <row r="313">
          <cell r="B313" t="str">
            <v/>
          </cell>
          <cell r="D313" t="str">
            <v>kW</v>
          </cell>
          <cell r="F313"/>
          <cell r="G313"/>
        </row>
        <row r="314">
          <cell r="B314"/>
          <cell r="D314"/>
          <cell r="F314"/>
          <cell r="G314"/>
        </row>
        <row r="315">
          <cell r="B315" t="str">
            <v/>
          </cell>
          <cell r="D315"/>
          <cell r="F315"/>
          <cell r="G315"/>
        </row>
        <row r="316">
          <cell r="B316" t="str">
            <v/>
          </cell>
          <cell r="D316" t="str">
            <v>kW</v>
          </cell>
          <cell r="F316"/>
          <cell r="G316"/>
        </row>
        <row r="317">
          <cell r="B317"/>
          <cell r="D317"/>
          <cell r="F317"/>
          <cell r="G317"/>
        </row>
        <row r="318">
          <cell r="B318" t="str">
            <v/>
          </cell>
          <cell r="D318"/>
          <cell r="F318"/>
          <cell r="G318"/>
        </row>
        <row r="319">
          <cell r="B319" t="str">
            <v/>
          </cell>
          <cell r="D319" t="str">
            <v>kW</v>
          </cell>
          <cell r="F319"/>
          <cell r="G319"/>
        </row>
        <row r="320">
          <cell r="B320"/>
          <cell r="D320"/>
          <cell r="F320"/>
          <cell r="G320"/>
        </row>
        <row r="321">
          <cell r="B321" t="str">
            <v/>
          </cell>
          <cell r="D321"/>
          <cell r="F321"/>
          <cell r="G321"/>
        </row>
        <row r="322">
          <cell r="B322" t="str">
            <v/>
          </cell>
          <cell r="D322" t="str">
            <v>kW</v>
          </cell>
          <cell r="F322"/>
          <cell r="G322"/>
        </row>
        <row r="323">
          <cell r="B323"/>
          <cell r="D323"/>
          <cell r="F323"/>
          <cell r="G323"/>
        </row>
        <row r="324">
          <cell r="B324" t="str">
            <v/>
          </cell>
          <cell r="D324"/>
          <cell r="F324"/>
          <cell r="G324"/>
        </row>
        <row r="325">
          <cell r="B325" t="str">
            <v/>
          </cell>
          <cell r="D325" t="str">
            <v>kW</v>
          </cell>
          <cell r="F325"/>
          <cell r="G325"/>
        </row>
        <row r="326">
          <cell r="B326"/>
          <cell r="D326"/>
          <cell r="F326"/>
          <cell r="G326"/>
        </row>
        <row r="327">
          <cell r="B327" t="str">
            <v/>
          </cell>
          <cell r="D327"/>
          <cell r="F327"/>
          <cell r="G327"/>
        </row>
        <row r="328">
          <cell r="B328" t="str">
            <v/>
          </cell>
          <cell r="D328" t="str">
            <v>kW</v>
          </cell>
          <cell r="F328"/>
          <cell r="G328"/>
        </row>
        <row r="329">
          <cell r="B329"/>
          <cell r="D329"/>
          <cell r="F329"/>
          <cell r="G329"/>
        </row>
        <row r="330">
          <cell r="B330" t="str">
            <v/>
          </cell>
          <cell r="D330"/>
          <cell r="F330"/>
          <cell r="G330"/>
        </row>
        <row r="331">
          <cell r="B331" t="str">
            <v/>
          </cell>
          <cell r="D331" t="str">
            <v>kW</v>
          </cell>
          <cell r="F331"/>
          <cell r="G331"/>
        </row>
        <row r="332">
          <cell r="B332"/>
          <cell r="D332"/>
          <cell r="F332"/>
          <cell r="G332"/>
        </row>
        <row r="333">
          <cell r="B333" t="str">
            <v/>
          </cell>
          <cell r="D333"/>
          <cell r="F333"/>
          <cell r="G333"/>
        </row>
        <row r="334">
          <cell r="B334" t="str">
            <v/>
          </cell>
          <cell r="D334" t="str">
            <v>kW</v>
          </cell>
          <cell r="F334"/>
          <cell r="G334"/>
        </row>
        <row r="335">
          <cell r="B335"/>
          <cell r="D335"/>
          <cell r="F335"/>
          <cell r="G335"/>
        </row>
        <row r="336">
          <cell r="B336" t="str">
            <v/>
          </cell>
          <cell r="D336"/>
          <cell r="F336"/>
          <cell r="G336"/>
        </row>
        <row r="337">
          <cell r="B337" t="str">
            <v/>
          </cell>
          <cell r="D337" t="str">
            <v>kW</v>
          </cell>
          <cell r="F337"/>
          <cell r="G337"/>
        </row>
        <row r="338">
          <cell r="B338"/>
          <cell r="D338"/>
          <cell r="F338"/>
          <cell r="G338"/>
        </row>
        <row r="339">
          <cell r="B339" t="str">
            <v/>
          </cell>
          <cell r="D339"/>
          <cell r="F339"/>
          <cell r="G339"/>
        </row>
        <row r="340">
          <cell r="B340" t="str">
            <v/>
          </cell>
          <cell r="D340" t="str">
            <v>kW</v>
          </cell>
          <cell r="F340"/>
          <cell r="G340"/>
        </row>
        <row r="341">
          <cell r="B341"/>
          <cell r="D341"/>
          <cell r="F341"/>
          <cell r="G341"/>
        </row>
        <row r="342">
          <cell r="B342" t="str">
            <v/>
          </cell>
          <cell r="D342"/>
          <cell r="F342"/>
          <cell r="G342"/>
        </row>
        <row r="343">
          <cell r="B343" t="str">
            <v/>
          </cell>
          <cell r="D343" t="str">
            <v>kW</v>
          </cell>
          <cell r="F343"/>
          <cell r="G343"/>
        </row>
        <row r="344">
          <cell r="B344"/>
          <cell r="D344"/>
          <cell r="F344"/>
          <cell r="G344"/>
        </row>
        <row r="345">
          <cell r="B345" t="str">
            <v/>
          </cell>
          <cell r="D345"/>
          <cell r="F345"/>
          <cell r="G345"/>
        </row>
        <row r="346">
          <cell r="B346" t="str">
            <v/>
          </cell>
          <cell r="D346" t="str">
            <v>kW</v>
          </cell>
          <cell r="F346"/>
          <cell r="G346"/>
        </row>
        <row r="347">
          <cell r="B347"/>
          <cell r="D347"/>
          <cell r="F347"/>
          <cell r="G347"/>
        </row>
        <row r="348">
          <cell r="B348" t="str">
            <v/>
          </cell>
          <cell r="D348"/>
          <cell r="F348"/>
          <cell r="G348"/>
        </row>
        <row r="349">
          <cell r="B349" t="str">
            <v/>
          </cell>
          <cell r="D349" t="str">
            <v>kW</v>
          </cell>
          <cell r="F349"/>
          <cell r="G349"/>
        </row>
        <row r="350">
          <cell r="B350"/>
          <cell r="D350"/>
          <cell r="F350"/>
          <cell r="G350"/>
        </row>
        <row r="351">
          <cell r="B351" t="str">
            <v/>
          </cell>
          <cell r="D351"/>
          <cell r="F351"/>
          <cell r="G351"/>
        </row>
        <row r="352">
          <cell r="B352" t="str">
            <v/>
          </cell>
          <cell r="D352" t="str">
            <v>kW</v>
          </cell>
          <cell r="F352"/>
          <cell r="G352"/>
        </row>
        <row r="353">
          <cell r="B353"/>
          <cell r="D353"/>
          <cell r="F353"/>
          <cell r="G353"/>
        </row>
        <row r="354">
          <cell r="B354" t="str">
            <v/>
          </cell>
          <cell r="D354"/>
          <cell r="F354"/>
          <cell r="G354"/>
        </row>
        <row r="355">
          <cell r="B355" t="str">
            <v/>
          </cell>
          <cell r="D355" t="str">
            <v>kW</v>
          </cell>
          <cell r="F355"/>
          <cell r="G355"/>
        </row>
        <row r="356">
          <cell r="B356"/>
          <cell r="D356"/>
          <cell r="F356"/>
          <cell r="G356"/>
        </row>
        <row r="357">
          <cell r="B357" t="str">
            <v/>
          </cell>
          <cell r="D357"/>
          <cell r="F357"/>
          <cell r="G357"/>
        </row>
        <row r="358">
          <cell r="B358" t="str">
            <v/>
          </cell>
          <cell r="D358" t="str">
            <v>kW</v>
          </cell>
          <cell r="F358"/>
          <cell r="G358"/>
        </row>
        <row r="359">
          <cell r="B359"/>
          <cell r="D359"/>
          <cell r="F359"/>
          <cell r="G359"/>
        </row>
        <row r="360">
          <cell r="B360" t="str">
            <v/>
          </cell>
          <cell r="D360"/>
          <cell r="F360"/>
          <cell r="G360"/>
        </row>
        <row r="361">
          <cell r="B361" t="str">
            <v/>
          </cell>
          <cell r="D361" t="str">
            <v>kW</v>
          </cell>
          <cell r="F361"/>
          <cell r="G361"/>
        </row>
        <row r="362">
          <cell r="B362"/>
          <cell r="D362"/>
          <cell r="F362"/>
          <cell r="G362"/>
        </row>
        <row r="363">
          <cell r="B363" t="str">
            <v/>
          </cell>
          <cell r="D363"/>
          <cell r="F363"/>
          <cell r="G363"/>
        </row>
        <row r="364">
          <cell r="B364" t="str">
            <v/>
          </cell>
          <cell r="D364" t="str">
            <v>kW</v>
          </cell>
          <cell r="F364"/>
          <cell r="G364"/>
        </row>
        <row r="365">
          <cell r="B365"/>
          <cell r="D365"/>
          <cell r="F365"/>
          <cell r="G365"/>
        </row>
        <row r="366">
          <cell r="B366" t="str">
            <v/>
          </cell>
          <cell r="D366"/>
          <cell r="F366"/>
          <cell r="G366"/>
        </row>
        <row r="367">
          <cell r="B367" t="str">
            <v/>
          </cell>
          <cell r="D367" t="str">
            <v>kW</v>
          </cell>
          <cell r="F367"/>
          <cell r="G367"/>
        </row>
        <row r="368">
          <cell r="B368"/>
          <cell r="D368"/>
          <cell r="F368"/>
          <cell r="G368"/>
        </row>
        <row r="369">
          <cell r="B369" t="str">
            <v/>
          </cell>
          <cell r="D369"/>
          <cell r="F369"/>
          <cell r="G369"/>
        </row>
        <row r="370">
          <cell r="B370" t="str">
            <v/>
          </cell>
          <cell r="D370" t="str">
            <v>kW</v>
          </cell>
          <cell r="F370"/>
          <cell r="G370"/>
        </row>
        <row r="371">
          <cell r="B371"/>
          <cell r="D371"/>
          <cell r="F371"/>
          <cell r="G371"/>
        </row>
        <row r="372">
          <cell r="B372" t="str">
            <v/>
          </cell>
          <cell r="D372"/>
          <cell r="F372"/>
          <cell r="G372"/>
        </row>
        <row r="373">
          <cell r="B373" t="str">
            <v/>
          </cell>
          <cell r="D373" t="str">
            <v>kW</v>
          </cell>
          <cell r="F373"/>
          <cell r="G373"/>
        </row>
        <row r="374">
          <cell r="B374"/>
          <cell r="D374"/>
          <cell r="F374"/>
          <cell r="G374"/>
        </row>
        <row r="375">
          <cell r="B375" t="str">
            <v/>
          </cell>
          <cell r="D375"/>
          <cell r="F375"/>
          <cell r="G375"/>
        </row>
        <row r="376">
          <cell r="B376" t="str">
            <v/>
          </cell>
          <cell r="D376" t="str">
            <v>kW</v>
          </cell>
          <cell r="F376"/>
          <cell r="G376"/>
        </row>
        <row r="377">
          <cell r="B377"/>
          <cell r="D377"/>
          <cell r="F377"/>
          <cell r="G377"/>
        </row>
        <row r="378">
          <cell r="B378" t="str">
            <v/>
          </cell>
          <cell r="D378"/>
          <cell r="F378"/>
          <cell r="G378"/>
        </row>
        <row r="379">
          <cell r="B379" t="str">
            <v/>
          </cell>
          <cell r="D379" t="str">
            <v>kW</v>
          </cell>
          <cell r="F379"/>
          <cell r="G379"/>
        </row>
        <row r="380">
          <cell r="B380"/>
          <cell r="D380"/>
          <cell r="F380"/>
          <cell r="G380"/>
        </row>
        <row r="381">
          <cell r="B381" t="str">
            <v/>
          </cell>
          <cell r="D381"/>
          <cell r="F381"/>
          <cell r="G381"/>
        </row>
        <row r="382">
          <cell r="B382" t="str">
            <v/>
          </cell>
          <cell r="D382" t="str">
            <v>kW</v>
          </cell>
          <cell r="F382"/>
          <cell r="G382"/>
        </row>
        <row r="383">
          <cell r="B383"/>
          <cell r="D383"/>
          <cell r="F383"/>
          <cell r="G383"/>
        </row>
        <row r="384">
          <cell r="B384" t="str">
            <v/>
          </cell>
          <cell r="D384"/>
          <cell r="F384"/>
          <cell r="G384"/>
        </row>
        <row r="385">
          <cell r="B385" t="str">
            <v/>
          </cell>
          <cell r="D385" t="str">
            <v>kW</v>
          </cell>
          <cell r="F385"/>
          <cell r="G385"/>
        </row>
        <row r="386">
          <cell r="B386"/>
          <cell r="D386"/>
          <cell r="F386"/>
          <cell r="G386"/>
        </row>
        <row r="387">
          <cell r="B387" t="str">
            <v/>
          </cell>
          <cell r="D387"/>
          <cell r="F387"/>
          <cell r="G387"/>
        </row>
        <row r="388">
          <cell r="B388" t="str">
            <v/>
          </cell>
          <cell r="D388" t="str">
            <v>kW</v>
          </cell>
          <cell r="F388"/>
          <cell r="G388"/>
        </row>
        <row r="389">
          <cell r="B389"/>
          <cell r="D389"/>
          <cell r="F389"/>
          <cell r="G389"/>
        </row>
        <row r="390">
          <cell r="B390" t="str">
            <v/>
          </cell>
          <cell r="D390"/>
          <cell r="F390"/>
          <cell r="G390"/>
        </row>
        <row r="391">
          <cell r="B391" t="str">
            <v/>
          </cell>
          <cell r="D391" t="str">
            <v>kW</v>
          </cell>
          <cell r="F391"/>
          <cell r="G391"/>
        </row>
        <row r="392">
          <cell r="B392"/>
          <cell r="D392"/>
          <cell r="F392"/>
          <cell r="G392"/>
        </row>
        <row r="393">
          <cell r="B393" t="str">
            <v/>
          </cell>
          <cell r="D393"/>
          <cell r="F393"/>
          <cell r="G393"/>
        </row>
        <row r="394">
          <cell r="B394" t="str">
            <v/>
          </cell>
          <cell r="D394" t="str">
            <v>kW</v>
          </cell>
          <cell r="F394"/>
          <cell r="G394"/>
        </row>
        <row r="395">
          <cell r="B395"/>
          <cell r="D395"/>
          <cell r="F395"/>
          <cell r="G395"/>
        </row>
        <row r="396">
          <cell r="B396" t="str">
            <v/>
          </cell>
          <cell r="D396"/>
          <cell r="F396"/>
          <cell r="G396"/>
        </row>
        <row r="397">
          <cell r="B397" t="str">
            <v/>
          </cell>
          <cell r="D397" t="str">
            <v>kW</v>
          </cell>
          <cell r="F397"/>
          <cell r="G397"/>
        </row>
        <row r="398">
          <cell r="B398"/>
          <cell r="D398"/>
          <cell r="F398"/>
          <cell r="G398"/>
        </row>
        <row r="399">
          <cell r="B399" t="str">
            <v/>
          </cell>
          <cell r="D399"/>
          <cell r="F399"/>
          <cell r="G399"/>
        </row>
        <row r="400">
          <cell r="B400" t="str">
            <v/>
          </cell>
          <cell r="D400" t="str">
            <v>kW</v>
          </cell>
          <cell r="F400"/>
          <cell r="G400"/>
        </row>
        <row r="401">
          <cell r="B401"/>
          <cell r="D401"/>
          <cell r="F401"/>
          <cell r="G401"/>
        </row>
        <row r="402">
          <cell r="B402" t="str">
            <v/>
          </cell>
          <cell r="D402"/>
          <cell r="F402"/>
          <cell r="G402"/>
        </row>
        <row r="403">
          <cell r="B403" t="str">
            <v/>
          </cell>
          <cell r="D403" t="str">
            <v>kW</v>
          </cell>
          <cell r="F403"/>
          <cell r="G403"/>
        </row>
        <row r="404">
          <cell r="B404"/>
          <cell r="D404"/>
          <cell r="F404"/>
          <cell r="G404"/>
        </row>
        <row r="405">
          <cell r="B405" t="str">
            <v/>
          </cell>
          <cell r="D405"/>
          <cell r="F405"/>
          <cell r="G405"/>
        </row>
        <row r="406">
          <cell r="B406" t="str">
            <v/>
          </cell>
          <cell r="D406" t="str">
            <v>kW</v>
          </cell>
          <cell r="F406"/>
          <cell r="G406"/>
        </row>
        <row r="407">
          <cell r="B407"/>
          <cell r="D407"/>
          <cell r="F407"/>
          <cell r="G407"/>
        </row>
        <row r="408">
          <cell r="B408" t="str">
            <v/>
          </cell>
          <cell r="D408"/>
          <cell r="F408"/>
          <cell r="G408"/>
        </row>
        <row r="409">
          <cell r="B409" t="str">
            <v/>
          </cell>
          <cell r="D409" t="str">
            <v>kW</v>
          </cell>
          <cell r="F409"/>
          <cell r="G409"/>
        </row>
        <row r="410">
          <cell r="B410"/>
          <cell r="D410"/>
          <cell r="F410"/>
          <cell r="G410"/>
        </row>
        <row r="411">
          <cell r="B411" t="str">
            <v/>
          </cell>
          <cell r="D411"/>
          <cell r="F411"/>
          <cell r="G411"/>
        </row>
        <row r="412">
          <cell r="B412" t="str">
            <v/>
          </cell>
          <cell r="D412" t="str">
            <v>kW</v>
          </cell>
          <cell r="F412"/>
          <cell r="G412"/>
        </row>
        <row r="413">
          <cell r="B413"/>
          <cell r="D413"/>
          <cell r="F413"/>
          <cell r="G413"/>
        </row>
        <row r="414">
          <cell r="B414" t="str">
            <v/>
          </cell>
          <cell r="D414"/>
          <cell r="F414"/>
          <cell r="G414"/>
        </row>
        <row r="415">
          <cell r="B415" t="str">
            <v/>
          </cell>
          <cell r="D415" t="str">
            <v>kW</v>
          </cell>
          <cell r="F415"/>
          <cell r="G415"/>
        </row>
        <row r="416">
          <cell r="B416"/>
          <cell r="D416"/>
          <cell r="F416"/>
          <cell r="G416"/>
        </row>
        <row r="417">
          <cell r="B417" t="str">
            <v/>
          </cell>
          <cell r="D417"/>
          <cell r="F417"/>
          <cell r="G417"/>
        </row>
        <row r="418">
          <cell r="B418" t="str">
            <v/>
          </cell>
          <cell r="D418" t="str">
            <v>kW</v>
          </cell>
          <cell r="F418"/>
          <cell r="G418"/>
        </row>
        <row r="419">
          <cell r="B419"/>
          <cell r="D419"/>
          <cell r="F419"/>
          <cell r="G419"/>
        </row>
        <row r="420">
          <cell r="B420" t="str">
            <v/>
          </cell>
          <cell r="D420"/>
          <cell r="F420"/>
          <cell r="G420"/>
        </row>
        <row r="421">
          <cell r="B421" t="str">
            <v/>
          </cell>
          <cell r="D421" t="str">
            <v>kW</v>
          </cell>
          <cell r="F421"/>
          <cell r="G421"/>
        </row>
        <row r="422">
          <cell r="B422"/>
          <cell r="D422"/>
          <cell r="F422"/>
          <cell r="G422"/>
        </row>
        <row r="423">
          <cell r="B423" t="str">
            <v/>
          </cell>
          <cell r="D423"/>
          <cell r="F423"/>
          <cell r="G423"/>
        </row>
        <row r="424">
          <cell r="B424" t="str">
            <v/>
          </cell>
          <cell r="D424" t="str">
            <v>kW</v>
          </cell>
          <cell r="F424"/>
          <cell r="G424"/>
        </row>
        <row r="425">
          <cell r="B425"/>
          <cell r="D425"/>
          <cell r="F425"/>
          <cell r="G425"/>
        </row>
        <row r="426">
          <cell r="B426" t="str">
            <v/>
          </cell>
          <cell r="D426"/>
          <cell r="F426"/>
          <cell r="G426"/>
        </row>
        <row r="427">
          <cell r="B427" t="str">
            <v/>
          </cell>
          <cell r="D427" t="str">
            <v>kW</v>
          </cell>
          <cell r="F427"/>
          <cell r="G427"/>
        </row>
        <row r="428">
          <cell r="B428"/>
          <cell r="D428"/>
          <cell r="F428"/>
          <cell r="G428"/>
        </row>
        <row r="429">
          <cell r="B429" t="str">
            <v/>
          </cell>
          <cell r="D429"/>
          <cell r="F429"/>
          <cell r="G429"/>
        </row>
        <row r="430">
          <cell r="B430" t="str">
            <v/>
          </cell>
          <cell r="D430" t="str">
            <v>kW</v>
          </cell>
          <cell r="F430"/>
          <cell r="G430"/>
        </row>
        <row r="431">
          <cell r="B431"/>
          <cell r="D431"/>
          <cell r="F431"/>
          <cell r="G431"/>
        </row>
        <row r="432">
          <cell r="B432" t="str">
            <v/>
          </cell>
          <cell r="D432"/>
          <cell r="F432"/>
          <cell r="G432"/>
        </row>
        <row r="433">
          <cell r="B433" t="str">
            <v/>
          </cell>
          <cell r="D433" t="str">
            <v>kW</v>
          </cell>
          <cell r="F433"/>
          <cell r="G433"/>
        </row>
        <row r="434">
          <cell r="B434"/>
          <cell r="D434"/>
          <cell r="F434"/>
          <cell r="G434"/>
        </row>
        <row r="435">
          <cell r="B435" t="str">
            <v/>
          </cell>
          <cell r="D435"/>
          <cell r="F435"/>
          <cell r="G435"/>
        </row>
        <row r="436">
          <cell r="B436" t="str">
            <v/>
          </cell>
          <cell r="D436" t="str">
            <v>kW</v>
          </cell>
          <cell r="F436"/>
          <cell r="G436"/>
        </row>
        <row r="437">
          <cell r="B437"/>
          <cell r="D437"/>
          <cell r="F437"/>
          <cell r="G437"/>
        </row>
        <row r="438">
          <cell r="B438" t="str">
            <v/>
          </cell>
          <cell r="D438"/>
          <cell r="F438"/>
          <cell r="G438"/>
        </row>
        <row r="439">
          <cell r="B439" t="str">
            <v/>
          </cell>
          <cell r="D439" t="str">
            <v>kW</v>
          </cell>
          <cell r="F439"/>
          <cell r="G439"/>
        </row>
        <row r="440">
          <cell r="B440"/>
          <cell r="D440"/>
          <cell r="F440"/>
          <cell r="G440"/>
        </row>
        <row r="441">
          <cell r="B441" t="str">
            <v/>
          </cell>
          <cell r="D441"/>
          <cell r="F441"/>
          <cell r="G441"/>
        </row>
        <row r="442">
          <cell r="B442" t="str">
            <v/>
          </cell>
          <cell r="D442" t="str">
            <v>kW</v>
          </cell>
          <cell r="F442"/>
          <cell r="G442"/>
        </row>
        <row r="443">
          <cell r="B443"/>
          <cell r="D443"/>
          <cell r="F443"/>
          <cell r="G443"/>
        </row>
        <row r="444">
          <cell r="B444" t="str">
            <v/>
          </cell>
          <cell r="D444"/>
          <cell r="F444"/>
          <cell r="G444"/>
        </row>
        <row r="445">
          <cell r="B445" t="str">
            <v/>
          </cell>
          <cell r="D445" t="str">
            <v>kW</v>
          </cell>
          <cell r="F445"/>
          <cell r="G445"/>
        </row>
        <row r="446">
          <cell r="B446"/>
          <cell r="D446"/>
          <cell r="F446"/>
          <cell r="G446"/>
        </row>
        <row r="447">
          <cell r="B447" t="str">
            <v/>
          </cell>
          <cell r="D447"/>
          <cell r="F447"/>
          <cell r="G447"/>
        </row>
        <row r="448">
          <cell r="B448" t="str">
            <v/>
          </cell>
          <cell r="D448" t="str">
            <v>kW</v>
          </cell>
          <cell r="F448"/>
          <cell r="G448"/>
        </row>
        <row r="449">
          <cell r="B449"/>
          <cell r="D449"/>
          <cell r="F449"/>
          <cell r="G449"/>
        </row>
        <row r="450">
          <cell r="B450" t="str">
            <v/>
          </cell>
          <cell r="D450"/>
          <cell r="F450"/>
          <cell r="G450"/>
        </row>
        <row r="451">
          <cell r="B451" t="str">
            <v/>
          </cell>
          <cell r="D451" t="str">
            <v>kW</v>
          </cell>
          <cell r="F451"/>
          <cell r="G451"/>
        </row>
        <row r="452">
          <cell r="B452"/>
          <cell r="D452"/>
          <cell r="F452"/>
          <cell r="G452"/>
        </row>
        <row r="453">
          <cell r="B453" t="str">
            <v/>
          </cell>
          <cell r="D453"/>
          <cell r="F453"/>
          <cell r="G453"/>
        </row>
        <row r="454">
          <cell r="B454" t="str">
            <v/>
          </cell>
          <cell r="D454" t="str">
            <v>kW</v>
          </cell>
          <cell r="F454"/>
          <cell r="G454"/>
        </row>
        <row r="455">
          <cell r="B455"/>
          <cell r="D455"/>
          <cell r="F455"/>
          <cell r="G455"/>
        </row>
        <row r="456">
          <cell r="B456" t="str">
            <v/>
          </cell>
          <cell r="D456"/>
          <cell r="F456"/>
          <cell r="G456"/>
        </row>
        <row r="457">
          <cell r="B457" t="str">
            <v/>
          </cell>
          <cell r="D457" t="str">
            <v>kW</v>
          </cell>
          <cell r="F457"/>
          <cell r="G457"/>
        </row>
        <row r="458">
          <cell r="B458"/>
          <cell r="D458"/>
          <cell r="F458"/>
          <cell r="G458"/>
        </row>
        <row r="459">
          <cell r="B459" t="str">
            <v/>
          </cell>
          <cell r="D459"/>
          <cell r="F459"/>
          <cell r="G459"/>
        </row>
        <row r="460">
          <cell r="B460" t="str">
            <v/>
          </cell>
          <cell r="D460" t="str">
            <v>kW</v>
          </cell>
          <cell r="F460"/>
          <cell r="G460"/>
        </row>
        <row r="461">
          <cell r="B461"/>
          <cell r="D461"/>
          <cell r="F461"/>
          <cell r="G461"/>
        </row>
        <row r="462">
          <cell r="B462" t="str">
            <v/>
          </cell>
          <cell r="D462"/>
          <cell r="F462"/>
          <cell r="G462"/>
        </row>
        <row r="463">
          <cell r="B463" t="str">
            <v/>
          </cell>
          <cell r="D463" t="str">
            <v>kW</v>
          </cell>
          <cell r="F463"/>
          <cell r="G463"/>
        </row>
        <row r="464">
          <cell r="B464"/>
          <cell r="D464"/>
          <cell r="F464"/>
          <cell r="G464"/>
        </row>
        <row r="465">
          <cell r="B465" t="str">
            <v/>
          </cell>
          <cell r="D465"/>
          <cell r="F465"/>
          <cell r="G465"/>
        </row>
        <row r="466">
          <cell r="B466" t="str">
            <v/>
          </cell>
          <cell r="D466" t="str">
            <v>kW</v>
          </cell>
          <cell r="F466"/>
          <cell r="G466"/>
        </row>
        <row r="467">
          <cell r="B467"/>
          <cell r="D467"/>
          <cell r="F467"/>
          <cell r="G467"/>
        </row>
        <row r="468">
          <cell r="B468" t="str">
            <v/>
          </cell>
          <cell r="D468"/>
          <cell r="F468"/>
          <cell r="G468"/>
        </row>
        <row r="469">
          <cell r="B469" t="str">
            <v/>
          </cell>
          <cell r="D469" t="str">
            <v>kW</v>
          </cell>
          <cell r="F469"/>
          <cell r="G469"/>
        </row>
        <row r="470">
          <cell r="B470"/>
          <cell r="D470"/>
          <cell r="F470"/>
          <cell r="G470"/>
        </row>
        <row r="471">
          <cell r="B471" t="str">
            <v/>
          </cell>
          <cell r="D471"/>
          <cell r="F471"/>
          <cell r="G471"/>
        </row>
        <row r="472">
          <cell r="B472" t="str">
            <v/>
          </cell>
          <cell r="D472" t="str">
            <v>kW</v>
          </cell>
          <cell r="F472"/>
          <cell r="G472"/>
        </row>
        <row r="473">
          <cell r="B473"/>
          <cell r="D473"/>
          <cell r="F473"/>
          <cell r="G473"/>
        </row>
        <row r="474">
          <cell r="B474" t="str">
            <v/>
          </cell>
          <cell r="D474"/>
          <cell r="F474"/>
          <cell r="G474"/>
        </row>
        <row r="475">
          <cell r="B475" t="str">
            <v/>
          </cell>
          <cell r="D475" t="str">
            <v>kW</v>
          </cell>
          <cell r="F475"/>
          <cell r="G475"/>
        </row>
        <row r="476">
          <cell r="B476"/>
          <cell r="D476"/>
          <cell r="F476"/>
          <cell r="G476"/>
        </row>
        <row r="477">
          <cell r="B477" t="str">
            <v/>
          </cell>
          <cell r="D477"/>
          <cell r="F477"/>
          <cell r="G477"/>
        </row>
        <row r="478">
          <cell r="B478" t="str">
            <v/>
          </cell>
          <cell r="D478" t="str">
            <v>kW</v>
          </cell>
          <cell r="F478"/>
          <cell r="G478"/>
        </row>
        <row r="479">
          <cell r="B479"/>
          <cell r="D479"/>
          <cell r="F479"/>
          <cell r="G479"/>
        </row>
        <row r="492">
          <cell r="D492" t="str">
            <v>GENERAL SERVICE 50 TO 2,999 KW SERVICE CLASSIFICATION</v>
          </cell>
          <cell r="F492">
            <v>9791875.4499999993</v>
          </cell>
        </row>
        <row r="493">
          <cell r="D493" t="str">
            <v>GENERAL SERVICE 50 TO 2,999 KW SERVICE CLASSIFICATIONKW</v>
          </cell>
          <cell r="F493">
            <v>23249.88</v>
          </cell>
        </row>
        <row r="494">
          <cell r="D494" t="str">
            <v>GENERAL SERVICE 50 TO 2,999 KW SERVICE CLASSIFICATION</v>
          </cell>
          <cell r="F494">
            <v>4878480.53</v>
          </cell>
        </row>
        <row r="495">
          <cell r="D495" t="str">
            <v>GENERAL SERVICE 50 TO 2,999 KW SERVICE CLASSIFICATIONKW</v>
          </cell>
          <cell r="F495">
            <v>12759.3</v>
          </cell>
        </row>
        <row r="496">
          <cell r="D496" t="str">
            <v>GENERAL SERVICE 50 TO 2,999 KW SERVICE CLASSIFICATION</v>
          </cell>
          <cell r="F496">
            <v>8109944.21</v>
          </cell>
        </row>
        <row r="497">
          <cell r="D497" t="str">
            <v>GENERAL SERVICE 50 TO 2,999 KW SERVICE CLASSIFICATIONKW</v>
          </cell>
          <cell r="F497">
            <v>17267.169999999998</v>
          </cell>
        </row>
        <row r="498">
          <cell r="D498" t="str">
            <v>GENERAL SERVICE 50 TO 2,999 KW SERVICE CLASSIFICATION</v>
          </cell>
          <cell r="F498">
            <v>7890016.0099999998</v>
          </cell>
        </row>
        <row r="499">
          <cell r="D499" t="str">
            <v>GENERAL SERVICE 50 TO 2,999 KW SERVICE CLASSIFICATIONKW</v>
          </cell>
          <cell r="F499">
            <v>14584.11</v>
          </cell>
        </row>
        <row r="500">
          <cell r="D500" t="str">
            <v>GENERAL SERVICE 50 TO 2,999 KW SERVICE CLASSIFICATION</v>
          </cell>
          <cell r="F500">
            <v>5023185.59</v>
          </cell>
        </row>
        <row r="501">
          <cell r="D501" t="str">
            <v>GENERAL SERVICE 50 TO 2,999 KW SERVICE CLASSIFICATIONKW</v>
          </cell>
          <cell r="F501">
            <v>12265.51</v>
          </cell>
        </row>
        <row r="502">
          <cell r="D502" t="str">
            <v>GENERAL SERVICE 3,000 TO 4,999 KW SERVICE CLASSIFICATION</v>
          </cell>
          <cell r="F502">
            <v>20808630.280000001</v>
          </cell>
        </row>
        <row r="503">
          <cell r="D503" t="str">
            <v>GENERAL SERVICE 3,000 TO 4,999 KW SERVICE CLASSIFICATIONKW</v>
          </cell>
          <cell r="F503">
            <v>38994.11</v>
          </cell>
        </row>
        <row r="504">
          <cell r="D504" t="str">
            <v>GENERAL SERVICE 50 TO 2,999 KW SERVICE CLASSIFICATION</v>
          </cell>
          <cell r="F504">
            <v>4137249.91</v>
          </cell>
        </row>
        <row r="505">
          <cell r="D505" t="str">
            <v>GENERAL SERVICE 50 TO 2,999 KW SERVICE CLASSIFICATIONKW</v>
          </cell>
          <cell r="F505">
            <v>10949.45</v>
          </cell>
        </row>
        <row r="506">
          <cell r="D506"/>
          <cell r="F506"/>
        </row>
        <row r="507">
          <cell r="D507" t="str">
            <v>KW</v>
          </cell>
          <cell r="F507"/>
        </row>
        <row r="508">
          <cell r="D508"/>
          <cell r="F508"/>
        </row>
        <row r="509">
          <cell r="D509" t="str">
            <v>KW</v>
          </cell>
          <cell r="F509"/>
        </row>
        <row r="510">
          <cell r="D510"/>
          <cell r="F510"/>
        </row>
        <row r="511">
          <cell r="D511" t="str">
            <v>KW</v>
          </cell>
          <cell r="F511"/>
        </row>
        <row r="512">
          <cell r="D512"/>
          <cell r="F512"/>
        </row>
        <row r="513">
          <cell r="D513" t="str">
            <v>KW</v>
          </cell>
          <cell r="F513"/>
        </row>
        <row r="514">
          <cell r="D514"/>
          <cell r="F514"/>
        </row>
        <row r="515">
          <cell r="D515" t="str">
            <v>KW</v>
          </cell>
          <cell r="F515"/>
        </row>
        <row r="516">
          <cell r="D516"/>
          <cell r="F516"/>
        </row>
        <row r="517">
          <cell r="D517" t="str">
            <v>KW</v>
          </cell>
          <cell r="F517"/>
        </row>
        <row r="518">
          <cell r="D518"/>
          <cell r="F518"/>
        </row>
        <row r="519">
          <cell r="D519" t="str">
            <v>KW</v>
          </cell>
          <cell r="F519"/>
        </row>
        <row r="520">
          <cell r="D520"/>
          <cell r="F520"/>
        </row>
        <row r="521">
          <cell r="D521" t="str">
            <v>KW</v>
          </cell>
          <cell r="F521"/>
        </row>
        <row r="522">
          <cell r="D522"/>
          <cell r="F522"/>
        </row>
        <row r="523">
          <cell r="D523" t="str">
            <v>KW</v>
          </cell>
          <cell r="F523"/>
        </row>
        <row r="524">
          <cell r="D524"/>
          <cell r="F524"/>
        </row>
        <row r="525">
          <cell r="D525" t="str">
            <v>KW</v>
          </cell>
          <cell r="F525"/>
        </row>
        <row r="526">
          <cell r="D526"/>
          <cell r="F526"/>
        </row>
        <row r="527">
          <cell r="D527" t="str">
            <v>KW</v>
          </cell>
          <cell r="F527"/>
        </row>
        <row r="528">
          <cell r="D528"/>
          <cell r="F528"/>
        </row>
        <row r="529">
          <cell r="D529" t="str">
            <v>KW</v>
          </cell>
          <cell r="F529"/>
        </row>
        <row r="530">
          <cell r="D530"/>
          <cell r="F530"/>
        </row>
        <row r="531">
          <cell r="D531" t="str">
            <v>KW</v>
          </cell>
          <cell r="F531"/>
        </row>
        <row r="532">
          <cell r="D532"/>
          <cell r="F532"/>
        </row>
        <row r="533">
          <cell r="D533" t="str">
            <v>KW</v>
          </cell>
          <cell r="F533"/>
        </row>
        <row r="534">
          <cell r="D534"/>
          <cell r="F534"/>
        </row>
        <row r="535">
          <cell r="D535" t="str">
            <v>KW</v>
          </cell>
          <cell r="F535"/>
        </row>
        <row r="536">
          <cell r="D536"/>
          <cell r="F536"/>
        </row>
        <row r="537">
          <cell r="D537" t="str">
            <v>KW</v>
          </cell>
          <cell r="F537"/>
        </row>
        <row r="538">
          <cell r="D538"/>
          <cell r="F538"/>
        </row>
        <row r="539">
          <cell r="D539" t="str">
            <v>KW</v>
          </cell>
          <cell r="F539"/>
        </row>
        <row r="540">
          <cell r="D540"/>
          <cell r="F540"/>
        </row>
        <row r="541">
          <cell r="D541" t="str">
            <v>KW</v>
          </cell>
          <cell r="F541"/>
        </row>
        <row r="542">
          <cell r="D542"/>
          <cell r="F542"/>
        </row>
        <row r="543">
          <cell r="D543" t="str">
            <v>KW</v>
          </cell>
          <cell r="F543"/>
        </row>
        <row r="544">
          <cell r="D544"/>
          <cell r="F544"/>
        </row>
        <row r="545">
          <cell r="D545" t="str">
            <v>KW</v>
          </cell>
          <cell r="F545"/>
        </row>
        <row r="546">
          <cell r="D546"/>
          <cell r="F546"/>
        </row>
        <row r="547">
          <cell r="D547" t="str">
            <v>KW</v>
          </cell>
          <cell r="F547"/>
        </row>
        <row r="548">
          <cell r="D548"/>
          <cell r="F548"/>
        </row>
        <row r="549">
          <cell r="D549" t="str">
            <v>KW</v>
          </cell>
          <cell r="F549"/>
        </row>
        <row r="550">
          <cell r="D550"/>
          <cell r="F550"/>
        </row>
        <row r="551">
          <cell r="D551" t="str">
            <v>KW</v>
          </cell>
          <cell r="F551"/>
        </row>
        <row r="552">
          <cell r="D552"/>
          <cell r="F552"/>
        </row>
        <row r="553">
          <cell r="D553" t="str">
            <v>KW</v>
          </cell>
          <cell r="F553"/>
        </row>
        <row r="554">
          <cell r="D554"/>
          <cell r="F554"/>
        </row>
        <row r="555">
          <cell r="D555" t="str">
            <v>KW</v>
          </cell>
          <cell r="F555"/>
        </row>
        <row r="556">
          <cell r="D556"/>
          <cell r="F556"/>
        </row>
        <row r="557">
          <cell r="D557" t="str">
            <v>KW</v>
          </cell>
          <cell r="F557"/>
        </row>
        <row r="558">
          <cell r="D558"/>
          <cell r="F558"/>
        </row>
        <row r="559">
          <cell r="D559" t="str">
            <v>KW</v>
          </cell>
          <cell r="F559"/>
        </row>
        <row r="560">
          <cell r="D560"/>
          <cell r="F560"/>
        </row>
        <row r="561">
          <cell r="D561" t="str">
            <v>KW</v>
          </cell>
          <cell r="F561"/>
        </row>
        <row r="562">
          <cell r="D562"/>
          <cell r="F562"/>
        </row>
        <row r="563">
          <cell r="D563" t="str">
            <v>KW</v>
          </cell>
          <cell r="F563"/>
        </row>
        <row r="564">
          <cell r="D564"/>
          <cell r="F564"/>
        </row>
        <row r="565">
          <cell r="D565" t="str">
            <v>KW</v>
          </cell>
          <cell r="F565"/>
        </row>
        <row r="566">
          <cell r="D566"/>
          <cell r="F566"/>
        </row>
        <row r="567">
          <cell r="D567" t="str">
            <v>KW</v>
          </cell>
          <cell r="F567"/>
        </row>
        <row r="568">
          <cell r="D568"/>
          <cell r="F568"/>
        </row>
        <row r="569">
          <cell r="D569" t="str">
            <v>KW</v>
          </cell>
          <cell r="F569"/>
        </row>
        <row r="570">
          <cell r="D570"/>
          <cell r="F570"/>
        </row>
        <row r="571">
          <cell r="D571" t="str">
            <v>KW</v>
          </cell>
          <cell r="F571"/>
        </row>
        <row r="572">
          <cell r="D572"/>
          <cell r="F572"/>
        </row>
        <row r="573">
          <cell r="D573" t="str">
            <v>KW</v>
          </cell>
          <cell r="F573"/>
        </row>
        <row r="574">
          <cell r="D574"/>
          <cell r="F574"/>
        </row>
        <row r="575">
          <cell r="D575" t="str">
            <v>KW</v>
          </cell>
          <cell r="F575"/>
        </row>
        <row r="576">
          <cell r="D576"/>
          <cell r="F576"/>
        </row>
        <row r="577">
          <cell r="D577" t="str">
            <v>KW</v>
          </cell>
          <cell r="F577"/>
        </row>
        <row r="578">
          <cell r="D578"/>
          <cell r="F578"/>
        </row>
        <row r="579">
          <cell r="D579" t="str">
            <v>KW</v>
          </cell>
          <cell r="F579"/>
        </row>
        <row r="580">
          <cell r="D580"/>
          <cell r="F580"/>
        </row>
        <row r="581">
          <cell r="D581" t="str">
            <v>KW</v>
          </cell>
          <cell r="F581"/>
        </row>
        <row r="582">
          <cell r="D582"/>
          <cell r="F582"/>
        </row>
        <row r="583">
          <cell r="D583" t="str">
            <v>KW</v>
          </cell>
          <cell r="F583"/>
        </row>
        <row r="584">
          <cell r="D584"/>
          <cell r="F584"/>
        </row>
        <row r="585">
          <cell r="D585" t="str">
            <v>KW</v>
          </cell>
          <cell r="F585"/>
        </row>
        <row r="586">
          <cell r="D586"/>
          <cell r="F586"/>
        </row>
        <row r="587">
          <cell r="D587" t="str">
            <v>KW</v>
          </cell>
          <cell r="F587"/>
        </row>
        <row r="588">
          <cell r="D588"/>
          <cell r="F588"/>
        </row>
        <row r="589">
          <cell r="D589" t="str">
            <v>KW</v>
          </cell>
          <cell r="F589"/>
        </row>
        <row r="590">
          <cell r="D590"/>
          <cell r="F590"/>
        </row>
        <row r="591">
          <cell r="D591" t="str">
            <v>KW</v>
          </cell>
          <cell r="F591"/>
        </row>
        <row r="592">
          <cell r="D592"/>
          <cell r="F592"/>
        </row>
        <row r="593">
          <cell r="D593" t="str">
            <v>KW</v>
          </cell>
          <cell r="F593"/>
        </row>
        <row r="594">
          <cell r="D594"/>
          <cell r="F594"/>
        </row>
        <row r="595">
          <cell r="D595" t="str">
            <v>KW</v>
          </cell>
          <cell r="F595"/>
        </row>
        <row r="596">
          <cell r="D596"/>
          <cell r="F596"/>
        </row>
        <row r="597">
          <cell r="D597" t="str">
            <v>KW</v>
          </cell>
          <cell r="F597"/>
        </row>
        <row r="598">
          <cell r="D598"/>
          <cell r="F598"/>
        </row>
        <row r="599">
          <cell r="D599" t="str">
            <v>KW</v>
          </cell>
          <cell r="F599"/>
        </row>
        <row r="600">
          <cell r="D600"/>
          <cell r="F600"/>
        </row>
        <row r="601">
          <cell r="D601" t="str">
            <v>KW</v>
          </cell>
          <cell r="F601"/>
        </row>
        <row r="602">
          <cell r="D602"/>
          <cell r="F602"/>
        </row>
        <row r="603">
          <cell r="D603" t="str">
            <v>KW</v>
          </cell>
          <cell r="F603"/>
        </row>
        <row r="604">
          <cell r="D604"/>
          <cell r="F604"/>
        </row>
        <row r="605">
          <cell r="D605" t="str">
            <v>KW</v>
          </cell>
          <cell r="F605"/>
        </row>
        <row r="606">
          <cell r="D606"/>
          <cell r="F606"/>
        </row>
        <row r="607">
          <cell r="D607" t="str">
            <v>KW</v>
          </cell>
          <cell r="F607"/>
        </row>
        <row r="608">
          <cell r="D608"/>
          <cell r="F608"/>
        </row>
        <row r="609">
          <cell r="D609" t="str">
            <v>KW</v>
          </cell>
          <cell r="F609"/>
        </row>
        <row r="610">
          <cell r="D610"/>
          <cell r="F610"/>
        </row>
        <row r="611">
          <cell r="D611" t="str">
            <v>KW</v>
          </cell>
          <cell r="F611"/>
        </row>
        <row r="612">
          <cell r="D612"/>
          <cell r="F612"/>
        </row>
        <row r="613">
          <cell r="D613" t="str">
            <v>KW</v>
          </cell>
          <cell r="F613"/>
        </row>
        <row r="614">
          <cell r="D614"/>
          <cell r="F614"/>
        </row>
        <row r="615">
          <cell r="D615" t="str">
            <v>KW</v>
          </cell>
          <cell r="F615"/>
        </row>
        <row r="616">
          <cell r="D616"/>
          <cell r="F616"/>
        </row>
        <row r="617">
          <cell r="D617" t="str">
            <v>KW</v>
          </cell>
          <cell r="F617"/>
        </row>
        <row r="618">
          <cell r="D618"/>
          <cell r="F618"/>
        </row>
        <row r="619">
          <cell r="D619" t="str">
            <v>KW</v>
          </cell>
          <cell r="F619"/>
        </row>
        <row r="620">
          <cell r="D620"/>
          <cell r="F620"/>
        </row>
        <row r="621">
          <cell r="D621" t="str">
            <v>KW</v>
          </cell>
          <cell r="F621"/>
        </row>
        <row r="622">
          <cell r="D622"/>
          <cell r="F622"/>
        </row>
        <row r="623">
          <cell r="D623" t="str">
            <v>KW</v>
          </cell>
          <cell r="F623"/>
        </row>
        <row r="624">
          <cell r="D624"/>
          <cell r="F624"/>
        </row>
        <row r="625">
          <cell r="D625" t="str">
            <v>KW</v>
          </cell>
          <cell r="F625"/>
        </row>
        <row r="626">
          <cell r="D626"/>
          <cell r="F626"/>
        </row>
        <row r="627">
          <cell r="D627" t="str">
            <v>KW</v>
          </cell>
          <cell r="F627"/>
        </row>
        <row r="628">
          <cell r="D628"/>
          <cell r="F628"/>
        </row>
        <row r="629">
          <cell r="D629" t="str">
            <v>KW</v>
          </cell>
          <cell r="F629"/>
        </row>
        <row r="630">
          <cell r="D630"/>
          <cell r="F630"/>
        </row>
        <row r="631">
          <cell r="D631" t="str">
            <v>KW</v>
          </cell>
          <cell r="F631"/>
        </row>
        <row r="632">
          <cell r="D632"/>
          <cell r="F632"/>
        </row>
        <row r="633">
          <cell r="D633" t="str">
            <v>KW</v>
          </cell>
          <cell r="F633"/>
        </row>
        <row r="634">
          <cell r="D634"/>
          <cell r="F634"/>
        </row>
        <row r="635">
          <cell r="D635" t="str">
            <v>KW</v>
          </cell>
          <cell r="F635"/>
        </row>
        <row r="636">
          <cell r="D636"/>
          <cell r="F636"/>
        </row>
        <row r="637">
          <cell r="D637" t="str">
            <v>KW</v>
          </cell>
          <cell r="F637"/>
        </row>
        <row r="638">
          <cell r="D638"/>
          <cell r="F638"/>
        </row>
        <row r="639">
          <cell r="D639" t="str">
            <v>KW</v>
          </cell>
          <cell r="F639"/>
        </row>
        <row r="640">
          <cell r="D640"/>
          <cell r="F640"/>
        </row>
        <row r="641">
          <cell r="D641" t="str">
            <v>KW</v>
          </cell>
          <cell r="F641"/>
        </row>
        <row r="642">
          <cell r="D642"/>
          <cell r="F642"/>
        </row>
        <row r="643">
          <cell r="D643" t="str">
            <v>KW</v>
          </cell>
          <cell r="F643"/>
        </row>
        <row r="644">
          <cell r="D644"/>
          <cell r="F644"/>
        </row>
        <row r="645">
          <cell r="D645" t="str">
            <v>KW</v>
          </cell>
          <cell r="F645"/>
        </row>
        <row r="646">
          <cell r="D646"/>
          <cell r="F646"/>
        </row>
        <row r="647">
          <cell r="D647" t="str">
            <v>KW</v>
          </cell>
          <cell r="F647"/>
        </row>
        <row r="648">
          <cell r="D648"/>
          <cell r="F648"/>
        </row>
        <row r="649">
          <cell r="D649" t="str">
            <v>KW</v>
          </cell>
          <cell r="F649"/>
        </row>
        <row r="650">
          <cell r="D650"/>
          <cell r="F650"/>
        </row>
        <row r="651">
          <cell r="D651" t="str">
            <v>KW</v>
          </cell>
          <cell r="F651"/>
        </row>
        <row r="652">
          <cell r="D652"/>
          <cell r="F652"/>
        </row>
        <row r="653">
          <cell r="D653" t="str">
            <v>KW</v>
          </cell>
          <cell r="F653"/>
        </row>
        <row r="654">
          <cell r="D654"/>
          <cell r="F654"/>
        </row>
        <row r="655">
          <cell r="D655" t="str">
            <v>KW</v>
          </cell>
          <cell r="F655"/>
        </row>
        <row r="656">
          <cell r="D656"/>
          <cell r="F656"/>
        </row>
        <row r="657">
          <cell r="D657" t="str">
            <v>KW</v>
          </cell>
          <cell r="F657"/>
        </row>
        <row r="658">
          <cell r="D658"/>
          <cell r="F658"/>
        </row>
        <row r="659">
          <cell r="D659" t="str">
            <v>KW</v>
          </cell>
          <cell r="F659"/>
        </row>
        <row r="660">
          <cell r="D660"/>
          <cell r="F660"/>
        </row>
        <row r="661">
          <cell r="D661" t="str">
            <v>KW</v>
          </cell>
          <cell r="F661"/>
        </row>
        <row r="662">
          <cell r="D662"/>
          <cell r="F662"/>
        </row>
        <row r="663">
          <cell r="D663" t="str">
            <v>KW</v>
          </cell>
          <cell r="F663"/>
        </row>
        <row r="664">
          <cell r="D664"/>
          <cell r="F664"/>
        </row>
        <row r="665">
          <cell r="D665" t="str">
            <v>KW</v>
          </cell>
          <cell r="F665"/>
        </row>
        <row r="666">
          <cell r="D666"/>
          <cell r="F666"/>
        </row>
        <row r="667">
          <cell r="D667" t="str">
            <v>KW</v>
          </cell>
          <cell r="F667"/>
        </row>
        <row r="668">
          <cell r="D668"/>
          <cell r="F668"/>
        </row>
        <row r="669">
          <cell r="D669" t="str">
            <v>KW</v>
          </cell>
          <cell r="F669"/>
        </row>
        <row r="670">
          <cell r="D670"/>
          <cell r="F670"/>
        </row>
        <row r="671">
          <cell r="D671" t="str">
            <v>KW</v>
          </cell>
          <cell r="F671"/>
        </row>
        <row r="672">
          <cell r="D672"/>
          <cell r="F672"/>
        </row>
        <row r="673">
          <cell r="D673" t="str">
            <v>KW</v>
          </cell>
          <cell r="F673"/>
        </row>
        <row r="674">
          <cell r="D674"/>
          <cell r="F674"/>
        </row>
        <row r="675">
          <cell r="D675" t="str">
            <v>KW</v>
          </cell>
          <cell r="F675"/>
        </row>
        <row r="676">
          <cell r="D676"/>
          <cell r="F676"/>
        </row>
        <row r="677">
          <cell r="D677" t="str">
            <v>KW</v>
          </cell>
          <cell r="F677"/>
        </row>
        <row r="678">
          <cell r="D678"/>
          <cell r="F678"/>
        </row>
        <row r="679">
          <cell r="D679" t="str">
            <v>KW</v>
          </cell>
          <cell r="F679"/>
        </row>
        <row r="680">
          <cell r="D680"/>
          <cell r="F680"/>
        </row>
        <row r="681">
          <cell r="D681" t="str">
            <v>KW</v>
          </cell>
          <cell r="F681"/>
        </row>
        <row r="682">
          <cell r="D682"/>
          <cell r="F682"/>
        </row>
        <row r="683">
          <cell r="D683" t="str">
            <v>KW</v>
          </cell>
          <cell r="F683"/>
        </row>
        <row r="684">
          <cell r="D684"/>
          <cell r="F684"/>
        </row>
        <row r="685">
          <cell r="D685" t="str">
            <v>KW</v>
          </cell>
          <cell r="F685"/>
        </row>
        <row r="686">
          <cell r="D686"/>
          <cell r="F686"/>
        </row>
        <row r="687">
          <cell r="D687" t="str">
            <v>KW</v>
          </cell>
          <cell r="F687"/>
        </row>
        <row r="688">
          <cell r="D688"/>
          <cell r="F688"/>
        </row>
        <row r="689">
          <cell r="D689" t="str">
            <v>KW</v>
          </cell>
          <cell r="F689"/>
        </row>
        <row r="690">
          <cell r="D690"/>
          <cell r="F690"/>
        </row>
        <row r="691">
          <cell r="D691" t="str">
            <v>KW</v>
          </cell>
          <cell r="F691"/>
        </row>
        <row r="692">
          <cell r="D692"/>
          <cell r="F692"/>
        </row>
        <row r="693">
          <cell r="D693" t="str">
            <v>KW</v>
          </cell>
          <cell r="F693"/>
        </row>
        <row r="694">
          <cell r="D694"/>
          <cell r="F694"/>
        </row>
        <row r="695">
          <cell r="D695" t="str">
            <v>KW</v>
          </cell>
          <cell r="F695"/>
        </row>
        <row r="696">
          <cell r="D696"/>
          <cell r="F696"/>
        </row>
        <row r="697">
          <cell r="D697" t="str">
            <v>KW</v>
          </cell>
          <cell r="F697"/>
        </row>
        <row r="698">
          <cell r="D698"/>
          <cell r="F698"/>
        </row>
        <row r="699">
          <cell r="D699" t="str">
            <v>KW</v>
          </cell>
          <cell r="F699"/>
        </row>
        <row r="700">
          <cell r="D700"/>
          <cell r="F700"/>
        </row>
        <row r="701">
          <cell r="D701" t="str">
            <v>KW</v>
          </cell>
          <cell r="F701"/>
        </row>
        <row r="702">
          <cell r="D702"/>
          <cell r="F702"/>
        </row>
        <row r="703">
          <cell r="D703" t="str">
            <v>KW</v>
          </cell>
          <cell r="F703"/>
        </row>
        <row r="704">
          <cell r="D704"/>
          <cell r="F704"/>
        </row>
        <row r="705">
          <cell r="D705" t="str">
            <v>KW</v>
          </cell>
          <cell r="F705"/>
        </row>
        <row r="706">
          <cell r="D706"/>
          <cell r="F706"/>
        </row>
        <row r="707">
          <cell r="D707" t="str">
            <v>KW</v>
          </cell>
          <cell r="F707"/>
        </row>
        <row r="708">
          <cell r="D708"/>
          <cell r="F708"/>
        </row>
        <row r="709">
          <cell r="D709" t="str">
            <v>KW</v>
          </cell>
          <cell r="F709"/>
        </row>
        <row r="710">
          <cell r="D710"/>
          <cell r="F710"/>
        </row>
        <row r="711">
          <cell r="D711" t="str">
            <v>KW</v>
          </cell>
          <cell r="F711"/>
        </row>
        <row r="712">
          <cell r="D712"/>
          <cell r="F712"/>
        </row>
        <row r="713">
          <cell r="D713" t="str">
            <v>KW</v>
          </cell>
          <cell r="F713"/>
        </row>
        <row r="714">
          <cell r="D714"/>
          <cell r="F714"/>
        </row>
        <row r="715">
          <cell r="D715" t="str">
            <v>KW</v>
          </cell>
          <cell r="F715"/>
        </row>
        <row r="716">
          <cell r="D716"/>
          <cell r="F716"/>
        </row>
        <row r="717">
          <cell r="D717" t="str">
            <v>KW</v>
          </cell>
          <cell r="F717"/>
        </row>
        <row r="718">
          <cell r="D718"/>
          <cell r="F718"/>
        </row>
        <row r="719">
          <cell r="D719" t="str">
            <v>KW</v>
          </cell>
          <cell r="F719"/>
        </row>
        <row r="720">
          <cell r="D720"/>
          <cell r="F720"/>
        </row>
        <row r="721">
          <cell r="D721" t="str">
            <v>KW</v>
          </cell>
          <cell r="F721"/>
        </row>
        <row r="722">
          <cell r="D722"/>
          <cell r="F722"/>
        </row>
        <row r="723">
          <cell r="D723" t="str">
            <v>KW</v>
          </cell>
          <cell r="F723"/>
        </row>
        <row r="724">
          <cell r="D724"/>
          <cell r="F724"/>
        </row>
        <row r="725">
          <cell r="D725" t="str">
            <v>KW</v>
          </cell>
          <cell r="F725"/>
        </row>
        <row r="726">
          <cell r="D726"/>
          <cell r="F726"/>
        </row>
        <row r="727">
          <cell r="D727" t="str">
            <v>KW</v>
          </cell>
          <cell r="F727"/>
        </row>
        <row r="728">
          <cell r="D728"/>
          <cell r="F728"/>
        </row>
        <row r="729">
          <cell r="D729" t="str">
            <v>KW</v>
          </cell>
          <cell r="F729"/>
        </row>
        <row r="730">
          <cell r="D730"/>
          <cell r="F730"/>
        </row>
        <row r="731">
          <cell r="D731" t="str">
            <v>KW</v>
          </cell>
          <cell r="F731"/>
        </row>
        <row r="732">
          <cell r="D732"/>
          <cell r="F732"/>
        </row>
        <row r="733">
          <cell r="D733" t="str">
            <v>KW</v>
          </cell>
          <cell r="F733"/>
        </row>
        <row r="734">
          <cell r="D734"/>
          <cell r="F734"/>
        </row>
        <row r="735">
          <cell r="D735" t="str">
            <v>KW</v>
          </cell>
          <cell r="F735"/>
        </row>
        <row r="736">
          <cell r="D736"/>
          <cell r="F736"/>
        </row>
        <row r="737">
          <cell r="D737" t="str">
            <v>KW</v>
          </cell>
          <cell r="F737"/>
        </row>
        <row r="738">
          <cell r="D738"/>
          <cell r="F738"/>
        </row>
        <row r="739">
          <cell r="D739" t="str">
            <v>KW</v>
          </cell>
          <cell r="F739"/>
        </row>
        <row r="740">
          <cell r="D740"/>
          <cell r="F740"/>
        </row>
        <row r="741">
          <cell r="D741" t="str">
            <v>KW</v>
          </cell>
          <cell r="F741"/>
        </row>
        <row r="742">
          <cell r="D742"/>
          <cell r="F742"/>
        </row>
        <row r="743">
          <cell r="D743" t="str">
            <v>KW</v>
          </cell>
          <cell r="F743"/>
        </row>
        <row r="744">
          <cell r="D744"/>
          <cell r="F744"/>
        </row>
        <row r="745">
          <cell r="D745" t="str">
            <v>KW</v>
          </cell>
          <cell r="F745"/>
        </row>
        <row r="746">
          <cell r="D746"/>
          <cell r="F746"/>
        </row>
        <row r="747">
          <cell r="D747" t="str">
            <v>KW</v>
          </cell>
          <cell r="F747"/>
        </row>
        <row r="748">
          <cell r="D748"/>
          <cell r="F748"/>
        </row>
        <row r="749">
          <cell r="D749" t="str">
            <v>KW</v>
          </cell>
          <cell r="F749"/>
        </row>
        <row r="750">
          <cell r="D750"/>
          <cell r="F750"/>
        </row>
        <row r="751">
          <cell r="D751" t="str">
            <v>KW</v>
          </cell>
          <cell r="F751"/>
        </row>
        <row r="752">
          <cell r="D752"/>
          <cell r="F752"/>
        </row>
        <row r="753">
          <cell r="D753" t="str">
            <v>KW</v>
          </cell>
          <cell r="F753"/>
        </row>
        <row r="754">
          <cell r="D754"/>
          <cell r="F754"/>
        </row>
        <row r="755">
          <cell r="D755" t="str">
            <v>KW</v>
          </cell>
          <cell r="F755"/>
        </row>
        <row r="756">
          <cell r="D756"/>
          <cell r="F756"/>
        </row>
        <row r="757">
          <cell r="D757" t="str">
            <v>KW</v>
          </cell>
          <cell r="F757"/>
        </row>
        <row r="758">
          <cell r="D758"/>
          <cell r="F758"/>
        </row>
        <row r="759">
          <cell r="D759" t="str">
            <v>KW</v>
          </cell>
          <cell r="F759"/>
        </row>
        <row r="760">
          <cell r="D760"/>
          <cell r="F760"/>
        </row>
        <row r="761">
          <cell r="D761" t="str">
            <v>KW</v>
          </cell>
          <cell r="F761"/>
        </row>
        <row r="762">
          <cell r="D762"/>
          <cell r="F762"/>
        </row>
        <row r="763">
          <cell r="D763" t="str">
            <v>KW</v>
          </cell>
          <cell r="F763"/>
        </row>
        <row r="764">
          <cell r="D764"/>
          <cell r="F764"/>
        </row>
        <row r="765">
          <cell r="D765" t="str">
            <v>KW</v>
          </cell>
          <cell r="F765"/>
        </row>
        <row r="766">
          <cell r="D766"/>
          <cell r="F766"/>
        </row>
        <row r="767">
          <cell r="D767" t="str">
            <v>KW</v>
          </cell>
          <cell r="F767"/>
        </row>
        <row r="768">
          <cell r="D768"/>
          <cell r="F768"/>
        </row>
        <row r="769">
          <cell r="D769" t="str">
            <v>KW</v>
          </cell>
          <cell r="F769"/>
        </row>
        <row r="770">
          <cell r="D770"/>
          <cell r="F770"/>
        </row>
        <row r="771">
          <cell r="D771" t="str">
            <v>KW</v>
          </cell>
          <cell r="F771"/>
        </row>
        <row r="772">
          <cell r="D772"/>
          <cell r="F772"/>
        </row>
        <row r="773">
          <cell r="D773" t="str">
            <v>KW</v>
          </cell>
          <cell r="F773"/>
        </row>
        <row r="774">
          <cell r="D774"/>
          <cell r="F774"/>
        </row>
        <row r="775">
          <cell r="D775" t="str">
            <v>KW</v>
          </cell>
          <cell r="F775"/>
        </row>
        <row r="776">
          <cell r="D776"/>
          <cell r="F776"/>
        </row>
        <row r="777">
          <cell r="D777" t="str">
            <v>KW</v>
          </cell>
          <cell r="F777"/>
        </row>
        <row r="778">
          <cell r="D778"/>
          <cell r="F778"/>
        </row>
        <row r="779">
          <cell r="D779" t="str">
            <v>KW</v>
          </cell>
          <cell r="F779"/>
        </row>
        <row r="780">
          <cell r="D780"/>
          <cell r="F780"/>
        </row>
        <row r="781">
          <cell r="D781" t="str">
            <v>KW</v>
          </cell>
          <cell r="F781"/>
        </row>
        <row r="782">
          <cell r="D782"/>
          <cell r="F782"/>
        </row>
        <row r="783">
          <cell r="D783" t="str">
            <v>KW</v>
          </cell>
          <cell r="F783"/>
        </row>
        <row r="784">
          <cell r="D784"/>
          <cell r="F784"/>
        </row>
        <row r="785">
          <cell r="D785" t="str">
            <v>KW</v>
          </cell>
          <cell r="F785"/>
        </row>
        <row r="786">
          <cell r="D786"/>
          <cell r="F786"/>
        </row>
        <row r="787">
          <cell r="D787" t="str">
            <v>KW</v>
          </cell>
          <cell r="F787"/>
        </row>
        <row r="788">
          <cell r="D788"/>
          <cell r="F788"/>
        </row>
        <row r="789">
          <cell r="D789" t="str">
            <v>KW</v>
          </cell>
          <cell r="F789"/>
        </row>
        <row r="790">
          <cell r="D790"/>
          <cell r="F790"/>
        </row>
        <row r="791">
          <cell r="D791" t="str">
            <v>KW</v>
          </cell>
          <cell r="F791"/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52371-FBA9-4055-AFE4-A8E52D1CB495}">
  <dimension ref="A4:I63"/>
  <sheetViews>
    <sheetView tabSelected="1" topLeftCell="A32" workbookViewId="0">
      <selection activeCell="E63" sqref="E63:F63"/>
    </sheetView>
  </sheetViews>
  <sheetFormatPr defaultColWidth="16.6640625" defaultRowHeight="14.4" x14ac:dyDescent="0.3"/>
  <cols>
    <col min="1" max="1" width="53.44140625" bestFit="1" customWidth="1"/>
    <col min="3" max="4" width="18.33203125" customWidth="1"/>
    <col min="5" max="5" width="19.88671875" customWidth="1"/>
    <col min="6" max="6" width="20.6640625" bestFit="1" customWidth="1"/>
    <col min="7" max="7" width="20" customWidth="1"/>
    <col min="8" max="8" width="18.5546875" customWidth="1"/>
  </cols>
  <sheetData>
    <row r="4" spans="1:8" ht="53.4" x14ac:dyDescent="0.3">
      <c r="A4" s="140" t="s">
        <v>105</v>
      </c>
      <c r="B4" s="141" t="s">
        <v>106</v>
      </c>
      <c r="C4" s="144" t="s">
        <v>107</v>
      </c>
      <c r="D4" s="195" t="s">
        <v>108</v>
      </c>
      <c r="E4" s="144" t="s">
        <v>138</v>
      </c>
      <c r="F4" s="145" t="s">
        <v>140</v>
      </c>
      <c r="G4" s="144" t="s">
        <v>139</v>
      </c>
      <c r="H4" s="145" t="s">
        <v>141</v>
      </c>
    </row>
    <row r="5" spans="1:8" x14ac:dyDescent="0.3">
      <c r="A5" s="146" t="s">
        <v>111</v>
      </c>
      <c r="B5" s="147" t="s">
        <v>112</v>
      </c>
      <c r="C5" s="148">
        <v>78678458.450000003</v>
      </c>
      <c r="D5" s="148">
        <v>0</v>
      </c>
      <c r="E5" s="149">
        <v>226269.35071408784</v>
      </c>
      <c r="F5" s="150">
        <v>2.8999999999999998E-3</v>
      </c>
      <c r="G5" s="149">
        <v>519389.94229865848</v>
      </c>
      <c r="H5" s="150">
        <v>6.6E-3</v>
      </c>
    </row>
    <row r="6" spans="1:8" ht="28.8" x14ac:dyDescent="0.3">
      <c r="A6" s="146" t="s">
        <v>113</v>
      </c>
      <c r="B6" s="147" t="s">
        <v>112</v>
      </c>
      <c r="C6" s="148">
        <v>34760662.890000001</v>
      </c>
      <c r="D6" s="148">
        <v>0</v>
      </c>
      <c r="E6" s="149">
        <v>109288.9565133517</v>
      </c>
      <c r="F6" s="150">
        <v>3.0999999999999999E-3</v>
      </c>
      <c r="G6" s="149">
        <v>240546.68135437401</v>
      </c>
      <c r="H6" s="150">
        <v>6.8999999999999999E-3</v>
      </c>
    </row>
    <row r="7" spans="1:8" ht="28.8" x14ac:dyDescent="0.3">
      <c r="A7" s="146" t="s">
        <v>114</v>
      </c>
      <c r="B7" s="147" t="s">
        <v>115</v>
      </c>
      <c r="C7" s="148">
        <v>110503499.95</v>
      </c>
      <c r="D7" s="148">
        <v>281712.42000000004</v>
      </c>
      <c r="E7" s="149">
        <v>358240.48738570086</v>
      </c>
      <c r="F7" s="150">
        <v>1.2717000000000001</v>
      </c>
      <c r="G7" s="149">
        <v>777542.2409072509</v>
      </c>
      <c r="H7" s="150">
        <v>2.7601</v>
      </c>
    </row>
    <row r="8" spans="1:8" ht="28.8" x14ac:dyDescent="0.3">
      <c r="A8" s="146" t="s">
        <v>116</v>
      </c>
      <c r="B8" s="147" t="s">
        <v>115</v>
      </c>
      <c r="C8" s="148">
        <v>20808630.27</v>
      </c>
      <c r="D8" s="148">
        <v>39174.11</v>
      </c>
      <c r="E8" s="149">
        <v>67459.346112354935</v>
      </c>
      <c r="F8" s="150">
        <v>1.722</v>
      </c>
      <c r="G8" s="149">
        <v>146416.98242740819</v>
      </c>
      <c r="H8" s="150">
        <v>3.7376</v>
      </c>
    </row>
    <row r="9" spans="1:8" ht="28.8" x14ac:dyDescent="0.3">
      <c r="A9" s="146" t="s">
        <v>117</v>
      </c>
      <c r="B9" s="147" t="s">
        <v>112</v>
      </c>
      <c r="C9" s="148">
        <v>621059.83999999997</v>
      </c>
      <c r="D9" s="148">
        <v>0</v>
      </c>
      <c r="E9" s="149">
        <v>2013.409347920707</v>
      </c>
      <c r="F9" s="150">
        <v>3.2000000000000002E-3</v>
      </c>
      <c r="G9" s="149">
        <v>4369.9996828118447</v>
      </c>
      <c r="H9" s="150">
        <v>7.0000000000000001E-3</v>
      </c>
    </row>
    <row r="10" spans="1:8" ht="28.8" x14ac:dyDescent="0.3">
      <c r="A10" s="146" t="s">
        <v>118</v>
      </c>
      <c r="B10" s="147" t="s">
        <v>115</v>
      </c>
      <c r="C10" s="148">
        <v>43746.95</v>
      </c>
      <c r="D10" s="148">
        <v>121.52000000000001</v>
      </c>
      <c r="E10" s="149">
        <v>141.82291689158288</v>
      </c>
      <c r="F10" s="150">
        <v>1.1671</v>
      </c>
      <c r="G10" s="149">
        <v>307.81922338431292</v>
      </c>
      <c r="H10" s="150">
        <v>2.5331000000000001</v>
      </c>
    </row>
    <row r="11" spans="1:8" ht="28.8" x14ac:dyDescent="0.3">
      <c r="A11" s="146" t="s">
        <v>119</v>
      </c>
      <c r="B11" s="147" t="s">
        <v>115</v>
      </c>
      <c r="C11" s="148">
        <v>1081156.25</v>
      </c>
      <c r="D11" s="148">
        <v>2932.4399999999996</v>
      </c>
      <c r="E11" s="149">
        <v>3504.9925306922069</v>
      </c>
      <c r="F11" s="150">
        <v>1.1952</v>
      </c>
      <c r="G11" s="149">
        <v>7607.4029671119024</v>
      </c>
      <c r="H11" s="150">
        <v>2.5941999999999998</v>
      </c>
    </row>
    <row r="12" spans="1:8" x14ac:dyDescent="0.3">
      <c r="E12" s="175">
        <f>SUM(E5:E11)</f>
        <v>766918.36552099977</v>
      </c>
      <c r="G12" s="175">
        <v>1696181.0688609995</v>
      </c>
    </row>
    <row r="14" spans="1:8" x14ac:dyDescent="0.3">
      <c r="F14" t="s">
        <v>143</v>
      </c>
      <c r="G14" s="196">
        <f>G12-E12</f>
        <v>929262.70333999977</v>
      </c>
    </row>
    <row r="15" spans="1:8" x14ac:dyDescent="0.3">
      <c r="A15" t="s">
        <v>142</v>
      </c>
      <c r="B15" s="197">
        <f>6/12</f>
        <v>0.5</v>
      </c>
    </row>
    <row r="16" spans="1:8" ht="40.200000000000003" x14ac:dyDescent="0.3">
      <c r="A16" s="140" t="s">
        <v>105</v>
      </c>
      <c r="B16" s="141" t="s">
        <v>106</v>
      </c>
      <c r="C16" s="144" t="s">
        <v>107</v>
      </c>
      <c r="D16" s="195" t="s">
        <v>108</v>
      </c>
      <c r="E16" s="145" t="s">
        <v>141</v>
      </c>
    </row>
    <row r="17" spans="1:9" x14ac:dyDescent="0.3">
      <c r="A17" s="146" t="s">
        <v>111</v>
      </c>
      <c r="B17" s="147" t="s">
        <v>112</v>
      </c>
      <c r="C17" s="148">
        <f>C5*$B$15</f>
        <v>39339229.225000001</v>
      </c>
      <c r="D17" s="148">
        <f>D5*$B$15</f>
        <v>0</v>
      </c>
      <c r="E17" s="155">
        <v>6.6E-3</v>
      </c>
      <c r="F17" s="198">
        <f>C17*E17</f>
        <v>259638.912885</v>
      </c>
    </row>
    <row r="18" spans="1:9" ht="28.8" x14ac:dyDescent="0.3">
      <c r="A18" s="146" t="s">
        <v>113</v>
      </c>
      <c r="B18" s="147" t="s">
        <v>112</v>
      </c>
      <c r="C18" s="148">
        <f t="shared" ref="C18:D23" si="0">C6*$B$15</f>
        <v>17380331.445</v>
      </c>
      <c r="D18" s="148">
        <f t="shared" si="0"/>
        <v>0</v>
      </c>
      <c r="E18" s="155">
        <v>6.8999999999999999E-3</v>
      </c>
      <c r="F18" s="198">
        <f t="shared" ref="F18:F21" si="1">C18*E18</f>
        <v>119924.2869705</v>
      </c>
    </row>
    <row r="19" spans="1:9" ht="28.8" x14ac:dyDescent="0.3">
      <c r="A19" s="146" t="s">
        <v>114</v>
      </c>
      <c r="B19" s="147" t="s">
        <v>115</v>
      </c>
      <c r="C19" s="148">
        <f t="shared" si="0"/>
        <v>55251749.975000001</v>
      </c>
      <c r="D19" s="148">
        <f t="shared" si="0"/>
        <v>140856.21000000002</v>
      </c>
      <c r="E19" s="155">
        <v>2.7601</v>
      </c>
      <c r="F19" s="198">
        <f>D19*E19</f>
        <v>388777.22522100003</v>
      </c>
    </row>
    <row r="20" spans="1:9" ht="28.8" x14ac:dyDescent="0.3">
      <c r="A20" s="146" t="s">
        <v>116</v>
      </c>
      <c r="B20" s="147" t="s">
        <v>115</v>
      </c>
      <c r="C20" s="148">
        <f t="shared" si="0"/>
        <v>10404315.135</v>
      </c>
      <c r="D20" s="148">
        <f t="shared" si="0"/>
        <v>19587.055</v>
      </c>
      <c r="E20" s="155">
        <v>3.7376</v>
      </c>
      <c r="F20" s="198">
        <f>D20*E20</f>
        <v>73208.576767999999</v>
      </c>
    </row>
    <row r="21" spans="1:9" ht="28.8" x14ac:dyDescent="0.3">
      <c r="A21" s="146" t="s">
        <v>117</v>
      </c>
      <c r="B21" s="147" t="s">
        <v>112</v>
      </c>
      <c r="C21" s="148">
        <f t="shared" si="0"/>
        <v>310529.91999999998</v>
      </c>
      <c r="D21" s="148">
        <f t="shared" si="0"/>
        <v>0</v>
      </c>
      <c r="E21" s="155">
        <v>7.0000000000000001E-3</v>
      </c>
      <c r="F21" s="198">
        <f t="shared" si="1"/>
        <v>2173.7094400000001</v>
      </c>
    </row>
    <row r="22" spans="1:9" ht="28.8" x14ac:dyDescent="0.3">
      <c r="A22" s="146" t="s">
        <v>118</v>
      </c>
      <c r="B22" s="147" t="s">
        <v>115</v>
      </c>
      <c r="C22" s="148">
        <f t="shared" si="0"/>
        <v>21873.474999999999</v>
      </c>
      <c r="D22" s="148">
        <f t="shared" si="0"/>
        <v>60.760000000000005</v>
      </c>
      <c r="E22" s="155">
        <v>2.5331000000000001</v>
      </c>
      <c r="F22" s="198">
        <f>D22*E22</f>
        <v>153.91115600000003</v>
      </c>
    </row>
    <row r="23" spans="1:9" ht="28.8" x14ac:dyDescent="0.3">
      <c r="A23" s="146" t="s">
        <v>119</v>
      </c>
      <c r="B23" s="147" t="s">
        <v>115</v>
      </c>
      <c r="C23" s="148">
        <f t="shared" si="0"/>
        <v>540578.125</v>
      </c>
      <c r="D23" s="148">
        <f t="shared" si="0"/>
        <v>1466.2199999999998</v>
      </c>
      <c r="E23" s="155">
        <v>2.5941999999999998</v>
      </c>
      <c r="F23" s="198">
        <f>D23*E23</f>
        <v>3803.6679239999994</v>
      </c>
    </row>
    <row r="24" spans="1:9" x14ac:dyDescent="0.3">
      <c r="E24" t="s">
        <v>146</v>
      </c>
      <c r="F24" s="199">
        <f>SUM(F17:F23)</f>
        <v>847680.29036450002</v>
      </c>
    </row>
    <row r="25" spans="1:9" x14ac:dyDescent="0.3">
      <c r="F25" s="200"/>
    </row>
    <row r="26" spans="1:9" x14ac:dyDescent="0.3">
      <c r="E26" t="s">
        <v>145</v>
      </c>
      <c r="F26" s="199">
        <f>E12</f>
        <v>766918.36552099977</v>
      </c>
    </row>
    <row r="27" spans="1:9" x14ac:dyDescent="0.3">
      <c r="E27" t="s">
        <v>144</v>
      </c>
      <c r="F27" s="201">
        <f>F24-E12</f>
        <v>80761.924843500252</v>
      </c>
    </row>
    <row r="32" spans="1:9" ht="129.6" x14ac:dyDescent="0.3">
      <c r="C32" s="254" t="s">
        <v>134</v>
      </c>
      <c r="D32" s="254"/>
      <c r="E32" s="254" t="s">
        <v>135</v>
      </c>
      <c r="F32" s="254" t="s">
        <v>147</v>
      </c>
      <c r="G32" s="254" t="s">
        <v>148</v>
      </c>
      <c r="H32" s="255" t="s">
        <v>136</v>
      </c>
      <c r="I32" s="256" t="s">
        <v>150</v>
      </c>
    </row>
    <row r="33" spans="1:9" x14ac:dyDescent="0.3">
      <c r="C33" s="257" t="s">
        <v>112</v>
      </c>
      <c r="D33" s="257" t="s">
        <v>115</v>
      </c>
      <c r="H33" s="187"/>
      <c r="I33" s="188"/>
    </row>
    <row r="34" spans="1:9" x14ac:dyDescent="0.3">
      <c r="H34" s="187"/>
      <c r="I34" s="188"/>
    </row>
    <row r="35" spans="1:9" x14ac:dyDescent="0.3">
      <c r="A35" t="s">
        <v>111</v>
      </c>
      <c r="B35" t="s">
        <v>112</v>
      </c>
      <c r="C35" s="184">
        <v>78678458</v>
      </c>
      <c r="D35" s="184">
        <v>0</v>
      </c>
      <c r="E35" s="186">
        <v>0.42332602911240241</v>
      </c>
      <c r="F35" s="187">
        <v>-9955</v>
      </c>
      <c r="G35" s="188">
        <v>-1E-4</v>
      </c>
      <c r="H35" s="187">
        <v>-19840</v>
      </c>
      <c r="I35" s="188">
        <v>-2.9999999999999997E-4</v>
      </c>
    </row>
    <row r="36" spans="1:9" x14ac:dyDescent="0.3">
      <c r="A36" t="s">
        <v>113</v>
      </c>
      <c r="B36" t="s">
        <v>112</v>
      </c>
      <c r="C36" s="184">
        <v>34760663</v>
      </c>
      <c r="D36" s="184">
        <v>0</v>
      </c>
      <c r="E36" s="186">
        <v>0.18702823887453934</v>
      </c>
      <c r="F36" s="187">
        <v>-4398</v>
      </c>
      <c r="G36" s="188">
        <v>-1E-4</v>
      </c>
      <c r="H36" s="187">
        <v>-8765</v>
      </c>
      <c r="I36" s="188">
        <v>-2.9999999999999997E-4</v>
      </c>
    </row>
    <row r="37" spans="1:9" x14ac:dyDescent="0.3">
      <c r="A37" t="s">
        <v>114</v>
      </c>
      <c r="B37" t="s">
        <v>115</v>
      </c>
      <c r="C37" s="184">
        <v>70672748</v>
      </c>
      <c r="D37" s="184">
        <v>190637.00000000006</v>
      </c>
      <c r="E37" s="186">
        <v>0.38025165385551252</v>
      </c>
      <c r="F37" s="187">
        <v>-8942</v>
      </c>
      <c r="G37" s="188">
        <v>-4.6899999999999997E-2</v>
      </c>
      <c r="H37" s="187">
        <v>-17821</v>
      </c>
      <c r="I37" s="188">
        <v>-9.35E-2</v>
      </c>
    </row>
    <row r="38" spans="1:9" x14ac:dyDescent="0.3">
      <c r="A38" t="s">
        <v>116</v>
      </c>
      <c r="B38" t="s">
        <v>115</v>
      </c>
      <c r="C38" s="184">
        <v>0</v>
      </c>
      <c r="D38" s="184">
        <v>180</v>
      </c>
      <c r="E38" s="186">
        <v>0</v>
      </c>
      <c r="F38" s="187">
        <v>0</v>
      </c>
      <c r="G38" s="188">
        <v>0</v>
      </c>
      <c r="H38" s="187">
        <v>0</v>
      </c>
      <c r="I38" s="188">
        <v>0</v>
      </c>
    </row>
    <row r="39" spans="1:9" x14ac:dyDescent="0.3">
      <c r="A39" t="s">
        <v>117</v>
      </c>
      <c r="B39" t="s">
        <v>112</v>
      </c>
      <c r="C39" s="184">
        <v>621060</v>
      </c>
      <c r="D39" s="184">
        <v>0</v>
      </c>
      <c r="E39" s="186">
        <v>3.3415863798518857E-3</v>
      </c>
      <c r="F39" s="187">
        <v>-79</v>
      </c>
      <c r="G39" s="188">
        <v>-1E-4</v>
      </c>
      <c r="H39" s="187">
        <v>-157</v>
      </c>
      <c r="I39" s="188">
        <v>-2.9999999999999997E-4</v>
      </c>
    </row>
    <row r="40" spans="1:9" x14ac:dyDescent="0.3">
      <c r="A40" t="s">
        <v>118</v>
      </c>
      <c r="B40" t="s">
        <v>115</v>
      </c>
      <c r="C40" s="184">
        <v>43747</v>
      </c>
      <c r="D40" s="184">
        <v>121.52000000000001</v>
      </c>
      <c r="E40" s="186">
        <v>2.3537883515180571E-4</v>
      </c>
      <c r="F40" s="187">
        <v>-6</v>
      </c>
      <c r="G40" s="188">
        <v>-4.9399999999999999E-2</v>
      </c>
      <c r="H40" s="187">
        <v>-11</v>
      </c>
      <c r="I40" s="188">
        <v>-9.0499999999999997E-2</v>
      </c>
    </row>
    <row r="41" spans="1:9" ht="15" thickBot="1" x14ac:dyDescent="0.35">
      <c r="A41" t="s">
        <v>119</v>
      </c>
      <c r="B41" t="s">
        <v>115</v>
      </c>
      <c r="C41" s="184">
        <v>1081156</v>
      </c>
      <c r="D41" s="184">
        <v>2932.4399999999996</v>
      </c>
      <c r="E41" s="186">
        <v>5.8171129425420177E-3</v>
      </c>
      <c r="F41" s="187">
        <v>-137</v>
      </c>
      <c r="G41" s="188">
        <v>-4.6699999999999998E-2</v>
      </c>
      <c r="H41" s="187">
        <v>-273</v>
      </c>
      <c r="I41" s="188">
        <v>-9.3100000000000002E-2</v>
      </c>
    </row>
    <row r="42" spans="1:9" x14ac:dyDescent="0.3">
      <c r="B42" t="s">
        <v>128</v>
      </c>
      <c r="C42" s="190">
        <v>185857832</v>
      </c>
      <c r="D42" s="190">
        <v>193870.96000000005</v>
      </c>
      <c r="E42" s="192">
        <v>1</v>
      </c>
      <c r="F42" s="193">
        <v>-23517</v>
      </c>
      <c r="G42" s="194"/>
      <c r="H42" s="193">
        <v>-46867</v>
      </c>
      <c r="I42" s="194"/>
    </row>
    <row r="44" spans="1:9" x14ac:dyDescent="0.3">
      <c r="G44" t="s">
        <v>149</v>
      </c>
      <c r="H44" s="187">
        <f>H42-F42</f>
        <v>-23350</v>
      </c>
    </row>
    <row r="48" spans="1:9" x14ac:dyDescent="0.3">
      <c r="A48" t="s">
        <v>142</v>
      </c>
      <c r="B48" s="197">
        <f>6/12</f>
        <v>0.5</v>
      </c>
    </row>
    <row r="50" spans="1:6" ht="43.2" x14ac:dyDescent="0.3">
      <c r="C50" s="259" t="s">
        <v>112</v>
      </c>
      <c r="D50" s="259" t="s">
        <v>115</v>
      </c>
      <c r="E50" s="256" t="s">
        <v>150</v>
      </c>
      <c r="F50" s="258" t="s">
        <v>136</v>
      </c>
    </row>
    <row r="52" spans="1:6" x14ac:dyDescent="0.3">
      <c r="A52" t="s">
        <v>111</v>
      </c>
      <c r="B52" t="s">
        <v>112</v>
      </c>
      <c r="C52" s="184">
        <f>C35*$B$48</f>
        <v>39339229</v>
      </c>
      <c r="D52" s="184">
        <f>D35*$B$48</f>
        <v>0</v>
      </c>
      <c r="E52" s="188">
        <v>-2.9999999999999997E-4</v>
      </c>
      <c r="F52" s="187">
        <f>C52*E52</f>
        <v>-11801.768699999999</v>
      </c>
    </row>
    <row r="53" spans="1:6" x14ac:dyDescent="0.3">
      <c r="A53" t="s">
        <v>113</v>
      </c>
      <c r="B53" t="s">
        <v>112</v>
      </c>
      <c r="C53" s="184">
        <f t="shared" ref="C53:D53" si="2">C36*$B$48</f>
        <v>17380331.5</v>
      </c>
      <c r="D53" s="184">
        <f t="shared" si="2"/>
        <v>0</v>
      </c>
      <c r="E53" s="188">
        <v>-2.9999999999999997E-4</v>
      </c>
      <c r="F53" s="187">
        <f t="shared" ref="F53:F58" si="3">C53*E53</f>
        <v>-5214.0994499999997</v>
      </c>
    </row>
    <row r="54" spans="1:6" x14ac:dyDescent="0.3">
      <c r="A54" t="s">
        <v>114</v>
      </c>
      <c r="B54" t="s">
        <v>115</v>
      </c>
      <c r="C54" s="184">
        <f t="shared" ref="C54:D54" si="4">C37*$B$48</f>
        <v>35336374</v>
      </c>
      <c r="D54" s="184">
        <f t="shared" si="4"/>
        <v>95318.500000000029</v>
      </c>
      <c r="E54" s="188">
        <v>-9.35E-2</v>
      </c>
      <c r="F54" s="187">
        <f>D54*E54</f>
        <v>-8912.2797500000033</v>
      </c>
    </row>
    <row r="55" spans="1:6" x14ac:dyDescent="0.3">
      <c r="A55" t="s">
        <v>116</v>
      </c>
      <c r="B55" t="s">
        <v>115</v>
      </c>
      <c r="C55" s="184">
        <f t="shared" ref="C55:D55" si="5">C38*$B$48</f>
        <v>0</v>
      </c>
      <c r="D55" s="184">
        <f t="shared" si="5"/>
        <v>90</v>
      </c>
      <c r="E55" s="188">
        <v>0</v>
      </c>
      <c r="F55" s="187">
        <f t="shared" si="3"/>
        <v>0</v>
      </c>
    </row>
    <row r="56" spans="1:6" x14ac:dyDescent="0.3">
      <c r="A56" t="s">
        <v>117</v>
      </c>
      <c r="B56" t="s">
        <v>112</v>
      </c>
      <c r="C56" s="184">
        <f t="shared" ref="C56:D56" si="6">C39*$B$48</f>
        <v>310530</v>
      </c>
      <c r="D56" s="184">
        <f t="shared" si="6"/>
        <v>0</v>
      </c>
      <c r="E56" s="188">
        <v>-2.9999999999999997E-4</v>
      </c>
      <c r="F56" s="187">
        <f t="shared" si="3"/>
        <v>-93.158999999999992</v>
      </c>
    </row>
    <row r="57" spans="1:6" x14ac:dyDescent="0.3">
      <c r="A57" t="s">
        <v>118</v>
      </c>
      <c r="B57" t="s">
        <v>115</v>
      </c>
      <c r="C57" s="184">
        <f t="shared" ref="C57:D57" si="7">C40*$B$48</f>
        <v>21873.5</v>
      </c>
      <c r="D57" s="184">
        <f t="shared" si="7"/>
        <v>60.760000000000005</v>
      </c>
      <c r="E57" s="188">
        <v>-9.0499999999999997E-2</v>
      </c>
      <c r="F57" s="187">
        <f>D57*E57</f>
        <v>-5.49878</v>
      </c>
    </row>
    <row r="58" spans="1:6" ht="15" thickBot="1" x14ac:dyDescent="0.35">
      <c r="A58" t="s">
        <v>119</v>
      </c>
      <c r="B58" t="s">
        <v>115</v>
      </c>
      <c r="C58" s="184">
        <f t="shared" ref="C58:D58" si="8">C41*$B$48</f>
        <v>540578</v>
      </c>
      <c r="D58" s="184">
        <f t="shared" si="8"/>
        <v>1466.2199999999998</v>
      </c>
      <c r="E58" s="188">
        <v>-9.3100000000000002E-2</v>
      </c>
      <c r="F58" s="187">
        <f>D58*E58</f>
        <v>-136.50508199999999</v>
      </c>
    </row>
    <row r="59" spans="1:6" x14ac:dyDescent="0.3">
      <c r="C59" s="190"/>
      <c r="D59" s="190"/>
      <c r="F59" s="193">
        <f>SUM(F52:F58)</f>
        <v>-26163.310762000005</v>
      </c>
    </row>
    <row r="61" spans="1:6" x14ac:dyDescent="0.3">
      <c r="E61" t="s">
        <v>151</v>
      </c>
      <c r="F61" s="187">
        <f>F42</f>
        <v>-23517</v>
      </c>
    </row>
    <row r="63" spans="1:6" x14ac:dyDescent="0.3">
      <c r="E63" t="s">
        <v>152</v>
      </c>
      <c r="F63" s="187">
        <f>F61-F59</f>
        <v>2646.3107620000046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BE695-06B2-4EC7-9DBD-6662209DEB1D}">
  <sheetPr>
    <pageSetUpPr fitToPage="1"/>
  </sheetPr>
  <dimension ref="A1:CB51"/>
  <sheetViews>
    <sheetView topLeftCell="B1" zoomScale="70" zoomScaleNormal="70" workbookViewId="0">
      <selection activeCell="BS59" sqref="BS59"/>
    </sheetView>
  </sheetViews>
  <sheetFormatPr defaultColWidth="9.109375" defaultRowHeight="14.4" x14ac:dyDescent="0.3"/>
  <cols>
    <col min="1" max="1" width="9.109375" style="1" hidden="1" customWidth="1"/>
    <col min="2" max="2" width="2.88671875" style="1" bestFit="1" customWidth="1"/>
    <col min="3" max="3" width="90.5546875" style="1" customWidth="1"/>
    <col min="4" max="4" width="16.5546875" style="1" customWidth="1"/>
    <col min="5" max="5" width="16.109375" style="132" hidden="1" customWidth="1"/>
    <col min="6" max="6" width="23.109375" style="132" hidden="1" customWidth="1"/>
    <col min="7" max="8" width="18.44140625" style="132" hidden="1" customWidth="1"/>
    <col min="9" max="9" width="14.88671875" style="132" hidden="1" customWidth="1"/>
    <col min="10" max="10" width="14.109375" style="132" hidden="1" customWidth="1"/>
    <col min="11" max="13" width="14.88671875" style="132" hidden="1" customWidth="1"/>
    <col min="14" max="14" width="15.44140625" style="132" hidden="1" customWidth="1"/>
    <col min="15" max="15" width="16.109375" style="132" hidden="1" customWidth="1"/>
    <col min="16" max="16" width="23.109375" style="132" hidden="1" customWidth="1"/>
    <col min="17" max="18" width="18.44140625" style="132" hidden="1" customWidth="1"/>
    <col min="19" max="19" width="14.88671875" style="132" hidden="1" customWidth="1"/>
    <col min="20" max="20" width="14.109375" style="132" hidden="1" customWidth="1"/>
    <col min="21" max="23" width="14.88671875" style="132" hidden="1" customWidth="1"/>
    <col min="24" max="24" width="15.44140625" style="132" hidden="1" customWidth="1"/>
    <col min="25" max="25" width="16.109375" style="132" hidden="1" customWidth="1"/>
    <col min="26" max="26" width="23.109375" style="132" hidden="1" customWidth="1"/>
    <col min="27" max="28" width="18.44140625" style="132" hidden="1" customWidth="1"/>
    <col min="29" max="29" width="14.88671875" style="132" hidden="1" customWidth="1"/>
    <col min="30" max="30" width="14.109375" style="132" hidden="1" customWidth="1"/>
    <col min="31" max="33" width="14.88671875" style="132" hidden="1" customWidth="1"/>
    <col min="34" max="34" width="15.44140625" style="132" hidden="1" customWidth="1"/>
    <col min="35" max="35" width="16.109375" style="132" hidden="1" customWidth="1"/>
    <col min="36" max="36" width="23.109375" style="132" hidden="1" customWidth="1"/>
    <col min="37" max="38" width="18.44140625" style="132" hidden="1" customWidth="1"/>
    <col min="39" max="39" width="14.88671875" style="132" hidden="1" customWidth="1"/>
    <col min="40" max="40" width="14.109375" style="132" hidden="1" customWidth="1"/>
    <col min="41" max="43" width="14.88671875" style="132" hidden="1" customWidth="1"/>
    <col min="44" max="44" width="15.44140625" style="132" hidden="1" customWidth="1"/>
    <col min="45" max="45" width="16.109375" style="132" hidden="1" customWidth="1"/>
    <col min="46" max="46" width="23.109375" style="132" hidden="1" customWidth="1"/>
    <col min="47" max="48" width="18.44140625" style="132" hidden="1" customWidth="1"/>
    <col min="49" max="49" width="14.88671875" style="132" hidden="1" customWidth="1"/>
    <col min="50" max="50" width="14.109375" style="132" hidden="1" customWidth="1"/>
    <col min="51" max="53" width="14.88671875" style="132" hidden="1" customWidth="1"/>
    <col min="54" max="54" width="15.44140625" style="132" hidden="1" customWidth="1"/>
    <col min="55" max="55" width="16.109375" style="132" hidden="1" customWidth="1"/>
    <col min="56" max="56" width="23.109375" style="132" hidden="1" customWidth="1"/>
    <col min="57" max="58" width="18.44140625" style="132" hidden="1" customWidth="1"/>
    <col min="59" max="59" width="14.88671875" style="132" customWidth="1"/>
    <col min="60" max="60" width="14.109375" style="132" hidden="1" customWidth="1"/>
    <col min="61" max="63" width="14.88671875" style="132" hidden="1" customWidth="1"/>
    <col min="64" max="64" width="15.44140625" style="132" customWidth="1"/>
    <col min="65" max="66" width="14.88671875" style="132" customWidth="1"/>
    <col min="67" max="67" width="16.88671875" style="132" customWidth="1"/>
    <col min="68" max="68" width="17.109375" style="132" customWidth="1"/>
    <col min="69" max="70" width="26.88671875" style="132" customWidth="1"/>
    <col min="71" max="71" width="18.109375" style="132" customWidth="1"/>
    <col min="72" max="72" width="13.88671875" style="132" customWidth="1"/>
    <col min="73" max="73" width="14.44140625" style="132" hidden="1" customWidth="1"/>
    <col min="74" max="74" width="22.44140625" style="132" hidden="1" customWidth="1"/>
    <col min="75" max="75" width="19.5546875" style="132" hidden="1" customWidth="1"/>
    <col min="76" max="76" width="0" style="13" hidden="1" customWidth="1"/>
    <col min="77" max="77" width="0" style="1" hidden="1" customWidth="1"/>
    <col min="78" max="16384" width="9.109375" style="1"/>
  </cols>
  <sheetData>
    <row r="1" spans="3:80" ht="12.75" customHeight="1" x14ac:dyDescent="0.3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3"/>
      <c r="BY1" s="4"/>
      <c r="BZ1" s="4"/>
      <c r="CA1" s="4"/>
      <c r="CB1" s="5" t="b">
        <v>0</v>
      </c>
    </row>
    <row r="2" spans="3:80" ht="12.75" customHeight="1" x14ac:dyDescent="0.3">
      <c r="C2" s="4" t="b">
        <v>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3"/>
      <c r="BY2" s="4"/>
      <c r="BZ2" s="4"/>
      <c r="CA2" s="4"/>
      <c r="CB2" s="5" t="b">
        <v>0</v>
      </c>
    </row>
    <row r="3" spans="3:80" ht="12.75" customHeight="1" x14ac:dyDescent="0.3">
      <c r="C3" s="4" t="b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3"/>
      <c r="BY3" s="4"/>
      <c r="BZ3" s="4"/>
      <c r="CA3" s="4"/>
      <c r="CB3" s="5" t="b">
        <v>0</v>
      </c>
    </row>
    <row r="4" spans="3:80" ht="12.75" customHeight="1" x14ac:dyDescent="0.3"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3"/>
      <c r="BY4" s="4"/>
      <c r="BZ4" s="4"/>
      <c r="CA4" s="4"/>
      <c r="CB4" s="5" t="b">
        <v>0</v>
      </c>
    </row>
    <row r="5" spans="3:80" ht="12.75" customHeight="1" x14ac:dyDescent="0.3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3"/>
      <c r="BY5" s="4"/>
      <c r="BZ5" s="4"/>
      <c r="CA5" s="4"/>
      <c r="CB5" s="5" t="b">
        <v>0</v>
      </c>
    </row>
    <row r="6" spans="3:80" ht="12.75" customHeight="1" x14ac:dyDescent="0.3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3"/>
      <c r="BY6" s="4"/>
      <c r="BZ6" s="4"/>
      <c r="CA6" s="4"/>
      <c r="CB6" s="5" t="b">
        <v>0</v>
      </c>
    </row>
    <row r="7" spans="3:80" x14ac:dyDescent="0.3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3"/>
      <c r="BY7" s="4"/>
      <c r="BZ7" s="4"/>
      <c r="CA7" s="4"/>
      <c r="CB7" s="5" t="b">
        <v>0</v>
      </c>
    </row>
    <row r="8" spans="3:80" x14ac:dyDescent="0.3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3"/>
      <c r="BY8" s="4"/>
      <c r="BZ8" s="4"/>
      <c r="CA8" s="4"/>
      <c r="CB8" s="5" t="b">
        <v>0</v>
      </c>
    </row>
    <row r="9" spans="3:80" x14ac:dyDescent="0.3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3"/>
      <c r="BY9" s="4"/>
      <c r="BZ9" s="4"/>
      <c r="CA9" s="4"/>
      <c r="CB9" s="5" t="b">
        <v>0</v>
      </c>
    </row>
    <row r="10" spans="3:80" x14ac:dyDescent="0.3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4"/>
      <c r="CB10" s="5" t="b">
        <v>1</v>
      </c>
    </row>
    <row r="11" spans="3:80" x14ac:dyDescent="0.3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4"/>
      <c r="CB11" s="5" t="b">
        <v>1</v>
      </c>
    </row>
    <row r="12" spans="3:80" ht="63" customHeight="1" x14ac:dyDescent="0.3">
      <c r="C12" s="240" t="s">
        <v>0</v>
      </c>
      <c r="D12" s="24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4"/>
      <c r="CB12" s="4"/>
    </row>
    <row r="13" spans="3:80" ht="24.75" customHeight="1" thickBot="1" x14ac:dyDescent="0.35">
      <c r="C13" s="240"/>
      <c r="D13" s="240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4"/>
      <c r="CB13" s="4"/>
    </row>
    <row r="14" spans="3:80" ht="44.25" hidden="1" customHeight="1" x14ac:dyDescent="0.3">
      <c r="C14" s="240"/>
      <c r="D14" s="24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4"/>
      <c r="CB14" s="4"/>
    </row>
    <row r="15" spans="3:80" ht="101.25" hidden="1" customHeight="1" x14ac:dyDescent="0.3">
      <c r="C15" s="240"/>
      <c r="D15" s="24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6"/>
      <c r="BU15" s="6"/>
      <c r="BV15" s="7"/>
      <c r="BW15" s="2"/>
      <c r="BX15" s="3"/>
      <c r="BY15" s="4"/>
      <c r="BZ15" s="4"/>
      <c r="CA15" s="4"/>
      <c r="CB15" s="4"/>
    </row>
    <row r="16" spans="3:80" ht="33" thickBot="1" x14ac:dyDescent="0.6">
      <c r="C16" s="8"/>
      <c r="D16" s="9"/>
      <c r="E16" s="230">
        <v>2017</v>
      </c>
      <c r="F16" s="231"/>
      <c r="G16" s="231"/>
      <c r="H16" s="231"/>
      <c r="I16" s="231"/>
      <c r="J16" s="231"/>
      <c r="K16" s="231"/>
      <c r="L16" s="231"/>
      <c r="M16" s="231"/>
      <c r="N16" s="232"/>
      <c r="O16" s="230">
        <f>E16+1</f>
        <v>2018</v>
      </c>
      <c r="P16" s="231"/>
      <c r="Q16" s="231"/>
      <c r="R16" s="231"/>
      <c r="S16" s="231"/>
      <c r="T16" s="231"/>
      <c r="U16" s="231"/>
      <c r="V16" s="231"/>
      <c r="W16" s="231"/>
      <c r="X16" s="232"/>
      <c r="Y16" s="230">
        <f>O16+1</f>
        <v>2019</v>
      </c>
      <c r="Z16" s="231"/>
      <c r="AA16" s="231"/>
      <c r="AB16" s="231"/>
      <c r="AC16" s="231"/>
      <c r="AD16" s="231"/>
      <c r="AE16" s="231"/>
      <c r="AF16" s="231"/>
      <c r="AG16" s="231"/>
      <c r="AH16" s="232"/>
      <c r="AI16" s="230">
        <f>Y16+1</f>
        <v>2020</v>
      </c>
      <c r="AJ16" s="231"/>
      <c r="AK16" s="231"/>
      <c r="AL16" s="231"/>
      <c r="AM16" s="231"/>
      <c r="AN16" s="231"/>
      <c r="AO16" s="231"/>
      <c r="AP16" s="231"/>
      <c r="AQ16" s="231"/>
      <c r="AR16" s="232"/>
      <c r="AS16" s="230">
        <f>AI16+1</f>
        <v>2021</v>
      </c>
      <c r="AT16" s="231"/>
      <c r="AU16" s="231"/>
      <c r="AV16" s="231"/>
      <c r="AW16" s="231"/>
      <c r="AX16" s="231"/>
      <c r="AY16" s="231"/>
      <c r="AZ16" s="231"/>
      <c r="BA16" s="231"/>
      <c r="BB16" s="231"/>
      <c r="BC16" s="230">
        <f>AS16+1</f>
        <v>2022</v>
      </c>
      <c r="BD16" s="231"/>
      <c r="BE16" s="231"/>
      <c r="BF16" s="231"/>
      <c r="BG16" s="231"/>
      <c r="BH16" s="231"/>
      <c r="BI16" s="231"/>
      <c r="BJ16" s="231"/>
      <c r="BK16" s="231"/>
      <c r="BL16" s="232"/>
      <c r="BM16" s="230">
        <f>BC16+1</f>
        <v>2023</v>
      </c>
      <c r="BN16" s="231"/>
      <c r="BO16" s="231"/>
      <c r="BP16" s="231"/>
      <c r="BQ16" s="233" t="s">
        <v>1</v>
      </c>
      <c r="BR16" s="234"/>
      <c r="BS16" s="234"/>
      <c r="BT16" s="235"/>
      <c r="BU16" s="10"/>
      <c r="BV16" s="11" t="s">
        <v>2</v>
      </c>
      <c r="BW16" s="12"/>
    </row>
    <row r="17" spans="3:80" ht="12.75" customHeight="1" x14ac:dyDescent="0.25">
      <c r="C17" s="236" t="s">
        <v>3</v>
      </c>
      <c r="D17" s="238" t="s">
        <v>4</v>
      </c>
      <c r="E17" s="212" t="s">
        <v>5</v>
      </c>
      <c r="F17" s="202" t="s">
        <v>6</v>
      </c>
      <c r="G17" s="219" t="s">
        <v>7</v>
      </c>
      <c r="H17" s="219" t="s">
        <v>8</v>
      </c>
      <c r="I17" s="219" t="s">
        <v>9</v>
      </c>
      <c r="J17" s="219" t="s">
        <v>10</v>
      </c>
      <c r="K17" s="219" t="s">
        <v>11</v>
      </c>
      <c r="L17" s="219" t="s">
        <v>7</v>
      </c>
      <c r="M17" s="219" t="s">
        <v>12</v>
      </c>
      <c r="N17" s="224" t="s">
        <v>13</v>
      </c>
      <c r="O17" s="227" t="s">
        <v>14</v>
      </c>
      <c r="P17" s="219" t="s">
        <v>15</v>
      </c>
      <c r="Q17" s="219" t="s">
        <v>16</v>
      </c>
      <c r="R17" s="219" t="s">
        <v>17</v>
      </c>
      <c r="S17" s="219" t="s">
        <v>18</v>
      </c>
      <c r="T17" s="219" t="s">
        <v>19</v>
      </c>
      <c r="U17" s="219" t="s">
        <v>20</v>
      </c>
      <c r="V17" s="219" t="s">
        <v>16</v>
      </c>
      <c r="W17" s="202" t="s">
        <v>21</v>
      </c>
      <c r="X17" s="208" t="s">
        <v>22</v>
      </c>
      <c r="Y17" s="212" t="s">
        <v>23</v>
      </c>
      <c r="Z17" s="202" t="s">
        <v>24</v>
      </c>
      <c r="AA17" s="202" t="s">
        <v>25</v>
      </c>
      <c r="AB17" s="202" t="s">
        <v>26</v>
      </c>
      <c r="AC17" s="202" t="s">
        <v>27</v>
      </c>
      <c r="AD17" s="202" t="s">
        <v>28</v>
      </c>
      <c r="AE17" s="202" t="s">
        <v>29</v>
      </c>
      <c r="AF17" s="202" t="s">
        <v>25</v>
      </c>
      <c r="AG17" s="202" t="s">
        <v>30</v>
      </c>
      <c r="AH17" s="208" t="s">
        <v>31</v>
      </c>
      <c r="AI17" s="212" t="s">
        <v>32</v>
      </c>
      <c r="AJ17" s="202" t="s">
        <v>33</v>
      </c>
      <c r="AK17" s="202" t="s">
        <v>34</v>
      </c>
      <c r="AL17" s="202" t="s">
        <v>35</v>
      </c>
      <c r="AM17" s="202" t="s">
        <v>36</v>
      </c>
      <c r="AN17" s="202" t="s">
        <v>37</v>
      </c>
      <c r="AO17" s="202" t="s">
        <v>38</v>
      </c>
      <c r="AP17" s="202" t="s">
        <v>34</v>
      </c>
      <c r="AQ17" s="202" t="s">
        <v>39</v>
      </c>
      <c r="AR17" s="208" t="s">
        <v>40</v>
      </c>
      <c r="AS17" s="212" t="s">
        <v>41</v>
      </c>
      <c r="AT17" s="202" t="s">
        <v>42</v>
      </c>
      <c r="AU17" s="202" t="s">
        <v>43</v>
      </c>
      <c r="AV17" s="202" t="s">
        <v>44</v>
      </c>
      <c r="AW17" s="202" t="s">
        <v>45</v>
      </c>
      <c r="AX17" s="202" t="s">
        <v>46</v>
      </c>
      <c r="AY17" s="202" t="s">
        <v>47</v>
      </c>
      <c r="AZ17" s="202" t="s">
        <v>43</v>
      </c>
      <c r="BA17" s="202" t="s">
        <v>48</v>
      </c>
      <c r="BB17" s="202" t="s">
        <v>49</v>
      </c>
      <c r="BC17" s="212" t="s">
        <v>50</v>
      </c>
      <c r="BD17" s="202" t="s">
        <v>51</v>
      </c>
      <c r="BE17" s="202" t="s">
        <v>52</v>
      </c>
      <c r="BF17" s="202" t="s">
        <v>53</v>
      </c>
      <c r="BG17" s="202" t="s">
        <v>54</v>
      </c>
      <c r="BH17" s="202" t="s">
        <v>55</v>
      </c>
      <c r="BI17" s="202" t="s">
        <v>56</v>
      </c>
      <c r="BJ17" s="202" t="s">
        <v>52</v>
      </c>
      <c r="BK17" s="202" t="s">
        <v>57</v>
      </c>
      <c r="BL17" s="208" t="s">
        <v>58</v>
      </c>
      <c r="BM17" s="212" t="s">
        <v>59</v>
      </c>
      <c r="BN17" s="202" t="s">
        <v>60</v>
      </c>
      <c r="BO17" s="202" t="s">
        <v>61</v>
      </c>
      <c r="BP17" s="202" t="s">
        <v>62</v>
      </c>
      <c r="BQ17" s="212" t="s">
        <v>63</v>
      </c>
      <c r="BR17" s="202" t="s">
        <v>64</v>
      </c>
      <c r="BS17" s="202" t="s">
        <v>65</v>
      </c>
      <c r="BT17" s="202" t="s">
        <v>66</v>
      </c>
      <c r="BU17" s="205" t="s">
        <v>67</v>
      </c>
      <c r="BV17" s="208" t="s">
        <v>68</v>
      </c>
      <c r="BW17" s="208" t="s">
        <v>69</v>
      </c>
    </row>
    <row r="18" spans="3:80" ht="30.75" customHeight="1" x14ac:dyDescent="0.25">
      <c r="C18" s="237"/>
      <c r="D18" s="239"/>
      <c r="E18" s="217"/>
      <c r="F18" s="203"/>
      <c r="G18" s="222"/>
      <c r="H18" s="220"/>
      <c r="I18" s="222"/>
      <c r="J18" s="220"/>
      <c r="K18" s="222"/>
      <c r="L18" s="222"/>
      <c r="M18" s="220"/>
      <c r="N18" s="225"/>
      <c r="O18" s="228"/>
      <c r="P18" s="220"/>
      <c r="Q18" s="220"/>
      <c r="R18" s="220"/>
      <c r="S18" s="220"/>
      <c r="T18" s="220"/>
      <c r="U18" s="220"/>
      <c r="V18" s="220"/>
      <c r="W18" s="203"/>
      <c r="X18" s="209"/>
      <c r="Y18" s="217"/>
      <c r="Z18" s="203"/>
      <c r="AA18" s="215"/>
      <c r="AB18" s="215"/>
      <c r="AC18" s="215"/>
      <c r="AD18" s="203"/>
      <c r="AE18" s="215"/>
      <c r="AF18" s="215"/>
      <c r="AG18" s="215"/>
      <c r="AH18" s="209"/>
      <c r="AI18" s="217"/>
      <c r="AJ18" s="203"/>
      <c r="AK18" s="215"/>
      <c r="AL18" s="215"/>
      <c r="AM18" s="215"/>
      <c r="AN18" s="203"/>
      <c r="AO18" s="215"/>
      <c r="AP18" s="215"/>
      <c r="AQ18" s="215"/>
      <c r="AR18" s="209"/>
      <c r="AS18" s="217"/>
      <c r="AT18" s="203"/>
      <c r="AU18" s="215"/>
      <c r="AV18" s="215"/>
      <c r="AW18" s="215"/>
      <c r="AX18" s="203"/>
      <c r="AY18" s="215"/>
      <c r="AZ18" s="215"/>
      <c r="BA18" s="215"/>
      <c r="BB18" s="203"/>
      <c r="BC18" s="217"/>
      <c r="BD18" s="203"/>
      <c r="BE18" s="215"/>
      <c r="BF18" s="215"/>
      <c r="BG18" s="215"/>
      <c r="BH18" s="203"/>
      <c r="BI18" s="215"/>
      <c r="BJ18" s="215"/>
      <c r="BK18" s="215"/>
      <c r="BL18" s="209"/>
      <c r="BM18" s="213"/>
      <c r="BN18" s="215"/>
      <c r="BO18" s="215"/>
      <c r="BP18" s="215"/>
      <c r="BQ18" s="217"/>
      <c r="BR18" s="203"/>
      <c r="BS18" s="203"/>
      <c r="BT18" s="203"/>
      <c r="BU18" s="206"/>
      <c r="BV18" s="209"/>
      <c r="BW18" s="209"/>
    </row>
    <row r="19" spans="3:80" ht="48" customHeight="1" thickBot="1" x14ac:dyDescent="0.3">
      <c r="C19" s="237"/>
      <c r="D19" s="239"/>
      <c r="E19" s="218"/>
      <c r="F19" s="204"/>
      <c r="G19" s="223"/>
      <c r="H19" s="221"/>
      <c r="I19" s="223"/>
      <c r="J19" s="221"/>
      <c r="K19" s="223"/>
      <c r="L19" s="223"/>
      <c r="M19" s="221"/>
      <c r="N19" s="226"/>
      <c r="O19" s="229"/>
      <c r="P19" s="221"/>
      <c r="Q19" s="221"/>
      <c r="R19" s="221"/>
      <c r="S19" s="221"/>
      <c r="T19" s="221"/>
      <c r="U19" s="221"/>
      <c r="V19" s="221"/>
      <c r="W19" s="204"/>
      <c r="X19" s="211"/>
      <c r="Y19" s="218"/>
      <c r="Z19" s="204"/>
      <c r="AA19" s="216"/>
      <c r="AB19" s="216"/>
      <c r="AC19" s="216"/>
      <c r="AD19" s="204"/>
      <c r="AE19" s="216"/>
      <c r="AF19" s="216"/>
      <c r="AG19" s="216"/>
      <c r="AH19" s="211"/>
      <c r="AI19" s="218"/>
      <c r="AJ19" s="204"/>
      <c r="AK19" s="216"/>
      <c r="AL19" s="216"/>
      <c r="AM19" s="216"/>
      <c r="AN19" s="204"/>
      <c r="AO19" s="216"/>
      <c r="AP19" s="216"/>
      <c r="AQ19" s="216"/>
      <c r="AR19" s="211"/>
      <c r="AS19" s="218"/>
      <c r="AT19" s="204"/>
      <c r="AU19" s="216"/>
      <c r="AV19" s="216"/>
      <c r="AW19" s="216"/>
      <c r="AX19" s="204"/>
      <c r="AY19" s="216"/>
      <c r="AZ19" s="216"/>
      <c r="BA19" s="216"/>
      <c r="BB19" s="204"/>
      <c r="BC19" s="218"/>
      <c r="BD19" s="204"/>
      <c r="BE19" s="216"/>
      <c r="BF19" s="216"/>
      <c r="BG19" s="216"/>
      <c r="BH19" s="204"/>
      <c r="BI19" s="216"/>
      <c r="BJ19" s="216"/>
      <c r="BK19" s="216"/>
      <c r="BL19" s="211"/>
      <c r="BM19" s="214"/>
      <c r="BN19" s="216"/>
      <c r="BO19" s="216"/>
      <c r="BP19" s="216"/>
      <c r="BQ19" s="218"/>
      <c r="BR19" s="204"/>
      <c r="BS19" s="204"/>
      <c r="BT19" s="204" t="s">
        <v>70</v>
      </c>
      <c r="BU19" s="207"/>
      <c r="BV19" s="210"/>
      <c r="BW19" s="210"/>
    </row>
    <row r="20" spans="3:80" ht="23.4" thickBot="1" x14ac:dyDescent="0.35">
      <c r="C20" s="14" t="s">
        <v>71</v>
      </c>
      <c r="D20" s="15"/>
      <c r="E20" s="16"/>
      <c r="F20" s="17"/>
      <c r="G20" s="18"/>
      <c r="H20" s="18"/>
      <c r="I20" s="18"/>
      <c r="J20" s="18"/>
      <c r="K20" s="18"/>
      <c r="L20" s="18"/>
      <c r="M20" s="18"/>
      <c r="N20" s="19"/>
      <c r="O20" s="20"/>
      <c r="P20" s="21"/>
      <c r="Q20" s="18"/>
      <c r="R20" s="18"/>
      <c r="S20" s="18"/>
      <c r="T20" s="18"/>
      <c r="U20" s="18"/>
      <c r="V20" s="18"/>
      <c r="W20" s="22"/>
      <c r="X20" s="23"/>
      <c r="Y20" s="24"/>
      <c r="Z20" s="17"/>
      <c r="AA20" s="22"/>
      <c r="AB20" s="22"/>
      <c r="AC20" s="22"/>
      <c r="AD20" s="22"/>
      <c r="AE20" s="22"/>
      <c r="AF20" s="22"/>
      <c r="AG20" s="22"/>
      <c r="AH20" s="23"/>
      <c r="AI20" s="24"/>
      <c r="AJ20" s="17"/>
      <c r="AK20" s="22"/>
      <c r="AL20" s="22"/>
      <c r="AM20" s="22"/>
      <c r="AN20" s="22"/>
      <c r="AO20" s="22"/>
      <c r="AP20" s="22"/>
      <c r="AQ20" s="22"/>
      <c r="AR20" s="23"/>
      <c r="AS20" s="24"/>
      <c r="AT20" s="17"/>
      <c r="AU20" s="22"/>
      <c r="AV20" s="22"/>
      <c r="AW20" s="22"/>
      <c r="AX20" s="22"/>
      <c r="AY20" s="22"/>
      <c r="AZ20" s="22"/>
      <c r="BA20" s="22"/>
      <c r="BB20" s="25"/>
      <c r="BC20" s="24"/>
      <c r="BD20" s="17"/>
      <c r="BE20" s="22"/>
      <c r="BF20" s="22"/>
      <c r="BG20" s="22"/>
      <c r="BH20" s="22"/>
      <c r="BI20" s="22"/>
      <c r="BJ20" s="22"/>
      <c r="BK20" s="22"/>
      <c r="BL20" s="23"/>
      <c r="BM20" s="26"/>
      <c r="BN20" s="27"/>
      <c r="BO20" s="22"/>
      <c r="BP20" s="27"/>
      <c r="BQ20" s="28"/>
      <c r="BR20" s="29"/>
      <c r="BS20" s="29"/>
      <c r="BT20" s="29"/>
      <c r="BU20" s="29"/>
      <c r="BV20" s="30"/>
      <c r="BW20" s="31"/>
    </row>
    <row r="21" spans="3:80" thickBot="1" x14ac:dyDescent="0.3">
      <c r="C21" s="32" t="s">
        <v>72</v>
      </c>
      <c r="D21" s="33">
        <v>1550</v>
      </c>
      <c r="E21" s="34"/>
      <c r="F21" s="35"/>
      <c r="G21" s="35"/>
      <c r="H21" s="35"/>
      <c r="I21" s="21">
        <f>E21+F21-G21+H21</f>
        <v>0</v>
      </c>
      <c r="J21" s="35"/>
      <c r="K21" s="35"/>
      <c r="L21" s="35"/>
      <c r="M21" s="35"/>
      <c r="N21" s="21">
        <f>J21+K21-L21+M21</f>
        <v>0</v>
      </c>
      <c r="O21" s="36">
        <f>I21</f>
        <v>0</v>
      </c>
      <c r="P21" s="35"/>
      <c r="Q21" s="35"/>
      <c r="R21" s="35"/>
      <c r="S21" s="21">
        <f t="shared" ref="S21:S31" si="0">O21+P21-Q21+SUM(R21:R21)</f>
        <v>0</v>
      </c>
      <c r="T21" s="21">
        <f t="shared" ref="T21:T37" si="1">N21</f>
        <v>0</v>
      </c>
      <c r="U21" s="35"/>
      <c r="V21" s="35"/>
      <c r="W21" s="35"/>
      <c r="X21" s="37">
        <f>T21+U21-V21+W21</f>
        <v>0</v>
      </c>
      <c r="Y21" s="38">
        <f>S21</f>
        <v>0</v>
      </c>
      <c r="Z21" s="35"/>
      <c r="AA21" s="35"/>
      <c r="AB21" s="35"/>
      <c r="AC21" s="21">
        <f>Y21+Z21-AA21+SUM(AB21:AB21)</f>
        <v>0</v>
      </c>
      <c r="AD21" s="39">
        <f t="shared" ref="AD21:AD37" si="2">X21</f>
        <v>0</v>
      </c>
      <c r="AE21" s="35"/>
      <c r="AF21" s="35"/>
      <c r="AG21" s="35"/>
      <c r="AH21" s="37">
        <f>AD21+AE21-AF21+AG21</f>
        <v>0</v>
      </c>
      <c r="AI21" s="38">
        <f t="shared" ref="AI21:AI37" si="3">AC21</f>
        <v>0</v>
      </c>
      <c r="AJ21" s="35"/>
      <c r="AK21" s="35"/>
      <c r="AL21" s="40">
        <v>2423988</v>
      </c>
      <c r="AM21" s="21">
        <f t="shared" ref="AM21:AM37" si="4">AI21+AJ21-AK21+SUM(AL21:AL21)</f>
        <v>2423988</v>
      </c>
      <c r="AN21" s="39">
        <f t="shared" ref="AN21:AN37" si="5">AH21</f>
        <v>0</v>
      </c>
      <c r="AO21" s="35"/>
      <c r="AP21" s="35"/>
      <c r="AQ21" s="40">
        <v>79221</v>
      </c>
      <c r="AR21" s="37">
        <f>AN21+AO21-AP21+AQ21</f>
        <v>79221</v>
      </c>
      <c r="AS21" s="38">
        <f t="shared" ref="AS21:AS37" si="6">AM21</f>
        <v>2423988</v>
      </c>
      <c r="AT21" s="41">
        <v>849436</v>
      </c>
      <c r="AU21" s="35"/>
      <c r="AV21" s="42"/>
      <c r="AW21" s="21">
        <f t="shared" ref="AW21:AW37" si="7">AS21+AT21-AU21+SUM(AV21:AV21)</f>
        <v>3273424</v>
      </c>
      <c r="AX21" s="39">
        <f t="shared" ref="AX21:AX37" si="8">AR21</f>
        <v>79221</v>
      </c>
      <c r="AY21" s="41">
        <v>16001</v>
      </c>
      <c r="AZ21" s="35"/>
      <c r="BA21" s="42">
        <v>-65584</v>
      </c>
      <c r="BB21" s="21">
        <f>AX21+AY21-AZ21+BA21</f>
        <v>29638</v>
      </c>
      <c r="BC21" s="38">
        <f t="shared" ref="BC21:BC37" si="9">AW21</f>
        <v>3273424</v>
      </c>
      <c r="BD21" s="43">
        <v>-300618.33</v>
      </c>
      <c r="BE21" s="42">
        <v>2715685</v>
      </c>
      <c r="BF21" s="44"/>
      <c r="BG21" s="21">
        <f t="shared" ref="BG21:BG37" si="10">BC21+BD21-BE21+SUM(BF21:BF21)</f>
        <v>257120.66999999993</v>
      </c>
      <c r="BH21" s="39">
        <f t="shared" ref="BH21:BH37" si="11">BB21</f>
        <v>29638</v>
      </c>
      <c r="BI21" s="43">
        <v>12589.42</v>
      </c>
      <c r="BJ21" s="42">
        <v>19244</v>
      </c>
      <c r="BK21" s="44"/>
      <c r="BL21" s="37">
        <f>BH21+BI21-BJ21+BK21</f>
        <v>22983.42</v>
      </c>
      <c r="BM21" s="45">
        <v>557739</v>
      </c>
      <c r="BN21" s="45">
        <v>13573</v>
      </c>
      <c r="BO21" s="39">
        <f>BG21-BM21</f>
        <v>-300618.33000000007</v>
      </c>
      <c r="BP21" s="46">
        <f>BL21-BN21</f>
        <v>9410.4199999999983</v>
      </c>
      <c r="BQ21" s="47">
        <f t="shared" ref="BQ21:BQ27" si="12">BO21*5.29%</f>
        <v>-15902.709657000005</v>
      </c>
      <c r="BR21" s="45"/>
      <c r="BS21" s="48">
        <f>BP21+BQ21+BR21</f>
        <v>-6492.2896570000066</v>
      </c>
      <c r="BT21" s="49">
        <f>SUM(BO21:BR21)</f>
        <v>-307110.61965700012</v>
      </c>
      <c r="BU21" s="21"/>
      <c r="BV21" s="50">
        <v>280105.56</v>
      </c>
      <c r="BW21" s="51">
        <f t="shared" ref="BW21:BW37" si="13">ROUND(BV21-SUM(BG21,BL21),2)</f>
        <v>1.47</v>
      </c>
      <c r="BX21" s="3" t="str">
        <f>IF(ABS(BW21)&gt;1,"Please provide an explanation of the variance in the Manager's Summary","")</f>
        <v>Please provide an explanation of the variance in the Manager's Summary</v>
      </c>
      <c r="BY21" s="4"/>
      <c r="BZ21" s="4"/>
      <c r="CA21" s="4"/>
      <c r="CB21" s="4"/>
    </row>
    <row r="22" spans="3:80" thickBot="1" x14ac:dyDescent="0.3">
      <c r="C22" s="32" t="s">
        <v>73</v>
      </c>
      <c r="D22" s="33">
        <v>1551</v>
      </c>
      <c r="E22" s="34"/>
      <c r="F22" s="35"/>
      <c r="G22" s="35"/>
      <c r="H22" s="35"/>
      <c r="I22" s="21">
        <f>E22+F22-G22+H22</f>
        <v>0</v>
      </c>
      <c r="J22" s="35"/>
      <c r="K22" s="35"/>
      <c r="L22" s="35"/>
      <c r="M22" s="35"/>
      <c r="N22" s="21">
        <f>J22+K22-L22+M22</f>
        <v>0</v>
      </c>
      <c r="O22" s="36">
        <f>I22</f>
        <v>0</v>
      </c>
      <c r="P22" s="35"/>
      <c r="Q22" s="35"/>
      <c r="R22" s="35"/>
      <c r="S22" s="21">
        <f t="shared" si="0"/>
        <v>0</v>
      </c>
      <c r="T22" s="21">
        <f t="shared" si="1"/>
        <v>0</v>
      </c>
      <c r="U22" s="35"/>
      <c r="V22" s="35"/>
      <c r="W22" s="35"/>
      <c r="X22" s="37">
        <f>T22+U22-V22+W22</f>
        <v>0</v>
      </c>
      <c r="Y22" s="38">
        <f t="shared" ref="Y22:Y37" si="14">S22</f>
        <v>0</v>
      </c>
      <c r="Z22" s="35"/>
      <c r="AA22" s="35"/>
      <c r="AB22" s="35"/>
      <c r="AC22" s="21">
        <f>Y22+Z22-AA22+SUM(AB22:AB22)</f>
        <v>0</v>
      </c>
      <c r="AD22" s="39">
        <f>X22</f>
        <v>0</v>
      </c>
      <c r="AE22" s="35"/>
      <c r="AF22" s="52"/>
      <c r="AG22" s="53"/>
      <c r="AH22" s="37">
        <f>AD22+AE22-AF22+AG22</f>
        <v>0</v>
      </c>
      <c r="AI22" s="38">
        <f t="shared" si="3"/>
        <v>0</v>
      </c>
      <c r="AJ22" s="35"/>
      <c r="AK22" s="35"/>
      <c r="AL22" s="54">
        <v>-12356</v>
      </c>
      <c r="AM22" s="21">
        <f t="shared" si="4"/>
        <v>-12356</v>
      </c>
      <c r="AN22" s="39">
        <f t="shared" si="5"/>
        <v>0</v>
      </c>
      <c r="AO22" s="35"/>
      <c r="AP22" s="52"/>
      <c r="AQ22" s="54">
        <v>-689</v>
      </c>
      <c r="AR22" s="37">
        <f>AN22+AO22-AP22+AQ22</f>
        <v>-689</v>
      </c>
      <c r="AS22" s="38">
        <f t="shared" si="6"/>
        <v>-12356</v>
      </c>
      <c r="AT22" s="55">
        <v>-5854</v>
      </c>
      <c r="AU22" s="35"/>
      <c r="AV22" s="42"/>
      <c r="AW22" s="21">
        <f t="shared" si="7"/>
        <v>-18210</v>
      </c>
      <c r="AX22" s="39">
        <f t="shared" si="8"/>
        <v>-689</v>
      </c>
      <c r="AY22" s="55">
        <v>-80</v>
      </c>
      <c r="AZ22" s="52"/>
      <c r="BA22" s="56"/>
      <c r="BB22" s="21">
        <f>AX22+AY22-AZ22+BA22</f>
        <v>-769</v>
      </c>
      <c r="BC22" s="38">
        <f t="shared" si="9"/>
        <v>-18210</v>
      </c>
      <c r="BD22" s="43">
        <v>-30177.119999999999</v>
      </c>
      <c r="BE22" s="42">
        <v>-12356</v>
      </c>
      <c r="BF22" s="44"/>
      <c r="BG22" s="21">
        <f t="shared" si="10"/>
        <v>-36031.119999999995</v>
      </c>
      <c r="BH22" s="39">
        <f t="shared" si="11"/>
        <v>-769</v>
      </c>
      <c r="BI22" s="43">
        <v>-458.66</v>
      </c>
      <c r="BJ22" s="57">
        <v>-759</v>
      </c>
      <c r="BK22" s="58"/>
      <c r="BL22" s="37">
        <f>BH22+BI22-BJ22+BK22</f>
        <v>-468.66000000000008</v>
      </c>
      <c r="BM22" s="45">
        <v>-5854</v>
      </c>
      <c r="BN22" s="45">
        <v>-43</v>
      </c>
      <c r="BO22" s="39">
        <f t="shared" ref="BO22:BO37" si="15">BG22-BM22</f>
        <v>-30177.119999999995</v>
      </c>
      <c r="BP22" s="46">
        <f t="shared" ref="BP22:BP37" si="16">BL22-BN22</f>
        <v>-425.66000000000008</v>
      </c>
      <c r="BQ22" s="47">
        <f t="shared" si="12"/>
        <v>-1596.3696479999999</v>
      </c>
      <c r="BR22" s="45"/>
      <c r="BS22" s="48">
        <f t="shared" ref="BS22:BS37" si="17">BP22+BQ22+BR22</f>
        <v>-2022.029648</v>
      </c>
      <c r="BT22" s="49">
        <f>SUM(BO22:BR22)</f>
        <v>-32199.149647999995</v>
      </c>
      <c r="BU22" s="21"/>
      <c r="BV22" s="50">
        <v>-36502.120000000003</v>
      </c>
      <c r="BW22" s="51">
        <f t="shared" si="13"/>
        <v>-2.34</v>
      </c>
      <c r="BX22" s="3" t="str">
        <f t="shared" ref="BX22:BX46" si="18">IF(ABS(BW22)&gt;1,"Please provide an explanation of the variance in the Manager's Summary","")</f>
        <v>Please provide an explanation of the variance in the Manager's Summary</v>
      </c>
      <c r="BY22" s="4"/>
      <c r="BZ22" s="4"/>
      <c r="CA22" s="4"/>
      <c r="CB22" s="4"/>
    </row>
    <row r="23" spans="3:80" ht="16.8" thickBot="1" x14ac:dyDescent="0.3">
      <c r="C23" s="32" t="s">
        <v>74</v>
      </c>
      <c r="D23" s="33">
        <v>1580</v>
      </c>
      <c r="E23" s="34"/>
      <c r="F23" s="35"/>
      <c r="G23" s="35"/>
      <c r="H23" s="35"/>
      <c r="I23" s="21">
        <f t="shared" ref="I23:I37" si="19">E23+F23-G23+H23</f>
        <v>0</v>
      </c>
      <c r="J23" s="35"/>
      <c r="K23" s="35"/>
      <c r="L23" s="35"/>
      <c r="M23" s="35"/>
      <c r="N23" s="21">
        <f t="shared" ref="N23:N37" si="20">J23+K23-L23+M23</f>
        <v>0</v>
      </c>
      <c r="O23" s="36">
        <f t="shared" ref="O23:O37" si="21">I23</f>
        <v>0</v>
      </c>
      <c r="P23" s="35"/>
      <c r="Q23" s="35"/>
      <c r="R23" s="35"/>
      <c r="S23" s="21">
        <f t="shared" si="0"/>
        <v>0</v>
      </c>
      <c r="T23" s="21">
        <f t="shared" si="1"/>
        <v>0</v>
      </c>
      <c r="U23" s="35"/>
      <c r="V23" s="35"/>
      <c r="W23" s="35"/>
      <c r="X23" s="37">
        <f t="shared" ref="X23:X37" si="22">T23+U23-V23+W23</f>
        <v>0</v>
      </c>
      <c r="Y23" s="38">
        <f t="shared" si="14"/>
        <v>0</v>
      </c>
      <c r="Z23" s="35"/>
      <c r="AA23" s="35"/>
      <c r="AB23" s="35"/>
      <c r="AC23" s="21">
        <f t="shared" ref="AC23:AC31" si="23">Y23+Z23-AA23+SUM(AB23:AB23)</f>
        <v>0</v>
      </c>
      <c r="AD23" s="39">
        <f t="shared" si="2"/>
        <v>0</v>
      </c>
      <c r="AE23" s="35"/>
      <c r="AF23" s="35"/>
      <c r="AG23" s="35"/>
      <c r="AH23" s="37">
        <f t="shared" ref="AH23:AH37" si="24">AD23+AE23-AF23+AG23</f>
        <v>0</v>
      </c>
      <c r="AI23" s="38">
        <f t="shared" si="3"/>
        <v>0</v>
      </c>
      <c r="AJ23" s="35"/>
      <c r="AK23" s="35"/>
      <c r="AL23" s="59">
        <v>-866846</v>
      </c>
      <c r="AM23" s="21">
        <f t="shared" si="4"/>
        <v>-866846</v>
      </c>
      <c r="AN23" s="39">
        <f t="shared" si="5"/>
        <v>0</v>
      </c>
      <c r="AO23" s="35"/>
      <c r="AP23" s="35"/>
      <c r="AQ23" s="59">
        <v>-47122</v>
      </c>
      <c r="AR23" s="37">
        <f t="shared" ref="AR23:AR37" si="25">AN23+AO23-AP23+AQ23</f>
        <v>-47122</v>
      </c>
      <c r="AS23" s="38">
        <f t="shared" si="6"/>
        <v>-866846</v>
      </c>
      <c r="AT23" s="41">
        <v>189624</v>
      </c>
      <c r="AU23" s="35"/>
      <c r="AV23" s="42"/>
      <c r="AW23" s="21">
        <f t="shared" si="7"/>
        <v>-677222</v>
      </c>
      <c r="AX23" s="39">
        <f t="shared" si="8"/>
        <v>-47122</v>
      </c>
      <c r="AY23" s="41">
        <v>-4472</v>
      </c>
      <c r="AZ23" s="35"/>
      <c r="BA23" s="42"/>
      <c r="BB23" s="21">
        <f t="shared" ref="BB23:BB37" si="26">AX23+AY23-AZ23+BA23</f>
        <v>-51594</v>
      </c>
      <c r="BC23" s="38">
        <f t="shared" si="9"/>
        <v>-677222</v>
      </c>
      <c r="BD23" s="43">
        <v>535227.43999999994</v>
      </c>
      <c r="BE23" s="42">
        <v>-866846</v>
      </c>
      <c r="BF23" s="44"/>
      <c r="BG23" s="21">
        <f t="shared" si="10"/>
        <v>724851.44</v>
      </c>
      <c r="BH23" s="39">
        <f t="shared" si="11"/>
        <v>-51594</v>
      </c>
      <c r="BI23" s="43">
        <v>9956.57</v>
      </c>
      <c r="BJ23" s="42">
        <v>-52063</v>
      </c>
      <c r="BK23" s="44"/>
      <c r="BL23" s="37">
        <f t="shared" ref="BL23:BL37" si="27">BH23+BI23-BJ23+BK23</f>
        <v>10425.57</v>
      </c>
      <c r="BM23" s="45">
        <v>189624</v>
      </c>
      <c r="BN23" s="45">
        <v>1550</v>
      </c>
      <c r="BO23" s="39">
        <f t="shared" si="15"/>
        <v>535227.43999999994</v>
      </c>
      <c r="BP23" s="46">
        <f t="shared" si="16"/>
        <v>8875.57</v>
      </c>
      <c r="BQ23" s="47">
        <f t="shared" si="12"/>
        <v>28313.531575999998</v>
      </c>
      <c r="BR23" s="45"/>
      <c r="BS23" s="48">
        <f t="shared" si="17"/>
        <v>37189.101576000001</v>
      </c>
      <c r="BT23" s="49">
        <f>SUM(BO23:BR23)</f>
        <v>572416.54157599993</v>
      </c>
      <c r="BU23" s="21"/>
      <c r="BV23" s="50">
        <v>690725.35</v>
      </c>
      <c r="BW23" s="51">
        <f t="shared" si="13"/>
        <v>-44551.66</v>
      </c>
      <c r="BX23" s="3" t="str">
        <f>IF(ROUND(BW23,0)=ROUND(BV25,0),"","The variance does not match the value in cell BV25. Please provide an explanation of the variance in the Manager's Summary")</f>
        <v>The variance does not match the value in cell BV25. Please provide an explanation of the variance in the Manager's Summary</v>
      </c>
      <c r="BY23" s="4"/>
      <c r="BZ23" s="4"/>
      <c r="CA23" s="4"/>
      <c r="CB23" s="4"/>
    </row>
    <row r="24" spans="3:80" ht="16.8" thickBot="1" x14ac:dyDescent="0.3">
      <c r="C24" s="32" t="s">
        <v>75</v>
      </c>
      <c r="D24" s="33">
        <v>1580</v>
      </c>
      <c r="E24" s="34"/>
      <c r="F24" s="35"/>
      <c r="G24" s="35"/>
      <c r="H24" s="35"/>
      <c r="I24" s="21">
        <f t="shared" si="19"/>
        <v>0</v>
      </c>
      <c r="J24" s="35"/>
      <c r="K24" s="35"/>
      <c r="L24" s="35"/>
      <c r="M24" s="35"/>
      <c r="N24" s="21">
        <f t="shared" si="20"/>
        <v>0</v>
      </c>
      <c r="O24" s="36">
        <f t="shared" si="21"/>
        <v>0</v>
      </c>
      <c r="P24" s="35"/>
      <c r="Q24" s="35"/>
      <c r="R24" s="35"/>
      <c r="S24" s="21">
        <f t="shared" si="0"/>
        <v>0</v>
      </c>
      <c r="T24" s="21">
        <f t="shared" si="1"/>
        <v>0</v>
      </c>
      <c r="U24" s="35"/>
      <c r="V24" s="35"/>
      <c r="W24" s="35"/>
      <c r="X24" s="37">
        <f t="shared" si="22"/>
        <v>0</v>
      </c>
      <c r="Y24" s="38">
        <f t="shared" si="14"/>
        <v>0</v>
      </c>
      <c r="Z24" s="35"/>
      <c r="AA24" s="35"/>
      <c r="AB24" s="35"/>
      <c r="AC24" s="21">
        <f t="shared" si="23"/>
        <v>0</v>
      </c>
      <c r="AD24" s="39">
        <f t="shared" si="2"/>
        <v>0</v>
      </c>
      <c r="AE24" s="35"/>
      <c r="AF24" s="35"/>
      <c r="AG24" s="35"/>
      <c r="AH24" s="37">
        <f t="shared" si="24"/>
        <v>0</v>
      </c>
      <c r="AI24" s="38">
        <f t="shared" si="3"/>
        <v>0</v>
      </c>
      <c r="AJ24" s="35"/>
      <c r="AK24" s="35"/>
      <c r="AL24" s="35">
        <v>0</v>
      </c>
      <c r="AM24" s="21">
        <f t="shared" si="4"/>
        <v>0</v>
      </c>
      <c r="AN24" s="39">
        <f t="shared" si="5"/>
        <v>0</v>
      </c>
      <c r="AO24" s="35"/>
      <c r="AP24" s="35"/>
      <c r="AQ24" s="35">
        <v>8</v>
      </c>
      <c r="AR24" s="37">
        <f t="shared" si="25"/>
        <v>8</v>
      </c>
      <c r="AS24" s="38">
        <f t="shared" si="6"/>
        <v>0</v>
      </c>
      <c r="AT24" s="35">
        <v>0</v>
      </c>
      <c r="AU24" s="35"/>
      <c r="AV24" s="42"/>
      <c r="AW24" s="21">
        <f t="shared" si="7"/>
        <v>0</v>
      </c>
      <c r="AX24" s="39">
        <f t="shared" si="8"/>
        <v>8</v>
      </c>
      <c r="AY24" s="35">
        <v>-8</v>
      </c>
      <c r="AZ24" s="35"/>
      <c r="BA24" s="42"/>
      <c r="BB24" s="21">
        <f t="shared" si="26"/>
        <v>0</v>
      </c>
      <c r="BC24" s="38">
        <f t="shared" si="9"/>
        <v>0</v>
      </c>
      <c r="BD24" s="42">
        <v>0</v>
      </c>
      <c r="BE24" s="42">
        <v>0</v>
      </c>
      <c r="BF24" s="44"/>
      <c r="BG24" s="21">
        <f>BC24+BD24-BE24+SUM(BF24:BF24)</f>
        <v>0</v>
      </c>
      <c r="BH24" s="39">
        <f t="shared" si="11"/>
        <v>0</v>
      </c>
      <c r="BI24" s="42">
        <v>0</v>
      </c>
      <c r="BJ24" s="42">
        <v>0</v>
      </c>
      <c r="BK24" s="44"/>
      <c r="BL24" s="37">
        <f t="shared" si="27"/>
        <v>0</v>
      </c>
      <c r="BM24" s="60">
        <v>0</v>
      </c>
      <c r="BN24" s="44">
        <v>0</v>
      </c>
      <c r="BO24" s="39">
        <f t="shared" si="15"/>
        <v>0</v>
      </c>
      <c r="BP24" s="46">
        <f t="shared" si="16"/>
        <v>0</v>
      </c>
      <c r="BQ24" s="61">
        <f t="shared" si="12"/>
        <v>0</v>
      </c>
      <c r="BR24" s="45"/>
      <c r="BS24" s="48">
        <f t="shared" si="17"/>
        <v>0</v>
      </c>
      <c r="BT24" s="49">
        <f>IF(CB5=TRUE, 0, 0)</f>
        <v>0</v>
      </c>
      <c r="BU24" s="21"/>
      <c r="BV24" s="50">
        <v>0</v>
      </c>
      <c r="BW24" s="51">
        <f t="shared" si="13"/>
        <v>0</v>
      </c>
      <c r="BX24" s="3" t="str">
        <f t="shared" si="18"/>
        <v/>
      </c>
      <c r="BY24" s="4"/>
      <c r="BZ24" s="4"/>
      <c r="CA24" s="4"/>
      <c r="CB24" s="4"/>
    </row>
    <row r="25" spans="3:80" ht="16.8" thickBot="1" x14ac:dyDescent="0.3">
      <c r="C25" s="32" t="s">
        <v>76</v>
      </c>
      <c r="D25" s="33">
        <v>1580</v>
      </c>
      <c r="E25" s="34"/>
      <c r="F25" s="35"/>
      <c r="G25" s="35"/>
      <c r="H25" s="35"/>
      <c r="I25" s="21">
        <f t="shared" si="19"/>
        <v>0</v>
      </c>
      <c r="J25" s="35"/>
      <c r="K25" s="35"/>
      <c r="L25" s="35"/>
      <c r="M25" s="35"/>
      <c r="N25" s="21">
        <f t="shared" si="20"/>
        <v>0</v>
      </c>
      <c r="O25" s="36">
        <f t="shared" si="21"/>
        <v>0</v>
      </c>
      <c r="P25" s="35"/>
      <c r="Q25" s="35"/>
      <c r="R25" s="35"/>
      <c r="S25" s="21">
        <f t="shared" si="0"/>
        <v>0</v>
      </c>
      <c r="T25" s="21">
        <f t="shared" si="1"/>
        <v>0</v>
      </c>
      <c r="U25" s="35"/>
      <c r="V25" s="35"/>
      <c r="W25" s="35"/>
      <c r="X25" s="37">
        <f t="shared" si="22"/>
        <v>0</v>
      </c>
      <c r="Y25" s="38">
        <f t="shared" si="14"/>
        <v>0</v>
      </c>
      <c r="Z25" s="35"/>
      <c r="AA25" s="35"/>
      <c r="AB25" s="35"/>
      <c r="AC25" s="21">
        <f t="shared" si="23"/>
        <v>0</v>
      </c>
      <c r="AD25" s="39">
        <f t="shared" si="2"/>
        <v>0</v>
      </c>
      <c r="AE25" s="35"/>
      <c r="AF25" s="35"/>
      <c r="AG25" s="35"/>
      <c r="AH25" s="37">
        <f t="shared" si="24"/>
        <v>0</v>
      </c>
      <c r="AI25" s="38">
        <f t="shared" si="3"/>
        <v>0</v>
      </c>
      <c r="AJ25" s="35"/>
      <c r="AK25" s="35"/>
      <c r="AL25" s="35">
        <v>53914</v>
      </c>
      <c r="AM25" s="21">
        <f t="shared" si="4"/>
        <v>53914</v>
      </c>
      <c r="AN25" s="39">
        <f t="shared" si="5"/>
        <v>0</v>
      </c>
      <c r="AO25" s="35"/>
      <c r="AP25" s="35"/>
      <c r="AQ25" s="35">
        <v>5832</v>
      </c>
      <c r="AR25" s="37">
        <f t="shared" si="25"/>
        <v>5832</v>
      </c>
      <c r="AS25" s="38">
        <f t="shared" si="6"/>
        <v>53914</v>
      </c>
      <c r="AT25" s="35">
        <v>-22022</v>
      </c>
      <c r="AU25" s="35"/>
      <c r="AV25" s="42"/>
      <c r="AW25" s="21">
        <f t="shared" si="7"/>
        <v>31892</v>
      </c>
      <c r="AX25" s="39">
        <f t="shared" si="8"/>
        <v>5832</v>
      </c>
      <c r="AY25" s="35">
        <v>268</v>
      </c>
      <c r="AZ25" s="35"/>
      <c r="BA25" s="42"/>
      <c r="BB25" s="21">
        <f t="shared" si="26"/>
        <v>6100</v>
      </c>
      <c r="BC25" s="38">
        <f t="shared" si="9"/>
        <v>31892</v>
      </c>
      <c r="BD25" s="42">
        <v>-21714.97</v>
      </c>
      <c r="BE25" s="42">
        <v>53914</v>
      </c>
      <c r="BF25" s="44"/>
      <c r="BG25" s="21">
        <f t="shared" si="10"/>
        <v>-43736.97</v>
      </c>
      <c r="BH25" s="39">
        <f t="shared" si="11"/>
        <v>6100</v>
      </c>
      <c r="BI25" s="42">
        <v>-777.22</v>
      </c>
      <c r="BJ25" s="42">
        <v>6139</v>
      </c>
      <c r="BK25" s="44"/>
      <c r="BL25" s="37">
        <f t="shared" si="27"/>
        <v>-816.22000000000025</v>
      </c>
      <c r="BM25" s="60">
        <v>-22022</v>
      </c>
      <c r="BN25" s="44">
        <v>-164</v>
      </c>
      <c r="BO25" s="39">
        <f t="shared" si="15"/>
        <v>-21714.97</v>
      </c>
      <c r="BP25" s="46">
        <f t="shared" si="16"/>
        <v>-652.22000000000025</v>
      </c>
      <c r="BQ25" s="47">
        <f t="shared" si="12"/>
        <v>-1148.7219130000001</v>
      </c>
      <c r="BR25" s="45"/>
      <c r="BS25" s="48">
        <f t="shared" si="17"/>
        <v>-1800.9419130000003</v>
      </c>
      <c r="BT25" s="49">
        <f>SUM(BO25:BR25)</f>
        <v>-23515.911913000004</v>
      </c>
      <c r="BU25" s="21"/>
      <c r="BV25" s="50">
        <v>0</v>
      </c>
      <c r="BW25" s="51">
        <f t="shared" si="13"/>
        <v>44553.19</v>
      </c>
      <c r="BX25" s="3" t="str">
        <f t="shared" si="18"/>
        <v>Please provide an explanation of the variance in the Manager's Summary</v>
      </c>
      <c r="BY25" s="4"/>
      <c r="BZ25" s="4"/>
      <c r="CA25" s="4"/>
      <c r="CB25" s="4"/>
    </row>
    <row r="26" spans="3:80" thickBot="1" x14ac:dyDescent="0.3">
      <c r="C26" s="32" t="s">
        <v>77</v>
      </c>
      <c r="D26" s="33">
        <v>1584</v>
      </c>
      <c r="E26" s="34"/>
      <c r="F26" s="35"/>
      <c r="G26" s="35"/>
      <c r="H26" s="35"/>
      <c r="I26" s="21">
        <f t="shared" si="19"/>
        <v>0</v>
      </c>
      <c r="J26" s="35"/>
      <c r="K26" s="35"/>
      <c r="L26" s="35"/>
      <c r="M26" s="35"/>
      <c r="N26" s="21">
        <f t="shared" si="20"/>
        <v>0</v>
      </c>
      <c r="O26" s="36">
        <f t="shared" si="21"/>
        <v>0</v>
      </c>
      <c r="P26" s="35"/>
      <c r="Q26" s="35"/>
      <c r="R26" s="35"/>
      <c r="S26" s="21">
        <f t="shared" si="0"/>
        <v>0</v>
      </c>
      <c r="T26" s="21">
        <f t="shared" si="1"/>
        <v>0</v>
      </c>
      <c r="U26" s="35"/>
      <c r="V26" s="35"/>
      <c r="W26" s="35"/>
      <c r="X26" s="37">
        <f t="shared" si="22"/>
        <v>0</v>
      </c>
      <c r="Y26" s="38">
        <f t="shared" si="14"/>
        <v>0</v>
      </c>
      <c r="Z26" s="35"/>
      <c r="AA26" s="35"/>
      <c r="AB26" s="35"/>
      <c r="AC26" s="21">
        <f t="shared" si="23"/>
        <v>0</v>
      </c>
      <c r="AD26" s="39">
        <f t="shared" si="2"/>
        <v>0</v>
      </c>
      <c r="AE26" s="35"/>
      <c r="AF26" s="35"/>
      <c r="AG26" s="35"/>
      <c r="AH26" s="37">
        <f t="shared" si="24"/>
        <v>0</v>
      </c>
      <c r="AI26" s="38">
        <f t="shared" si="3"/>
        <v>0</v>
      </c>
      <c r="AJ26" s="35"/>
      <c r="AK26" s="35"/>
      <c r="AL26" s="62">
        <v>209081</v>
      </c>
      <c r="AM26" s="21">
        <f t="shared" si="4"/>
        <v>209081</v>
      </c>
      <c r="AN26" s="39">
        <f t="shared" si="5"/>
        <v>0</v>
      </c>
      <c r="AO26" s="35"/>
      <c r="AP26" s="35"/>
      <c r="AQ26" s="62">
        <v>3843</v>
      </c>
      <c r="AR26" s="37">
        <f t="shared" si="25"/>
        <v>3843</v>
      </c>
      <c r="AS26" s="38">
        <f t="shared" si="6"/>
        <v>209081</v>
      </c>
      <c r="AT26" s="63">
        <v>84821</v>
      </c>
      <c r="AU26" s="35"/>
      <c r="AV26" s="42"/>
      <c r="AW26" s="21">
        <f t="shared" si="7"/>
        <v>293902</v>
      </c>
      <c r="AX26" s="39">
        <f t="shared" si="8"/>
        <v>3843</v>
      </c>
      <c r="AY26" s="63">
        <v>1352</v>
      </c>
      <c r="AZ26" s="35"/>
      <c r="BA26" s="42"/>
      <c r="BB26" s="21">
        <f t="shared" si="26"/>
        <v>5195</v>
      </c>
      <c r="BC26" s="38">
        <f t="shared" si="9"/>
        <v>293902</v>
      </c>
      <c r="BD26" s="43">
        <v>430417.81</v>
      </c>
      <c r="BE26" s="42">
        <v>209081</v>
      </c>
      <c r="BF26" s="44"/>
      <c r="BG26" s="21">
        <f t="shared" si="10"/>
        <v>515238.81000000006</v>
      </c>
      <c r="BH26" s="39">
        <f t="shared" si="11"/>
        <v>5195</v>
      </c>
      <c r="BI26" s="43">
        <v>7307.7</v>
      </c>
      <c r="BJ26" s="42">
        <v>5035</v>
      </c>
      <c r="BK26" s="44"/>
      <c r="BL26" s="37">
        <f t="shared" si="27"/>
        <v>7467.7000000000007</v>
      </c>
      <c r="BM26" s="45">
        <v>84821</v>
      </c>
      <c r="BN26" s="45">
        <v>644</v>
      </c>
      <c r="BO26" s="39">
        <f t="shared" si="15"/>
        <v>430417.81000000006</v>
      </c>
      <c r="BP26" s="46">
        <f t="shared" si="16"/>
        <v>6823.7000000000007</v>
      </c>
      <c r="BQ26" s="47">
        <f t="shared" si="12"/>
        <v>22769.102149000006</v>
      </c>
      <c r="BR26" s="45"/>
      <c r="BS26" s="48">
        <f t="shared" si="17"/>
        <v>29592.802149000006</v>
      </c>
      <c r="BT26" s="49">
        <f>SUM(BO26:BR26)</f>
        <v>460010.61214900005</v>
      </c>
      <c r="BU26" s="21"/>
      <c r="BV26" s="50">
        <v>522706.01</v>
      </c>
      <c r="BW26" s="51">
        <f t="shared" si="13"/>
        <v>-0.5</v>
      </c>
      <c r="BX26" s="3" t="str">
        <f t="shared" si="18"/>
        <v/>
      </c>
      <c r="BY26" s="4"/>
      <c r="BZ26" s="4"/>
      <c r="CA26" s="4"/>
      <c r="CB26" s="4"/>
    </row>
    <row r="27" spans="3:80" thickBot="1" x14ac:dyDescent="0.3">
      <c r="C27" s="64" t="s">
        <v>78</v>
      </c>
      <c r="D27" s="33">
        <v>1586</v>
      </c>
      <c r="E27" s="34"/>
      <c r="F27" s="35"/>
      <c r="G27" s="35"/>
      <c r="H27" s="35"/>
      <c r="I27" s="21">
        <f t="shared" si="19"/>
        <v>0</v>
      </c>
      <c r="J27" s="35"/>
      <c r="K27" s="35"/>
      <c r="L27" s="35"/>
      <c r="M27" s="35"/>
      <c r="N27" s="21">
        <f t="shared" si="20"/>
        <v>0</v>
      </c>
      <c r="O27" s="38">
        <f t="shared" si="21"/>
        <v>0</v>
      </c>
      <c r="P27" s="35"/>
      <c r="Q27" s="35"/>
      <c r="R27" s="35"/>
      <c r="S27" s="21">
        <f t="shared" si="0"/>
        <v>0</v>
      </c>
      <c r="T27" s="21">
        <f t="shared" si="1"/>
        <v>0</v>
      </c>
      <c r="U27" s="35"/>
      <c r="V27" s="35"/>
      <c r="W27" s="35"/>
      <c r="X27" s="37">
        <f t="shared" si="22"/>
        <v>0</v>
      </c>
      <c r="Y27" s="38">
        <f t="shared" si="14"/>
        <v>0</v>
      </c>
      <c r="Z27" s="35"/>
      <c r="AA27" s="35"/>
      <c r="AB27" s="35"/>
      <c r="AC27" s="21">
        <f t="shared" si="23"/>
        <v>0</v>
      </c>
      <c r="AD27" s="39">
        <f t="shared" si="2"/>
        <v>0</v>
      </c>
      <c r="AE27" s="35"/>
      <c r="AF27" s="35"/>
      <c r="AG27" s="35"/>
      <c r="AH27" s="37">
        <f t="shared" si="24"/>
        <v>0</v>
      </c>
      <c r="AI27" s="38">
        <f t="shared" si="3"/>
        <v>0</v>
      </c>
      <c r="AJ27" s="35"/>
      <c r="AK27" s="35"/>
      <c r="AL27" s="62">
        <v>256533</v>
      </c>
      <c r="AM27" s="21">
        <f t="shared" si="4"/>
        <v>256533</v>
      </c>
      <c r="AN27" s="39">
        <f t="shared" si="5"/>
        <v>0</v>
      </c>
      <c r="AO27" s="35"/>
      <c r="AP27" s="35"/>
      <c r="AQ27" s="62">
        <v>8682</v>
      </c>
      <c r="AR27" s="37">
        <f t="shared" si="25"/>
        <v>8682</v>
      </c>
      <c r="AS27" s="38">
        <f t="shared" si="6"/>
        <v>256533</v>
      </c>
      <c r="AT27" s="55">
        <v>46987</v>
      </c>
      <c r="AU27" s="35"/>
      <c r="AV27" s="42"/>
      <c r="AW27" s="21">
        <f t="shared" si="7"/>
        <v>303520</v>
      </c>
      <c r="AX27" s="39">
        <f t="shared" si="8"/>
        <v>8682</v>
      </c>
      <c r="AY27" s="55">
        <v>1524</v>
      </c>
      <c r="AZ27" s="35"/>
      <c r="BA27" s="42"/>
      <c r="BB27" s="21">
        <f t="shared" si="26"/>
        <v>10206</v>
      </c>
      <c r="BC27" s="38">
        <f t="shared" si="9"/>
        <v>303520</v>
      </c>
      <c r="BD27" s="43">
        <v>68274.69</v>
      </c>
      <c r="BE27" s="42">
        <v>256533</v>
      </c>
      <c r="BF27" s="44"/>
      <c r="BG27" s="21">
        <f t="shared" si="10"/>
        <v>115261.69</v>
      </c>
      <c r="BH27" s="39">
        <f t="shared" si="11"/>
        <v>10206</v>
      </c>
      <c r="BI27" s="43">
        <v>2181.9499999999998</v>
      </c>
      <c r="BJ27" s="42">
        <v>10144</v>
      </c>
      <c r="BK27" s="44"/>
      <c r="BL27" s="37">
        <f t="shared" si="27"/>
        <v>2243.9500000000007</v>
      </c>
      <c r="BM27" s="45">
        <v>46987</v>
      </c>
      <c r="BN27" s="45">
        <v>329</v>
      </c>
      <c r="BO27" s="39">
        <f t="shared" si="15"/>
        <v>68274.69</v>
      </c>
      <c r="BP27" s="46">
        <f t="shared" si="16"/>
        <v>1914.9500000000007</v>
      </c>
      <c r="BQ27" s="47">
        <f t="shared" si="12"/>
        <v>3611.7311010000003</v>
      </c>
      <c r="BR27" s="45"/>
      <c r="BS27" s="48">
        <f t="shared" si="17"/>
        <v>5526.681101000001</v>
      </c>
      <c r="BT27" s="49">
        <f>SUM(BO27:BR27)</f>
        <v>73801.371100999997</v>
      </c>
      <c r="BU27" s="21"/>
      <c r="BV27" s="50">
        <v>117507</v>
      </c>
      <c r="BW27" s="51">
        <f t="shared" si="13"/>
        <v>1.36</v>
      </c>
      <c r="BX27" s="3" t="str">
        <f t="shared" si="18"/>
        <v>Please provide an explanation of the variance in the Manager's Summary</v>
      </c>
      <c r="BY27" s="4"/>
      <c r="BZ27" s="4"/>
      <c r="CA27" s="4"/>
      <c r="CB27" s="4"/>
    </row>
    <row r="28" spans="3:80" ht="16.8" thickBot="1" x14ac:dyDescent="0.3">
      <c r="C28" s="65" t="s">
        <v>79</v>
      </c>
      <c r="D28" s="33">
        <v>1588</v>
      </c>
      <c r="E28" s="66"/>
      <c r="F28" s="42"/>
      <c r="G28" s="42"/>
      <c r="H28" s="42">
        <v>497010</v>
      </c>
      <c r="I28" s="21">
        <f t="shared" si="19"/>
        <v>497010</v>
      </c>
      <c r="J28" s="42"/>
      <c r="K28" s="42"/>
      <c r="L28" s="42"/>
      <c r="M28" s="42">
        <v>-11827</v>
      </c>
      <c r="N28" s="21">
        <f t="shared" si="20"/>
        <v>-11827</v>
      </c>
      <c r="O28" s="38">
        <f t="shared" si="21"/>
        <v>497010</v>
      </c>
      <c r="P28" s="42">
        <v>-518028</v>
      </c>
      <c r="Q28" s="42"/>
      <c r="R28" s="42"/>
      <c r="S28" s="21">
        <f t="shared" si="0"/>
        <v>-21018</v>
      </c>
      <c r="T28" s="21">
        <f t="shared" si="1"/>
        <v>-11827</v>
      </c>
      <c r="U28" s="42">
        <v>12125</v>
      </c>
      <c r="V28" s="42"/>
      <c r="W28" s="42"/>
      <c r="X28" s="37">
        <f t="shared" si="22"/>
        <v>298</v>
      </c>
      <c r="Y28" s="38">
        <f t="shared" si="14"/>
        <v>-21018</v>
      </c>
      <c r="Z28" s="42">
        <v>-272308</v>
      </c>
      <c r="AA28" s="42"/>
      <c r="AB28" s="42"/>
      <c r="AC28" s="21">
        <f t="shared" si="23"/>
        <v>-293326</v>
      </c>
      <c r="AD28" s="39">
        <f t="shared" si="2"/>
        <v>298</v>
      </c>
      <c r="AE28" s="42">
        <v>883</v>
      </c>
      <c r="AF28" s="42"/>
      <c r="AG28" s="42"/>
      <c r="AH28" s="37">
        <f t="shared" si="24"/>
        <v>1181</v>
      </c>
      <c r="AI28" s="38">
        <f t="shared" si="3"/>
        <v>-293326</v>
      </c>
      <c r="AJ28" s="42">
        <v>209138</v>
      </c>
      <c r="AK28" s="42"/>
      <c r="AL28" s="67"/>
      <c r="AM28" s="21">
        <f t="shared" si="4"/>
        <v>-84188</v>
      </c>
      <c r="AN28" s="39">
        <f t="shared" si="5"/>
        <v>1181</v>
      </c>
      <c r="AO28" s="42">
        <v>-4313</v>
      </c>
      <c r="AP28" s="42"/>
      <c r="AQ28" s="67"/>
      <c r="AR28" s="37">
        <f t="shared" si="25"/>
        <v>-3132</v>
      </c>
      <c r="AS28" s="38">
        <f t="shared" si="6"/>
        <v>-84188</v>
      </c>
      <c r="AT28" s="43">
        <v>-40288</v>
      </c>
      <c r="AU28" s="42"/>
      <c r="AV28" s="42"/>
      <c r="AW28" s="21">
        <f t="shared" si="7"/>
        <v>-124476</v>
      </c>
      <c r="AX28" s="39">
        <f t="shared" si="8"/>
        <v>-3132</v>
      </c>
      <c r="AY28" s="43">
        <v>-2669</v>
      </c>
      <c r="AZ28" s="42"/>
      <c r="BA28" s="42"/>
      <c r="BB28" s="21">
        <f t="shared" si="26"/>
        <v>-5801</v>
      </c>
      <c r="BC28" s="38">
        <f t="shared" si="9"/>
        <v>-124476</v>
      </c>
      <c r="BD28" s="43">
        <v>308304.65999999997</v>
      </c>
      <c r="BE28" s="42"/>
      <c r="BF28" s="44">
        <v>-183829</v>
      </c>
      <c r="BG28" s="21">
        <f t="shared" si="10"/>
        <v>-0.34000000002561137</v>
      </c>
      <c r="BH28" s="39">
        <f t="shared" si="11"/>
        <v>-5801</v>
      </c>
      <c r="BI28" s="43">
        <v>1837.95</v>
      </c>
      <c r="BJ28" s="42"/>
      <c r="BK28" s="44">
        <v>3963</v>
      </c>
      <c r="BL28" s="37">
        <f t="shared" si="27"/>
        <v>-5.0000000000181899E-2</v>
      </c>
      <c r="BM28" s="45"/>
      <c r="BN28" s="45"/>
      <c r="BO28" s="39">
        <f t="shared" si="15"/>
        <v>-0.34000000002561137</v>
      </c>
      <c r="BP28" s="46">
        <f t="shared" si="16"/>
        <v>-5.0000000000181899E-2</v>
      </c>
      <c r="BQ28" s="47"/>
      <c r="BR28" s="45"/>
      <c r="BS28" s="48">
        <f t="shared" si="17"/>
        <v>-5.0000000000181899E-2</v>
      </c>
      <c r="BT28" s="49">
        <f>IF(BU28="Yes", SUM(BO28:BR28), 0)</f>
        <v>-0.39000000002579327</v>
      </c>
      <c r="BU28" s="68" t="s">
        <v>80</v>
      </c>
      <c r="BV28" s="50">
        <v>179866.2</v>
      </c>
      <c r="BW28" s="51">
        <f t="shared" si="13"/>
        <v>179866.59</v>
      </c>
      <c r="BX28" s="3" t="str">
        <f t="shared" si="18"/>
        <v>Please provide an explanation of the variance in the Manager's Summary</v>
      </c>
      <c r="BY28" s="4"/>
      <c r="BZ28" s="4"/>
      <c r="CA28" s="4"/>
      <c r="CB28" s="4"/>
    </row>
    <row r="29" spans="3:80" ht="16.8" thickBot="1" x14ac:dyDescent="0.3">
      <c r="C29" s="65" t="s">
        <v>81</v>
      </c>
      <c r="D29" s="33">
        <v>1589</v>
      </c>
      <c r="E29" s="66"/>
      <c r="F29" s="42"/>
      <c r="G29" s="42"/>
      <c r="H29" s="42">
        <v>-1092021</v>
      </c>
      <c r="I29" s="21">
        <f t="shared" si="19"/>
        <v>-1092021</v>
      </c>
      <c r="J29" s="42"/>
      <c r="K29" s="42"/>
      <c r="L29" s="42"/>
      <c r="M29" s="42">
        <v>2332</v>
      </c>
      <c r="N29" s="21">
        <f t="shared" si="20"/>
        <v>2332</v>
      </c>
      <c r="O29" s="38">
        <f t="shared" si="21"/>
        <v>-1092021</v>
      </c>
      <c r="P29" s="42">
        <v>-2066117</v>
      </c>
      <c r="Q29" s="42"/>
      <c r="R29" s="42">
        <v>1957644</v>
      </c>
      <c r="S29" s="21">
        <f t="shared" si="0"/>
        <v>-1200494</v>
      </c>
      <c r="T29" s="21">
        <f t="shared" si="1"/>
        <v>2332</v>
      </c>
      <c r="U29" s="42">
        <v>-18295</v>
      </c>
      <c r="V29" s="42"/>
      <c r="W29" s="42"/>
      <c r="X29" s="37">
        <f t="shared" si="22"/>
        <v>-15963</v>
      </c>
      <c r="Y29" s="38">
        <f t="shared" si="14"/>
        <v>-1200494</v>
      </c>
      <c r="Z29" s="42">
        <v>151551</v>
      </c>
      <c r="AA29" s="42"/>
      <c r="AB29" s="42"/>
      <c r="AC29" s="21">
        <f t="shared" si="23"/>
        <v>-1048943</v>
      </c>
      <c r="AD29" s="39">
        <f t="shared" si="2"/>
        <v>-15963</v>
      </c>
      <c r="AE29" s="42">
        <v>-23728</v>
      </c>
      <c r="AF29" s="42"/>
      <c r="AG29" s="42"/>
      <c r="AH29" s="37">
        <f t="shared" si="24"/>
        <v>-39691</v>
      </c>
      <c r="AI29" s="38">
        <f t="shared" si="3"/>
        <v>-1048943</v>
      </c>
      <c r="AJ29" s="42">
        <v>22296</v>
      </c>
      <c r="AK29" s="42"/>
      <c r="AL29" s="67"/>
      <c r="AM29" s="21">
        <f t="shared" si="4"/>
        <v>-1026647</v>
      </c>
      <c r="AN29" s="39">
        <f t="shared" si="5"/>
        <v>-39691</v>
      </c>
      <c r="AO29" s="42">
        <v>-12321</v>
      </c>
      <c r="AP29" s="42"/>
      <c r="AQ29" s="67"/>
      <c r="AR29" s="37">
        <f t="shared" si="25"/>
        <v>-52012</v>
      </c>
      <c r="AS29" s="38">
        <f t="shared" si="6"/>
        <v>-1026647</v>
      </c>
      <c r="AT29" s="43">
        <v>-541921</v>
      </c>
      <c r="AU29" s="42"/>
      <c r="AV29" s="42"/>
      <c r="AW29" s="21">
        <f t="shared" si="7"/>
        <v>-1568568</v>
      </c>
      <c r="AX29" s="39">
        <f t="shared" si="8"/>
        <v>-52012</v>
      </c>
      <c r="AY29" s="43">
        <v>-12343</v>
      </c>
      <c r="AZ29" s="42"/>
      <c r="BA29" s="42"/>
      <c r="BB29" s="21">
        <f t="shared" si="26"/>
        <v>-64355</v>
      </c>
      <c r="BC29" s="38">
        <f t="shared" si="9"/>
        <v>-1568568</v>
      </c>
      <c r="BD29" s="43">
        <v>-123671.05</v>
      </c>
      <c r="BE29" s="42"/>
      <c r="BF29" s="44">
        <v>1692239</v>
      </c>
      <c r="BG29" s="21">
        <f t="shared" si="10"/>
        <v>-5.0000000046566129E-2</v>
      </c>
      <c r="BH29" s="39">
        <f t="shared" si="11"/>
        <v>-64355</v>
      </c>
      <c r="BI29" s="43">
        <f>-32471.97+2000</f>
        <v>-30471.97</v>
      </c>
      <c r="BJ29" s="42"/>
      <c r="BK29" s="44">
        <v>94827</v>
      </c>
      <c r="BL29" s="37">
        <f t="shared" si="27"/>
        <v>2.9999999998835847E-2</v>
      </c>
      <c r="BM29" s="45"/>
      <c r="BN29" s="45"/>
      <c r="BO29" s="39">
        <f t="shared" si="15"/>
        <v>-5.0000000046566129E-2</v>
      </c>
      <c r="BP29" s="46">
        <f t="shared" si="16"/>
        <v>2.9999999998835847E-2</v>
      </c>
      <c r="BQ29" s="47"/>
      <c r="BR29" s="45"/>
      <c r="BS29" s="48">
        <f t="shared" si="17"/>
        <v>2.9999999998835847E-2</v>
      </c>
      <c r="BT29" s="49">
        <f>IF(BU29="Yes", SUM(BO29:BR29), 0)</f>
        <v>-2.0000000047730282E-2</v>
      </c>
      <c r="BU29" s="68" t="s">
        <v>80</v>
      </c>
      <c r="BV29" s="50">
        <v>-1787064.21</v>
      </c>
      <c r="BW29" s="51">
        <f t="shared" si="13"/>
        <v>-1787064.19</v>
      </c>
      <c r="BX29" s="3" t="str">
        <f t="shared" si="18"/>
        <v>Please provide an explanation of the variance in the Manager's Summary</v>
      </c>
      <c r="BY29" s="4"/>
      <c r="BZ29" s="4"/>
      <c r="CA29" s="4"/>
      <c r="CB29" s="4"/>
    </row>
    <row r="30" spans="3:80" ht="16.8" hidden="1" thickBot="1" x14ac:dyDescent="0.3">
      <c r="C30" s="65" t="s">
        <v>82</v>
      </c>
      <c r="D30" s="33">
        <v>1595</v>
      </c>
      <c r="E30" s="69"/>
      <c r="F30" s="44"/>
      <c r="G30" s="44"/>
      <c r="H30" s="44"/>
      <c r="I30" s="21">
        <f t="shared" si="19"/>
        <v>0</v>
      </c>
      <c r="J30" s="44"/>
      <c r="K30" s="44"/>
      <c r="L30" s="44"/>
      <c r="M30" s="44"/>
      <c r="N30" s="21">
        <f t="shared" si="20"/>
        <v>0</v>
      </c>
      <c r="O30" s="38">
        <f t="shared" si="21"/>
        <v>0</v>
      </c>
      <c r="P30" s="44"/>
      <c r="Q30" s="44"/>
      <c r="R30" s="44"/>
      <c r="S30" s="21">
        <f t="shared" si="0"/>
        <v>0</v>
      </c>
      <c r="T30" s="21">
        <f t="shared" si="1"/>
        <v>0</v>
      </c>
      <c r="U30" s="44"/>
      <c r="V30" s="44"/>
      <c r="W30" s="44"/>
      <c r="X30" s="37">
        <f t="shared" si="22"/>
        <v>0</v>
      </c>
      <c r="Y30" s="38">
        <f t="shared" si="14"/>
        <v>0</v>
      </c>
      <c r="Z30" s="44"/>
      <c r="AA30" s="44"/>
      <c r="AB30" s="44"/>
      <c r="AC30" s="21">
        <f t="shared" si="23"/>
        <v>0</v>
      </c>
      <c r="AD30" s="39">
        <f t="shared" si="2"/>
        <v>0</v>
      </c>
      <c r="AE30" s="44"/>
      <c r="AF30" s="44"/>
      <c r="AG30" s="44"/>
      <c r="AH30" s="37">
        <f t="shared" si="24"/>
        <v>0</v>
      </c>
      <c r="AI30" s="38">
        <f t="shared" si="3"/>
        <v>0</v>
      </c>
      <c r="AJ30" s="44"/>
      <c r="AK30" s="44"/>
      <c r="AL30" s="70"/>
      <c r="AM30" s="21">
        <f t="shared" si="4"/>
        <v>0</v>
      </c>
      <c r="AN30" s="39">
        <f t="shared" si="5"/>
        <v>0</v>
      </c>
      <c r="AO30" s="44"/>
      <c r="AP30" s="44"/>
      <c r="AQ30" s="70"/>
      <c r="AR30" s="37">
        <f t="shared" si="25"/>
        <v>0</v>
      </c>
      <c r="AS30" s="38">
        <f t="shared" si="6"/>
        <v>0</v>
      </c>
      <c r="AT30" s="45"/>
      <c r="AU30" s="44"/>
      <c r="AV30" s="44"/>
      <c r="AW30" s="21">
        <f t="shared" si="7"/>
        <v>0</v>
      </c>
      <c r="AX30" s="39">
        <f t="shared" si="8"/>
        <v>0</v>
      </c>
      <c r="AY30" s="45"/>
      <c r="AZ30" s="44"/>
      <c r="BA30" s="44"/>
      <c r="BB30" s="21">
        <f t="shared" si="26"/>
        <v>0</v>
      </c>
      <c r="BC30" s="38">
        <f t="shared" si="9"/>
        <v>0</v>
      </c>
      <c r="BD30" s="45"/>
      <c r="BE30" s="44"/>
      <c r="BF30" s="44"/>
      <c r="BG30" s="21">
        <f t="shared" si="10"/>
        <v>0</v>
      </c>
      <c r="BH30" s="39">
        <f t="shared" si="11"/>
        <v>0</v>
      </c>
      <c r="BI30" s="45"/>
      <c r="BJ30" s="44"/>
      <c r="BK30" s="44"/>
      <c r="BL30" s="37">
        <f t="shared" si="27"/>
        <v>0</v>
      </c>
      <c r="BM30" s="45"/>
      <c r="BN30" s="45"/>
      <c r="BO30" s="39">
        <f t="shared" si="15"/>
        <v>0</v>
      </c>
      <c r="BP30" s="46">
        <f t="shared" si="16"/>
        <v>0</v>
      </c>
      <c r="BQ30" s="47"/>
      <c r="BR30" s="45"/>
      <c r="BS30" s="48">
        <f t="shared" si="17"/>
        <v>0</v>
      </c>
      <c r="BT30" s="49">
        <f>IF(CB7=TRUE, SUM(BO30:BR30), 0)</f>
        <v>0</v>
      </c>
      <c r="BU30" s="71" t="s">
        <v>80</v>
      </c>
      <c r="BV30" s="50"/>
      <c r="BW30" s="51">
        <f t="shared" si="13"/>
        <v>0</v>
      </c>
      <c r="BX30" s="3" t="str">
        <f t="shared" si="18"/>
        <v/>
      </c>
      <c r="BY30" s="4"/>
      <c r="BZ30" s="4"/>
      <c r="CA30" s="4"/>
      <c r="CB30" s="4"/>
    </row>
    <row r="31" spans="3:80" ht="16.8" hidden="1" thickBot="1" x14ac:dyDescent="0.3">
      <c r="C31" s="65" t="s">
        <v>83</v>
      </c>
      <c r="D31" s="33">
        <v>1595</v>
      </c>
      <c r="E31" s="34"/>
      <c r="F31" s="35"/>
      <c r="G31" s="35"/>
      <c r="H31" s="35"/>
      <c r="I31" s="21">
        <f t="shared" si="19"/>
        <v>0</v>
      </c>
      <c r="J31" s="35"/>
      <c r="K31" s="35"/>
      <c r="L31" s="35"/>
      <c r="M31" s="35"/>
      <c r="N31" s="21">
        <f t="shared" si="20"/>
        <v>0</v>
      </c>
      <c r="O31" s="38">
        <f t="shared" si="21"/>
        <v>0</v>
      </c>
      <c r="P31" s="35"/>
      <c r="Q31" s="35"/>
      <c r="R31" s="35"/>
      <c r="S31" s="21">
        <f t="shared" si="0"/>
        <v>0</v>
      </c>
      <c r="T31" s="21">
        <f t="shared" si="1"/>
        <v>0</v>
      </c>
      <c r="U31" s="35"/>
      <c r="V31" s="35"/>
      <c r="W31" s="35"/>
      <c r="X31" s="37">
        <f t="shared" si="22"/>
        <v>0</v>
      </c>
      <c r="Y31" s="38">
        <f t="shared" si="14"/>
        <v>0</v>
      </c>
      <c r="Z31" s="35"/>
      <c r="AA31" s="35"/>
      <c r="AB31" s="35"/>
      <c r="AC31" s="21">
        <f t="shared" si="23"/>
        <v>0</v>
      </c>
      <c r="AD31" s="39">
        <f t="shared" si="2"/>
        <v>0</v>
      </c>
      <c r="AE31" s="35"/>
      <c r="AF31" s="35"/>
      <c r="AG31" s="35"/>
      <c r="AH31" s="37">
        <f t="shared" si="24"/>
        <v>0</v>
      </c>
      <c r="AI31" s="38">
        <f t="shared" si="3"/>
        <v>0</v>
      </c>
      <c r="AJ31" s="35"/>
      <c r="AK31" s="35"/>
      <c r="AL31" s="62"/>
      <c r="AM31" s="21">
        <f t="shared" si="4"/>
        <v>0</v>
      </c>
      <c r="AN31" s="39">
        <f t="shared" si="5"/>
        <v>0</v>
      </c>
      <c r="AO31" s="35"/>
      <c r="AP31" s="35"/>
      <c r="AQ31" s="62"/>
      <c r="AR31" s="37">
        <f t="shared" si="25"/>
        <v>0</v>
      </c>
      <c r="AS31" s="38">
        <f t="shared" si="6"/>
        <v>0</v>
      </c>
      <c r="AT31" s="43"/>
      <c r="AU31" s="42"/>
      <c r="AV31" s="42"/>
      <c r="AW31" s="21">
        <f t="shared" si="7"/>
        <v>0</v>
      </c>
      <c r="AX31" s="39">
        <f t="shared" si="8"/>
        <v>0</v>
      </c>
      <c r="AY31" s="43"/>
      <c r="AZ31" s="42"/>
      <c r="BA31" s="42"/>
      <c r="BB31" s="21">
        <f t="shared" si="26"/>
        <v>0</v>
      </c>
      <c r="BC31" s="38">
        <f t="shared" si="9"/>
        <v>0</v>
      </c>
      <c r="BD31" s="45"/>
      <c r="BE31" s="44"/>
      <c r="BF31" s="44"/>
      <c r="BG31" s="21">
        <f t="shared" si="10"/>
        <v>0</v>
      </c>
      <c r="BH31" s="39">
        <f t="shared" si="11"/>
        <v>0</v>
      </c>
      <c r="BI31" s="45"/>
      <c r="BJ31" s="44"/>
      <c r="BK31" s="44"/>
      <c r="BL31" s="37">
        <f t="shared" si="27"/>
        <v>0</v>
      </c>
      <c r="BM31" s="45"/>
      <c r="BN31" s="45"/>
      <c r="BO31" s="39">
        <f t="shared" si="15"/>
        <v>0</v>
      </c>
      <c r="BP31" s="46">
        <f t="shared" si="16"/>
        <v>0</v>
      </c>
      <c r="BQ31" s="47"/>
      <c r="BR31" s="45"/>
      <c r="BS31" s="48">
        <f t="shared" si="17"/>
        <v>0</v>
      </c>
      <c r="BT31" s="49">
        <f>IF(BU31="Yes", SUM(BO31:BR31), 0)</f>
        <v>0</v>
      </c>
      <c r="BU31" s="71" t="s">
        <v>84</v>
      </c>
      <c r="BV31" s="50"/>
      <c r="BW31" s="51">
        <f t="shared" si="13"/>
        <v>0</v>
      </c>
      <c r="BX31" s="3" t="str">
        <f t="shared" si="18"/>
        <v/>
      </c>
      <c r="BY31" s="4"/>
      <c r="BZ31" s="4"/>
      <c r="CA31" s="4"/>
      <c r="CB31" s="4"/>
    </row>
    <row r="32" spans="3:80" ht="16.8" hidden="1" thickBot="1" x14ac:dyDescent="0.3">
      <c r="C32" s="65" t="s">
        <v>85</v>
      </c>
      <c r="D32" s="33">
        <v>1595</v>
      </c>
      <c r="E32" s="34"/>
      <c r="F32" s="35"/>
      <c r="G32" s="35"/>
      <c r="H32" s="35"/>
      <c r="I32" s="21">
        <f t="shared" si="19"/>
        <v>0</v>
      </c>
      <c r="J32" s="35"/>
      <c r="K32" s="35"/>
      <c r="L32" s="35"/>
      <c r="M32" s="35"/>
      <c r="N32" s="21">
        <f t="shared" si="20"/>
        <v>0</v>
      </c>
      <c r="O32" s="38">
        <f t="shared" si="21"/>
        <v>0</v>
      </c>
      <c r="P32" s="35"/>
      <c r="Q32" s="35"/>
      <c r="R32" s="35"/>
      <c r="S32" s="21">
        <f t="shared" ref="S32:S37" si="28">O32+P32-Q32+SUM(R32:R32)</f>
        <v>0</v>
      </c>
      <c r="T32" s="21">
        <f t="shared" si="1"/>
        <v>0</v>
      </c>
      <c r="U32" s="35"/>
      <c r="V32" s="35"/>
      <c r="W32" s="35"/>
      <c r="X32" s="37">
        <f t="shared" si="22"/>
        <v>0</v>
      </c>
      <c r="Y32" s="38">
        <f t="shared" si="14"/>
        <v>0</v>
      </c>
      <c r="Z32" s="35"/>
      <c r="AA32" s="35"/>
      <c r="AB32" s="35"/>
      <c r="AC32" s="21">
        <f t="shared" ref="AC32:AC37" si="29">Y32+Z32-AA32+SUM(AB32:AB32)</f>
        <v>0</v>
      </c>
      <c r="AD32" s="39">
        <f t="shared" si="2"/>
        <v>0</v>
      </c>
      <c r="AE32" s="35"/>
      <c r="AF32" s="35"/>
      <c r="AG32" s="35"/>
      <c r="AH32" s="37">
        <f t="shared" si="24"/>
        <v>0</v>
      </c>
      <c r="AI32" s="38">
        <f t="shared" si="3"/>
        <v>0</v>
      </c>
      <c r="AJ32" s="35"/>
      <c r="AK32" s="35"/>
      <c r="AL32" s="62"/>
      <c r="AM32" s="21">
        <f t="shared" si="4"/>
        <v>0</v>
      </c>
      <c r="AN32" s="39">
        <f t="shared" si="5"/>
        <v>0</v>
      </c>
      <c r="AO32" s="35"/>
      <c r="AP32" s="35"/>
      <c r="AQ32" s="62"/>
      <c r="AR32" s="37">
        <f t="shared" si="25"/>
        <v>0</v>
      </c>
      <c r="AS32" s="38">
        <f t="shared" si="6"/>
        <v>0</v>
      </c>
      <c r="AT32" s="43"/>
      <c r="AU32" s="42"/>
      <c r="AV32" s="42"/>
      <c r="AW32" s="21">
        <f t="shared" si="7"/>
        <v>0</v>
      </c>
      <c r="AX32" s="39">
        <f t="shared" si="8"/>
        <v>0</v>
      </c>
      <c r="AY32" s="43"/>
      <c r="AZ32" s="42"/>
      <c r="BA32" s="42"/>
      <c r="BB32" s="21">
        <f t="shared" si="26"/>
        <v>0</v>
      </c>
      <c r="BC32" s="38">
        <f t="shared" si="9"/>
        <v>0</v>
      </c>
      <c r="BD32" s="45"/>
      <c r="BE32" s="44"/>
      <c r="BF32" s="44"/>
      <c r="BG32" s="21">
        <f t="shared" si="10"/>
        <v>0</v>
      </c>
      <c r="BH32" s="39">
        <f t="shared" si="11"/>
        <v>0</v>
      </c>
      <c r="BI32" s="45"/>
      <c r="BJ32" s="44"/>
      <c r="BK32" s="44"/>
      <c r="BL32" s="37">
        <f t="shared" si="27"/>
        <v>0</v>
      </c>
      <c r="BM32" s="45"/>
      <c r="BN32" s="45"/>
      <c r="BO32" s="39">
        <f t="shared" si="15"/>
        <v>0</v>
      </c>
      <c r="BP32" s="46">
        <f t="shared" si="16"/>
        <v>0</v>
      </c>
      <c r="BQ32" s="47"/>
      <c r="BR32" s="45"/>
      <c r="BS32" s="48">
        <f t="shared" si="17"/>
        <v>0</v>
      </c>
      <c r="BT32" s="49">
        <f t="shared" ref="BT32:BT37" si="30">IF(BU32="Yes", SUM(BO32:BR32), 0)</f>
        <v>0</v>
      </c>
      <c r="BU32" s="71" t="s">
        <v>84</v>
      </c>
      <c r="BV32" s="50"/>
      <c r="BW32" s="51">
        <f t="shared" si="13"/>
        <v>0</v>
      </c>
      <c r="BX32" s="3" t="str">
        <f t="shared" si="18"/>
        <v/>
      </c>
      <c r="BY32" s="4"/>
      <c r="BZ32" s="4"/>
      <c r="CA32" s="4"/>
      <c r="CB32" s="4"/>
    </row>
    <row r="33" spans="1:80" ht="16.8" hidden="1" thickBot="1" x14ac:dyDescent="0.3">
      <c r="C33" s="65" t="s">
        <v>86</v>
      </c>
      <c r="D33" s="33">
        <v>1595</v>
      </c>
      <c r="E33" s="34"/>
      <c r="F33" s="35"/>
      <c r="G33" s="35"/>
      <c r="H33" s="35"/>
      <c r="I33" s="21">
        <f t="shared" si="19"/>
        <v>0</v>
      </c>
      <c r="J33" s="35"/>
      <c r="K33" s="35"/>
      <c r="L33" s="35"/>
      <c r="M33" s="35"/>
      <c r="N33" s="21">
        <f t="shared" si="20"/>
        <v>0</v>
      </c>
      <c r="O33" s="38">
        <f t="shared" si="21"/>
        <v>0</v>
      </c>
      <c r="P33" s="35"/>
      <c r="Q33" s="35"/>
      <c r="R33" s="35"/>
      <c r="S33" s="21">
        <f t="shared" si="28"/>
        <v>0</v>
      </c>
      <c r="T33" s="21">
        <f t="shared" si="1"/>
        <v>0</v>
      </c>
      <c r="U33" s="35"/>
      <c r="V33" s="35"/>
      <c r="W33" s="35"/>
      <c r="X33" s="37">
        <f t="shared" si="22"/>
        <v>0</v>
      </c>
      <c r="Y33" s="38">
        <f t="shared" si="14"/>
        <v>0</v>
      </c>
      <c r="Z33" s="35"/>
      <c r="AA33" s="35"/>
      <c r="AB33" s="35"/>
      <c r="AC33" s="21">
        <f t="shared" si="29"/>
        <v>0</v>
      </c>
      <c r="AD33" s="39">
        <f t="shared" si="2"/>
        <v>0</v>
      </c>
      <c r="AE33" s="35"/>
      <c r="AF33" s="35"/>
      <c r="AG33" s="35"/>
      <c r="AH33" s="37">
        <f t="shared" si="24"/>
        <v>0</v>
      </c>
      <c r="AI33" s="38">
        <f t="shared" si="3"/>
        <v>0</v>
      </c>
      <c r="AJ33" s="35"/>
      <c r="AK33" s="35"/>
      <c r="AL33" s="62"/>
      <c r="AM33" s="21">
        <f t="shared" si="4"/>
        <v>0</v>
      </c>
      <c r="AN33" s="39">
        <f t="shared" si="5"/>
        <v>0</v>
      </c>
      <c r="AO33" s="35"/>
      <c r="AP33" s="35"/>
      <c r="AQ33" s="62"/>
      <c r="AR33" s="37">
        <f t="shared" si="25"/>
        <v>0</v>
      </c>
      <c r="AS33" s="38">
        <f t="shared" si="6"/>
        <v>0</v>
      </c>
      <c r="AT33" s="43"/>
      <c r="AU33" s="42"/>
      <c r="AV33" s="42"/>
      <c r="AW33" s="21">
        <f t="shared" si="7"/>
        <v>0</v>
      </c>
      <c r="AX33" s="39">
        <f t="shared" si="8"/>
        <v>0</v>
      </c>
      <c r="AY33" s="43"/>
      <c r="AZ33" s="42"/>
      <c r="BA33" s="42"/>
      <c r="BB33" s="21">
        <f t="shared" si="26"/>
        <v>0</v>
      </c>
      <c r="BC33" s="38">
        <f t="shared" si="9"/>
        <v>0</v>
      </c>
      <c r="BD33" s="45"/>
      <c r="BE33" s="44"/>
      <c r="BF33" s="44"/>
      <c r="BG33" s="21">
        <f t="shared" si="10"/>
        <v>0</v>
      </c>
      <c r="BH33" s="39">
        <f t="shared" si="11"/>
        <v>0</v>
      </c>
      <c r="BI33" s="45"/>
      <c r="BJ33" s="44"/>
      <c r="BK33" s="44"/>
      <c r="BL33" s="37">
        <f t="shared" si="27"/>
        <v>0</v>
      </c>
      <c r="BM33" s="45"/>
      <c r="BN33" s="45"/>
      <c r="BO33" s="39">
        <f t="shared" si="15"/>
        <v>0</v>
      </c>
      <c r="BP33" s="46">
        <f t="shared" si="16"/>
        <v>0</v>
      </c>
      <c r="BQ33" s="47"/>
      <c r="BR33" s="45"/>
      <c r="BS33" s="48">
        <f t="shared" si="17"/>
        <v>0</v>
      </c>
      <c r="BT33" s="49">
        <f t="shared" si="30"/>
        <v>0</v>
      </c>
      <c r="BU33" s="71" t="s">
        <v>84</v>
      </c>
      <c r="BV33" s="50"/>
      <c r="BW33" s="51">
        <f t="shared" si="13"/>
        <v>0</v>
      </c>
      <c r="BX33" s="3" t="str">
        <f t="shared" si="18"/>
        <v/>
      </c>
      <c r="BY33" s="4"/>
      <c r="BZ33" s="4"/>
      <c r="CA33" s="4"/>
      <c r="CB33" s="4"/>
    </row>
    <row r="34" spans="1:80" ht="16.8" hidden="1" thickBot="1" x14ac:dyDescent="0.3">
      <c r="C34" s="65" t="s">
        <v>87</v>
      </c>
      <c r="D34" s="33">
        <v>1595</v>
      </c>
      <c r="E34" s="34"/>
      <c r="F34" s="35"/>
      <c r="G34" s="35"/>
      <c r="H34" s="35"/>
      <c r="I34" s="21">
        <f t="shared" si="19"/>
        <v>0</v>
      </c>
      <c r="J34" s="35"/>
      <c r="K34" s="35"/>
      <c r="L34" s="35"/>
      <c r="M34" s="35"/>
      <c r="N34" s="21">
        <f t="shared" si="20"/>
        <v>0</v>
      </c>
      <c r="O34" s="38">
        <f t="shared" si="21"/>
        <v>0</v>
      </c>
      <c r="P34" s="35"/>
      <c r="Q34" s="35"/>
      <c r="R34" s="35"/>
      <c r="S34" s="21">
        <f t="shared" si="28"/>
        <v>0</v>
      </c>
      <c r="T34" s="21">
        <f t="shared" si="1"/>
        <v>0</v>
      </c>
      <c r="U34" s="35"/>
      <c r="V34" s="35"/>
      <c r="W34" s="35"/>
      <c r="X34" s="37">
        <f t="shared" si="22"/>
        <v>0</v>
      </c>
      <c r="Y34" s="38">
        <f t="shared" si="14"/>
        <v>0</v>
      </c>
      <c r="Z34" s="35"/>
      <c r="AA34" s="35"/>
      <c r="AB34" s="35"/>
      <c r="AC34" s="21">
        <f t="shared" si="29"/>
        <v>0</v>
      </c>
      <c r="AD34" s="39">
        <f t="shared" si="2"/>
        <v>0</v>
      </c>
      <c r="AE34" s="35"/>
      <c r="AF34" s="35"/>
      <c r="AG34" s="35"/>
      <c r="AH34" s="37">
        <f t="shared" si="24"/>
        <v>0</v>
      </c>
      <c r="AI34" s="38">
        <f t="shared" si="3"/>
        <v>0</v>
      </c>
      <c r="AJ34" s="35"/>
      <c r="AK34" s="35"/>
      <c r="AL34" s="62"/>
      <c r="AM34" s="21">
        <f t="shared" si="4"/>
        <v>0</v>
      </c>
      <c r="AN34" s="39">
        <f t="shared" si="5"/>
        <v>0</v>
      </c>
      <c r="AO34" s="35"/>
      <c r="AP34" s="35"/>
      <c r="AQ34" s="62"/>
      <c r="AR34" s="37">
        <f t="shared" si="25"/>
        <v>0</v>
      </c>
      <c r="AS34" s="38">
        <f t="shared" si="6"/>
        <v>0</v>
      </c>
      <c r="AT34" s="43"/>
      <c r="AU34" s="42"/>
      <c r="AV34" s="42"/>
      <c r="AW34" s="21">
        <f t="shared" si="7"/>
        <v>0</v>
      </c>
      <c r="AX34" s="39">
        <f t="shared" si="8"/>
        <v>0</v>
      </c>
      <c r="AY34" s="43"/>
      <c r="AZ34" s="42"/>
      <c r="BA34" s="42"/>
      <c r="BB34" s="21">
        <f t="shared" si="26"/>
        <v>0</v>
      </c>
      <c r="BC34" s="38">
        <f t="shared" si="9"/>
        <v>0</v>
      </c>
      <c r="BD34" s="45"/>
      <c r="BE34" s="44"/>
      <c r="BF34" s="44"/>
      <c r="BG34" s="21">
        <f t="shared" si="10"/>
        <v>0</v>
      </c>
      <c r="BH34" s="39">
        <f t="shared" si="11"/>
        <v>0</v>
      </c>
      <c r="BI34" s="45"/>
      <c r="BJ34" s="44"/>
      <c r="BK34" s="44"/>
      <c r="BL34" s="37">
        <f t="shared" si="27"/>
        <v>0</v>
      </c>
      <c r="BM34" s="45"/>
      <c r="BN34" s="45"/>
      <c r="BO34" s="39">
        <f t="shared" si="15"/>
        <v>0</v>
      </c>
      <c r="BP34" s="46">
        <f t="shared" si="16"/>
        <v>0</v>
      </c>
      <c r="BQ34" s="47"/>
      <c r="BR34" s="45"/>
      <c r="BS34" s="48">
        <f t="shared" si="17"/>
        <v>0</v>
      </c>
      <c r="BT34" s="49">
        <f t="shared" si="30"/>
        <v>0</v>
      </c>
      <c r="BU34" s="71" t="s">
        <v>84</v>
      </c>
      <c r="BV34" s="50"/>
      <c r="BW34" s="51">
        <f t="shared" si="13"/>
        <v>0</v>
      </c>
      <c r="BX34" s="3" t="str">
        <f t="shared" si="18"/>
        <v/>
      </c>
      <c r="BY34" s="4"/>
      <c r="BZ34" s="4"/>
      <c r="CA34" s="4"/>
      <c r="CB34" s="4"/>
    </row>
    <row r="35" spans="1:80" ht="16.8" thickBot="1" x14ac:dyDescent="0.3">
      <c r="C35" s="65" t="s">
        <v>88</v>
      </c>
      <c r="D35" s="33">
        <v>1595</v>
      </c>
      <c r="E35" s="34"/>
      <c r="F35" s="35"/>
      <c r="G35" s="35"/>
      <c r="H35" s="35"/>
      <c r="I35" s="21">
        <f t="shared" si="19"/>
        <v>0</v>
      </c>
      <c r="J35" s="35"/>
      <c r="K35" s="35"/>
      <c r="L35" s="35"/>
      <c r="M35" s="35"/>
      <c r="N35" s="21">
        <f t="shared" si="20"/>
        <v>0</v>
      </c>
      <c r="O35" s="38">
        <f t="shared" si="21"/>
        <v>0</v>
      </c>
      <c r="P35" s="35"/>
      <c r="Q35" s="35"/>
      <c r="R35" s="35"/>
      <c r="S35" s="21">
        <f t="shared" si="28"/>
        <v>0</v>
      </c>
      <c r="T35" s="21">
        <f t="shared" si="1"/>
        <v>0</v>
      </c>
      <c r="U35" s="35"/>
      <c r="V35" s="35"/>
      <c r="W35" s="35"/>
      <c r="X35" s="37">
        <f t="shared" si="22"/>
        <v>0</v>
      </c>
      <c r="Y35" s="38">
        <f t="shared" si="14"/>
        <v>0</v>
      </c>
      <c r="Z35" s="35"/>
      <c r="AA35" s="35"/>
      <c r="AB35" s="35"/>
      <c r="AC35" s="21">
        <f t="shared" si="29"/>
        <v>0</v>
      </c>
      <c r="AD35" s="39">
        <f t="shared" si="2"/>
        <v>0</v>
      </c>
      <c r="AE35" s="35"/>
      <c r="AF35" s="35"/>
      <c r="AG35" s="35"/>
      <c r="AH35" s="37">
        <f t="shared" si="24"/>
        <v>0</v>
      </c>
      <c r="AI35" s="38">
        <f t="shared" si="3"/>
        <v>0</v>
      </c>
      <c r="AJ35" s="35"/>
      <c r="AK35" s="35"/>
      <c r="AL35" s="62"/>
      <c r="AM35" s="21">
        <f t="shared" si="4"/>
        <v>0</v>
      </c>
      <c r="AN35" s="39">
        <f t="shared" si="5"/>
        <v>0</v>
      </c>
      <c r="AO35" s="35"/>
      <c r="AP35" s="35"/>
      <c r="AQ35" s="55"/>
      <c r="AR35" s="37">
        <f t="shared" si="25"/>
        <v>0</v>
      </c>
      <c r="AS35" s="38">
        <f t="shared" si="6"/>
        <v>0</v>
      </c>
      <c r="AT35" s="43"/>
      <c r="AU35" s="42"/>
      <c r="AV35" s="42"/>
      <c r="AW35" s="21">
        <f t="shared" si="7"/>
        <v>0</v>
      </c>
      <c r="AX35" s="39">
        <f t="shared" si="8"/>
        <v>0</v>
      </c>
      <c r="AY35" s="43"/>
      <c r="AZ35" s="42"/>
      <c r="BA35" s="42"/>
      <c r="BB35" s="21">
        <f t="shared" si="26"/>
        <v>0</v>
      </c>
      <c r="BC35" s="38">
        <f t="shared" si="9"/>
        <v>0</v>
      </c>
      <c r="BD35" s="45"/>
      <c r="BE35" s="44"/>
      <c r="BF35" s="44"/>
      <c r="BG35" s="21">
        <f t="shared" si="10"/>
        <v>0</v>
      </c>
      <c r="BH35" s="39">
        <f t="shared" si="11"/>
        <v>0</v>
      </c>
      <c r="BI35" s="45"/>
      <c r="BJ35" s="44"/>
      <c r="BK35" s="44"/>
      <c r="BL35" s="37">
        <f t="shared" si="27"/>
        <v>0</v>
      </c>
      <c r="BM35" s="45"/>
      <c r="BN35" s="45"/>
      <c r="BO35" s="39">
        <f t="shared" si="15"/>
        <v>0</v>
      </c>
      <c r="BP35" s="46">
        <f t="shared" si="16"/>
        <v>0</v>
      </c>
      <c r="BQ35" s="47"/>
      <c r="BR35" s="45"/>
      <c r="BS35" s="48">
        <f t="shared" si="17"/>
        <v>0</v>
      </c>
      <c r="BT35" s="49">
        <f t="shared" si="30"/>
        <v>0</v>
      </c>
      <c r="BU35" s="72" t="s">
        <v>84</v>
      </c>
      <c r="BV35" s="50">
        <v>0</v>
      </c>
      <c r="BW35" s="51">
        <f t="shared" si="13"/>
        <v>0</v>
      </c>
      <c r="BX35" s="3" t="str">
        <f t="shared" si="18"/>
        <v/>
      </c>
      <c r="BY35" s="4"/>
      <c r="BZ35" s="4"/>
      <c r="CA35" s="4"/>
      <c r="CB35" s="4"/>
    </row>
    <row r="36" spans="1:80" ht="18" customHeight="1" thickBot="1" x14ac:dyDescent="0.3">
      <c r="C36" s="73" t="s">
        <v>89</v>
      </c>
      <c r="D36" s="33">
        <v>1595</v>
      </c>
      <c r="E36" s="34"/>
      <c r="F36" s="35"/>
      <c r="G36" s="35"/>
      <c r="H36" s="35"/>
      <c r="I36" s="21">
        <f t="shared" si="19"/>
        <v>0</v>
      </c>
      <c r="J36" s="35"/>
      <c r="K36" s="35"/>
      <c r="L36" s="35"/>
      <c r="M36" s="35"/>
      <c r="N36" s="21">
        <f t="shared" si="20"/>
        <v>0</v>
      </c>
      <c r="O36" s="38">
        <f t="shared" si="21"/>
        <v>0</v>
      </c>
      <c r="P36" s="35"/>
      <c r="Q36" s="35"/>
      <c r="R36" s="35"/>
      <c r="S36" s="21">
        <f t="shared" si="28"/>
        <v>0</v>
      </c>
      <c r="T36" s="21">
        <f>N36</f>
        <v>0</v>
      </c>
      <c r="U36" s="35"/>
      <c r="V36" s="35"/>
      <c r="W36" s="35"/>
      <c r="X36" s="37">
        <f t="shared" si="22"/>
        <v>0</v>
      </c>
      <c r="Y36" s="38">
        <f t="shared" si="14"/>
        <v>0</v>
      </c>
      <c r="Z36" s="35"/>
      <c r="AA36" s="35"/>
      <c r="AB36" s="35"/>
      <c r="AC36" s="21">
        <f t="shared" si="29"/>
        <v>0</v>
      </c>
      <c r="AD36" s="39">
        <f t="shared" si="2"/>
        <v>0</v>
      </c>
      <c r="AE36" s="35"/>
      <c r="AF36" s="35"/>
      <c r="AG36" s="35"/>
      <c r="AH36" s="37">
        <f t="shared" si="24"/>
        <v>0</v>
      </c>
      <c r="AI36" s="38">
        <f t="shared" si="3"/>
        <v>0</v>
      </c>
      <c r="AJ36" s="35"/>
      <c r="AK36" s="35"/>
      <c r="AL36" s="62"/>
      <c r="AM36" s="21">
        <f t="shared" si="4"/>
        <v>0</v>
      </c>
      <c r="AN36" s="39">
        <f t="shared" si="5"/>
        <v>0</v>
      </c>
      <c r="AO36" s="35"/>
      <c r="AP36" s="35"/>
      <c r="AQ36" s="55"/>
      <c r="AR36" s="37">
        <f t="shared" si="25"/>
        <v>0</v>
      </c>
      <c r="AS36" s="38">
        <f t="shared" si="6"/>
        <v>0</v>
      </c>
      <c r="AT36" s="43"/>
      <c r="AU36" s="42"/>
      <c r="AV36" s="42"/>
      <c r="AW36" s="21">
        <f t="shared" si="7"/>
        <v>0</v>
      </c>
      <c r="AX36" s="39">
        <f t="shared" si="8"/>
        <v>0</v>
      </c>
      <c r="AY36" s="43"/>
      <c r="AZ36" s="42"/>
      <c r="BA36" s="42"/>
      <c r="BB36" s="21">
        <f t="shared" si="26"/>
        <v>0</v>
      </c>
      <c r="BC36" s="38">
        <f t="shared" si="9"/>
        <v>0</v>
      </c>
      <c r="BD36" s="45">
        <v>-661517.61</v>
      </c>
      <c r="BE36" s="44">
        <f>-1440157-353848</f>
        <v>-1794005</v>
      </c>
      <c r="BF36" s="44"/>
      <c r="BG36" s="21">
        <f t="shared" si="10"/>
        <v>1132487.3900000001</v>
      </c>
      <c r="BH36" s="39">
        <f t="shared" si="11"/>
        <v>0</v>
      </c>
      <c r="BI36" s="45">
        <v>2187.2800000000002</v>
      </c>
      <c r="BJ36" s="44">
        <v>-382793</v>
      </c>
      <c r="BK36" s="44"/>
      <c r="BL36" s="37">
        <f t="shared" si="27"/>
        <v>384980.28</v>
      </c>
      <c r="BM36" s="45"/>
      <c r="BN36" s="45"/>
      <c r="BO36" s="39">
        <f t="shared" si="15"/>
        <v>1132487.3900000001</v>
      </c>
      <c r="BP36" s="46">
        <f t="shared" si="16"/>
        <v>384980.28</v>
      </c>
      <c r="BQ36" s="47"/>
      <c r="BR36" s="45"/>
      <c r="BS36" s="48">
        <f t="shared" si="17"/>
        <v>384980.28</v>
      </c>
      <c r="BT36" s="49">
        <f t="shared" si="30"/>
        <v>0</v>
      </c>
      <c r="BU36" s="72" t="s">
        <v>84</v>
      </c>
      <c r="BV36" s="50">
        <v>1517463.93</v>
      </c>
      <c r="BW36" s="51">
        <f t="shared" si="13"/>
        <v>-3.74</v>
      </c>
      <c r="BX36" s="3" t="str">
        <f t="shared" si="18"/>
        <v>Please provide an explanation of the variance in the Manager's Summary</v>
      </c>
      <c r="BY36" s="4"/>
      <c r="BZ36" s="4"/>
      <c r="CA36" s="4"/>
      <c r="CB36" s="4"/>
    </row>
    <row r="37" spans="1:80" ht="45.6" thickBot="1" x14ac:dyDescent="0.35">
      <c r="C37" s="74" t="s">
        <v>90</v>
      </c>
      <c r="D37" s="75">
        <v>1595</v>
      </c>
      <c r="E37" s="34"/>
      <c r="F37" s="35"/>
      <c r="G37" s="35"/>
      <c r="H37" s="35"/>
      <c r="I37" s="21">
        <f t="shared" si="19"/>
        <v>0</v>
      </c>
      <c r="J37" s="35"/>
      <c r="K37" s="35"/>
      <c r="L37" s="35"/>
      <c r="M37" s="35"/>
      <c r="N37" s="21">
        <f t="shared" si="20"/>
        <v>0</v>
      </c>
      <c r="O37" s="38">
        <f t="shared" si="21"/>
        <v>0</v>
      </c>
      <c r="P37" s="35"/>
      <c r="Q37" s="35"/>
      <c r="R37" s="35"/>
      <c r="S37" s="21">
        <f t="shared" si="28"/>
        <v>0</v>
      </c>
      <c r="T37" s="21">
        <f t="shared" si="1"/>
        <v>0</v>
      </c>
      <c r="U37" s="35"/>
      <c r="V37" s="35"/>
      <c r="W37" s="35"/>
      <c r="X37" s="37">
        <f t="shared" si="22"/>
        <v>0</v>
      </c>
      <c r="Y37" s="38">
        <f t="shared" si="14"/>
        <v>0</v>
      </c>
      <c r="Z37" s="35"/>
      <c r="AA37" s="35"/>
      <c r="AB37" s="35"/>
      <c r="AC37" s="21">
        <f t="shared" si="29"/>
        <v>0</v>
      </c>
      <c r="AD37" s="39">
        <f t="shared" si="2"/>
        <v>0</v>
      </c>
      <c r="AE37" s="35"/>
      <c r="AF37" s="35"/>
      <c r="AG37" s="35"/>
      <c r="AH37" s="37">
        <f t="shared" si="24"/>
        <v>0</v>
      </c>
      <c r="AI37" s="38">
        <f t="shared" si="3"/>
        <v>0</v>
      </c>
      <c r="AJ37" s="35"/>
      <c r="AK37" s="35"/>
      <c r="AL37" s="62"/>
      <c r="AM37" s="21">
        <f t="shared" si="4"/>
        <v>0</v>
      </c>
      <c r="AN37" s="39">
        <f t="shared" si="5"/>
        <v>0</v>
      </c>
      <c r="AO37" s="35"/>
      <c r="AP37" s="35"/>
      <c r="AQ37" s="55"/>
      <c r="AR37" s="37">
        <f t="shared" si="25"/>
        <v>0</v>
      </c>
      <c r="AS37" s="38">
        <f t="shared" si="6"/>
        <v>0</v>
      </c>
      <c r="AT37" s="43"/>
      <c r="AU37" s="42"/>
      <c r="AV37" s="42"/>
      <c r="AW37" s="21">
        <f t="shared" si="7"/>
        <v>0</v>
      </c>
      <c r="AX37" s="39">
        <f t="shared" si="8"/>
        <v>0</v>
      </c>
      <c r="AY37" s="43"/>
      <c r="AZ37" s="42"/>
      <c r="BA37" s="42"/>
      <c r="BB37" s="21">
        <f t="shared" si="26"/>
        <v>0</v>
      </c>
      <c r="BC37" s="38">
        <f t="shared" si="9"/>
        <v>0</v>
      </c>
      <c r="BD37" s="45"/>
      <c r="BE37" s="44"/>
      <c r="BF37" s="44"/>
      <c r="BG37" s="21">
        <f t="shared" si="10"/>
        <v>0</v>
      </c>
      <c r="BH37" s="39">
        <f t="shared" si="11"/>
        <v>0</v>
      </c>
      <c r="BI37" s="45"/>
      <c r="BJ37" s="44"/>
      <c r="BK37" s="44"/>
      <c r="BL37" s="37">
        <f t="shared" si="27"/>
        <v>0</v>
      </c>
      <c r="BM37" s="45"/>
      <c r="BN37" s="45"/>
      <c r="BO37" s="39">
        <f t="shared" si="15"/>
        <v>0</v>
      </c>
      <c r="BP37" s="46">
        <f t="shared" si="16"/>
        <v>0</v>
      </c>
      <c r="BQ37" s="47"/>
      <c r="BR37" s="45"/>
      <c r="BS37" s="48">
        <f t="shared" si="17"/>
        <v>0</v>
      </c>
      <c r="BT37" s="49">
        <f t="shared" si="30"/>
        <v>0</v>
      </c>
      <c r="BU37" s="72" t="s">
        <v>84</v>
      </c>
      <c r="BV37" s="50"/>
      <c r="BW37" s="51">
        <f t="shared" si="13"/>
        <v>0</v>
      </c>
      <c r="BX37" s="3" t="str">
        <f t="shared" si="18"/>
        <v/>
      </c>
      <c r="BY37" s="4"/>
      <c r="BZ37" s="4"/>
      <c r="CA37" s="4"/>
      <c r="CB37" s="4"/>
    </row>
    <row r="38" spans="1:80" x14ac:dyDescent="0.3">
      <c r="C38" s="65"/>
      <c r="D38" s="33"/>
      <c r="E38" s="76"/>
      <c r="F38" s="76"/>
      <c r="G38" s="76"/>
      <c r="H38" s="76"/>
      <c r="I38" s="76"/>
      <c r="J38" s="76"/>
      <c r="K38" s="76"/>
      <c r="L38" s="76"/>
      <c r="M38" s="76"/>
      <c r="N38" s="77"/>
      <c r="O38" s="78"/>
      <c r="P38" s="76"/>
      <c r="Q38" s="76"/>
      <c r="R38" s="76"/>
      <c r="S38" s="76"/>
      <c r="T38" s="76"/>
      <c r="U38" s="76"/>
      <c r="V38" s="76"/>
      <c r="W38" s="76"/>
      <c r="X38" s="77"/>
      <c r="Y38" s="78"/>
      <c r="Z38" s="76"/>
      <c r="AA38" s="76"/>
      <c r="AB38" s="76"/>
      <c r="AC38" s="76"/>
      <c r="AD38" s="76"/>
      <c r="AE38" s="76"/>
      <c r="AF38" s="76"/>
      <c r="AG38" s="76"/>
      <c r="AH38" s="77"/>
      <c r="AI38" s="79"/>
      <c r="AJ38" s="80"/>
      <c r="AK38" s="80"/>
      <c r="AL38" s="80"/>
      <c r="AM38" s="80"/>
      <c r="AN38" s="80"/>
      <c r="AO38" s="80"/>
      <c r="AP38" s="80"/>
      <c r="AQ38" s="80"/>
      <c r="AR38" s="81"/>
      <c r="AS38" s="79"/>
      <c r="AT38" s="80"/>
      <c r="AU38" s="80"/>
      <c r="AV38" s="80"/>
      <c r="AW38" s="80"/>
      <c r="AX38" s="80"/>
      <c r="AY38" s="80"/>
      <c r="AZ38" s="80"/>
      <c r="BA38" s="80"/>
      <c r="BB38" s="80"/>
      <c r="BC38" s="79"/>
      <c r="BD38" s="80"/>
      <c r="BE38" s="80"/>
      <c r="BF38" s="80"/>
      <c r="BG38" s="80"/>
      <c r="BH38" s="80"/>
      <c r="BI38" s="80"/>
      <c r="BJ38" s="80"/>
      <c r="BK38" s="80"/>
      <c r="BL38" s="81"/>
      <c r="BM38" s="79"/>
      <c r="BN38" s="80"/>
      <c r="BO38" s="21"/>
      <c r="BP38" s="21"/>
      <c r="BQ38" s="82"/>
      <c r="BR38" s="83"/>
      <c r="BS38" s="29"/>
      <c r="BT38" s="84"/>
      <c r="BU38" s="21"/>
      <c r="BV38" s="85"/>
      <c r="BW38" s="51"/>
      <c r="BX38" s="3" t="str">
        <f t="shared" si="18"/>
        <v/>
      </c>
      <c r="BY38" s="4"/>
      <c r="BZ38" s="4"/>
      <c r="CA38" s="4"/>
      <c r="CB38" s="4"/>
    </row>
    <row r="39" spans="1:80" thickBot="1" x14ac:dyDescent="0.3">
      <c r="C39" s="86" t="s">
        <v>91</v>
      </c>
      <c r="D39" s="87">
        <v>1589</v>
      </c>
      <c r="E39" s="21">
        <f>E29</f>
        <v>0</v>
      </c>
      <c r="F39" s="21">
        <f t="shared" ref="F39:BL39" si="31">F29</f>
        <v>0</v>
      </c>
      <c r="G39" s="21">
        <f t="shared" si="31"/>
        <v>0</v>
      </c>
      <c r="H39" s="21">
        <f t="shared" si="31"/>
        <v>-1092021</v>
      </c>
      <c r="I39" s="21">
        <f t="shared" si="31"/>
        <v>-1092021</v>
      </c>
      <c r="J39" s="21">
        <f t="shared" si="31"/>
        <v>0</v>
      </c>
      <c r="K39" s="21">
        <f t="shared" si="31"/>
        <v>0</v>
      </c>
      <c r="L39" s="21">
        <f t="shared" si="31"/>
        <v>0</v>
      </c>
      <c r="M39" s="21">
        <f t="shared" si="31"/>
        <v>2332</v>
      </c>
      <c r="N39" s="21">
        <f t="shared" si="31"/>
        <v>2332</v>
      </c>
      <c r="O39" s="21">
        <f>O29</f>
        <v>-1092021</v>
      </c>
      <c r="P39" s="21">
        <f t="shared" si="31"/>
        <v>-2066117</v>
      </c>
      <c r="Q39" s="21">
        <f t="shared" si="31"/>
        <v>0</v>
      </c>
      <c r="R39" s="21">
        <f t="shared" si="31"/>
        <v>1957644</v>
      </c>
      <c r="S39" s="21">
        <f t="shared" si="31"/>
        <v>-1200494</v>
      </c>
      <c r="T39" s="21">
        <f t="shared" si="31"/>
        <v>2332</v>
      </c>
      <c r="U39" s="21">
        <f t="shared" si="31"/>
        <v>-18295</v>
      </c>
      <c r="V39" s="21">
        <f t="shared" si="31"/>
        <v>0</v>
      </c>
      <c r="W39" s="21">
        <f t="shared" si="31"/>
        <v>0</v>
      </c>
      <c r="X39" s="21">
        <f t="shared" si="31"/>
        <v>-15963</v>
      </c>
      <c r="Y39" s="21">
        <f>Y29</f>
        <v>-1200494</v>
      </c>
      <c r="Z39" s="21">
        <f t="shared" si="31"/>
        <v>151551</v>
      </c>
      <c r="AA39" s="21">
        <f t="shared" si="31"/>
        <v>0</v>
      </c>
      <c r="AB39" s="21">
        <f t="shared" si="31"/>
        <v>0</v>
      </c>
      <c r="AC39" s="21">
        <f t="shared" si="31"/>
        <v>-1048943</v>
      </c>
      <c r="AD39" s="21">
        <f t="shared" si="31"/>
        <v>-15963</v>
      </c>
      <c r="AE39" s="21">
        <f t="shared" si="31"/>
        <v>-23728</v>
      </c>
      <c r="AF39" s="21">
        <f t="shared" si="31"/>
        <v>0</v>
      </c>
      <c r="AG39" s="21">
        <f t="shared" si="31"/>
        <v>0</v>
      </c>
      <c r="AH39" s="21">
        <f t="shared" si="31"/>
        <v>-39691</v>
      </c>
      <c r="AI39" s="21">
        <f>AI29</f>
        <v>-1048943</v>
      </c>
      <c r="AJ39" s="21">
        <f t="shared" si="31"/>
        <v>22296</v>
      </c>
      <c r="AK39" s="21">
        <f t="shared" si="31"/>
        <v>0</v>
      </c>
      <c r="AL39" s="21">
        <f t="shared" si="31"/>
        <v>0</v>
      </c>
      <c r="AM39" s="21">
        <f t="shared" si="31"/>
        <v>-1026647</v>
      </c>
      <c r="AN39" s="21">
        <f t="shared" si="31"/>
        <v>-39691</v>
      </c>
      <c r="AO39" s="21">
        <f t="shared" si="31"/>
        <v>-12321</v>
      </c>
      <c r="AP39" s="21">
        <f t="shared" si="31"/>
        <v>0</v>
      </c>
      <c r="AQ39" s="21">
        <f t="shared" si="31"/>
        <v>0</v>
      </c>
      <c r="AR39" s="21">
        <f t="shared" si="31"/>
        <v>-52012</v>
      </c>
      <c r="AS39" s="21">
        <f>AS29</f>
        <v>-1026647</v>
      </c>
      <c r="AT39" s="21">
        <f t="shared" si="31"/>
        <v>-541921</v>
      </c>
      <c r="AU39" s="21">
        <f t="shared" si="31"/>
        <v>0</v>
      </c>
      <c r="AV39" s="21">
        <f t="shared" si="31"/>
        <v>0</v>
      </c>
      <c r="AW39" s="21">
        <f t="shared" si="31"/>
        <v>-1568568</v>
      </c>
      <c r="AX39" s="21">
        <f t="shared" si="31"/>
        <v>-52012</v>
      </c>
      <c r="AY39" s="21">
        <f t="shared" si="31"/>
        <v>-12343</v>
      </c>
      <c r="AZ39" s="21">
        <f t="shared" si="31"/>
        <v>0</v>
      </c>
      <c r="BA39" s="21">
        <f t="shared" si="31"/>
        <v>0</v>
      </c>
      <c r="BB39" s="21">
        <f t="shared" si="31"/>
        <v>-64355</v>
      </c>
      <c r="BC39" s="21">
        <f>BC29</f>
        <v>-1568568</v>
      </c>
      <c r="BD39" s="21">
        <f t="shared" si="31"/>
        <v>-123671.05</v>
      </c>
      <c r="BE39" s="21">
        <f t="shared" si="31"/>
        <v>0</v>
      </c>
      <c r="BF39" s="21">
        <f t="shared" si="31"/>
        <v>1692239</v>
      </c>
      <c r="BG39" s="21">
        <f t="shared" si="31"/>
        <v>-5.0000000046566129E-2</v>
      </c>
      <c r="BH39" s="21">
        <f t="shared" si="31"/>
        <v>-64355</v>
      </c>
      <c r="BI39" s="21">
        <f t="shared" si="31"/>
        <v>-30471.97</v>
      </c>
      <c r="BJ39" s="21">
        <f t="shared" si="31"/>
        <v>0</v>
      </c>
      <c r="BK39" s="21">
        <f t="shared" si="31"/>
        <v>94827</v>
      </c>
      <c r="BL39" s="21">
        <f t="shared" si="31"/>
        <v>2.9999999998835847E-2</v>
      </c>
      <c r="BM39" s="20">
        <f>BM29</f>
        <v>0</v>
      </c>
      <c r="BN39" s="21">
        <f t="shared" ref="BN39:BT39" si="32">BN29</f>
        <v>0</v>
      </c>
      <c r="BO39" s="21">
        <f t="shared" si="32"/>
        <v>-5.0000000046566129E-2</v>
      </c>
      <c r="BP39" s="21">
        <f t="shared" si="32"/>
        <v>2.9999999998835847E-2</v>
      </c>
      <c r="BQ39" s="20">
        <f t="shared" si="32"/>
        <v>0</v>
      </c>
      <c r="BR39" s="21">
        <f t="shared" si="32"/>
        <v>0</v>
      </c>
      <c r="BS39" s="21">
        <f t="shared" si="32"/>
        <v>2.9999999998835847E-2</v>
      </c>
      <c r="BT39" s="49">
        <f t="shared" si="32"/>
        <v>-2.0000000047730282E-2</v>
      </c>
      <c r="BU39" s="21"/>
      <c r="BV39" s="88">
        <f>BV29</f>
        <v>-1787064.21</v>
      </c>
      <c r="BW39" s="51">
        <f>ROUND(BV39-SUM(BG39,BL39),2)</f>
        <v>-1787064.19</v>
      </c>
      <c r="BX39" s="3"/>
      <c r="BY39" s="4"/>
      <c r="BZ39" s="4"/>
      <c r="CA39" s="4"/>
      <c r="CB39" s="4"/>
    </row>
    <row r="40" spans="1:80" s="29" customFormat="1" ht="15" thickBot="1" x14ac:dyDescent="0.35">
      <c r="A40"/>
      <c r="B40"/>
      <c r="C40" s="89" t="s">
        <v>92</v>
      </c>
      <c r="D40" s="90"/>
      <c r="E40" s="21">
        <f>E41-E29</f>
        <v>0</v>
      </c>
      <c r="F40" s="21">
        <f t="shared" ref="F40:BQ40" si="33">F41-F29</f>
        <v>0</v>
      </c>
      <c r="G40" s="21">
        <f t="shared" si="33"/>
        <v>0</v>
      </c>
      <c r="H40" s="21">
        <f t="shared" si="33"/>
        <v>497010</v>
      </c>
      <c r="I40" s="21">
        <f t="shared" si="33"/>
        <v>497010</v>
      </c>
      <c r="J40" s="21">
        <f t="shared" si="33"/>
        <v>0</v>
      </c>
      <c r="K40" s="21">
        <f t="shared" si="33"/>
        <v>0</v>
      </c>
      <c r="L40" s="21">
        <f t="shared" si="33"/>
        <v>0</v>
      </c>
      <c r="M40" s="21">
        <f t="shared" si="33"/>
        <v>-11827</v>
      </c>
      <c r="N40" s="37">
        <f t="shared" si="33"/>
        <v>-11827</v>
      </c>
      <c r="O40" s="21">
        <f t="shared" si="33"/>
        <v>497010</v>
      </c>
      <c r="P40" s="21">
        <f t="shared" si="33"/>
        <v>-518028</v>
      </c>
      <c r="Q40" s="21">
        <f t="shared" si="33"/>
        <v>0</v>
      </c>
      <c r="R40" s="21">
        <f t="shared" si="33"/>
        <v>0</v>
      </c>
      <c r="S40" s="21">
        <f t="shared" si="33"/>
        <v>-21018</v>
      </c>
      <c r="T40" s="21">
        <f t="shared" si="33"/>
        <v>-11827</v>
      </c>
      <c r="U40" s="21">
        <f t="shared" si="33"/>
        <v>12125</v>
      </c>
      <c r="V40" s="21">
        <f t="shared" si="33"/>
        <v>0</v>
      </c>
      <c r="W40" s="21">
        <f t="shared" si="33"/>
        <v>0</v>
      </c>
      <c r="X40" s="21">
        <f t="shared" si="33"/>
        <v>298</v>
      </c>
      <c r="Y40" s="20">
        <f t="shared" si="33"/>
        <v>-21018</v>
      </c>
      <c r="Z40" s="21">
        <f t="shared" si="33"/>
        <v>-272308</v>
      </c>
      <c r="AA40" s="21">
        <f t="shared" si="33"/>
        <v>0</v>
      </c>
      <c r="AB40" s="21">
        <f t="shared" si="33"/>
        <v>0</v>
      </c>
      <c r="AC40" s="21">
        <f t="shared" si="33"/>
        <v>-293326</v>
      </c>
      <c r="AD40" s="21">
        <f t="shared" si="33"/>
        <v>298</v>
      </c>
      <c r="AE40" s="21">
        <f t="shared" si="33"/>
        <v>883</v>
      </c>
      <c r="AF40" s="21">
        <f t="shared" si="33"/>
        <v>0</v>
      </c>
      <c r="AG40" s="21">
        <f t="shared" si="33"/>
        <v>0</v>
      </c>
      <c r="AH40" s="21">
        <f t="shared" si="33"/>
        <v>1181</v>
      </c>
      <c r="AI40" s="20">
        <f t="shared" si="33"/>
        <v>-293326</v>
      </c>
      <c r="AJ40" s="21">
        <f t="shared" si="33"/>
        <v>209138</v>
      </c>
      <c r="AK40" s="21">
        <f t="shared" si="33"/>
        <v>0</v>
      </c>
      <c r="AL40" s="21">
        <f t="shared" si="33"/>
        <v>2064314</v>
      </c>
      <c r="AM40" s="21">
        <f t="shared" si="33"/>
        <v>1980126</v>
      </c>
      <c r="AN40" s="21">
        <f t="shared" si="33"/>
        <v>1181</v>
      </c>
      <c r="AO40" s="21">
        <f t="shared" si="33"/>
        <v>-4313</v>
      </c>
      <c r="AP40" s="21">
        <f t="shared" si="33"/>
        <v>0</v>
      </c>
      <c r="AQ40" s="21">
        <f t="shared" si="33"/>
        <v>49775</v>
      </c>
      <c r="AR40" s="21">
        <f t="shared" si="33"/>
        <v>46643</v>
      </c>
      <c r="AS40" s="91">
        <f t="shared" si="33"/>
        <v>1980126</v>
      </c>
      <c r="AT40" s="21">
        <f t="shared" si="33"/>
        <v>1102704</v>
      </c>
      <c r="AU40" s="21">
        <f t="shared" si="33"/>
        <v>0</v>
      </c>
      <c r="AV40" s="21">
        <f t="shared" si="33"/>
        <v>0</v>
      </c>
      <c r="AW40" s="21">
        <f t="shared" si="33"/>
        <v>3082830</v>
      </c>
      <c r="AX40" s="21">
        <f t="shared" si="33"/>
        <v>46643</v>
      </c>
      <c r="AY40" s="21">
        <f t="shared" si="33"/>
        <v>11916</v>
      </c>
      <c r="AZ40" s="21">
        <f t="shared" si="33"/>
        <v>0</v>
      </c>
      <c r="BA40" s="21">
        <f t="shared" si="33"/>
        <v>-65584</v>
      </c>
      <c r="BB40" s="21">
        <f t="shared" si="33"/>
        <v>-7025</v>
      </c>
      <c r="BC40" s="20">
        <f t="shared" si="33"/>
        <v>3082830</v>
      </c>
      <c r="BD40" s="21">
        <f t="shared" si="33"/>
        <v>328196.56999999989</v>
      </c>
      <c r="BE40" s="21">
        <f t="shared" si="33"/>
        <v>562006</v>
      </c>
      <c r="BF40" s="21">
        <f t="shared" si="33"/>
        <v>-183829</v>
      </c>
      <c r="BG40" s="21">
        <f t="shared" si="33"/>
        <v>2665191.5700000003</v>
      </c>
      <c r="BH40" s="21">
        <f t="shared" si="33"/>
        <v>-7025</v>
      </c>
      <c r="BI40" s="21">
        <f t="shared" si="33"/>
        <v>34824.990000000005</v>
      </c>
      <c r="BJ40" s="21">
        <f t="shared" si="33"/>
        <v>-395053</v>
      </c>
      <c r="BK40" s="21">
        <f t="shared" si="33"/>
        <v>3963</v>
      </c>
      <c r="BL40" s="21">
        <f t="shared" si="33"/>
        <v>426815.99</v>
      </c>
      <c r="BM40" s="20">
        <f t="shared" si="33"/>
        <v>851295</v>
      </c>
      <c r="BN40" s="21">
        <f t="shared" si="33"/>
        <v>15889</v>
      </c>
      <c r="BO40" s="21">
        <f t="shared" si="33"/>
        <v>1813896.57</v>
      </c>
      <c r="BP40" s="21">
        <f t="shared" si="33"/>
        <v>410926.99</v>
      </c>
      <c r="BQ40" s="20">
        <f t="shared" si="33"/>
        <v>36046.563607999997</v>
      </c>
      <c r="BR40" s="21">
        <f>BR41-BR29</f>
        <v>0</v>
      </c>
      <c r="BS40" s="21">
        <f>BS41-BS29</f>
        <v>446973.55360800005</v>
      </c>
      <c r="BT40" s="21">
        <f>SUM(BT21:BT37)-BT29</f>
        <v>743402.45360799984</v>
      </c>
      <c r="BU40" s="21"/>
      <c r="BV40" s="88">
        <f>SUM(BV21:BV37)-BV29-BV24-BV25</f>
        <v>3271871.9299999997</v>
      </c>
      <c r="BW40" s="51">
        <f>ROUND(BV40-SUM(BG40,BL40),2)</f>
        <v>179864.37</v>
      </c>
      <c r="BX40" s="3"/>
      <c r="BY40" s="83"/>
      <c r="BZ40" s="83"/>
      <c r="CA40" s="83"/>
      <c r="CB40" s="83"/>
    </row>
    <row r="41" spans="1:80" s="29" customFormat="1" ht="15" thickBot="1" x14ac:dyDescent="0.35">
      <c r="A41"/>
      <c r="B41"/>
      <c r="C41" s="89" t="s">
        <v>93</v>
      </c>
      <c r="D41" s="90"/>
      <c r="E41" s="21">
        <f>SUM(E21:E37)</f>
        <v>0</v>
      </c>
      <c r="F41" s="21">
        <f t="shared" ref="F41:BQ41" si="34">SUM(F21:F37)</f>
        <v>0</v>
      </c>
      <c r="G41" s="21">
        <f t="shared" si="34"/>
        <v>0</v>
      </c>
      <c r="H41" s="21">
        <f t="shared" si="34"/>
        <v>-595011</v>
      </c>
      <c r="I41" s="21">
        <f t="shared" si="34"/>
        <v>-595011</v>
      </c>
      <c r="J41" s="21">
        <f t="shared" si="34"/>
        <v>0</v>
      </c>
      <c r="K41" s="21">
        <f t="shared" si="34"/>
        <v>0</v>
      </c>
      <c r="L41" s="21">
        <f t="shared" si="34"/>
        <v>0</v>
      </c>
      <c r="M41" s="21">
        <f t="shared" si="34"/>
        <v>-9495</v>
      </c>
      <c r="N41" s="21">
        <f t="shared" si="34"/>
        <v>-9495</v>
      </c>
      <c r="O41" s="20">
        <f t="shared" si="34"/>
        <v>-595011</v>
      </c>
      <c r="P41" s="21">
        <f t="shared" si="34"/>
        <v>-2584145</v>
      </c>
      <c r="Q41" s="21">
        <f t="shared" si="34"/>
        <v>0</v>
      </c>
      <c r="R41" s="21">
        <f t="shared" si="34"/>
        <v>1957644</v>
      </c>
      <c r="S41" s="21">
        <f t="shared" si="34"/>
        <v>-1221512</v>
      </c>
      <c r="T41" s="21">
        <f t="shared" si="34"/>
        <v>-9495</v>
      </c>
      <c r="U41" s="21">
        <f t="shared" si="34"/>
        <v>-6170</v>
      </c>
      <c r="V41" s="21">
        <f t="shared" si="34"/>
        <v>0</v>
      </c>
      <c r="W41" s="21">
        <f t="shared" si="34"/>
        <v>0</v>
      </c>
      <c r="X41" s="37">
        <f t="shared" si="34"/>
        <v>-15665</v>
      </c>
      <c r="Y41" s="21">
        <f t="shared" si="34"/>
        <v>-1221512</v>
      </c>
      <c r="Z41" s="21">
        <f t="shared" si="34"/>
        <v>-120757</v>
      </c>
      <c r="AA41" s="21">
        <f t="shared" si="34"/>
        <v>0</v>
      </c>
      <c r="AB41" s="21">
        <f t="shared" si="34"/>
        <v>0</v>
      </c>
      <c r="AC41" s="21">
        <f t="shared" si="34"/>
        <v>-1342269</v>
      </c>
      <c r="AD41" s="21">
        <f t="shared" si="34"/>
        <v>-15665</v>
      </c>
      <c r="AE41" s="21">
        <f t="shared" si="34"/>
        <v>-22845</v>
      </c>
      <c r="AF41" s="21">
        <f t="shared" si="34"/>
        <v>0</v>
      </c>
      <c r="AG41" s="21">
        <f t="shared" si="34"/>
        <v>0</v>
      </c>
      <c r="AH41" s="37">
        <f t="shared" si="34"/>
        <v>-38510</v>
      </c>
      <c r="AI41" s="21">
        <f t="shared" si="34"/>
        <v>-1342269</v>
      </c>
      <c r="AJ41" s="21">
        <f t="shared" si="34"/>
        <v>231434</v>
      </c>
      <c r="AK41" s="21">
        <f t="shared" si="34"/>
        <v>0</v>
      </c>
      <c r="AL41" s="21">
        <f t="shared" si="34"/>
        <v>2064314</v>
      </c>
      <c r="AM41" s="21">
        <f t="shared" si="34"/>
        <v>953479</v>
      </c>
      <c r="AN41" s="21">
        <f t="shared" si="34"/>
        <v>-38510</v>
      </c>
      <c r="AO41" s="21">
        <f t="shared" si="34"/>
        <v>-16634</v>
      </c>
      <c r="AP41" s="21">
        <f t="shared" si="34"/>
        <v>0</v>
      </c>
      <c r="AQ41" s="21">
        <f t="shared" si="34"/>
        <v>49775</v>
      </c>
      <c r="AR41" s="21">
        <f t="shared" si="34"/>
        <v>-5369</v>
      </c>
      <c r="AS41" s="38">
        <f t="shared" si="34"/>
        <v>953479</v>
      </c>
      <c r="AT41" s="21">
        <f t="shared" si="34"/>
        <v>560783</v>
      </c>
      <c r="AU41" s="21">
        <f t="shared" si="34"/>
        <v>0</v>
      </c>
      <c r="AV41" s="21">
        <f t="shared" si="34"/>
        <v>0</v>
      </c>
      <c r="AW41" s="21">
        <f t="shared" si="34"/>
        <v>1514262</v>
      </c>
      <c r="AX41" s="21">
        <f t="shared" si="34"/>
        <v>-5369</v>
      </c>
      <c r="AY41" s="21">
        <f t="shared" si="34"/>
        <v>-427</v>
      </c>
      <c r="AZ41" s="21">
        <f t="shared" si="34"/>
        <v>0</v>
      </c>
      <c r="BA41" s="21">
        <f t="shared" si="34"/>
        <v>-65584</v>
      </c>
      <c r="BB41" s="21">
        <f t="shared" si="34"/>
        <v>-71380</v>
      </c>
      <c r="BC41" s="20">
        <f t="shared" si="34"/>
        <v>1514262</v>
      </c>
      <c r="BD41" s="21">
        <f t="shared" si="34"/>
        <v>204525.5199999999</v>
      </c>
      <c r="BE41" s="21">
        <f t="shared" si="34"/>
        <v>562006</v>
      </c>
      <c r="BF41" s="21">
        <f t="shared" si="34"/>
        <v>1508410</v>
      </c>
      <c r="BG41" s="21">
        <f t="shared" si="34"/>
        <v>2665191.52</v>
      </c>
      <c r="BH41" s="21">
        <f t="shared" si="34"/>
        <v>-71380</v>
      </c>
      <c r="BI41" s="21">
        <f t="shared" si="34"/>
        <v>4353.0200000000023</v>
      </c>
      <c r="BJ41" s="21">
        <f t="shared" si="34"/>
        <v>-395053</v>
      </c>
      <c r="BK41" s="21">
        <f t="shared" si="34"/>
        <v>98790</v>
      </c>
      <c r="BL41" s="37">
        <f t="shared" si="34"/>
        <v>426816.02</v>
      </c>
      <c r="BM41" s="20">
        <f t="shared" si="34"/>
        <v>851295</v>
      </c>
      <c r="BN41" s="21">
        <f t="shared" si="34"/>
        <v>15889</v>
      </c>
      <c r="BO41" s="21">
        <f t="shared" si="34"/>
        <v>1813896.52</v>
      </c>
      <c r="BP41" s="21">
        <f t="shared" si="34"/>
        <v>410927.02</v>
      </c>
      <c r="BQ41" s="20">
        <f t="shared" si="34"/>
        <v>36046.563607999997</v>
      </c>
      <c r="BR41" s="21">
        <f>SUM(BR21:BR37)</f>
        <v>0</v>
      </c>
      <c r="BS41" s="21">
        <f>SUM(BS21:BS37)</f>
        <v>446973.58360800002</v>
      </c>
      <c r="BT41" s="21">
        <f>SUM(BT39,BT40)</f>
        <v>743402.43360799982</v>
      </c>
      <c r="BU41" s="21"/>
      <c r="BV41" s="88">
        <f>SUM(BV39,BV40)</f>
        <v>1484807.7199999997</v>
      </c>
      <c r="BW41" s="51">
        <f>ROUND(BV41-SUM(BG41,BL41),2)</f>
        <v>-1607199.82</v>
      </c>
      <c r="BX41" s="3"/>
      <c r="BY41" s="83"/>
      <c r="BZ41" s="83"/>
      <c r="CA41" s="83"/>
      <c r="CB41" s="83"/>
    </row>
    <row r="42" spans="1:80" s="29" customFormat="1" ht="15" thickBot="1" x14ac:dyDescent="0.35">
      <c r="A42"/>
      <c r="B42"/>
      <c r="C42" s="89"/>
      <c r="D42" s="90"/>
      <c r="E42" s="21"/>
      <c r="F42" s="21"/>
      <c r="G42" s="21"/>
      <c r="H42" s="21"/>
      <c r="I42" s="21"/>
      <c r="J42" s="21"/>
      <c r="K42" s="21"/>
      <c r="L42" s="21"/>
      <c r="M42" s="21"/>
      <c r="N42" s="37"/>
      <c r="O42" s="21"/>
      <c r="P42" s="21"/>
      <c r="Q42" s="21"/>
      <c r="R42" s="21"/>
      <c r="S42" s="21"/>
      <c r="T42" s="21"/>
      <c r="U42" s="21"/>
      <c r="V42" s="21"/>
      <c r="W42" s="21"/>
      <c r="X42" s="37"/>
      <c r="Y42" s="21"/>
      <c r="Z42" s="21"/>
      <c r="AA42" s="21"/>
      <c r="AB42" s="21"/>
      <c r="AC42" s="21"/>
      <c r="AD42" s="21"/>
      <c r="AE42" s="21"/>
      <c r="AF42" s="21"/>
      <c r="AG42" s="21"/>
      <c r="AH42" s="37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92"/>
      <c r="AT42" s="21"/>
      <c r="AU42" s="21"/>
      <c r="AV42" s="21"/>
      <c r="AW42" s="21"/>
      <c r="AX42" s="21"/>
      <c r="AY42" s="21"/>
      <c r="AZ42" s="21"/>
      <c r="BA42" s="21"/>
      <c r="BB42" s="21"/>
      <c r="BC42" s="20"/>
      <c r="BD42" s="21"/>
      <c r="BE42" s="21"/>
      <c r="BF42" s="21"/>
      <c r="BG42" s="21"/>
      <c r="BH42" s="21"/>
      <c r="BI42" s="21"/>
      <c r="BJ42" s="21"/>
      <c r="BK42" s="21"/>
      <c r="BL42" s="37"/>
      <c r="BM42" s="20"/>
      <c r="BN42" s="21"/>
      <c r="BO42" s="21"/>
      <c r="BP42" s="21"/>
      <c r="BQ42" s="20"/>
      <c r="BR42" s="21"/>
      <c r="BS42" s="21"/>
      <c r="BT42" s="21"/>
      <c r="BU42" s="21"/>
      <c r="BV42" s="88"/>
      <c r="BW42" s="51"/>
      <c r="BX42" s="3"/>
      <c r="BY42" s="83"/>
      <c r="BZ42" s="83"/>
      <c r="CA42" s="83"/>
      <c r="CB42" s="83"/>
    </row>
    <row r="43" spans="1:80" s="99" customFormat="1" hidden="1" thickBot="1" x14ac:dyDescent="0.3">
      <c r="A43" s="93"/>
      <c r="B43" s="93"/>
      <c r="C43" s="86" t="s">
        <v>94</v>
      </c>
      <c r="D43" s="94"/>
      <c r="E43" s="21">
        <f>E29</f>
        <v>0</v>
      </c>
      <c r="F43" s="21">
        <f t="shared" ref="F43:BQ43" si="35">F29</f>
        <v>0</v>
      </c>
      <c r="G43" s="21">
        <f t="shared" si="35"/>
        <v>0</v>
      </c>
      <c r="H43" s="21">
        <f t="shared" si="35"/>
        <v>-1092021</v>
      </c>
      <c r="I43" s="21">
        <f t="shared" si="35"/>
        <v>-1092021</v>
      </c>
      <c r="J43" s="21">
        <f t="shared" si="35"/>
        <v>0</v>
      </c>
      <c r="K43" s="21">
        <f t="shared" si="35"/>
        <v>0</v>
      </c>
      <c r="L43" s="21">
        <f t="shared" si="35"/>
        <v>0</v>
      </c>
      <c r="M43" s="21">
        <f t="shared" si="35"/>
        <v>2332</v>
      </c>
      <c r="N43" s="21">
        <f t="shared" si="35"/>
        <v>2332</v>
      </c>
      <c r="O43" s="20">
        <f t="shared" si="35"/>
        <v>-1092021</v>
      </c>
      <c r="P43" s="21">
        <f t="shared" si="35"/>
        <v>-2066117</v>
      </c>
      <c r="Q43" s="21">
        <f t="shared" si="35"/>
        <v>0</v>
      </c>
      <c r="R43" s="21">
        <f t="shared" si="35"/>
        <v>1957644</v>
      </c>
      <c r="S43" s="21">
        <f t="shared" si="35"/>
        <v>-1200494</v>
      </c>
      <c r="T43" s="21">
        <f t="shared" si="35"/>
        <v>2332</v>
      </c>
      <c r="U43" s="21">
        <f t="shared" si="35"/>
        <v>-18295</v>
      </c>
      <c r="V43" s="21">
        <f t="shared" si="35"/>
        <v>0</v>
      </c>
      <c r="W43" s="21">
        <f t="shared" si="35"/>
        <v>0</v>
      </c>
      <c r="X43" s="21">
        <f t="shared" si="35"/>
        <v>-15963</v>
      </c>
      <c r="Y43" s="20">
        <f t="shared" si="35"/>
        <v>-1200494</v>
      </c>
      <c r="Z43" s="21">
        <f t="shared" si="35"/>
        <v>151551</v>
      </c>
      <c r="AA43" s="21">
        <f t="shared" si="35"/>
        <v>0</v>
      </c>
      <c r="AB43" s="21">
        <f t="shared" si="35"/>
        <v>0</v>
      </c>
      <c r="AC43" s="21">
        <f t="shared" si="35"/>
        <v>-1048943</v>
      </c>
      <c r="AD43" s="21">
        <f t="shared" si="35"/>
        <v>-15963</v>
      </c>
      <c r="AE43" s="21">
        <f t="shared" si="35"/>
        <v>-23728</v>
      </c>
      <c r="AF43" s="21">
        <f t="shared" si="35"/>
        <v>0</v>
      </c>
      <c r="AG43" s="21">
        <f t="shared" si="35"/>
        <v>0</v>
      </c>
      <c r="AH43" s="37">
        <f t="shared" si="35"/>
        <v>-39691</v>
      </c>
      <c r="AI43" s="21">
        <f t="shared" si="35"/>
        <v>-1048943</v>
      </c>
      <c r="AJ43" s="21">
        <f t="shared" si="35"/>
        <v>22296</v>
      </c>
      <c r="AK43" s="21">
        <f t="shared" si="35"/>
        <v>0</v>
      </c>
      <c r="AL43" s="21">
        <f t="shared" si="35"/>
        <v>0</v>
      </c>
      <c r="AM43" s="21">
        <f t="shared" si="35"/>
        <v>-1026647</v>
      </c>
      <c r="AN43" s="21">
        <f t="shared" si="35"/>
        <v>-39691</v>
      </c>
      <c r="AO43" s="21">
        <f t="shared" si="35"/>
        <v>-12321</v>
      </c>
      <c r="AP43" s="21">
        <f t="shared" si="35"/>
        <v>0</v>
      </c>
      <c r="AQ43" s="21">
        <f t="shared" si="35"/>
        <v>0</v>
      </c>
      <c r="AR43" s="21">
        <f t="shared" si="35"/>
        <v>-52012</v>
      </c>
      <c r="AS43" s="95">
        <f t="shared" si="35"/>
        <v>-1026647</v>
      </c>
      <c r="AT43" s="21">
        <f t="shared" si="35"/>
        <v>-541921</v>
      </c>
      <c r="AU43" s="21">
        <f t="shared" si="35"/>
        <v>0</v>
      </c>
      <c r="AV43" s="21">
        <f t="shared" si="35"/>
        <v>0</v>
      </c>
      <c r="AW43" s="21">
        <f t="shared" si="35"/>
        <v>-1568568</v>
      </c>
      <c r="AX43" s="21">
        <f t="shared" si="35"/>
        <v>-52012</v>
      </c>
      <c r="AY43" s="21">
        <f t="shared" si="35"/>
        <v>-12343</v>
      </c>
      <c r="AZ43" s="21">
        <f t="shared" si="35"/>
        <v>0</v>
      </c>
      <c r="BA43" s="21">
        <f t="shared" si="35"/>
        <v>0</v>
      </c>
      <c r="BB43" s="37">
        <f t="shared" si="35"/>
        <v>-64355</v>
      </c>
      <c r="BC43" s="21">
        <f t="shared" si="35"/>
        <v>-1568568</v>
      </c>
      <c r="BD43" s="21">
        <f t="shared" si="35"/>
        <v>-123671.05</v>
      </c>
      <c r="BE43" s="21">
        <f t="shared" si="35"/>
        <v>0</v>
      </c>
      <c r="BF43" s="21">
        <f t="shared" si="35"/>
        <v>1692239</v>
      </c>
      <c r="BG43" s="21">
        <f t="shared" si="35"/>
        <v>-5.0000000046566129E-2</v>
      </c>
      <c r="BH43" s="21">
        <f t="shared" si="35"/>
        <v>-64355</v>
      </c>
      <c r="BI43" s="21">
        <f t="shared" si="35"/>
        <v>-30471.97</v>
      </c>
      <c r="BJ43" s="21">
        <f t="shared" si="35"/>
        <v>0</v>
      </c>
      <c r="BK43" s="21">
        <f t="shared" si="35"/>
        <v>94827</v>
      </c>
      <c r="BL43" s="21">
        <f t="shared" si="35"/>
        <v>2.9999999998835847E-2</v>
      </c>
      <c r="BM43" s="20">
        <f t="shared" si="35"/>
        <v>0</v>
      </c>
      <c r="BN43" s="21">
        <f t="shared" si="35"/>
        <v>0</v>
      </c>
      <c r="BO43" s="21">
        <f t="shared" si="35"/>
        <v>-5.0000000046566129E-2</v>
      </c>
      <c r="BP43" s="21">
        <f t="shared" si="35"/>
        <v>2.9999999998835847E-2</v>
      </c>
      <c r="BQ43" s="20">
        <f t="shared" si="35"/>
        <v>0</v>
      </c>
      <c r="BR43" s="21">
        <f>BR29</f>
        <v>0</v>
      </c>
      <c r="BS43" s="21">
        <f>BS29</f>
        <v>2.9999999998835847E-2</v>
      </c>
      <c r="BT43" s="49"/>
      <c r="BU43" s="21"/>
      <c r="BV43" s="85"/>
      <c r="BW43" s="96"/>
      <c r="BX43" s="97"/>
      <c r="BY43" s="98"/>
      <c r="BZ43" s="98"/>
      <c r="CA43" s="98"/>
      <c r="CB43" s="98"/>
    </row>
    <row r="44" spans="1:80" s="99" customFormat="1" hidden="1" thickBot="1" x14ac:dyDescent="0.3">
      <c r="A44" s="93"/>
      <c r="B44" s="93"/>
      <c r="C44" s="89" t="s">
        <v>95</v>
      </c>
      <c r="D44" s="94"/>
      <c r="E44" s="21">
        <f>SUM(E21:E37)-E29</f>
        <v>0</v>
      </c>
      <c r="F44" s="21">
        <f t="shared" ref="F44:BQ44" si="36">SUM(F21:F37)-F29</f>
        <v>0</v>
      </c>
      <c r="G44" s="21">
        <f t="shared" si="36"/>
        <v>0</v>
      </c>
      <c r="H44" s="21">
        <f t="shared" si="36"/>
        <v>497010</v>
      </c>
      <c r="I44" s="21">
        <f t="shared" si="36"/>
        <v>497010</v>
      </c>
      <c r="J44" s="21">
        <f t="shared" si="36"/>
        <v>0</v>
      </c>
      <c r="K44" s="21">
        <f t="shared" si="36"/>
        <v>0</v>
      </c>
      <c r="L44" s="21">
        <f t="shared" si="36"/>
        <v>0</v>
      </c>
      <c r="M44" s="21">
        <f t="shared" si="36"/>
        <v>-11827</v>
      </c>
      <c r="N44" s="37">
        <f t="shared" si="36"/>
        <v>-11827</v>
      </c>
      <c r="O44" s="21">
        <f t="shared" si="36"/>
        <v>497010</v>
      </c>
      <c r="P44" s="21">
        <f t="shared" si="36"/>
        <v>-518028</v>
      </c>
      <c r="Q44" s="21">
        <f t="shared" si="36"/>
        <v>0</v>
      </c>
      <c r="R44" s="21">
        <f t="shared" si="36"/>
        <v>0</v>
      </c>
      <c r="S44" s="21">
        <f t="shared" si="36"/>
        <v>-21018</v>
      </c>
      <c r="T44" s="21">
        <f t="shared" si="36"/>
        <v>-11827</v>
      </c>
      <c r="U44" s="21">
        <f t="shared" si="36"/>
        <v>12125</v>
      </c>
      <c r="V44" s="21">
        <f t="shared" si="36"/>
        <v>0</v>
      </c>
      <c r="W44" s="21">
        <f t="shared" si="36"/>
        <v>0</v>
      </c>
      <c r="X44" s="21">
        <f t="shared" si="36"/>
        <v>298</v>
      </c>
      <c r="Y44" s="20">
        <f t="shared" si="36"/>
        <v>-21018</v>
      </c>
      <c r="Z44" s="21">
        <f t="shared" si="36"/>
        <v>-272308</v>
      </c>
      <c r="AA44" s="21">
        <f t="shared" si="36"/>
        <v>0</v>
      </c>
      <c r="AB44" s="21">
        <f t="shared" si="36"/>
        <v>0</v>
      </c>
      <c r="AC44" s="21">
        <f t="shared" si="36"/>
        <v>-293326</v>
      </c>
      <c r="AD44" s="21">
        <f t="shared" si="36"/>
        <v>298</v>
      </c>
      <c r="AE44" s="21">
        <f t="shared" si="36"/>
        <v>883</v>
      </c>
      <c r="AF44" s="21">
        <f t="shared" si="36"/>
        <v>0</v>
      </c>
      <c r="AG44" s="21">
        <f t="shared" si="36"/>
        <v>0</v>
      </c>
      <c r="AH44" s="21">
        <f t="shared" si="36"/>
        <v>1181</v>
      </c>
      <c r="AI44" s="20">
        <f t="shared" si="36"/>
        <v>-293326</v>
      </c>
      <c r="AJ44" s="21">
        <f t="shared" si="36"/>
        <v>209138</v>
      </c>
      <c r="AK44" s="21">
        <f t="shared" si="36"/>
        <v>0</v>
      </c>
      <c r="AL44" s="21">
        <f t="shared" si="36"/>
        <v>2064314</v>
      </c>
      <c r="AM44" s="21">
        <f t="shared" si="36"/>
        <v>1980126</v>
      </c>
      <c r="AN44" s="21">
        <f t="shared" si="36"/>
        <v>1181</v>
      </c>
      <c r="AO44" s="21">
        <f t="shared" si="36"/>
        <v>-4313</v>
      </c>
      <c r="AP44" s="21">
        <f t="shared" si="36"/>
        <v>0</v>
      </c>
      <c r="AQ44" s="21">
        <f t="shared" si="36"/>
        <v>49775</v>
      </c>
      <c r="AR44" s="21">
        <f t="shared" si="36"/>
        <v>46643</v>
      </c>
      <c r="AS44" s="91">
        <f t="shared" si="36"/>
        <v>1980126</v>
      </c>
      <c r="AT44" s="21">
        <f t="shared" si="36"/>
        <v>1102704</v>
      </c>
      <c r="AU44" s="21">
        <f t="shared" si="36"/>
        <v>0</v>
      </c>
      <c r="AV44" s="21">
        <f t="shared" si="36"/>
        <v>0</v>
      </c>
      <c r="AW44" s="21">
        <f t="shared" si="36"/>
        <v>3082830</v>
      </c>
      <c r="AX44" s="21">
        <f t="shared" si="36"/>
        <v>46643</v>
      </c>
      <c r="AY44" s="21">
        <f t="shared" si="36"/>
        <v>11916</v>
      </c>
      <c r="AZ44" s="21">
        <f t="shared" si="36"/>
        <v>0</v>
      </c>
      <c r="BA44" s="21">
        <f t="shared" si="36"/>
        <v>-65584</v>
      </c>
      <c r="BB44" s="21">
        <f t="shared" si="36"/>
        <v>-7025</v>
      </c>
      <c r="BC44" s="20">
        <f t="shared" si="36"/>
        <v>3082830</v>
      </c>
      <c r="BD44" s="21">
        <f t="shared" si="36"/>
        <v>328196.56999999989</v>
      </c>
      <c r="BE44" s="21">
        <f t="shared" si="36"/>
        <v>562006</v>
      </c>
      <c r="BF44" s="21">
        <f t="shared" si="36"/>
        <v>-183829</v>
      </c>
      <c r="BG44" s="21">
        <f t="shared" si="36"/>
        <v>2665191.5700000003</v>
      </c>
      <c r="BH44" s="21">
        <f t="shared" si="36"/>
        <v>-7025</v>
      </c>
      <c r="BI44" s="21">
        <f t="shared" si="36"/>
        <v>34824.990000000005</v>
      </c>
      <c r="BJ44" s="21">
        <f t="shared" si="36"/>
        <v>-395053</v>
      </c>
      <c r="BK44" s="21">
        <f t="shared" si="36"/>
        <v>3963</v>
      </c>
      <c r="BL44" s="21">
        <f t="shared" si="36"/>
        <v>426815.99</v>
      </c>
      <c r="BM44" s="20">
        <f t="shared" si="36"/>
        <v>851295</v>
      </c>
      <c r="BN44" s="21">
        <f t="shared" si="36"/>
        <v>15889</v>
      </c>
      <c r="BO44" s="21">
        <f t="shared" si="36"/>
        <v>1813896.57</v>
      </c>
      <c r="BP44" s="37">
        <f t="shared" si="36"/>
        <v>410926.99</v>
      </c>
      <c r="BQ44" s="21">
        <f t="shared" si="36"/>
        <v>36046.563607999997</v>
      </c>
      <c r="BR44" s="21">
        <f>SUM(BR21:BR37)-BR29</f>
        <v>0</v>
      </c>
      <c r="BS44" s="21">
        <f>SUM(BS21:BS37)-BS29</f>
        <v>446973.55360800005</v>
      </c>
      <c r="BT44" s="49"/>
      <c r="BU44" s="21"/>
      <c r="BV44" s="85"/>
      <c r="BW44" s="96"/>
      <c r="BX44" s="97"/>
      <c r="BY44" s="98"/>
      <c r="BZ44" s="98"/>
      <c r="CA44" s="98"/>
      <c r="CB44" s="98"/>
    </row>
    <row r="45" spans="1:80" s="99" customFormat="1" ht="15.75" hidden="1" customHeight="1" x14ac:dyDescent="0.25">
      <c r="A45" s="93"/>
      <c r="B45" s="93"/>
      <c r="C45" s="89" t="s">
        <v>96</v>
      </c>
      <c r="D45" s="94"/>
      <c r="E45" s="21">
        <f>SUM(E43:E44)</f>
        <v>0</v>
      </c>
      <c r="F45" s="21">
        <f t="shared" ref="F45:BQ45" si="37">SUM(F43:F44)</f>
        <v>0</v>
      </c>
      <c r="G45" s="21">
        <f t="shared" si="37"/>
        <v>0</v>
      </c>
      <c r="H45" s="21">
        <f t="shared" si="37"/>
        <v>-595011</v>
      </c>
      <c r="I45" s="21">
        <f t="shared" si="37"/>
        <v>-595011</v>
      </c>
      <c r="J45" s="21">
        <f t="shared" si="37"/>
        <v>0</v>
      </c>
      <c r="K45" s="21">
        <f t="shared" si="37"/>
        <v>0</v>
      </c>
      <c r="L45" s="21">
        <f t="shared" si="37"/>
        <v>0</v>
      </c>
      <c r="M45" s="21">
        <f t="shared" si="37"/>
        <v>-9495</v>
      </c>
      <c r="N45" s="21">
        <f t="shared" si="37"/>
        <v>-9495</v>
      </c>
      <c r="O45" s="20">
        <f t="shared" si="37"/>
        <v>-595011</v>
      </c>
      <c r="P45" s="21">
        <f t="shared" si="37"/>
        <v>-2584145</v>
      </c>
      <c r="Q45" s="21">
        <f t="shared" si="37"/>
        <v>0</v>
      </c>
      <c r="R45" s="21">
        <f t="shared" si="37"/>
        <v>1957644</v>
      </c>
      <c r="S45" s="21">
        <f t="shared" si="37"/>
        <v>-1221512</v>
      </c>
      <c r="T45" s="21">
        <f t="shared" si="37"/>
        <v>-9495</v>
      </c>
      <c r="U45" s="21">
        <f t="shared" si="37"/>
        <v>-6170</v>
      </c>
      <c r="V45" s="21">
        <f t="shared" si="37"/>
        <v>0</v>
      </c>
      <c r="W45" s="21">
        <f t="shared" si="37"/>
        <v>0</v>
      </c>
      <c r="X45" s="37">
        <f t="shared" si="37"/>
        <v>-15665</v>
      </c>
      <c r="Y45" s="21">
        <f t="shared" si="37"/>
        <v>-1221512</v>
      </c>
      <c r="Z45" s="21">
        <f t="shared" si="37"/>
        <v>-120757</v>
      </c>
      <c r="AA45" s="21">
        <f t="shared" si="37"/>
        <v>0</v>
      </c>
      <c r="AB45" s="21">
        <f t="shared" si="37"/>
        <v>0</v>
      </c>
      <c r="AC45" s="21">
        <f t="shared" si="37"/>
        <v>-1342269</v>
      </c>
      <c r="AD45" s="21">
        <f t="shared" si="37"/>
        <v>-15665</v>
      </c>
      <c r="AE45" s="21">
        <f t="shared" si="37"/>
        <v>-22845</v>
      </c>
      <c r="AF45" s="21">
        <f t="shared" si="37"/>
        <v>0</v>
      </c>
      <c r="AG45" s="21">
        <f t="shared" si="37"/>
        <v>0</v>
      </c>
      <c r="AH45" s="37">
        <f t="shared" si="37"/>
        <v>-38510</v>
      </c>
      <c r="AI45" s="21">
        <f t="shared" si="37"/>
        <v>-1342269</v>
      </c>
      <c r="AJ45" s="21">
        <f t="shared" si="37"/>
        <v>231434</v>
      </c>
      <c r="AK45" s="21">
        <f t="shared" si="37"/>
        <v>0</v>
      </c>
      <c r="AL45" s="21">
        <f t="shared" si="37"/>
        <v>2064314</v>
      </c>
      <c r="AM45" s="21">
        <f t="shared" si="37"/>
        <v>953479</v>
      </c>
      <c r="AN45" s="21">
        <f t="shared" si="37"/>
        <v>-38510</v>
      </c>
      <c r="AO45" s="21">
        <f t="shared" si="37"/>
        <v>-16634</v>
      </c>
      <c r="AP45" s="21">
        <f t="shared" si="37"/>
        <v>0</v>
      </c>
      <c r="AQ45" s="21">
        <f t="shared" si="37"/>
        <v>49775</v>
      </c>
      <c r="AR45" s="21">
        <f t="shared" si="37"/>
        <v>-5369</v>
      </c>
      <c r="AS45" s="38">
        <f t="shared" si="37"/>
        <v>953479</v>
      </c>
      <c r="AT45" s="21">
        <f t="shared" si="37"/>
        <v>560783</v>
      </c>
      <c r="AU45" s="21">
        <f t="shared" si="37"/>
        <v>0</v>
      </c>
      <c r="AV45" s="21">
        <f t="shared" si="37"/>
        <v>0</v>
      </c>
      <c r="AW45" s="21">
        <f t="shared" si="37"/>
        <v>1514262</v>
      </c>
      <c r="AX45" s="21">
        <f t="shared" si="37"/>
        <v>-5369</v>
      </c>
      <c r="AY45" s="21">
        <f t="shared" si="37"/>
        <v>-427</v>
      </c>
      <c r="AZ45" s="21">
        <f t="shared" si="37"/>
        <v>0</v>
      </c>
      <c r="BA45" s="21">
        <f t="shared" si="37"/>
        <v>-65584</v>
      </c>
      <c r="BB45" s="21">
        <f t="shared" si="37"/>
        <v>-71380</v>
      </c>
      <c r="BC45" s="20">
        <f t="shared" si="37"/>
        <v>1514262</v>
      </c>
      <c r="BD45" s="21">
        <f t="shared" si="37"/>
        <v>204525.5199999999</v>
      </c>
      <c r="BE45" s="21">
        <f t="shared" si="37"/>
        <v>562006</v>
      </c>
      <c r="BF45" s="21">
        <f t="shared" si="37"/>
        <v>1508410</v>
      </c>
      <c r="BG45" s="21">
        <f t="shared" si="37"/>
        <v>2665191.5200000005</v>
      </c>
      <c r="BH45" s="21">
        <f t="shared" si="37"/>
        <v>-71380</v>
      </c>
      <c r="BI45" s="21">
        <f t="shared" si="37"/>
        <v>4353.0200000000041</v>
      </c>
      <c r="BJ45" s="21">
        <f t="shared" si="37"/>
        <v>-395053</v>
      </c>
      <c r="BK45" s="21">
        <f t="shared" si="37"/>
        <v>98790</v>
      </c>
      <c r="BL45" s="37">
        <f t="shared" si="37"/>
        <v>426816.02</v>
      </c>
      <c r="BM45" s="20">
        <f t="shared" si="37"/>
        <v>851295</v>
      </c>
      <c r="BN45" s="21">
        <f t="shared" si="37"/>
        <v>15889</v>
      </c>
      <c r="BO45" s="21">
        <f t="shared" si="37"/>
        <v>1813896.52</v>
      </c>
      <c r="BP45" s="21">
        <f t="shared" si="37"/>
        <v>410927.02</v>
      </c>
      <c r="BQ45" s="20">
        <f t="shared" si="37"/>
        <v>36046.563607999997</v>
      </c>
      <c r="BR45" s="21">
        <f>SUM(BR43:BR44)</f>
        <v>0</v>
      </c>
      <c r="BS45" s="21">
        <f>SUM(BS43:BS44)</f>
        <v>446973.58360800007</v>
      </c>
      <c r="BT45" s="49"/>
      <c r="BU45" s="21"/>
      <c r="BV45" s="85">
        <f>SUM(BV41,BV43)</f>
        <v>1484807.7199999997</v>
      </c>
      <c r="BW45" s="96"/>
      <c r="BX45" s="97"/>
      <c r="BY45" s="98"/>
      <c r="BZ45" s="98"/>
      <c r="CA45" s="98"/>
      <c r="CB45" s="98"/>
    </row>
    <row r="46" spans="1:80" s="29" customFormat="1" ht="15" thickBot="1" x14ac:dyDescent="0.35">
      <c r="A46">
        <v>29</v>
      </c>
      <c r="B46"/>
      <c r="C46" s="100" t="s">
        <v>97</v>
      </c>
      <c r="D46" s="101">
        <v>1568</v>
      </c>
      <c r="E46" s="102"/>
      <c r="F46" s="102"/>
      <c r="G46" s="102"/>
      <c r="H46" s="102"/>
      <c r="I46" s="102"/>
      <c r="J46" s="102"/>
      <c r="K46" s="102"/>
      <c r="L46" s="102"/>
      <c r="M46" s="102"/>
      <c r="N46" s="103"/>
      <c r="O46" s="104"/>
      <c r="P46" s="105"/>
      <c r="Q46" s="105"/>
      <c r="R46" s="105"/>
      <c r="S46" s="80">
        <f>O46+P46-Q46+SUM(R46:R46)</f>
        <v>0</v>
      </c>
      <c r="T46" s="105"/>
      <c r="U46" s="105"/>
      <c r="V46" s="105"/>
      <c r="W46" s="105"/>
      <c r="X46" s="81">
        <f>T46+U46-V46+W46</f>
        <v>0</v>
      </c>
      <c r="Y46" s="106">
        <f>S46</f>
        <v>0</v>
      </c>
      <c r="Z46" s="105"/>
      <c r="AA46" s="105"/>
      <c r="AB46" s="105"/>
      <c r="AC46" s="80">
        <f>Y46+Z46-AA46+SUM(AB46:AB46)</f>
        <v>0</v>
      </c>
      <c r="AD46" s="80">
        <f>X46</f>
        <v>0</v>
      </c>
      <c r="AE46" s="105"/>
      <c r="AF46" s="105"/>
      <c r="AG46" s="44"/>
      <c r="AH46" s="81">
        <f>AD46+AE46-AF46+AG46</f>
        <v>0</v>
      </c>
      <c r="AI46" s="107">
        <f>AC46</f>
        <v>0</v>
      </c>
      <c r="AJ46" s="105"/>
      <c r="AK46" s="105"/>
      <c r="AL46" s="108"/>
      <c r="AM46" s="80">
        <f>AI46+AJ46-AK46+SUM(AL46:AL46)</f>
        <v>0</v>
      </c>
      <c r="AN46" s="80">
        <f>AH46</f>
        <v>0</v>
      </c>
      <c r="AO46" s="105"/>
      <c r="AP46" s="105"/>
      <c r="AQ46" s="108"/>
      <c r="AR46" s="81">
        <f>AN46+AO46-AP46+AQ46</f>
        <v>0</v>
      </c>
      <c r="AS46" s="107">
        <f>AM46</f>
        <v>0</v>
      </c>
      <c r="AT46" s="105"/>
      <c r="AU46" s="105"/>
      <c r="AV46" s="105"/>
      <c r="AW46" s="80">
        <f>AS46+AT46-AU46+SUM(AV46:AV46)</f>
        <v>0</v>
      </c>
      <c r="AX46" s="80">
        <f>AR46</f>
        <v>0</v>
      </c>
      <c r="AY46" s="45"/>
      <c r="AZ46" s="105"/>
      <c r="BA46" s="105"/>
      <c r="BB46" s="80">
        <f>AX46+AY46-AZ46+BA46</f>
        <v>0</v>
      </c>
      <c r="BC46" s="107">
        <f>AW46</f>
        <v>0</v>
      </c>
      <c r="BD46" s="45"/>
      <c r="BE46" s="45">
        <v>0</v>
      </c>
      <c r="BF46" s="45"/>
      <c r="BG46" s="80">
        <f>BC46+BD46-BE46+SUM(BF46:BF46)</f>
        <v>0</v>
      </c>
      <c r="BH46" s="80">
        <f>BB46</f>
        <v>0</v>
      </c>
      <c r="BI46" s="45"/>
      <c r="BJ46" s="105"/>
      <c r="BK46" s="105"/>
      <c r="BL46" s="81">
        <f>BH46+BI46-BJ46+BK46</f>
        <v>0</v>
      </c>
      <c r="BM46" s="45"/>
      <c r="BN46" s="45"/>
      <c r="BO46" s="39">
        <f>BG46-BM46</f>
        <v>0</v>
      </c>
      <c r="BP46" s="109">
        <f>BL46-BN46</f>
        <v>0</v>
      </c>
      <c r="BQ46" s="110"/>
      <c r="BR46" s="45"/>
      <c r="BS46" s="21">
        <f>BP46+BQ46+BR46</f>
        <v>0</v>
      </c>
      <c r="BT46" s="49">
        <f>SUM(BO46:BR46)</f>
        <v>0</v>
      </c>
      <c r="BU46" s="21"/>
      <c r="BV46" s="111">
        <v>0</v>
      </c>
      <c r="BW46" s="112">
        <f>ROUND(BV46-SUM(BG46,BL46),2)</f>
        <v>0</v>
      </c>
      <c r="BX46" s="3" t="str">
        <f t="shared" si="18"/>
        <v/>
      </c>
      <c r="BY46" s="83"/>
      <c r="BZ46" s="83"/>
      <c r="CA46" s="83"/>
      <c r="CB46" s="83"/>
    </row>
    <row r="47" spans="1:80" s="29" customFormat="1" ht="32.25" customHeight="1" thickBot="1" x14ac:dyDescent="0.35">
      <c r="A47"/>
      <c r="B47"/>
      <c r="C47" s="113" t="s">
        <v>98</v>
      </c>
      <c r="D47" s="114">
        <v>1509</v>
      </c>
      <c r="E47" s="102"/>
      <c r="F47" s="102"/>
      <c r="G47" s="102"/>
      <c r="H47" s="102"/>
      <c r="I47" s="102"/>
      <c r="J47" s="102"/>
      <c r="K47" s="102"/>
      <c r="L47" s="102"/>
      <c r="M47" s="102"/>
      <c r="N47" s="115"/>
      <c r="O47" s="102"/>
      <c r="P47" s="102"/>
      <c r="Q47" s="102"/>
      <c r="R47" s="102"/>
      <c r="S47" s="102"/>
      <c r="T47" s="102"/>
      <c r="U47" s="102"/>
      <c r="V47" s="102"/>
      <c r="W47" s="102"/>
      <c r="X47" s="115"/>
      <c r="Y47" s="102"/>
      <c r="Z47" s="102"/>
      <c r="AA47" s="102"/>
      <c r="AB47" s="102"/>
      <c r="AC47" s="102"/>
      <c r="AD47" s="102"/>
      <c r="AE47" s="102"/>
      <c r="AF47" s="102"/>
      <c r="AG47" s="102"/>
      <c r="AH47" s="115"/>
      <c r="AI47" s="38">
        <f>AC47</f>
        <v>0</v>
      </c>
      <c r="AJ47" s="42"/>
      <c r="AK47" s="42"/>
      <c r="AL47" s="67"/>
      <c r="AM47" s="21">
        <f>AI47+AJ47-AK47+SUM(AL47:AL47)</f>
        <v>0</v>
      </c>
      <c r="AN47" s="39">
        <f>AH47</f>
        <v>0</v>
      </c>
      <c r="AO47" s="42"/>
      <c r="AP47" s="42"/>
      <c r="AQ47" s="43"/>
      <c r="AR47" s="116">
        <f>AN47+AO47-AP47+AQ47</f>
        <v>0</v>
      </c>
      <c r="AS47" s="38">
        <f>AM47</f>
        <v>0</v>
      </c>
      <c r="AT47" s="43"/>
      <c r="AU47" s="42"/>
      <c r="AV47" s="42"/>
      <c r="AW47" s="21">
        <f>AS47+AT47-AU47+SUM(AV47:AV47)</f>
        <v>0</v>
      </c>
      <c r="AX47" s="39">
        <f>AR47</f>
        <v>0</v>
      </c>
      <c r="AY47" s="43"/>
      <c r="AZ47" s="42"/>
      <c r="BA47" s="42"/>
      <c r="BB47" s="21">
        <f>AX47+AY47-AZ47+BA47</f>
        <v>0</v>
      </c>
      <c r="BC47" s="38">
        <f>AW47</f>
        <v>0</v>
      </c>
      <c r="BD47" s="45"/>
      <c r="BE47" s="44"/>
      <c r="BF47" s="44"/>
      <c r="BG47" s="21">
        <f>BC47+BD47-BE47+SUM(BF47:BF47)</f>
        <v>0</v>
      </c>
      <c r="BH47" s="39">
        <f>BB47</f>
        <v>0</v>
      </c>
      <c r="BI47" s="45"/>
      <c r="BJ47" s="44"/>
      <c r="BK47" s="44"/>
      <c r="BL47" s="116">
        <f>BH47+BI47-BJ47+BK47</f>
        <v>0</v>
      </c>
      <c r="BM47" s="45"/>
      <c r="BN47" s="45"/>
      <c r="BO47" s="39">
        <f>BG47-BM47</f>
        <v>0</v>
      </c>
      <c r="BP47" s="46">
        <f>BL47-BN47</f>
        <v>0</v>
      </c>
      <c r="BQ47" s="47"/>
      <c r="BR47" s="45"/>
      <c r="BS47" s="48">
        <f>BP47+BQ47+BR47</f>
        <v>0</v>
      </c>
      <c r="BT47" s="49">
        <f>SUM(BO47:BR47)</f>
        <v>0</v>
      </c>
      <c r="BU47" s="21"/>
      <c r="BV47" s="117"/>
      <c r="BW47" s="112">
        <f>ROUND(BV47-SUM(BG47,BL47),2)</f>
        <v>0</v>
      </c>
      <c r="BX47" s="3" t="str">
        <f>IF(ABS(BW47)&gt;1,"Please provide an explanation of the variance in the Manager's Summary","")</f>
        <v/>
      </c>
      <c r="BY47" s="83"/>
      <c r="BZ47" s="83"/>
      <c r="CA47" s="83"/>
      <c r="CB47" s="83"/>
    </row>
    <row r="48" spans="1:80" s="127" customFormat="1" ht="43.5" customHeight="1" thickBot="1" x14ac:dyDescent="0.35">
      <c r="A48" s="118"/>
      <c r="B48" s="118"/>
      <c r="C48" s="119" t="s">
        <v>99</v>
      </c>
      <c r="D48" s="120"/>
      <c r="E48" s="121">
        <f>SUM(E41,E46,E47)</f>
        <v>0</v>
      </c>
      <c r="F48" s="121">
        <f t="shared" ref="F48:BQ48" si="38">SUM(F41,F46,F47)</f>
        <v>0</v>
      </c>
      <c r="G48" s="121">
        <f t="shared" si="38"/>
        <v>0</v>
      </c>
      <c r="H48" s="121">
        <f t="shared" si="38"/>
        <v>-595011</v>
      </c>
      <c r="I48" s="121">
        <f t="shared" si="38"/>
        <v>-595011</v>
      </c>
      <c r="J48" s="121">
        <f t="shared" si="38"/>
        <v>0</v>
      </c>
      <c r="K48" s="121">
        <f t="shared" si="38"/>
        <v>0</v>
      </c>
      <c r="L48" s="121">
        <f t="shared" si="38"/>
        <v>0</v>
      </c>
      <c r="M48" s="121">
        <f t="shared" si="38"/>
        <v>-9495</v>
      </c>
      <c r="N48" s="122">
        <f t="shared" si="38"/>
        <v>-9495</v>
      </c>
      <c r="O48" s="123">
        <f t="shared" si="38"/>
        <v>-595011</v>
      </c>
      <c r="P48" s="121">
        <f t="shared" si="38"/>
        <v>-2584145</v>
      </c>
      <c r="Q48" s="121">
        <f t="shared" si="38"/>
        <v>0</v>
      </c>
      <c r="R48" s="121">
        <f t="shared" si="38"/>
        <v>1957644</v>
      </c>
      <c r="S48" s="121">
        <f t="shared" si="38"/>
        <v>-1221512</v>
      </c>
      <c r="T48" s="121">
        <f t="shared" si="38"/>
        <v>-9495</v>
      </c>
      <c r="U48" s="121">
        <f t="shared" si="38"/>
        <v>-6170</v>
      </c>
      <c r="V48" s="121">
        <f t="shared" si="38"/>
        <v>0</v>
      </c>
      <c r="W48" s="121">
        <f t="shared" si="38"/>
        <v>0</v>
      </c>
      <c r="X48" s="121">
        <f t="shared" si="38"/>
        <v>-15665</v>
      </c>
      <c r="Y48" s="123">
        <f t="shared" si="38"/>
        <v>-1221512</v>
      </c>
      <c r="Z48" s="121">
        <f t="shared" si="38"/>
        <v>-120757</v>
      </c>
      <c r="AA48" s="121">
        <f t="shared" si="38"/>
        <v>0</v>
      </c>
      <c r="AB48" s="121">
        <f t="shared" si="38"/>
        <v>0</v>
      </c>
      <c r="AC48" s="121">
        <f t="shared" si="38"/>
        <v>-1342269</v>
      </c>
      <c r="AD48" s="121">
        <f t="shared" si="38"/>
        <v>-15665</v>
      </c>
      <c r="AE48" s="121">
        <f t="shared" si="38"/>
        <v>-22845</v>
      </c>
      <c r="AF48" s="121">
        <f t="shared" si="38"/>
        <v>0</v>
      </c>
      <c r="AG48" s="121">
        <f t="shared" si="38"/>
        <v>0</v>
      </c>
      <c r="AH48" s="121">
        <f t="shared" si="38"/>
        <v>-38510</v>
      </c>
      <c r="AI48" s="123">
        <f t="shared" si="38"/>
        <v>-1342269</v>
      </c>
      <c r="AJ48" s="121">
        <f t="shared" si="38"/>
        <v>231434</v>
      </c>
      <c r="AK48" s="121">
        <f t="shared" si="38"/>
        <v>0</v>
      </c>
      <c r="AL48" s="121">
        <f t="shared" si="38"/>
        <v>2064314</v>
      </c>
      <c r="AM48" s="121">
        <f t="shared" si="38"/>
        <v>953479</v>
      </c>
      <c r="AN48" s="121">
        <f t="shared" si="38"/>
        <v>-38510</v>
      </c>
      <c r="AO48" s="121">
        <f t="shared" si="38"/>
        <v>-16634</v>
      </c>
      <c r="AP48" s="121">
        <f t="shared" si="38"/>
        <v>0</v>
      </c>
      <c r="AQ48" s="121">
        <f t="shared" si="38"/>
        <v>49775</v>
      </c>
      <c r="AR48" s="121">
        <f t="shared" si="38"/>
        <v>-5369</v>
      </c>
      <c r="AS48" s="123">
        <f t="shared" si="38"/>
        <v>953479</v>
      </c>
      <c r="AT48" s="121">
        <f t="shared" si="38"/>
        <v>560783</v>
      </c>
      <c r="AU48" s="121">
        <f t="shared" si="38"/>
        <v>0</v>
      </c>
      <c r="AV48" s="121">
        <f t="shared" si="38"/>
        <v>0</v>
      </c>
      <c r="AW48" s="121">
        <f t="shared" si="38"/>
        <v>1514262</v>
      </c>
      <c r="AX48" s="121">
        <f t="shared" si="38"/>
        <v>-5369</v>
      </c>
      <c r="AY48" s="121">
        <f t="shared" si="38"/>
        <v>-427</v>
      </c>
      <c r="AZ48" s="121">
        <f t="shared" si="38"/>
        <v>0</v>
      </c>
      <c r="BA48" s="121">
        <f t="shared" si="38"/>
        <v>-65584</v>
      </c>
      <c r="BB48" s="121">
        <f t="shared" si="38"/>
        <v>-71380</v>
      </c>
      <c r="BC48" s="123">
        <f t="shared" si="38"/>
        <v>1514262</v>
      </c>
      <c r="BD48" s="121">
        <f t="shared" si="38"/>
        <v>204525.5199999999</v>
      </c>
      <c r="BE48" s="121">
        <f t="shared" si="38"/>
        <v>562006</v>
      </c>
      <c r="BF48" s="121">
        <f t="shared" si="38"/>
        <v>1508410</v>
      </c>
      <c r="BG48" s="121">
        <f t="shared" si="38"/>
        <v>2665191.52</v>
      </c>
      <c r="BH48" s="121">
        <f t="shared" si="38"/>
        <v>-71380</v>
      </c>
      <c r="BI48" s="121">
        <f t="shared" si="38"/>
        <v>4353.0200000000023</v>
      </c>
      <c r="BJ48" s="121">
        <f t="shared" si="38"/>
        <v>-395053</v>
      </c>
      <c r="BK48" s="121">
        <f t="shared" si="38"/>
        <v>98790</v>
      </c>
      <c r="BL48" s="122">
        <f t="shared" si="38"/>
        <v>426816.02</v>
      </c>
      <c r="BM48" s="121">
        <f t="shared" si="38"/>
        <v>851295</v>
      </c>
      <c r="BN48" s="121">
        <f t="shared" si="38"/>
        <v>15889</v>
      </c>
      <c r="BO48" s="121">
        <f t="shared" si="38"/>
        <v>1813896.52</v>
      </c>
      <c r="BP48" s="121">
        <f t="shared" si="38"/>
        <v>410927.02</v>
      </c>
      <c r="BQ48" s="123">
        <f t="shared" si="38"/>
        <v>36046.563607999997</v>
      </c>
      <c r="BR48" s="121">
        <f>SUM(BR41,BR46,BR47)</f>
        <v>0</v>
      </c>
      <c r="BS48" s="121">
        <f>SUM(BS41,BS46,BS47)</f>
        <v>446973.58360800002</v>
      </c>
      <c r="BT48" s="121">
        <f>SUM(BT41,BT46,BT47)</f>
        <v>743402.43360799982</v>
      </c>
      <c r="BU48" s="121"/>
      <c r="BV48" s="124">
        <f>SUM(BV41,BV46,BV47)</f>
        <v>1484807.7199999997</v>
      </c>
      <c r="BW48" s="125">
        <f>ROUND(SUM(BW41,BW46),2)</f>
        <v>-1607199.82</v>
      </c>
      <c r="BX48" s="126"/>
    </row>
    <row r="49" spans="1:80" s="29" customFormat="1" x14ac:dyDescent="0.3">
      <c r="A49"/>
      <c r="B49"/>
      <c r="C49" s="128"/>
      <c r="D49" s="129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83"/>
      <c r="BR49" s="83"/>
      <c r="BS49" s="83"/>
      <c r="BT49" s="83"/>
      <c r="BU49" s="83"/>
      <c r="BV49" s="83"/>
      <c r="BW49" s="83"/>
      <c r="BX49" s="130"/>
      <c r="BY49" s="83"/>
      <c r="BZ49" s="83"/>
      <c r="CA49" s="83"/>
      <c r="CB49" s="83"/>
    </row>
    <row r="50" spans="1:80" x14ac:dyDescent="0.3"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3"/>
      <c r="BY50" s="4"/>
      <c r="BZ50" s="4"/>
      <c r="CA50" s="4"/>
      <c r="CB50" s="4"/>
    </row>
    <row r="51" spans="1:80" x14ac:dyDescent="0.3"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3"/>
      <c r="BY51" s="4"/>
      <c r="BZ51" s="4"/>
      <c r="CA51" s="4"/>
      <c r="CB51" s="4"/>
    </row>
  </sheetData>
  <mergeCells count="82">
    <mergeCell ref="C12:D15"/>
    <mergeCell ref="E16:N16"/>
    <mergeCell ref="O16:X16"/>
    <mergeCell ref="Y16:AH16"/>
    <mergeCell ref="AI16:AR16"/>
    <mergeCell ref="O17:O19"/>
    <mergeCell ref="BC16:BL16"/>
    <mergeCell ref="BM16:BP16"/>
    <mergeCell ref="BQ16:BT16"/>
    <mergeCell ref="C17:C19"/>
    <mergeCell ref="D17:D19"/>
    <mergeCell ref="E17:E19"/>
    <mergeCell ref="F17:F19"/>
    <mergeCell ref="G17:G19"/>
    <mergeCell ref="H17:H19"/>
    <mergeCell ref="I17:I19"/>
    <mergeCell ref="AS16:BB16"/>
    <mergeCell ref="J17:J19"/>
    <mergeCell ref="K17:K19"/>
    <mergeCell ref="L17:L19"/>
    <mergeCell ref="M17:M19"/>
    <mergeCell ref="N17:N19"/>
    <mergeCell ref="AA17:AA19"/>
    <mergeCell ref="P17:P19"/>
    <mergeCell ref="Q17:Q19"/>
    <mergeCell ref="R17:R19"/>
    <mergeCell ref="S17:S19"/>
    <mergeCell ref="T17:T19"/>
    <mergeCell ref="U17:U19"/>
    <mergeCell ref="V17:V19"/>
    <mergeCell ref="W17:W19"/>
    <mergeCell ref="X17:X19"/>
    <mergeCell ref="Y17:Y19"/>
    <mergeCell ref="Z17:Z19"/>
    <mergeCell ref="AM17:AM19"/>
    <mergeCell ref="AB17:AB19"/>
    <mergeCell ref="AC17:AC19"/>
    <mergeCell ref="AD17:AD19"/>
    <mergeCell ref="AE17:AE19"/>
    <mergeCell ref="AF17:AF19"/>
    <mergeCell ref="AG17:AG19"/>
    <mergeCell ref="AH17:AH19"/>
    <mergeCell ref="AI17:AI19"/>
    <mergeCell ref="AJ17:AJ19"/>
    <mergeCell ref="AK17:AK19"/>
    <mergeCell ref="AL17:AL19"/>
    <mergeCell ref="AY17:AY19"/>
    <mergeCell ref="AN17:AN19"/>
    <mergeCell ref="AO17:AO19"/>
    <mergeCell ref="AP17:AP19"/>
    <mergeCell ref="AQ17:AQ19"/>
    <mergeCell ref="AR17:AR19"/>
    <mergeCell ref="AS17:AS19"/>
    <mergeCell ref="AT17:AT19"/>
    <mergeCell ref="AU17:AU19"/>
    <mergeCell ref="AV17:AV19"/>
    <mergeCell ref="AW17:AW19"/>
    <mergeCell ref="AX17:AX19"/>
    <mergeCell ref="BK17:BK19"/>
    <mergeCell ref="AZ17:AZ19"/>
    <mergeCell ref="BA17:BA19"/>
    <mergeCell ref="BB17:BB19"/>
    <mergeCell ref="BC17:BC19"/>
    <mergeCell ref="BD17:BD19"/>
    <mergeCell ref="BE17:BE19"/>
    <mergeCell ref="BF17:BF19"/>
    <mergeCell ref="BG17:BG19"/>
    <mergeCell ref="BH17:BH19"/>
    <mergeCell ref="BI17:BI19"/>
    <mergeCell ref="BJ17:BJ19"/>
    <mergeCell ref="BW17:BW19"/>
    <mergeCell ref="BL17:BL19"/>
    <mergeCell ref="BM17:BM19"/>
    <mergeCell ref="BN17:BN19"/>
    <mergeCell ref="BO17:BO19"/>
    <mergeCell ref="BP17:BP19"/>
    <mergeCell ref="BQ17:BQ19"/>
    <mergeCell ref="BR17:BR19"/>
    <mergeCell ref="BS17:BS19"/>
    <mergeCell ref="BT17:BT19"/>
    <mergeCell ref="BU17:BU19"/>
    <mergeCell ref="BV17:BV19"/>
  </mergeCells>
  <dataValidations count="2">
    <dataValidation errorTitle="Selection Needed" error="Please select an option from the drop-down list." prompt="Use the following format eg: January 1, 2013" sqref="BU28:BU29 BU47" xr:uid="{A2613DE3-2F63-4D2B-A972-6BD4EBFE39DA}"/>
    <dataValidation type="list" errorTitle="Selection Needed" error="Please select an option from the drop-down list." prompt="Use the following format eg: January 1, 2013" sqref="BU30:BU37" xr:uid="{490982E4-A258-486C-832A-1A41DF7D9DE5}">
      <formula1>"Yes,No"</formula1>
    </dataValidation>
  </dataValidations>
  <pageMargins left="0.7" right="0.7" top="0.75" bottom="0.75" header="0.3" footer="0.3"/>
  <pageSetup paperSize="5" scale="5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6E4B5-C400-41FB-902A-5AD2A3C873A0}">
  <sheetPr>
    <pageSetUpPr fitToPage="1"/>
  </sheetPr>
  <dimension ref="A1:N27"/>
  <sheetViews>
    <sheetView workbookViewId="0">
      <selection activeCell="A16" sqref="A16:I23"/>
    </sheetView>
  </sheetViews>
  <sheetFormatPr defaultColWidth="9.109375" defaultRowHeight="14.4" x14ac:dyDescent="0.3"/>
  <cols>
    <col min="1" max="1" width="56.88671875" bestFit="1" customWidth="1"/>
    <col min="3" max="3" width="14.109375" customWidth="1"/>
    <col min="4" max="6" width="14.44140625" customWidth="1"/>
    <col min="7" max="8" width="22.5546875" customWidth="1"/>
    <col min="9" max="9" width="16.88671875" customWidth="1"/>
    <col min="10" max="10" width="21.109375" customWidth="1"/>
    <col min="11" max="12" width="13.5546875" customWidth="1"/>
    <col min="13" max="13" width="17.88671875" hidden="1" customWidth="1"/>
    <col min="14" max="14" width="20.109375" hidden="1" customWidth="1"/>
  </cols>
  <sheetData>
    <row r="1" spans="1:14" x14ac:dyDescent="0.3">
      <c r="A1" t="s">
        <v>100</v>
      </c>
    </row>
    <row r="11" spans="1:14" ht="39.75" customHeight="1" x14ac:dyDescent="0.3">
      <c r="A11" s="241" t="s">
        <v>120</v>
      </c>
      <c r="B11" s="241"/>
      <c r="C11" s="241"/>
      <c r="D11" s="241"/>
      <c r="E11" s="241"/>
      <c r="F11" s="241"/>
      <c r="G11" s="241"/>
      <c r="H11" s="241"/>
      <c r="I11" s="241"/>
      <c r="J11" s="241"/>
    </row>
    <row r="12" spans="1:14" ht="15" customHeight="1" x14ac:dyDescent="0.3">
      <c r="A12" s="242" t="s">
        <v>101</v>
      </c>
      <c r="B12" s="243"/>
      <c r="C12" s="133">
        <v>12</v>
      </c>
      <c r="D12" s="134"/>
      <c r="E12" s="134"/>
      <c r="F12" s="134"/>
      <c r="G12" s="134"/>
      <c r="H12" s="134"/>
      <c r="I12" s="134"/>
      <c r="J12" s="134"/>
      <c r="K12" s="135"/>
      <c r="L12" s="135"/>
    </row>
    <row r="13" spans="1:14" x14ac:dyDescent="0.3">
      <c r="A13" s="242" t="s">
        <v>102</v>
      </c>
      <c r="B13" s="243"/>
      <c r="C13" s="136">
        <v>12</v>
      </c>
      <c r="D13" s="137" t="str">
        <f>IF(C13&gt;0, "Rate Rider Recovery to be used below", "If no rate rider recovery period is proposed then the default recovery period of 12 months will be used")</f>
        <v>Rate Rider Recovery to be used below</v>
      </c>
      <c r="E13" s="137"/>
      <c r="F13" s="137"/>
      <c r="K13" s="135"/>
      <c r="L13" s="135"/>
    </row>
    <row r="14" spans="1:14" ht="15" customHeight="1" x14ac:dyDescent="0.3">
      <c r="A14" s="242" t="s">
        <v>103</v>
      </c>
      <c r="B14" s="243"/>
      <c r="C14" s="136">
        <v>12</v>
      </c>
      <c r="D14" s="137" t="str">
        <f>IF(C14&gt;0, "Rate Rider Recovery to be used below", "If no rate rider recovery period is proposed then the default recovery period of 12 months will be used")</f>
        <v>Rate Rider Recovery to be used below</v>
      </c>
      <c r="G14" s="138"/>
      <c r="H14" s="138"/>
    </row>
    <row r="15" spans="1:14" ht="17.25" customHeight="1" x14ac:dyDescent="0.3">
      <c r="A15" s="242" t="s">
        <v>104</v>
      </c>
      <c r="B15" s="243"/>
      <c r="C15" s="136">
        <v>12</v>
      </c>
      <c r="D15" s="137" t="str">
        <f>IF(C15&gt;0, "Rate Rider Recovery to be used below", "If no rate rider recovery period is proposed then the default recovery period of 12 months will be used")</f>
        <v>Rate Rider Recovery to be used below</v>
      </c>
      <c r="N15" s="139"/>
    </row>
    <row r="16" spans="1:14" ht="55.8" x14ac:dyDescent="0.3">
      <c r="A16" s="140" t="s">
        <v>105</v>
      </c>
      <c r="B16" s="141" t="s">
        <v>106</v>
      </c>
      <c r="C16" s="142" t="s">
        <v>107</v>
      </c>
      <c r="D16" s="143" t="s">
        <v>108</v>
      </c>
      <c r="E16" s="143" t="s">
        <v>121</v>
      </c>
      <c r="F16" s="143" t="s">
        <v>122</v>
      </c>
      <c r="G16" s="144" t="s">
        <v>123</v>
      </c>
      <c r="H16" s="144" t="s">
        <v>124</v>
      </c>
      <c r="I16" s="145" t="s">
        <v>125</v>
      </c>
      <c r="J16" s="145" t="s">
        <v>126</v>
      </c>
      <c r="K16" s="145" t="s">
        <v>109</v>
      </c>
      <c r="L16" s="145" t="s">
        <v>127</v>
      </c>
      <c r="M16" s="244" t="s">
        <v>110</v>
      </c>
      <c r="N16" s="245"/>
    </row>
    <row r="17" spans="1:14" x14ac:dyDescent="0.3">
      <c r="A17" s="146" t="s">
        <v>111</v>
      </c>
      <c r="B17" s="147" t="s">
        <v>112</v>
      </c>
      <c r="C17" s="148">
        <v>78678458.450000003</v>
      </c>
      <c r="D17" s="148">
        <v>0</v>
      </c>
      <c r="E17" s="148">
        <v>78678458.450000003</v>
      </c>
      <c r="F17" s="148">
        <v>0</v>
      </c>
      <c r="G17" s="149">
        <v>226269.35071408784</v>
      </c>
      <c r="I17" s="150">
        <f>ROUND(IF(ISERROR(G17/C17),0,IF(OR(ISBLANK(C13), OR(C13=0, C13="")), G17/C17/(C12/12), G17/C17/(C13/12))),4)</f>
        <v>2.8999999999999998E-3</v>
      </c>
      <c r="K17" s="150">
        <f>ROUND(IF(ISERROR(0/C17), 0, IF(OR(ISBLANK(C14), OR(C14=0, C14="")), (0/C17)/(C12/12), (0/C17)/(C14/12))),4)</f>
        <v>0</v>
      </c>
      <c r="L17" s="151">
        <f>ROUND(IF(ISERROR(0/9601),0,IF(OR(ISBLANK(C15), OR(C15=0, C15="")),0/9601/(C12),0/9601/(C15))),4)</f>
        <v>0</v>
      </c>
      <c r="M17" s="151">
        <f>C17*I17*(C13/12)</f>
        <v>228167.52950499998</v>
      </c>
      <c r="N17" s="151">
        <f>E17*J17</f>
        <v>0</v>
      </c>
    </row>
    <row r="18" spans="1:14" x14ac:dyDescent="0.3">
      <c r="A18" s="146" t="s">
        <v>113</v>
      </c>
      <c r="B18" s="147" t="s">
        <v>112</v>
      </c>
      <c r="C18" s="148">
        <v>34760662.890000001</v>
      </c>
      <c r="D18" s="148">
        <v>0</v>
      </c>
      <c r="E18" s="148">
        <v>34760662.890000001</v>
      </c>
      <c r="F18" s="148">
        <v>0</v>
      </c>
      <c r="G18" s="149">
        <v>109288.9565133517</v>
      </c>
      <c r="I18" s="150">
        <f>ROUND(IF(ISERROR(G18/C18),0,IF(OR(ISBLANK(C13), OR(C13=0, C13="")), G18/C18/(C12/12), G18/C18/(C13/12))),4)</f>
        <v>3.0999999999999999E-3</v>
      </c>
      <c r="K18" s="150">
        <f>ROUND(IF(ISERROR(0/C18), 0, IF(OR(ISBLANK(C14), OR(C14=0, C14="")), (0/C18)/(C12/12), (0/C18)/(C14/12))),4)</f>
        <v>0</v>
      </c>
      <c r="L18" s="151">
        <f>ROUND(IF(ISERROR(0/1134),0,IF(OR(ISBLANK(C15), OR(C15=0, C15="")),0/1134/(C12),0/1134/(C15))),4)</f>
        <v>0</v>
      </c>
      <c r="M18" s="151">
        <f>C18*I18*(C13/12)</f>
        <v>107758.054959</v>
      </c>
      <c r="N18" s="151">
        <f>E18*J18</f>
        <v>0</v>
      </c>
    </row>
    <row r="19" spans="1:14" x14ac:dyDescent="0.3">
      <c r="A19" s="146" t="s">
        <v>114</v>
      </c>
      <c r="B19" s="147" t="s">
        <v>115</v>
      </c>
      <c r="C19" s="148">
        <v>110503499.95</v>
      </c>
      <c r="D19" s="148">
        <v>281712.42000000004</v>
      </c>
      <c r="E19" s="148">
        <v>110503499.95</v>
      </c>
      <c r="F19" s="148">
        <v>281712.42000000004</v>
      </c>
      <c r="G19" s="149">
        <v>358240.48738570086</v>
      </c>
      <c r="I19" s="150">
        <f>ROUND(IF(ISERROR(G19/D19),0,IF(OR(ISBLANK(C13), OR(C13=0, C13="")), G19/D19/(C12/12), G19/D19/(C13/12))),4)</f>
        <v>1.2717000000000001</v>
      </c>
      <c r="K19" s="150">
        <f>ROUND(IF(ISERROR(0/D19), 0, IF(OR(ISBLANK(C14), OR(C14=0, C14="")), (0/D19)/(C12/12), (0/D19)/(C14/12))),4)</f>
        <v>0</v>
      </c>
      <c r="L19" s="151">
        <f>ROUND(IF(ISERROR(0/99),0,IF(OR(ISBLANK(C15), OR(C15=0, C15="")),0/99/(C12),0/99/(C15))),4)</f>
        <v>0</v>
      </c>
      <c r="M19" s="151">
        <f>D19*I19*(C13/12)</f>
        <v>358253.68451400008</v>
      </c>
      <c r="N19" s="151">
        <f>F19*J19</f>
        <v>0</v>
      </c>
    </row>
    <row r="20" spans="1:14" x14ac:dyDescent="0.3">
      <c r="A20" s="146" t="s">
        <v>116</v>
      </c>
      <c r="B20" s="147" t="s">
        <v>115</v>
      </c>
      <c r="C20" s="148">
        <v>20808630.27</v>
      </c>
      <c r="D20" s="148">
        <v>39174.11</v>
      </c>
      <c r="E20" s="148">
        <v>20808630.27</v>
      </c>
      <c r="F20" s="148">
        <v>39174.11</v>
      </c>
      <c r="G20" s="149">
        <v>67459.346112354935</v>
      </c>
      <c r="I20" s="150">
        <f>ROUND(IF(ISERROR(G20/D20),0,IF(OR(ISBLANK(C13), OR(C13=0, C13="")), G20/D20/(C12/12), G20/D20/(C13/12))),4)</f>
        <v>1.722</v>
      </c>
      <c r="K20" s="150">
        <f>ROUND(IF(ISERROR(0/D20), 0, IF(OR(ISBLANK(C14), OR(C14=0, C14="")), (0/D20)/(C12/12), (0/D20)/(C14/12))),4)</f>
        <v>0</v>
      </c>
      <c r="L20" s="151">
        <f>ROUND(IF(ISERROR(0/1),0,IF(OR(ISBLANK(C15), OR(C15=0, C15="")),0/1/(C12),0/1/(C15))),4)</f>
        <v>0</v>
      </c>
      <c r="M20" s="151">
        <f>D20*I20*(C13/12)</f>
        <v>67457.817420000007</v>
      </c>
      <c r="N20" s="151">
        <f>F20*J20</f>
        <v>0</v>
      </c>
    </row>
    <row r="21" spans="1:14" x14ac:dyDescent="0.3">
      <c r="A21" s="146" t="s">
        <v>117</v>
      </c>
      <c r="B21" s="147" t="s">
        <v>112</v>
      </c>
      <c r="C21" s="148">
        <v>621059.83999999997</v>
      </c>
      <c r="D21" s="148">
        <v>0</v>
      </c>
      <c r="E21" s="148">
        <v>621059.83999999997</v>
      </c>
      <c r="F21" s="148">
        <v>0</v>
      </c>
      <c r="G21" s="149">
        <v>2013.409347920707</v>
      </c>
      <c r="I21" s="150">
        <f>ROUND(IF(ISERROR(G21/C21),0,IF(OR(ISBLANK(C13), OR(C13=0, C13="")), G21/C21/(C12/12), G21/C21/(C13/12))),4)</f>
        <v>3.2000000000000002E-3</v>
      </c>
      <c r="K21" s="150">
        <f>ROUND(IF(ISERROR(0/C21), 0, IF(OR(ISBLANK(C14), OR(C14=0, C14="")), (0/C21)/(C12/12), (0/C21)/(C14/12))),4)</f>
        <v>0</v>
      </c>
      <c r="L21" s="151">
        <f>ROUND(IF(ISERROR(0/86),0,IF(OR(ISBLANK(C15), OR(C15=0, C15="")),0/86/(C12),0/86/(C15))),4)</f>
        <v>0</v>
      </c>
      <c r="M21" s="151">
        <f>C21*I21*(C13/12)</f>
        <v>1987.391488</v>
      </c>
      <c r="N21" s="151">
        <f>E21*J21</f>
        <v>0</v>
      </c>
    </row>
    <row r="22" spans="1:14" x14ac:dyDescent="0.3">
      <c r="A22" s="146" t="s">
        <v>118</v>
      </c>
      <c r="B22" s="147" t="s">
        <v>115</v>
      </c>
      <c r="C22" s="148">
        <v>43746.95</v>
      </c>
      <c r="D22" s="148">
        <v>121.52000000000001</v>
      </c>
      <c r="E22" s="148">
        <v>43746.95</v>
      </c>
      <c r="F22" s="148">
        <v>121.52000000000001</v>
      </c>
      <c r="G22" s="149">
        <v>141.82291689158288</v>
      </c>
      <c r="I22" s="150">
        <f>ROUND(IF(ISERROR(G22/D22),0,IF(OR(ISBLANK(C13), OR(C13=0, C13="")), G22/D22/(C12/12), G22/D22/(C13/12))),4)</f>
        <v>1.1671</v>
      </c>
      <c r="K22" s="150">
        <f>ROUND(IF(ISERROR(0/D22), 0, IF(OR(ISBLANK(C14), OR(C14=0, C14="")), (0/D22)/(C12/12), (0/D22)/(C14/12))),4)</f>
        <v>0</v>
      </c>
      <c r="L22" s="151">
        <f>ROUND(IF(ISERROR(0/51),0,IF(OR(ISBLANK(C15), OR(C15=0, C15="")),0/51/(C12),0/51/(C15))),4)</f>
        <v>0</v>
      </c>
      <c r="M22" s="151">
        <f>D22*I22*(C13/12)</f>
        <v>141.82599200000001</v>
      </c>
      <c r="N22" s="151">
        <f>F22*J22</f>
        <v>0</v>
      </c>
    </row>
    <row r="23" spans="1:14" x14ac:dyDescent="0.3">
      <c r="A23" s="146" t="s">
        <v>119</v>
      </c>
      <c r="B23" s="147" t="s">
        <v>115</v>
      </c>
      <c r="C23" s="148">
        <v>1081156.25</v>
      </c>
      <c r="D23" s="148">
        <v>2932.4399999999996</v>
      </c>
      <c r="E23" s="148">
        <v>1081156.25</v>
      </c>
      <c r="F23" s="148">
        <v>2932.4399999999996</v>
      </c>
      <c r="G23" s="149">
        <v>3504.9925306922069</v>
      </c>
      <c r="I23" s="150">
        <f>ROUND(IF(ISERROR(G23/D23),0,IF(OR(ISBLANK(C13), OR(C13=0, C13="")), G23/D23/(C12/12), G23/D23/(C13/12))),4)</f>
        <v>1.1952</v>
      </c>
      <c r="K23" s="150">
        <f>ROUND(IF(ISERROR(0/D23), 0, IF(OR(ISBLANK(C14), OR(C14=0, C14="")), (0/D23)/(C12/12), (0/D23)/(C14/12))),4)</f>
        <v>0</v>
      </c>
      <c r="L23" s="151">
        <f>ROUND(IF(ISERROR(0/3082),0,IF(OR(ISBLANK(C15), OR(C15=0, C15="")),0/3082/(C12),0/3082/(C15))),4)</f>
        <v>0</v>
      </c>
      <c r="M23" s="151">
        <f>D23*I23*(C13/12)</f>
        <v>3504.8522879999996</v>
      </c>
      <c r="N23" s="151">
        <f>F23*J23</f>
        <v>0</v>
      </c>
    </row>
    <row r="24" spans="1:14" x14ac:dyDescent="0.3">
      <c r="G24" s="156">
        <f>SUM(G17:G23)</f>
        <v>766918.36552099977</v>
      </c>
      <c r="M24" s="152">
        <f>SUM(M17:M23)</f>
        <v>767271.15616600018</v>
      </c>
      <c r="N24" s="152">
        <f>SUM(N17:N23)</f>
        <v>0</v>
      </c>
    </row>
    <row r="26" spans="1:14" x14ac:dyDescent="0.3">
      <c r="G26" s="154">
        <f>'Corrected Continuity SCH'!BT48</f>
        <v>743402.43360799982</v>
      </c>
    </row>
    <row r="27" spans="1:14" x14ac:dyDescent="0.3">
      <c r="G27" s="154">
        <f>G24-G26</f>
        <v>23515.931912999949</v>
      </c>
    </row>
  </sheetData>
  <mergeCells count="6">
    <mergeCell ref="M16:N16"/>
    <mergeCell ref="A11:J11"/>
    <mergeCell ref="A12:B12"/>
    <mergeCell ref="A13:B13"/>
    <mergeCell ref="A14:B14"/>
    <mergeCell ref="A15:B15"/>
  </mergeCells>
  <pageMargins left="0.7" right="0.7" top="0.75" bottom="0.75" header="0.3" footer="0.3"/>
  <pageSetup paperSize="5" scale="69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D6122-42BC-40A0-B767-15A8A5F992C6}">
  <dimension ref="A2:N25"/>
  <sheetViews>
    <sheetView workbookViewId="0">
      <selection activeCell="C35" sqref="C35"/>
    </sheetView>
  </sheetViews>
  <sheetFormatPr defaultColWidth="9.109375" defaultRowHeight="14.4" x14ac:dyDescent="0.3"/>
  <cols>
    <col min="1" max="1" width="56" bestFit="1" customWidth="1"/>
    <col min="2" max="2" width="14.88671875" customWidth="1"/>
    <col min="3" max="3" width="17.88671875" customWidth="1"/>
    <col min="4" max="4" width="11" customWidth="1"/>
    <col min="5" max="5" width="22" customWidth="1"/>
    <col min="6" max="6" width="14.5546875" customWidth="1"/>
    <col min="7" max="7" width="24.109375" customWidth="1"/>
    <col min="8" max="8" width="18.5546875" customWidth="1"/>
    <col min="9" max="9" width="26.44140625" customWidth="1"/>
    <col min="10" max="10" width="17.109375" customWidth="1"/>
    <col min="11" max="11" width="18.5546875" customWidth="1"/>
    <col min="12" max="12" width="19.5546875" customWidth="1"/>
    <col min="13" max="13" width="18.109375" customWidth="1"/>
    <col min="14" max="14" width="9.44140625" style="155" customWidth="1"/>
  </cols>
  <sheetData>
    <row r="2" spans="1:14" x14ac:dyDescent="0.3">
      <c r="B2" s="131" t="b">
        <v>0</v>
      </c>
      <c r="C2" t="b">
        <v>0</v>
      </c>
    </row>
    <row r="6" spans="1:14" x14ac:dyDescent="0.3">
      <c r="B6" t="s">
        <v>128</v>
      </c>
    </row>
    <row r="12" spans="1:14" s="135" customFormat="1" ht="35.25" customHeight="1" x14ac:dyDescent="0.3">
      <c r="A12" s="246" t="s">
        <v>129</v>
      </c>
      <c r="B12" s="247"/>
      <c r="C12" s="247"/>
      <c r="D12" s="247"/>
      <c r="E12" s="247"/>
      <c r="F12" s="247"/>
      <c r="G12" s="247"/>
      <c r="H12" s="176"/>
      <c r="I12"/>
      <c r="J12"/>
      <c r="K12"/>
      <c r="L12"/>
      <c r="M12"/>
      <c r="N12"/>
    </row>
    <row r="13" spans="1:14" x14ac:dyDescent="0.3">
      <c r="A13" s="177" t="s">
        <v>130</v>
      </c>
      <c r="B13" s="178">
        <f>'[1]1. Information Sheet'!F42</f>
        <v>2021</v>
      </c>
      <c r="C13" s="248"/>
      <c r="D13" s="249"/>
      <c r="E13" s="249"/>
      <c r="F13" s="249"/>
      <c r="G13" s="249"/>
      <c r="N13"/>
    </row>
    <row r="14" spans="1:14" s="179" customFormat="1" ht="40.200000000000003" x14ac:dyDescent="0.3">
      <c r="B14" s="180"/>
      <c r="C14" s="250" t="s">
        <v>131</v>
      </c>
      <c r="D14" s="250"/>
      <c r="E14" s="250" t="s">
        <v>132</v>
      </c>
      <c r="F14" s="250"/>
      <c r="G14" s="250" t="s">
        <v>133</v>
      </c>
      <c r="H14" s="250"/>
      <c r="I14" s="250" t="s">
        <v>134</v>
      </c>
      <c r="J14" s="250"/>
      <c r="K14" s="182" t="s">
        <v>135</v>
      </c>
      <c r="L14" s="181" t="s">
        <v>136</v>
      </c>
      <c r="M14" s="181" t="s">
        <v>137</v>
      </c>
      <c r="N14" s="141" t="s">
        <v>106</v>
      </c>
    </row>
    <row r="15" spans="1:14" s="155" customFormat="1" x14ac:dyDescent="0.3">
      <c r="C15" s="183" t="s">
        <v>112</v>
      </c>
      <c r="D15" s="183" t="s">
        <v>115</v>
      </c>
      <c r="E15" s="183" t="s">
        <v>112</v>
      </c>
      <c r="F15" s="183" t="s">
        <v>115</v>
      </c>
      <c r="G15" s="183" t="s">
        <v>112</v>
      </c>
      <c r="H15" s="183" t="s">
        <v>115</v>
      </c>
      <c r="I15" s="183" t="s">
        <v>112</v>
      </c>
      <c r="J15" s="183" t="s">
        <v>115</v>
      </c>
    </row>
    <row r="17" spans="1:14" x14ac:dyDescent="0.3">
      <c r="A17" s="153" t="s">
        <v>111</v>
      </c>
      <c r="B17" s="138" t="s">
        <v>112</v>
      </c>
      <c r="C17" s="184">
        <v>78678458.450000003</v>
      </c>
      <c r="D17" s="184">
        <v>0</v>
      </c>
      <c r="E17" s="185">
        <f t="array" ref="E17">SUM(IF('[1]6. Class A Consumption Data'!D492:D791=A17,'[1]6. Class A Consumption Data'!F492:F791))</f>
        <v>0</v>
      </c>
      <c r="F17" s="184">
        <f t="array" ref="F17">SUM(IF('[1]6. Class A Consumption Data'!D492:D791=A17&amp;"kW",'[1]6. Class A Consumption Data'!F492:F791))</f>
        <v>0</v>
      </c>
      <c r="G17" s="185">
        <f t="array" ref="G17">SUM(IF(('[1]6. Class A Consumption Data'!D30:D479=A17)*('[1]6. Class A Consumption Data'!B30:B479 &lt;&gt; "A"),'[1]6. Class A Consumption Data'!F30:G479))</f>
        <v>0</v>
      </c>
      <c r="H17" s="184">
        <f t="array" ref="H17">SUM(IF(('[1]6. Class A Consumption Data'!D30:D479=A17&amp;"kW")*('[1]6. Class A Consumption Data'!B30:B479&lt;&gt; "A"),'[1]6. Class A Consumption Data'!F30:G479))</f>
        <v>0</v>
      </c>
      <c r="I17" s="184">
        <f t="shared" ref="I17:I23" si="0">ROUND((C17-E17-G17),0)</f>
        <v>78678458</v>
      </c>
      <c r="J17" s="184">
        <f t="shared" ref="J17:J23" si="1">(D17-F17-H17)</f>
        <v>0</v>
      </c>
      <c r="K17" s="186">
        <f>(I17/I24)</f>
        <v>0.42332602911240241</v>
      </c>
      <c r="L17" s="187">
        <f t="shared" ref="L17:L23" si="2">ROUND((-23515.9119*K17),0)</f>
        <v>-9955</v>
      </c>
      <c r="M17" s="188">
        <f>ROUND((L17/I17),4)</f>
        <v>-1E-4</v>
      </c>
      <c r="N17" s="155" t="s">
        <v>112</v>
      </c>
    </row>
    <row r="18" spans="1:14" x14ac:dyDescent="0.3">
      <c r="A18" s="153" t="s">
        <v>113</v>
      </c>
      <c r="B18" s="138" t="s">
        <v>112</v>
      </c>
      <c r="C18" s="184">
        <v>34760662.890000001</v>
      </c>
      <c r="D18" s="184">
        <v>0</v>
      </c>
      <c r="E18" s="185">
        <f t="array" ref="E18">SUM(IF('[1]6. Class A Consumption Data'!D492:D791=A18,'[1]6. Class A Consumption Data'!F492:F791))</f>
        <v>0</v>
      </c>
      <c r="F18" s="184">
        <f t="array" ref="F18">SUM(IF('[1]6. Class A Consumption Data'!D492:D791=A18&amp;"kW",'[1]6. Class A Consumption Data'!F492:F791))</f>
        <v>0</v>
      </c>
      <c r="G18" s="185">
        <f t="array" ref="G18">SUM(IF(('[1]6. Class A Consumption Data'!D30:D479=A18)*('[1]6. Class A Consumption Data'!B30:B479 &lt;&gt; "A"),'[1]6. Class A Consumption Data'!F30:G479))</f>
        <v>0</v>
      </c>
      <c r="H18" s="184">
        <f t="array" ref="H18">SUM(IF(('[1]6. Class A Consumption Data'!D30:D479=A18&amp;"kW")*('[1]6. Class A Consumption Data'!B30:B479&lt;&gt; "A"),'[1]6. Class A Consumption Data'!F30:G479))</f>
        <v>0</v>
      </c>
      <c r="I18" s="184">
        <f t="shared" si="0"/>
        <v>34760663</v>
      </c>
      <c r="J18" s="184">
        <f t="shared" si="1"/>
        <v>0</v>
      </c>
      <c r="K18" s="186">
        <f>(I18/I24)</f>
        <v>0.18702823887453934</v>
      </c>
      <c r="L18" s="187">
        <f t="shared" si="2"/>
        <v>-4398</v>
      </c>
      <c r="M18" s="188">
        <f>ROUND((L18/I18),4)</f>
        <v>-1E-4</v>
      </c>
      <c r="N18" s="155" t="s">
        <v>112</v>
      </c>
    </row>
    <row r="19" spans="1:14" x14ac:dyDescent="0.3">
      <c r="A19" s="153" t="s">
        <v>114</v>
      </c>
      <c r="B19" s="138" t="s">
        <v>115</v>
      </c>
      <c r="C19" s="184">
        <v>110503499.95</v>
      </c>
      <c r="D19" s="184">
        <v>281712.42000000004</v>
      </c>
      <c r="E19" s="185">
        <f t="array" ref="E19">SUM(IF('[1]6. Class A Consumption Data'!D492:D791=A19,'[1]6. Class A Consumption Data'!F492:F791))</f>
        <v>39830751.700000003</v>
      </c>
      <c r="F19" s="184">
        <f t="array" ref="F19">SUM(IF('[1]6. Class A Consumption Data'!D492:D791=A19&amp;"kW",'[1]6. Class A Consumption Data'!F492:F791))</f>
        <v>91075.419999999984</v>
      </c>
      <c r="G19" s="185">
        <f t="array" ref="G19">SUM(IF(('[1]6. Class A Consumption Data'!D30:D479=A19)*('[1]6. Class A Consumption Data'!B30:B479 &lt;&gt; "A"),'[1]6. Class A Consumption Data'!F30:G479))</f>
        <v>0</v>
      </c>
      <c r="H19" s="184">
        <f t="array" ref="H19">SUM(IF(('[1]6. Class A Consumption Data'!D30:D479=A19&amp;"kW")*('[1]6. Class A Consumption Data'!B30:B479&lt;&gt; "A"),'[1]6. Class A Consumption Data'!F30:G479))</f>
        <v>0</v>
      </c>
      <c r="I19" s="184">
        <f t="shared" si="0"/>
        <v>70672748</v>
      </c>
      <c r="J19" s="184">
        <f t="shared" si="1"/>
        <v>190637.00000000006</v>
      </c>
      <c r="K19" s="186">
        <f>(I19/I24)</f>
        <v>0.38025165385551252</v>
      </c>
      <c r="L19" s="187">
        <f t="shared" si="2"/>
        <v>-8942</v>
      </c>
      <c r="M19" s="188">
        <f>ROUND((L19/J19),4)</f>
        <v>-4.6899999999999997E-2</v>
      </c>
      <c r="N19" s="155" t="s">
        <v>115</v>
      </c>
    </row>
    <row r="20" spans="1:14" x14ac:dyDescent="0.3">
      <c r="A20" s="153" t="s">
        <v>116</v>
      </c>
      <c r="B20" s="138" t="s">
        <v>115</v>
      </c>
      <c r="C20" s="184">
        <v>20808630.27</v>
      </c>
      <c r="D20" s="184">
        <v>39174.11</v>
      </c>
      <c r="E20" s="185">
        <f t="array" ref="E20">SUM(IF('[1]6. Class A Consumption Data'!D492:D791=A20,'[1]6. Class A Consumption Data'!F492:F791))</f>
        <v>20808630.280000001</v>
      </c>
      <c r="F20" s="184">
        <f t="array" ref="F20">SUM(IF('[1]6. Class A Consumption Data'!D492:D791=A20&amp;"kW",'[1]6. Class A Consumption Data'!F492:F791))</f>
        <v>38994.11</v>
      </c>
      <c r="G20" s="185">
        <f t="array" ref="G20">SUM(IF(('[1]6. Class A Consumption Data'!D30:D479=A20)*('[1]6. Class A Consumption Data'!B30:B479 &lt;&gt; "A"),'[1]6. Class A Consumption Data'!F30:G479))</f>
        <v>0</v>
      </c>
      <c r="H20" s="184">
        <f t="array" ref="H20">SUM(IF(('[1]6. Class A Consumption Data'!D30:D479=A20&amp;"kW")*('[1]6. Class A Consumption Data'!B30:B479&lt;&gt; "A"),'[1]6. Class A Consumption Data'!F30:G479))</f>
        <v>0</v>
      </c>
      <c r="I20" s="184">
        <f t="shared" si="0"/>
        <v>0</v>
      </c>
      <c r="J20" s="184">
        <f t="shared" si="1"/>
        <v>180</v>
      </c>
      <c r="K20" s="186">
        <f>(I20/I24)</f>
        <v>0</v>
      </c>
      <c r="L20" s="187">
        <f t="shared" si="2"/>
        <v>0</v>
      </c>
      <c r="M20" s="188">
        <f>ROUND((L20/J20),4)</f>
        <v>0</v>
      </c>
      <c r="N20" s="155" t="s">
        <v>115</v>
      </c>
    </row>
    <row r="21" spans="1:14" x14ac:dyDescent="0.3">
      <c r="A21" s="153" t="s">
        <v>117</v>
      </c>
      <c r="B21" s="138" t="s">
        <v>112</v>
      </c>
      <c r="C21" s="184">
        <v>621059.83999999997</v>
      </c>
      <c r="D21" s="184">
        <v>0</v>
      </c>
      <c r="E21" s="185">
        <f t="array" ref="E21">SUM(IF('[1]6. Class A Consumption Data'!D492:D791=A21,'[1]6. Class A Consumption Data'!F492:F791))</f>
        <v>0</v>
      </c>
      <c r="F21" s="184">
        <f t="array" ref="F21">SUM(IF('[1]6. Class A Consumption Data'!D492:D791=A21&amp;"kW",'[1]6. Class A Consumption Data'!F492:F791))</f>
        <v>0</v>
      </c>
      <c r="G21" s="185">
        <f t="array" ref="G21">SUM(IF(('[1]6. Class A Consumption Data'!D30:D479=A21)*('[1]6. Class A Consumption Data'!B30:B479 &lt;&gt; "A"),'[1]6. Class A Consumption Data'!F30:G479))</f>
        <v>0</v>
      </c>
      <c r="H21" s="184">
        <f t="array" ref="H21">SUM(IF(('[1]6. Class A Consumption Data'!D30:D479=A21&amp;"kW")*('[1]6. Class A Consumption Data'!B30:B479&lt;&gt; "A"),'[1]6. Class A Consumption Data'!F30:G479))</f>
        <v>0</v>
      </c>
      <c r="I21" s="184">
        <f t="shared" si="0"/>
        <v>621060</v>
      </c>
      <c r="J21" s="184">
        <f t="shared" si="1"/>
        <v>0</v>
      </c>
      <c r="K21" s="186">
        <f>(I21/I24)</f>
        <v>3.3415863798518857E-3</v>
      </c>
      <c r="L21" s="187">
        <f t="shared" si="2"/>
        <v>-79</v>
      </c>
      <c r="M21" s="188">
        <f>ROUND((L21/I21),4)</f>
        <v>-1E-4</v>
      </c>
      <c r="N21" s="155" t="s">
        <v>112</v>
      </c>
    </row>
    <row r="22" spans="1:14" x14ac:dyDescent="0.3">
      <c r="A22" s="153" t="s">
        <v>118</v>
      </c>
      <c r="B22" s="138" t="s">
        <v>115</v>
      </c>
      <c r="C22" s="184">
        <v>43746.95</v>
      </c>
      <c r="D22" s="184">
        <v>121.52000000000001</v>
      </c>
      <c r="E22" s="185">
        <f t="array" ref="E22">SUM(IF('[1]6. Class A Consumption Data'!D492:D791=A22,'[1]6. Class A Consumption Data'!F492:F791))</f>
        <v>0</v>
      </c>
      <c r="F22" s="184">
        <f t="array" ref="F22">SUM(IF('[1]6. Class A Consumption Data'!D492:D791=A22&amp;"kW",'[1]6. Class A Consumption Data'!F492:F791))</f>
        <v>0</v>
      </c>
      <c r="G22" s="185">
        <f t="array" ref="G22">SUM(IF(('[1]6. Class A Consumption Data'!D30:D479=A22)*('[1]6. Class A Consumption Data'!B30:B479 &lt;&gt; "A"),'[1]6. Class A Consumption Data'!F30:G479))</f>
        <v>0</v>
      </c>
      <c r="H22" s="184">
        <f t="array" ref="H22">SUM(IF(('[1]6. Class A Consumption Data'!D30:D479=A22&amp;"kW")*('[1]6. Class A Consumption Data'!B30:B479&lt;&gt; "A"),'[1]6. Class A Consumption Data'!F30:G479))</f>
        <v>0</v>
      </c>
      <c r="I22" s="184">
        <f t="shared" si="0"/>
        <v>43747</v>
      </c>
      <c r="J22" s="184">
        <f t="shared" si="1"/>
        <v>121.52000000000001</v>
      </c>
      <c r="K22" s="186">
        <f>(I22/I24)</f>
        <v>2.3537883515180571E-4</v>
      </c>
      <c r="L22" s="187">
        <f t="shared" si="2"/>
        <v>-6</v>
      </c>
      <c r="M22" s="188">
        <f>ROUND((L22/J22),4)</f>
        <v>-4.9399999999999999E-2</v>
      </c>
      <c r="N22" s="155" t="s">
        <v>115</v>
      </c>
    </row>
    <row r="23" spans="1:14" ht="15" thickBot="1" x14ac:dyDescent="0.35">
      <c r="A23" s="153" t="s">
        <v>119</v>
      </c>
      <c r="B23" s="138" t="s">
        <v>115</v>
      </c>
      <c r="C23" s="184">
        <v>1081156.25</v>
      </c>
      <c r="D23" s="184">
        <v>2932.4399999999996</v>
      </c>
      <c r="E23" s="185">
        <f t="array" ref="E23">SUM(IF('[1]6. Class A Consumption Data'!D492:D791=A23,'[1]6. Class A Consumption Data'!F492:F791))</f>
        <v>0</v>
      </c>
      <c r="F23" s="184">
        <f t="array" ref="F23">SUM(IF('[1]6. Class A Consumption Data'!D492:D791=A23&amp;"kW",'[1]6. Class A Consumption Data'!F492:F791))</f>
        <v>0</v>
      </c>
      <c r="G23" s="185">
        <f t="array" ref="G23">SUM(IF(('[1]6. Class A Consumption Data'!D30:D479=A23)*('[1]6. Class A Consumption Data'!B30:B479 &lt;&gt; "A"),'[1]6. Class A Consumption Data'!F30:G479))</f>
        <v>0</v>
      </c>
      <c r="H23" s="184">
        <f t="array" ref="H23">SUM(IF(('[1]6. Class A Consumption Data'!D30:D479=A23&amp;"kW")*('[1]6. Class A Consumption Data'!B30:B479&lt;&gt; "A"),'[1]6. Class A Consumption Data'!F30:G479))</f>
        <v>0</v>
      </c>
      <c r="I23" s="184">
        <f t="shared" si="0"/>
        <v>1081156</v>
      </c>
      <c r="J23" s="184">
        <f t="shared" si="1"/>
        <v>2932.4399999999996</v>
      </c>
      <c r="K23" s="186">
        <f>(I23/I24)</f>
        <v>5.8171129425420177E-3</v>
      </c>
      <c r="L23" s="187">
        <f t="shared" si="2"/>
        <v>-137</v>
      </c>
      <c r="M23" s="188">
        <f>ROUND((L23/J23),4)</f>
        <v>-4.6699999999999998E-2</v>
      </c>
      <c r="N23" s="155" t="s">
        <v>115</v>
      </c>
    </row>
    <row r="24" spans="1:14" x14ac:dyDescent="0.3">
      <c r="B24" s="189" t="s">
        <v>128</v>
      </c>
      <c r="C24" s="190">
        <v>246497214.60000002</v>
      </c>
      <c r="D24" s="190">
        <v>323940.49000000005</v>
      </c>
      <c r="E24" s="191">
        <f t="shared" ref="E24:L24" si="3">SUM(E17:E23)</f>
        <v>60639381.980000004</v>
      </c>
      <c r="F24" s="190">
        <f t="shared" si="3"/>
        <v>130069.52999999998</v>
      </c>
      <c r="G24" s="191">
        <f t="shared" si="3"/>
        <v>0</v>
      </c>
      <c r="H24" s="190">
        <f t="shared" si="3"/>
        <v>0</v>
      </c>
      <c r="I24" s="190">
        <f t="shared" si="3"/>
        <v>185857832</v>
      </c>
      <c r="J24" s="190">
        <f t="shared" si="3"/>
        <v>193870.96000000005</v>
      </c>
      <c r="K24" s="192">
        <f t="shared" si="3"/>
        <v>1</v>
      </c>
      <c r="L24" s="193">
        <f t="shared" si="3"/>
        <v>-23517</v>
      </c>
      <c r="M24" s="194"/>
    </row>
    <row r="25" spans="1:14" x14ac:dyDescent="0.3">
      <c r="E25" s="184"/>
      <c r="F25" s="184"/>
      <c r="G25" s="184"/>
    </row>
  </sheetData>
  <mergeCells count="6">
    <mergeCell ref="I14:J14"/>
    <mergeCell ref="A12:G12"/>
    <mergeCell ref="C13:G13"/>
    <mergeCell ref="C14:D14"/>
    <mergeCell ref="E14:F14"/>
    <mergeCell ref="G14:H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4203A-8566-4385-99E0-59D0795970A7}">
  <dimension ref="A1:CB48"/>
  <sheetViews>
    <sheetView topLeftCell="B1" zoomScale="60" zoomScaleNormal="60" workbookViewId="0">
      <selection activeCell="BM21" sqref="BM21:BN36"/>
    </sheetView>
  </sheetViews>
  <sheetFormatPr defaultColWidth="9.109375" defaultRowHeight="14.4" x14ac:dyDescent="0.3"/>
  <cols>
    <col min="1" max="1" width="9.109375" style="1" hidden="1" customWidth="1"/>
    <col min="2" max="2" width="2.88671875" style="1" bestFit="1" customWidth="1"/>
    <col min="3" max="3" width="90.5546875" style="1" customWidth="1"/>
    <col min="4" max="4" width="16.5546875" style="1" customWidth="1"/>
    <col min="5" max="5" width="16.109375" style="132" hidden="1" customWidth="1"/>
    <col min="6" max="6" width="23.109375" style="132" hidden="1" customWidth="1"/>
    <col min="7" max="8" width="18.44140625" style="132" hidden="1" customWidth="1"/>
    <col min="9" max="9" width="14.88671875" style="132" hidden="1" customWidth="1"/>
    <col min="10" max="10" width="14.109375" style="132" hidden="1" customWidth="1"/>
    <col min="11" max="13" width="14.88671875" style="132" hidden="1" customWidth="1"/>
    <col min="14" max="14" width="15.44140625" style="132" hidden="1" customWidth="1"/>
    <col min="15" max="15" width="16.109375" style="132" hidden="1" customWidth="1"/>
    <col min="16" max="16" width="23.109375" style="132" hidden="1" customWidth="1"/>
    <col min="17" max="18" width="18.44140625" style="132" hidden="1" customWidth="1"/>
    <col min="19" max="19" width="14.88671875" style="132" hidden="1" customWidth="1"/>
    <col min="20" max="20" width="14.109375" style="132" hidden="1" customWidth="1"/>
    <col min="21" max="23" width="14.88671875" style="132" hidden="1" customWidth="1"/>
    <col min="24" max="24" width="15.44140625" style="132" hidden="1" customWidth="1"/>
    <col min="25" max="25" width="16.109375" style="132" hidden="1" customWidth="1"/>
    <col min="26" max="26" width="23.109375" style="132" hidden="1" customWidth="1"/>
    <col min="27" max="28" width="18.44140625" style="132" hidden="1" customWidth="1"/>
    <col min="29" max="29" width="14.88671875" style="132" hidden="1" customWidth="1"/>
    <col min="30" max="30" width="14.109375" style="132" hidden="1" customWidth="1"/>
    <col min="31" max="33" width="14.88671875" style="132" hidden="1" customWidth="1"/>
    <col min="34" max="34" width="15.44140625" style="132" hidden="1" customWidth="1"/>
    <col min="35" max="35" width="16.109375" style="132" hidden="1" customWidth="1"/>
    <col min="36" max="36" width="23.109375" style="132" hidden="1" customWidth="1"/>
    <col min="37" max="38" width="18.44140625" style="132" hidden="1" customWidth="1"/>
    <col min="39" max="39" width="14.88671875" style="132" hidden="1" customWidth="1"/>
    <col min="40" max="40" width="14.109375" style="132" hidden="1" customWidth="1"/>
    <col min="41" max="43" width="14.88671875" style="132" hidden="1" customWidth="1"/>
    <col min="44" max="44" width="15.44140625" style="132" hidden="1" customWidth="1"/>
    <col min="45" max="45" width="16.109375" style="132" hidden="1" customWidth="1"/>
    <col min="46" max="46" width="23.109375" style="132" hidden="1" customWidth="1"/>
    <col min="47" max="48" width="18.44140625" style="132" hidden="1" customWidth="1"/>
    <col min="49" max="49" width="14.88671875" style="132" hidden="1" customWidth="1"/>
    <col min="50" max="50" width="14.109375" style="132" hidden="1" customWidth="1"/>
    <col min="51" max="53" width="14.88671875" style="132" hidden="1" customWidth="1"/>
    <col min="54" max="54" width="15.44140625" style="132" hidden="1" customWidth="1"/>
    <col min="55" max="55" width="16.109375" style="132" hidden="1" customWidth="1"/>
    <col min="56" max="56" width="23.109375" style="132" hidden="1" customWidth="1"/>
    <col min="57" max="58" width="18.44140625" style="132" hidden="1" customWidth="1"/>
    <col min="59" max="59" width="14.88671875" style="132" customWidth="1"/>
    <col min="60" max="60" width="14.109375" style="132" hidden="1" customWidth="1"/>
    <col min="61" max="63" width="14.88671875" style="132" hidden="1" customWidth="1"/>
    <col min="64" max="64" width="15.44140625" style="132" customWidth="1"/>
    <col min="65" max="66" width="14.88671875" style="132" customWidth="1"/>
    <col min="67" max="67" width="16.88671875" style="132" customWidth="1"/>
    <col min="68" max="68" width="17.109375" style="132" customWidth="1"/>
    <col min="69" max="70" width="26.88671875" style="132" customWidth="1"/>
    <col min="71" max="71" width="18.109375" style="132" customWidth="1"/>
    <col min="72" max="72" width="13.88671875" style="132" customWidth="1"/>
    <col min="73" max="73" width="14.44140625" style="132" hidden="1" customWidth="1"/>
    <col min="74" max="74" width="22.44140625" style="132" hidden="1" customWidth="1"/>
    <col min="75" max="75" width="19.5546875" style="132" hidden="1" customWidth="1"/>
    <col min="76" max="76" width="0" style="13" hidden="1" customWidth="1"/>
    <col min="77" max="81" width="0" style="1" hidden="1" customWidth="1"/>
    <col min="82" max="16384" width="9.109375" style="1"/>
  </cols>
  <sheetData>
    <row r="1" spans="3:80" ht="12.75" customHeight="1" x14ac:dyDescent="0.3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3"/>
      <c r="BY1" s="4"/>
      <c r="BZ1" s="4"/>
      <c r="CA1" s="4"/>
      <c r="CB1" s="5" t="b">
        <v>0</v>
      </c>
    </row>
    <row r="2" spans="3:80" ht="12.75" customHeight="1" x14ac:dyDescent="0.3">
      <c r="C2" s="4" t="b">
        <v>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3"/>
      <c r="BY2" s="4"/>
      <c r="BZ2" s="4"/>
      <c r="CA2" s="4"/>
      <c r="CB2" s="5" t="b">
        <v>0</v>
      </c>
    </row>
    <row r="3" spans="3:80" ht="12.75" customHeight="1" x14ac:dyDescent="0.3">
      <c r="C3" s="4" t="b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3"/>
      <c r="BY3" s="4"/>
      <c r="BZ3" s="4"/>
      <c r="CA3" s="4"/>
      <c r="CB3" s="5" t="b">
        <v>0</v>
      </c>
    </row>
    <row r="4" spans="3:80" ht="12.75" customHeight="1" x14ac:dyDescent="0.3"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3"/>
      <c r="BY4" s="4"/>
      <c r="BZ4" s="4"/>
      <c r="CA4" s="4"/>
      <c r="CB4" s="5" t="b">
        <v>0</v>
      </c>
    </row>
    <row r="5" spans="3:80" ht="12.75" customHeight="1" x14ac:dyDescent="0.3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3"/>
      <c r="BY5" s="4"/>
      <c r="BZ5" s="4"/>
      <c r="CA5" s="4"/>
      <c r="CB5" s="5" t="b">
        <v>0</v>
      </c>
    </row>
    <row r="6" spans="3:80" ht="12.75" customHeight="1" x14ac:dyDescent="0.3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3"/>
      <c r="BY6" s="4"/>
      <c r="BZ6" s="4"/>
      <c r="CA6" s="4"/>
      <c r="CB6" s="5" t="b">
        <v>0</v>
      </c>
    </row>
    <row r="7" spans="3:80" x14ac:dyDescent="0.3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3"/>
      <c r="BY7" s="4"/>
      <c r="BZ7" s="4"/>
      <c r="CA7" s="4"/>
      <c r="CB7" s="5" t="b">
        <v>0</v>
      </c>
    </row>
    <row r="8" spans="3:80" x14ac:dyDescent="0.3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3"/>
      <c r="BY8" s="4"/>
      <c r="BZ8" s="4"/>
      <c r="CA8" s="4"/>
      <c r="CB8" s="5" t="b">
        <v>0</v>
      </c>
    </row>
    <row r="9" spans="3:80" x14ac:dyDescent="0.3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3"/>
      <c r="BY9" s="4"/>
      <c r="BZ9" s="4"/>
      <c r="CA9" s="4"/>
      <c r="CB9" s="5" t="b">
        <v>0</v>
      </c>
    </row>
    <row r="10" spans="3:80" x14ac:dyDescent="0.3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4"/>
      <c r="CB10" s="5" t="b">
        <v>1</v>
      </c>
    </row>
    <row r="11" spans="3:80" x14ac:dyDescent="0.3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4"/>
      <c r="CB11" s="5" t="b">
        <v>1</v>
      </c>
    </row>
    <row r="12" spans="3:80" ht="63" customHeight="1" x14ac:dyDescent="0.3">
      <c r="C12" s="240" t="s">
        <v>0</v>
      </c>
      <c r="D12" s="24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4"/>
      <c r="CB12" s="4"/>
    </row>
    <row r="13" spans="3:80" ht="24.75" customHeight="1" thickBot="1" x14ac:dyDescent="0.35">
      <c r="C13" s="240"/>
      <c r="D13" s="240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4"/>
      <c r="CB13" s="4"/>
    </row>
    <row r="14" spans="3:80" ht="44.25" hidden="1" customHeight="1" x14ac:dyDescent="0.3">
      <c r="C14" s="240"/>
      <c r="D14" s="24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4"/>
      <c r="CB14" s="4"/>
    </row>
    <row r="15" spans="3:80" ht="101.25" hidden="1" customHeight="1" x14ac:dyDescent="0.3">
      <c r="C15" s="240"/>
      <c r="D15" s="24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173"/>
      <c r="BU15" s="173"/>
      <c r="BV15" s="174"/>
      <c r="BW15" s="2"/>
      <c r="BX15" s="3"/>
      <c r="BY15" s="4"/>
      <c r="BZ15" s="4"/>
      <c r="CA15" s="4"/>
      <c r="CB15" s="4"/>
    </row>
    <row r="16" spans="3:80" ht="33" thickBot="1" x14ac:dyDescent="0.6">
      <c r="C16" s="8"/>
      <c r="D16" s="9"/>
      <c r="E16" s="230">
        <v>2017</v>
      </c>
      <c r="F16" s="231"/>
      <c r="G16" s="231"/>
      <c r="H16" s="231"/>
      <c r="I16" s="231"/>
      <c r="J16" s="231"/>
      <c r="K16" s="231"/>
      <c r="L16" s="231"/>
      <c r="M16" s="231"/>
      <c r="N16" s="232"/>
      <c r="O16" s="230">
        <f>E16+1</f>
        <v>2018</v>
      </c>
      <c r="P16" s="231"/>
      <c r="Q16" s="231"/>
      <c r="R16" s="231"/>
      <c r="S16" s="231"/>
      <c r="T16" s="231"/>
      <c r="U16" s="231"/>
      <c r="V16" s="231"/>
      <c r="W16" s="231"/>
      <c r="X16" s="232"/>
      <c r="Y16" s="230">
        <f>O16+1</f>
        <v>2019</v>
      </c>
      <c r="Z16" s="231"/>
      <c r="AA16" s="231"/>
      <c r="AB16" s="231"/>
      <c r="AC16" s="231"/>
      <c r="AD16" s="231"/>
      <c r="AE16" s="231"/>
      <c r="AF16" s="231"/>
      <c r="AG16" s="231"/>
      <c r="AH16" s="232"/>
      <c r="AI16" s="230">
        <f>Y16+1</f>
        <v>2020</v>
      </c>
      <c r="AJ16" s="231"/>
      <c r="AK16" s="231"/>
      <c r="AL16" s="231"/>
      <c r="AM16" s="231"/>
      <c r="AN16" s="231"/>
      <c r="AO16" s="231"/>
      <c r="AP16" s="231"/>
      <c r="AQ16" s="231"/>
      <c r="AR16" s="232"/>
      <c r="AS16" s="230">
        <f>AI16+1</f>
        <v>2021</v>
      </c>
      <c r="AT16" s="231"/>
      <c r="AU16" s="231"/>
      <c r="AV16" s="231"/>
      <c r="AW16" s="231"/>
      <c r="AX16" s="231"/>
      <c r="AY16" s="231"/>
      <c r="AZ16" s="231"/>
      <c r="BA16" s="231"/>
      <c r="BB16" s="231"/>
      <c r="BC16" s="230">
        <f>AS16+1</f>
        <v>2022</v>
      </c>
      <c r="BD16" s="231"/>
      <c r="BE16" s="231"/>
      <c r="BF16" s="231"/>
      <c r="BG16" s="231"/>
      <c r="BH16" s="231"/>
      <c r="BI16" s="231"/>
      <c r="BJ16" s="231"/>
      <c r="BK16" s="231"/>
      <c r="BL16" s="232"/>
      <c r="BM16" s="230">
        <f>BC16+1</f>
        <v>2023</v>
      </c>
      <c r="BN16" s="231"/>
      <c r="BO16" s="231"/>
      <c r="BP16" s="231"/>
      <c r="BQ16" s="233" t="s">
        <v>1</v>
      </c>
      <c r="BR16" s="234"/>
      <c r="BS16" s="234"/>
      <c r="BT16" s="235"/>
      <c r="BU16" s="10"/>
      <c r="BV16" s="11" t="s">
        <v>2</v>
      </c>
      <c r="BW16" s="12"/>
    </row>
    <row r="17" spans="3:80" ht="12.75" customHeight="1" x14ac:dyDescent="0.25">
      <c r="C17" s="236" t="s">
        <v>3</v>
      </c>
      <c r="D17" s="238" t="s">
        <v>4</v>
      </c>
      <c r="E17" s="212" t="s">
        <v>5</v>
      </c>
      <c r="F17" s="202" t="s">
        <v>6</v>
      </c>
      <c r="G17" s="219" t="s">
        <v>7</v>
      </c>
      <c r="H17" s="219" t="s">
        <v>8</v>
      </c>
      <c r="I17" s="219" t="s">
        <v>9</v>
      </c>
      <c r="J17" s="219" t="s">
        <v>10</v>
      </c>
      <c r="K17" s="219" t="s">
        <v>11</v>
      </c>
      <c r="L17" s="219" t="s">
        <v>7</v>
      </c>
      <c r="M17" s="219" t="s">
        <v>12</v>
      </c>
      <c r="N17" s="224" t="s">
        <v>13</v>
      </c>
      <c r="O17" s="227" t="s">
        <v>14</v>
      </c>
      <c r="P17" s="219" t="s">
        <v>15</v>
      </c>
      <c r="Q17" s="219" t="s">
        <v>16</v>
      </c>
      <c r="R17" s="219" t="s">
        <v>17</v>
      </c>
      <c r="S17" s="219" t="s">
        <v>18</v>
      </c>
      <c r="T17" s="219" t="s">
        <v>19</v>
      </c>
      <c r="U17" s="219" t="s">
        <v>20</v>
      </c>
      <c r="V17" s="219" t="s">
        <v>16</v>
      </c>
      <c r="W17" s="202" t="s">
        <v>21</v>
      </c>
      <c r="X17" s="208" t="s">
        <v>22</v>
      </c>
      <c r="Y17" s="212" t="s">
        <v>23</v>
      </c>
      <c r="Z17" s="202" t="s">
        <v>24</v>
      </c>
      <c r="AA17" s="202" t="s">
        <v>25</v>
      </c>
      <c r="AB17" s="202" t="s">
        <v>26</v>
      </c>
      <c r="AC17" s="202" t="s">
        <v>27</v>
      </c>
      <c r="AD17" s="202" t="s">
        <v>28</v>
      </c>
      <c r="AE17" s="202" t="s">
        <v>29</v>
      </c>
      <c r="AF17" s="202" t="s">
        <v>25</v>
      </c>
      <c r="AG17" s="202" t="s">
        <v>30</v>
      </c>
      <c r="AH17" s="208" t="s">
        <v>31</v>
      </c>
      <c r="AI17" s="212" t="s">
        <v>32</v>
      </c>
      <c r="AJ17" s="202" t="s">
        <v>33</v>
      </c>
      <c r="AK17" s="202" t="s">
        <v>34</v>
      </c>
      <c r="AL17" s="202" t="s">
        <v>35</v>
      </c>
      <c r="AM17" s="202" t="s">
        <v>36</v>
      </c>
      <c r="AN17" s="202" t="s">
        <v>37</v>
      </c>
      <c r="AO17" s="202" t="s">
        <v>38</v>
      </c>
      <c r="AP17" s="202" t="s">
        <v>34</v>
      </c>
      <c r="AQ17" s="202" t="s">
        <v>39</v>
      </c>
      <c r="AR17" s="208" t="s">
        <v>40</v>
      </c>
      <c r="AS17" s="212" t="s">
        <v>41</v>
      </c>
      <c r="AT17" s="202" t="s">
        <v>42</v>
      </c>
      <c r="AU17" s="202" t="s">
        <v>43</v>
      </c>
      <c r="AV17" s="202" t="s">
        <v>44</v>
      </c>
      <c r="AW17" s="202" t="s">
        <v>45</v>
      </c>
      <c r="AX17" s="202" t="s">
        <v>46</v>
      </c>
      <c r="AY17" s="202" t="s">
        <v>47</v>
      </c>
      <c r="AZ17" s="202" t="s">
        <v>43</v>
      </c>
      <c r="BA17" s="202" t="s">
        <v>48</v>
      </c>
      <c r="BB17" s="202" t="s">
        <v>49</v>
      </c>
      <c r="BC17" s="212" t="s">
        <v>50</v>
      </c>
      <c r="BD17" s="202" t="s">
        <v>51</v>
      </c>
      <c r="BE17" s="202" t="s">
        <v>52</v>
      </c>
      <c r="BF17" s="202" t="s">
        <v>53</v>
      </c>
      <c r="BG17" s="202" t="s">
        <v>54</v>
      </c>
      <c r="BH17" s="202" t="s">
        <v>55</v>
      </c>
      <c r="BI17" s="202" t="s">
        <v>56</v>
      </c>
      <c r="BJ17" s="202" t="s">
        <v>52</v>
      </c>
      <c r="BK17" s="202" t="s">
        <v>57</v>
      </c>
      <c r="BL17" s="208" t="s">
        <v>58</v>
      </c>
      <c r="BM17" s="212" t="s">
        <v>59</v>
      </c>
      <c r="BN17" s="202" t="s">
        <v>60</v>
      </c>
      <c r="BO17" s="202" t="s">
        <v>61</v>
      </c>
      <c r="BP17" s="202" t="s">
        <v>62</v>
      </c>
      <c r="BQ17" s="212" t="s">
        <v>63</v>
      </c>
      <c r="BR17" s="202" t="s">
        <v>64</v>
      </c>
      <c r="BS17" s="202" t="s">
        <v>65</v>
      </c>
      <c r="BT17" s="202" t="s">
        <v>66</v>
      </c>
      <c r="BU17" s="205" t="s">
        <v>67</v>
      </c>
      <c r="BV17" s="208" t="s">
        <v>68</v>
      </c>
      <c r="BW17" s="208" t="s">
        <v>69</v>
      </c>
    </row>
    <row r="18" spans="3:80" ht="30.75" customHeight="1" x14ac:dyDescent="0.25">
      <c r="C18" s="237"/>
      <c r="D18" s="253"/>
      <c r="E18" s="217"/>
      <c r="F18" s="203"/>
      <c r="G18" s="222"/>
      <c r="H18" s="220"/>
      <c r="I18" s="222"/>
      <c r="J18" s="220"/>
      <c r="K18" s="222"/>
      <c r="L18" s="222"/>
      <c r="M18" s="220"/>
      <c r="N18" s="252"/>
      <c r="O18" s="228"/>
      <c r="P18" s="220"/>
      <c r="Q18" s="220"/>
      <c r="R18" s="220"/>
      <c r="S18" s="220"/>
      <c r="T18" s="220"/>
      <c r="U18" s="220"/>
      <c r="V18" s="220"/>
      <c r="W18" s="203"/>
      <c r="X18" s="251"/>
      <c r="Y18" s="217"/>
      <c r="Z18" s="203"/>
      <c r="AA18" s="215"/>
      <c r="AB18" s="215"/>
      <c r="AC18" s="215"/>
      <c r="AD18" s="203"/>
      <c r="AE18" s="215"/>
      <c r="AF18" s="215"/>
      <c r="AG18" s="215"/>
      <c r="AH18" s="251"/>
      <c r="AI18" s="217"/>
      <c r="AJ18" s="203"/>
      <c r="AK18" s="215"/>
      <c r="AL18" s="215"/>
      <c r="AM18" s="215"/>
      <c r="AN18" s="203"/>
      <c r="AO18" s="215"/>
      <c r="AP18" s="215"/>
      <c r="AQ18" s="215"/>
      <c r="AR18" s="251"/>
      <c r="AS18" s="217"/>
      <c r="AT18" s="203"/>
      <c r="AU18" s="215"/>
      <c r="AV18" s="215"/>
      <c r="AW18" s="215"/>
      <c r="AX18" s="203"/>
      <c r="AY18" s="215"/>
      <c r="AZ18" s="215"/>
      <c r="BA18" s="215"/>
      <c r="BB18" s="203"/>
      <c r="BC18" s="217"/>
      <c r="BD18" s="203"/>
      <c r="BE18" s="215"/>
      <c r="BF18" s="215"/>
      <c r="BG18" s="215"/>
      <c r="BH18" s="203"/>
      <c r="BI18" s="215"/>
      <c r="BJ18" s="215"/>
      <c r="BK18" s="215"/>
      <c r="BL18" s="251"/>
      <c r="BM18" s="213"/>
      <c r="BN18" s="215"/>
      <c r="BO18" s="215"/>
      <c r="BP18" s="215"/>
      <c r="BQ18" s="217"/>
      <c r="BR18" s="203"/>
      <c r="BS18" s="203"/>
      <c r="BT18" s="203"/>
      <c r="BU18" s="206"/>
      <c r="BV18" s="251"/>
      <c r="BW18" s="251"/>
    </row>
    <row r="19" spans="3:80" ht="48" customHeight="1" thickBot="1" x14ac:dyDescent="0.3">
      <c r="C19" s="237"/>
      <c r="D19" s="253"/>
      <c r="E19" s="218"/>
      <c r="F19" s="204"/>
      <c r="G19" s="223"/>
      <c r="H19" s="221"/>
      <c r="I19" s="223"/>
      <c r="J19" s="221"/>
      <c r="K19" s="223"/>
      <c r="L19" s="223"/>
      <c r="M19" s="221"/>
      <c r="N19" s="226"/>
      <c r="O19" s="229"/>
      <c r="P19" s="221"/>
      <c r="Q19" s="221"/>
      <c r="R19" s="221"/>
      <c r="S19" s="221"/>
      <c r="T19" s="221"/>
      <c r="U19" s="221"/>
      <c r="V19" s="221"/>
      <c r="W19" s="204"/>
      <c r="X19" s="211"/>
      <c r="Y19" s="218"/>
      <c r="Z19" s="204"/>
      <c r="AA19" s="216"/>
      <c r="AB19" s="216"/>
      <c r="AC19" s="216"/>
      <c r="AD19" s="204"/>
      <c r="AE19" s="216"/>
      <c r="AF19" s="216"/>
      <c r="AG19" s="216"/>
      <c r="AH19" s="211"/>
      <c r="AI19" s="218"/>
      <c r="AJ19" s="204"/>
      <c r="AK19" s="216"/>
      <c r="AL19" s="216"/>
      <c r="AM19" s="216"/>
      <c r="AN19" s="204"/>
      <c r="AO19" s="216"/>
      <c r="AP19" s="216"/>
      <c r="AQ19" s="216"/>
      <c r="AR19" s="211"/>
      <c r="AS19" s="218"/>
      <c r="AT19" s="204"/>
      <c r="AU19" s="216"/>
      <c r="AV19" s="216"/>
      <c r="AW19" s="216"/>
      <c r="AX19" s="204"/>
      <c r="AY19" s="216"/>
      <c r="AZ19" s="216"/>
      <c r="BA19" s="216"/>
      <c r="BB19" s="204"/>
      <c r="BC19" s="218"/>
      <c r="BD19" s="204"/>
      <c r="BE19" s="216"/>
      <c r="BF19" s="216"/>
      <c r="BG19" s="216"/>
      <c r="BH19" s="204"/>
      <c r="BI19" s="216"/>
      <c r="BJ19" s="216"/>
      <c r="BK19" s="216"/>
      <c r="BL19" s="211"/>
      <c r="BM19" s="214"/>
      <c r="BN19" s="216"/>
      <c r="BO19" s="216"/>
      <c r="BP19" s="216"/>
      <c r="BQ19" s="218"/>
      <c r="BR19" s="204"/>
      <c r="BS19" s="204"/>
      <c r="BT19" s="204" t="s">
        <v>70</v>
      </c>
      <c r="BU19" s="207"/>
      <c r="BV19" s="210"/>
      <c r="BW19" s="210"/>
    </row>
    <row r="20" spans="3:80" ht="23.4" thickBot="1" x14ac:dyDescent="0.35">
      <c r="C20" s="14" t="s">
        <v>71</v>
      </c>
      <c r="D20" s="15"/>
      <c r="E20" s="16"/>
      <c r="F20" s="17"/>
      <c r="G20" s="18"/>
      <c r="H20" s="18"/>
      <c r="I20" s="18"/>
      <c r="J20" s="18"/>
      <c r="K20" s="18"/>
      <c r="L20" s="18"/>
      <c r="M20" s="18"/>
      <c r="N20" s="157"/>
      <c r="O20" s="20"/>
      <c r="P20" s="21"/>
      <c r="Q20" s="18"/>
      <c r="R20" s="18"/>
      <c r="S20" s="18"/>
      <c r="T20" s="18"/>
      <c r="U20" s="18"/>
      <c r="V20" s="18"/>
      <c r="W20" s="22"/>
      <c r="X20" s="158"/>
      <c r="Y20" s="24"/>
      <c r="Z20" s="17"/>
      <c r="AA20" s="22"/>
      <c r="AB20" s="22"/>
      <c r="AC20" s="22"/>
      <c r="AD20" s="22"/>
      <c r="AE20" s="22"/>
      <c r="AF20" s="22"/>
      <c r="AG20" s="22"/>
      <c r="AH20" s="158"/>
      <c r="AI20" s="24"/>
      <c r="AJ20" s="17"/>
      <c r="AK20" s="22"/>
      <c r="AL20" s="22"/>
      <c r="AM20" s="22"/>
      <c r="AN20" s="22"/>
      <c r="AO20" s="22"/>
      <c r="AP20" s="22"/>
      <c r="AQ20" s="22"/>
      <c r="AR20" s="158"/>
      <c r="AS20" s="24"/>
      <c r="AT20" s="17"/>
      <c r="AU20" s="22"/>
      <c r="AV20" s="22"/>
      <c r="AW20" s="22"/>
      <c r="AX20" s="22"/>
      <c r="AY20" s="22"/>
      <c r="AZ20" s="22"/>
      <c r="BA20" s="22"/>
      <c r="BB20" s="25"/>
      <c r="BC20" s="24"/>
      <c r="BD20" s="17"/>
      <c r="BE20" s="22"/>
      <c r="BF20" s="22"/>
      <c r="BG20" s="22"/>
      <c r="BH20" s="22"/>
      <c r="BI20" s="22"/>
      <c r="BJ20" s="22"/>
      <c r="BK20" s="22"/>
      <c r="BL20" s="158"/>
      <c r="BM20" s="26"/>
      <c r="BN20" s="27"/>
      <c r="BO20" s="22"/>
      <c r="BP20" s="27"/>
      <c r="BQ20" s="28"/>
      <c r="BR20" s="29"/>
      <c r="BS20" s="29"/>
      <c r="BT20" s="29"/>
      <c r="BU20" s="29"/>
      <c r="BV20" s="159"/>
      <c r="BW20" s="31"/>
    </row>
    <row r="21" spans="3:80" thickBot="1" x14ac:dyDescent="0.3">
      <c r="C21" s="32" t="s">
        <v>72</v>
      </c>
      <c r="D21" s="160">
        <v>1550</v>
      </c>
      <c r="E21" s="34"/>
      <c r="F21" s="35"/>
      <c r="G21" s="35"/>
      <c r="H21" s="35"/>
      <c r="I21" s="21">
        <f>E21+F21-G21+H21</f>
        <v>0</v>
      </c>
      <c r="J21" s="35"/>
      <c r="K21" s="35"/>
      <c r="L21" s="35"/>
      <c r="M21" s="35"/>
      <c r="N21" s="21">
        <f>J21+K21-L21+M21</f>
        <v>0</v>
      </c>
      <c r="O21" s="36">
        <f>I21</f>
        <v>0</v>
      </c>
      <c r="P21" s="35"/>
      <c r="Q21" s="35"/>
      <c r="R21" s="35"/>
      <c r="S21" s="21">
        <f t="shared" ref="S21:S31" si="0">O21+P21-Q21+SUM(R21:R21)</f>
        <v>0</v>
      </c>
      <c r="T21" s="21">
        <f t="shared" ref="T21:T37" si="1">N21</f>
        <v>0</v>
      </c>
      <c r="U21" s="35"/>
      <c r="V21" s="35"/>
      <c r="W21" s="35"/>
      <c r="X21" s="116">
        <f>T21+U21-V21+W21</f>
        <v>0</v>
      </c>
      <c r="Y21" s="38">
        <f>S21</f>
        <v>0</v>
      </c>
      <c r="Z21" s="35"/>
      <c r="AA21" s="35"/>
      <c r="AB21" s="35"/>
      <c r="AC21" s="21">
        <f>Y21+Z21-AA21+SUM(AB21:AB21)</f>
        <v>0</v>
      </c>
      <c r="AD21" s="39">
        <f t="shared" ref="AD21:AD37" si="2">X21</f>
        <v>0</v>
      </c>
      <c r="AE21" s="35"/>
      <c r="AF21" s="35"/>
      <c r="AG21" s="35"/>
      <c r="AH21" s="116">
        <f>AD21+AE21-AF21+AG21</f>
        <v>0</v>
      </c>
      <c r="AI21" s="38">
        <f t="shared" ref="AI21:AI37" si="3">AC21</f>
        <v>0</v>
      </c>
      <c r="AJ21" s="35"/>
      <c r="AK21" s="35"/>
      <c r="AL21" s="40">
        <v>2423988</v>
      </c>
      <c r="AM21" s="21">
        <f t="shared" ref="AM21:AM37" si="4">AI21+AJ21-AK21+SUM(AL21:AL21)</f>
        <v>2423988</v>
      </c>
      <c r="AN21" s="39">
        <f t="shared" ref="AN21:AN37" si="5">AH21</f>
        <v>0</v>
      </c>
      <c r="AO21" s="35"/>
      <c r="AP21" s="35"/>
      <c r="AQ21" s="40">
        <v>79221</v>
      </c>
      <c r="AR21" s="116">
        <f>AN21+AO21-AP21+AQ21</f>
        <v>79221</v>
      </c>
      <c r="AS21" s="38">
        <f t="shared" ref="AS21:AS37" si="6">AM21</f>
        <v>2423988</v>
      </c>
      <c r="AT21" s="41">
        <v>849436</v>
      </c>
      <c r="AU21" s="35"/>
      <c r="AV21" s="42"/>
      <c r="AW21" s="21">
        <f t="shared" ref="AW21:AW37" si="7">AS21+AT21-AU21+SUM(AV21:AV21)</f>
        <v>3273424</v>
      </c>
      <c r="AX21" s="39">
        <f t="shared" ref="AX21:AX37" si="8">AR21</f>
        <v>79221</v>
      </c>
      <c r="AY21" s="41">
        <v>16001</v>
      </c>
      <c r="AZ21" s="35"/>
      <c r="BA21" s="42">
        <v>-65584</v>
      </c>
      <c r="BB21" s="21">
        <f>AX21+AY21-AZ21+BA21</f>
        <v>29638</v>
      </c>
      <c r="BC21" s="38">
        <f t="shared" ref="BC21:BC37" si="9">AW21</f>
        <v>3273424</v>
      </c>
      <c r="BD21" s="43">
        <v>-300618.33</v>
      </c>
      <c r="BE21" s="42">
        <v>2715685</v>
      </c>
      <c r="BF21" s="44"/>
      <c r="BG21" s="21">
        <f t="shared" ref="BG21:BG37" si="10">BC21+BD21-BE21+SUM(BF21:BF21)</f>
        <v>257120.66999999993</v>
      </c>
      <c r="BH21" s="39">
        <f t="shared" ref="BH21:BH37" si="11">BB21</f>
        <v>29638</v>
      </c>
      <c r="BI21" s="43">
        <v>12589.42</v>
      </c>
      <c r="BJ21" s="42">
        <v>19244</v>
      </c>
      <c r="BK21" s="44"/>
      <c r="BL21" s="116">
        <f>BH21+BI21-BJ21+BK21</f>
        <v>22983.42</v>
      </c>
      <c r="BM21" s="262"/>
      <c r="BN21" s="263"/>
      <c r="BO21" s="260">
        <f>BG21-BM21</f>
        <v>257120.66999999993</v>
      </c>
      <c r="BP21" s="46">
        <f>BL21-BN21</f>
        <v>22983.42</v>
      </c>
      <c r="BQ21" s="47">
        <f t="shared" ref="BQ21:BQ27" si="12">BO21*5.29%</f>
        <v>13601.683442999996</v>
      </c>
      <c r="BR21" s="45"/>
      <c r="BS21" s="48">
        <f>BP21+BQ21+BR21</f>
        <v>36585.103442999993</v>
      </c>
      <c r="BT21" s="49">
        <f>SUM(BO21:BR21)</f>
        <v>293705.77344299993</v>
      </c>
      <c r="BU21" s="21"/>
      <c r="BV21" s="117">
        <v>280105.56</v>
      </c>
      <c r="BW21" s="112">
        <f t="shared" ref="BW21:BW37" si="13">ROUND(BV21-SUM(BG21,BL21),2)</f>
        <v>1.47</v>
      </c>
      <c r="BX21" s="3" t="str">
        <f>IF(ABS(BW21)&gt;1,"Please provide an explanation of the variance in the Manager's Summary","")</f>
        <v>Please provide an explanation of the variance in the Manager's Summary</v>
      </c>
      <c r="BY21" s="4"/>
      <c r="BZ21" s="4"/>
      <c r="CA21" s="4"/>
      <c r="CB21" s="4"/>
    </row>
    <row r="22" spans="3:80" thickBot="1" x14ac:dyDescent="0.3">
      <c r="C22" s="32" t="s">
        <v>73</v>
      </c>
      <c r="D22" s="160">
        <v>1551</v>
      </c>
      <c r="E22" s="34"/>
      <c r="F22" s="35"/>
      <c r="G22" s="35"/>
      <c r="H22" s="35"/>
      <c r="I22" s="21">
        <f>E22+F22-G22+H22</f>
        <v>0</v>
      </c>
      <c r="J22" s="35"/>
      <c r="K22" s="35"/>
      <c r="L22" s="35"/>
      <c r="M22" s="35"/>
      <c r="N22" s="21">
        <f>J22+K22-L22+M22</f>
        <v>0</v>
      </c>
      <c r="O22" s="36">
        <f>I22</f>
        <v>0</v>
      </c>
      <c r="P22" s="35"/>
      <c r="Q22" s="35"/>
      <c r="R22" s="35"/>
      <c r="S22" s="21">
        <f t="shared" si="0"/>
        <v>0</v>
      </c>
      <c r="T22" s="21">
        <f t="shared" si="1"/>
        <v>0</v>
      </c>
      <c r="U22" s="35"/>
      <c r="V22" s="35"/>
      <c r="W22" s="35"/>
      <c r="X22" s="116">
        <f>T22+U22-V22+W22</f>
        <v>0</v>
      </c>
      <c r="Y22" s="38">
        <f t="shared" ref="Y22:Y37" si="14">S22</f>
        <v>0</v>
      </c>
      <c r="Z22" s="35"/>
      <c r="AA22" s="35"/>
      <c r="AB22" s="35"/>
      <c r="AC22" s="21">
        <f>Y22+Z22-AA22+SUM(AB22:AB22)</f>
        <v>0</v>
      </c>
      <c r="AD22" s="39">
        <f>X22</f>
        <v>0</v>
      </c>
      <c r="AE22" s="35"/>
      <c r="AF22" s="52"/>
      <c r="AG22" s="53"/>
      <c r="AH22" s="116">
        <f>AD22+AE22-AF22+AG22</f>
        <v>0</v>
      </c>
      <c r="AI22" s="38">
        <f t="shared" si="3"/>
        <v>0</v>
      </c>
      <c r="AJ22" s="35"/>
      <c r="AK22" s="35"/>
      <c r="AL22" s="54">
        <v>-12356</v>
      </c>
      <c r="AM22" s="21">
        <f t="shared" si="4"/>
        <v>-12356</v>
      </c>
      <c r="AN22" s="39">
        <f t="shared" si="5"/>
        <v>0</v>
      </c>
      <c r="AO22" s="35"/>
      <c r="AP22" s="52"/>
      <c r="AQ22" s="54">
        <v>-689</v>
      </c>
      <c r="AR22" s="116">
        <f>AN22+AO22-AP22+AQ22</f>
        <v>-689</v>
      </c>
      <c r="AS22" s="38">
        <f t="shared" si="6"/>
        <v>-12356</v>
      </c>
      <c r="AT22" s="55">
        <v>-5854</v>
      </c>
      <c r="AU22" s="35"/>
      <c r="AV22" s="42"/>
      <c r="AW22" s="21">
        <f t="shared" si="7"/>
        <v>-18210</v>
      </c>
      <c r="AX22" s="39">
        <f t="shared" si="8"/>
        <v>-689</v>
      </c>
      <c r="AY22" s="55">
        <v>-80</v>
      </c>
      <c r="AZ22" s="52"/>
      <c r="BA22" s="56"/>
      <c r="BB22" s="21">
        <f>AX22+AY22-AZ22+BA22</f>
        <v>-769</v>
      </c>
      <c r="BC22" s="38">
        <f t="shared" si="9"/>
        <v>-18210</v>
      </c>
      <c r="BD22" s="43">
        <v>-30177.119999999999</v>
      </c>
      <c r="BE22" s="42">
        <v>-12356</v>
      </c>
      <c r="BF22" s="44"/>
      <c r="BG22" s="21">
        <f t="shared" si="10"/>
        <v>-36031.119999999995</v>
      </c>
      <c r="BH22" s="39">
        <f t="shared" si="11"/>
        <v>-769</v>
      </c>
      <c r="BI22" s="43">
        <v>-458.66</v>
      </c>
      <c r="BJ22" s="57">
        <v>-759</v>
      </c>
      <c r="BK22" s="58"/>
      <c r="BL22" s="116">
        <f>BH22+BI22-BJ22+BK22</f>
        <v>-468.66000000000008</v>
      </c>
      <c r="BM22" s="264"/>
      <c r="BN22" s="265"/>
      <c r="BO22" s="260">
        <f t="shared" ref="BO22:BO37" si="15">BG22-BM22</f>
        <v>-36031.119999999995</v>
      </c>
      <c r="BP22" s="46">
        <f t="shared" ref="BP22:BP37" si="16">BL22-BN22</f>
        <v>-468.66000000000008</v>
      </c>
      <c r="BQ22" s="47">
        <f t="shared" si="12"/>
        <v>-1906.0462479999999</v>
      </c>
      <c r="BR22" s="45"/>
      <c r="BS22" s="48">
        <f t="shared" ref="BS22:BS37" si="17">BP22+BQ22+BR22</f>
        <v>-2374.706248</v>
      </c>
      <c r="BT22" s="49">
        <f>SUM(BO22:BR22)</f>
        <v>-38405.826247999998</v>
      </c>
      <c r="BU22" s="21"/>
      <c r="BV22" s="117">
        <v>-36502.120000000003</v>
      </c>
      <c r="BW22" s="112">
        <f t="shared" si="13"/>
        <v>-2.34</v>
      </c>
      <c r="BX22" s="3" t="str">
        <f t="shared" ref="BX22:BX46" si="18">IF(ABS(BW22)&gt;1,"Please provide an explanation of the variance in the Manager's Summary","")</f>
        <v>Please provide an explanation of the variance in the Manager's Summary</v>
      </c>
      <c r="BY22" s="4"/>
      <c r="BZ22" s="4"/>
      <c r="CA22" s="4"/>
      <c r="CB22" s="4"/>
    </row>
    <row r="23" spans="3:80" ht="16.8" thickBot="1" x14ac:dyDescent="0.3">
      <c r="C23" s="32" t="s">
        <v>74</v>
      </c>
      <c r="D23" s="160">
        <v>1580</v>
      </c>
      <c r="E23" s="34"/>
      <c r="F23" s="35"/>
      <c r="G23" s="35"/>
      <c r="H23" s="35"/>
      <c r="I23" s="21">
        <f t="shared" ref="I23:I37" si="19">E23+F23-G23+H23</f>
        <v>0</v>
      </c>
      <c r="J23" s="35"/>
      <c r="K23" s="35"/>
      <c r="L23" s="35"/>
      <c r="M23" s="35"/>
      <c r="N23" s="21">
        <f t="shared" ref="N23:N37" si="20">J23+K23-L23+M23</f>
        <v>0</v>
      </c>
      <c r="O23" s="36">
        <f t="shared" ref="O23:O37" si="21">I23</f>
        <v>0</v>
      </c>
      <c r="P23" s="35"/>
      <c r="Q23" s="35"/>
      <c r="R23" s="35"/>
      <c r="S23" s="21">
        <f t="shared" si="0"/>
        <v>0</v>
      </c>
      <c r="T23" s="21">
        <f t="shared" si="1"/>
        <v>0</v>
      </c>
      <c r="U23" s="35"/>
      <c r="V23" s="35"/>
      <c r="W23" s="35"/>
      <c r="X23" s="116">
        <f t="shared" ref="X23:X37" si="22">T23+U23-V23+W23</f>
        <v>0</v>
      </c>
      <c r="Y23" s="38">
        <f t="shared" si="14"/>
        <v>0</v>
      </c>
      <c r="Z23" s="35"/>
      <c r="AA23" s="35"/>
      <c r="AB23" s="35"/>
      <c r="AC23" s="21">
        <f t="shared" ref="AC23:AC31" si="23">Y23+Z23-AA23+SUM(AB23:AB23)</f>
        <v>0</v>
      </c>
      <c r="AD23" s="39">
        <f t="shared" si="2"/>
        <v>0</v>
      </c>
      <c r="AE23" s="35"/>
      <c r="AF23" s="35"/>
      <c r="AG23" s="35"/>
      <c r="AH23" s="116">
        <f t="shared" ref="AH23:AH37" si="24">AD23+AE23-AF23+AG23</f>
        <v>0</v>
      </c>
      <c r="AI23" s="38">
        <f t="shared" si="3"/>
        <v>0</v>
      </c>
      <c r="AJ23" s="35"/>
      <c r="AK23" s="35"/>
      <c r="AL23" s="59">
        <v>-866846</v>
      </c>
      <c r="AM23" s="21">
        <f t="shared" si="4"/>
        <v>-866846</v>
      </c>
      <c r="AN23" s="39">
        <f t="shared" si="5"/>
        <v>0</v>
      </c>
      <c r="AO23" s="35"/>
      <c r="AP23" s="35"/>
      <c r="AQ23" s="59">
        <v>-47122</v>
      </c>
      <c r="AR23" s="116">
        <f t="shared" ref="AR23:AR37" si="25">AN23+AO23-AP23+AQ23</f>
        <v>-47122</v>
      </c>
      <c r="AS23" s="38">
        <f t="shared" si="6"/>
        <v>-866846</v>
      </c>
      <c r="AT23" s="41">
        <v>189624</v>
      </c>
      <c r="AU23" s="35"/>
      <c r="AV23" s="42"/>
      <c r="AW23" s="21">
        <f t="shared" si="7"/>
        <v>-677222</v>
      </c>
      <c r="AX23" s="39">
        <f t="shared" si="8"/>
        <v>-47122</v>
      </c>
      <c r="AY23" s="41">
        <v>-4472</v>
      </c>
      <c r="AZ23" s="35"/>
      <c r="BA23" s="42"/>
      <c r="BB23" s="21">
        <f t="shared" ref="BB23:BB37" si="26">AX23+AY23-AZ23+BA23</f>
        <v>-51594</v>
      </c>
      <c r="BC23" s="38">
        <f t="shared" si="9"/>
        <v>-677222</v>
      </c>
      <c r="BD23" s="43">
        <v>535227.43999999994</v>
      </c>
      <c r="BE23" s="42">
        <v>-866846</v>
      </c>
      <c r="BF23" s="44"/>
      <c r="BG23" s="21">
        <f t="shared" si="10"/>
        <v>724851.44</v>
      </c>
      <c r="BH23" s="39">
        <f t="shared" si="11"/>
        <v>-51594</v>
      </c>
      <c r="BI23" s="43">
        <v>9956.57</v>
      </c>
      <c r="BJ23" s="42">
        <v>-52063</v>
      </c>
      <c r="BK23" s="44"/>
      <c r="BL23" s="116">
        <f t="shared" ref="BL23:BL37" si="27">BH23+BI23-BJ23+BK23</f>
        <v>10425.57</v>
      </c>
      <c r="BM23" s="264"/>
      <c r="BN23" s="265"/>
      <c r="BO23" s="260">
        <f t="shared" si="15"/>
        <v>724851.44</v>
      </c>
      <c r="BP23" s="46">
        <f t="shared" si="16"/>
        <v>10425.57</v>
      </c>
      <c r="BQ23" s="47">
        <f t="shared" si="12"/>
        <v>38344.641175999997</v>
      </c>
      <c r="BR23" s="45"/>
      <c r="BS23" s="48">
        <f t="shared" si="17"/>
        <v>48770.211175999997</v>
      </c>
      <c r="BT23" s="49">
        <f>SUM(BO23:BR23)</f>
        <v>773621.6511759999</v>
      </c>
      <c r="BU23" s="21"/>
      <c r="BV23" s="117">
        <v>690725.35</v>
      </c>
      <c r="BW23" s="112">
        <f t="shared" si="13"/>
        <v>-44551.66</v>
      </c>
      <c r="BX23" s="3" t="str">
        <f>IF(ROUND(BW23,0)=ROUND(BV25,0),"","The variance does not match the value in cell BV25. Please provide an explanation of the variance in the Manager's Summary")</f>
        <v>The variance does not match the value in cell BV25. Please provide an explanation of the variance in the Manager's Summary</v>
      </c>
      <c r="BY23" s="4"/>
      <c r="BZ23" s="4"/>
      <c r="CA23" s="4"/>
      <c r="CB23" s="4"/>
    </row>
    <row r="24" spans="3:80" ht="16.8" thickBot="1" x14ac:dyDescent="0.3">
      <c r="C24" s="32" t="s">
        <v>75</v>
      </c>
      <c r="D24" s="160">
        <v>1580</v>
      </c>
      <c r="E24" s="34"/>
      <c r="F24" s="35"/>
      <c r="G24" s="35"/>
      <c r="H24" s="35"/>
      <c r="I24" s="21">
        <f t="shared" si="19"/>
        <v>0</v>
      </c>
      <c r="J24" s="35"/>
      <c r="K24" s="35"/>
      <c r="L24" s="35"/>
      <c r="M24" s="35"/>
      <c r="N24" s="21">
        <f t="shared" si="20"/>
        <v>0</v>
      </c>
      <c r="O24" s="36">
        <f t="shared" si="21"/>
        <v>0</v>
      </c>
      <c r="P24" s="35"/>
      <c r="Q24" s="35"/>
      <c r="R24" s="35"/>
      <c r="S24" s="21">
        <f t="shared" si="0"/>
        <v>0</v>
      </c>
      <c r="T24" s="21">
        <f t="shared" si="1"/>
        <v>0</v>
      </c>
      <c r="U24" s="35"/>
      <c r="V24" s="35"/>
      <c r="W24" s="35"/>
      <c r="X24" s="116">
        <f t="shared" si="22"/>
        <v>0</v>
      </c>
      <c r="Y24" s="38">
        <f t="shared" si="14"/>
        <v>0</v>
      </c>
      <c r="Z24" s="35"/>
      <c r="AA24" s="35"/>
      <c r="AB24" s="35"/>
      <c r="AC24" s="21">
        <f t="shared" si="23"/>
        <v>0</v>
      </c>
      <c r="AD24" s="39">
        <f t="shared" si="2"/>
        <v>0</v>
      </c>
      <c r="AE24" s="35"/>
      <c r="AF24" s="35"/>
      <c r="AG24" s="35"/>
      <c r="AH24" s="116">
        <f t="shared" si="24"/>
        <v>0</v>
      </c>
      <c r="AI24" s="38">
        <f t="shared" si="3"/>
        <v>0</v>
      </c>
      <c r="AJ24" s="35"/>
      <c r="AK24" s="35"/>
      <c r="AL24" s="35">
        <v>0</v>
      </c>
      <c r="AM24" s="21">
        <f t="shared" si="4"/>
        <v>0</v>
      </c>
      <c r="AN24" s="39">
        <f t="shared" si="5"/>
        <v>0</v>
      </c>
      <c r="AO24" s="35"/>
      <c r="AP24" s="35"/>
      <c r="AQ24" s="35">
        <v>8</v>
      </c>
      <c r="AR24" s="116">
        <f t="shared" si="25"/>
        <v>8</v>
      </c>
      <c r="AS24" s="38">
        <f t="shared" si="6"/>
        <v>0</v>
      </c>
      <c r="AT24" s="35">
        <v>0</v>
      </c>
      <c r="AU24" s="35"/>
      <c r="AV24" s="42"/>
      <c r="AW24" s="21">
        <f t="shared" si="7"/>
        <v>0</v>
      </c>
      <c r="AX24" s="39">
        <f t="shared" si="8"/>
        <v>8</v>
      </c>
      <c r="AY24" s="35">
        <v>-8</v>
      </c>
      <c r="AZ24" s="35"/>
      <c r="BA24" s="42"/>
      <c r="BB24" s="21">
        <f t="shared" si="26"/>
        <v>0</v>
      </c>
      <c r="BC24" s="38">
        <f t="shared" si="9"/>
        <v>0</v>
      </c>
      <c r="BD24" s="42">
        <v>0</v>
      </c>
      <c r="BE24" s="42">
        <v>0</v>
      </c>
      <c r="BF24" s="44"/>
      <c r="BG24" s="21">
        <f>BC24+BD24-BE24+SUM(BF24:BF24)</f>
        <v>0</v>
      </c>
      <c r="BH24" s="39">
        <f t="shared" si="11"/>
        <v>0</v>
      </c>
      <c r="BI24" s="42">
        <v>0</v>
      </c>
      <c r="BJ24" s="42">
        <v>0</v>
      </c>
      <c r="BK24" s="44"/>
      <c r="BL24" s="116">
        <f t="shared" si="27"/>
        <v>0</v>
      </c>
      <c r="BM24" s="266"/>
      <c r="BN24" s="267"/>
      <c r="BO24" s="260">
        <f t="shared" si="15"/>
        <v>0</v>
      </c>
      <c r="BP24" s="46">
        <f t="shared" si="16"/>
        <v>0</v>
      </c>
      <c r="BQ24" s="61">
        <f t="shared" si="12"/>
        <v>0</v>
      </c>
      <c r="BR24" s="45"/>
      <c r="BS24" s="48">
        <f t="shared" si="17"/>
        <v>0</v>
      </c>
      <c r="BT24" s="49">
        <f>IF(CB5=TRUE, 0, 0)</f>
        <v>0</v>
      </c>
      <c r="BU24" s="21"/>
      <c r="BV24" s="117">
        <v>0</v>
      </c>
      <c r="BW24" s="112">
        <f t="shared" si="13"/>
        <v>0</v>
      </c>
      <c r="BX24" s="3" t="str">
        <f t="shared" si="18"/>
        <v/>
      </c>
      <c r="BY24" s="4"/>
      <c r="BZ24" s="4"/>
      <c r="CA24" s="4"/>
      <c r="CB24" s="4"/>
    </row>
    <row r="25" spans="3:80" ht="16.8" thickBot="1" x14ac:dyDescent="0.3">
      <c r="C25" s="32" t="s">
        <v>76</v>
      </c>
      <c r="D25" s="160">
        <v>1580</v>
      </c>
      <c r="E25" s="34"/>
      <c r="F25" s="35"/>
      <c r="G25" s="35"/>
      <c r="H25" s="35"/>
      <c r="I25" s="21">
        <f t="shared" si="19"/>
        <v>0</v>
      </c>
      <c r="J25" s="35"/>
      <c r="K25" s="35"/>
      <c r="L25" s="35"/>
      <c r="M25" s="35"/>
      <c r="N25" s="21">
        <f t="shared" si="20"/>
        <v>0</v>
      </c>
      <c r="O25" s="36">
        <f t="shared" si="21"/>
        <v>0</v>
      </c>
      <c r="P25" s="35"/>
      <c r="Q25" s="35"/>
      <c r="R25" s="35"/>
      <c r="S25" s="21">
        <f t="shared" si="0"/>
        <v>0</v>
      </c>
      <c r="T25" s="21">
        <f t="shared" si="1"/>
        <v>0</v>
      </c>
      <c r="U25" s="35"/>
      <c r="V25" s="35"/>
      <c r="W25" s="35"/>
      <c r="X25" s="116">
        <f t="shared" si="22"/>
        <v>0</v>
      </c>
      <c r="Y25" s="38">
        <f t="shared" si="14"/>
        <v>0</v>
      </c>
      <c r="Z25" s="35"/>
      <c r="AA25" s="35"/>
      <c r="AB25" s="35"/>
      <c r="AC25" s="21">
        <f t="shared" si="23"/>
        <v>0</v>
      </c>
      <c r="AD25" s="39">
        <f t="shared" si="2"/>
        <v>0</v>
      </c>
      <c r="AE25" s="35"/>
      <c r="AF25" s="35"/>
      <c r="AG25" s="35"/>
      <c r="AH25" s="116">
        <f t="shared" si="24"/>
        <v>0</v>
      </c>
      <c r="AI25" s="38">
        <f t="shared" si="3"/>
        <v>0</v>
      </c>
      <c r="AJ25" s="35"/>
      <c r="AK25" s="35"/>
      <c r="AL25" s="35">
        <v>53914</v>
      </c>
      <c r="AM25" s="21">
        <f t="shared" si="4"/>
        <v>53914</v>
      </c>
      <c r="AN25" s="39">
        <f t="shared" si="5"/>
        <v>0</v>
      </c>
      <c r="AO25" s="35"/>
      <c r="AP25" s="35"/>
      <c r="AQ25" s="35">
        <v>5832</v>
      </c>
      <c r="AR25" s="116">
        <f t="shared" si="25"/>
        <v>5832</v>
      </c>
      <c r="AS25" s="38">
        <f t="shared" si="6"/>
        <v>53914</v>
      </c>
      <c r="AT25" s="35">
        <v>-22022</v>
      </c>
      <c r="AU25" s="35"/>
      <c r="AV25" s="42"/>
      <c r="AW25" s="21">
        <f t="shared" si="7"/>
        <v>31892</v>
      </c>
      <c r="AX25" s="39">
        <f t="shared" si="8"/>
        <v>5832</v>
      </c>
      <c r="AY25" s="35">
        <v>268</v>
      </c>
      <c r="AZ25" s="35"/>
      <c r="BA25" s="42"/>
      <c r="BB25" s="21">
        <f t="shared" si="26"/>
        <v>6100</v>
      </c>
      <c r="BC25" s="38">
        <f t="shared" si="9"/>
        <v>31892</v>
      </c>
      <c r="BD25" s="42">
        <v>-21714.97</v>
      </c>
      <c r="BE25" s="42">
        <v>53914</v>
      </c>
      <c r="BF25" s="44"/>
      <c r="BG25" s="21">
        <f t="shared" si="10"/>
        <v>-43736.97</v>
      </c>
      <c r="BH25" s="39">
        <f t="shared" si="11"/>
        <v>6100</v>
      </c>
      <c r="BI25" s="42">
        <v>-777.22</v>
      </c>
      <c r="BJ25" s="42">
        <v>6139</v>
      </c>
      <c r="BK25" s="44"/>
      <c r="BL25" s="116">
        <f t="shared" si="27"/>
        <v>-816.22000000000025</v>
      </c>
      <c r="BM25" s="266"/>
      <c r="BN25" s="267"/>
      <c r="BO25" s="260">
        <f t="shared" si="15"/>
        <v>-43736.97</v>
      </c>
      <c r="BP25" s="46">
        <f t="shared" si="16"/>
        <v>-816.22000000000025</v>
      </c>
      <c r="BQ25" s="47">
        <f t="shared" si="12"/>
        <v>-2313.6857130000003</v>
      </c>
      <c r="BR25" s="45"/>
      <c r="BS25" s="48">
        <f t="shared" si="17"/>
        <v>-3129.9057130000006</v>
      </c>
      <c r="BT25" s="49">
        <f>SUM(BO25:BR25)</f>
        <v>-46866.875713000001</v>
      </c>
      <c r="BU25" s="21"/>
      <c r="BV25" s="117">
        <v>0</v>
      </c>
      <c r="BW25" s="112">
        <f t="shared" si="13"/>
        <v>44553.19</v>
      </c>
      <c r="BX25" s="3" t="str">
        <f t="shared" si="18"/>
        <v>Please provide an explanation of the variance in the Manager's Summary</v>
      </c>
      <c r="BY25" s="4"/>
      <c r="BZ25" s="4"/>
      <c r="CA25" s="4"/>
      <c r="CB25" s="4"/>
    </row>
    <row r="26" spans="3:80" thickBot="1" x14ac:dyDescent="0.3">
      <c r="C26" s="32" t="s">
        <v>77</v>
      </c>
      <c r="D26" s="160">
        <v>1584</v>
      </c>
      <c r="E26" s="34"/>
      <c r="F26" s="35"/>
      <c r="G26" s="35"/>
      <c r="H26" s="35"/>
      <c r="I26" s="21">
        <f t="shared" si="19"/>
        <v>0</v>
      </c>
      <c r="J26" s="35"/>
      <c r="K26" s="35"/>
      <c r="L26" s="35"/>
      <c r="M26" s="35"/>
      <c r="N26" s="21">
        <f t="shared" si="20"/>
        <v>0</v>
      </c>
      <c r="O26" s="36">
        <f t="shared" si="21"/>
        <v>0</v>
      </c>
      <c r="P26" s="35"/>
      <c r="Q26" s="35"/>
      <c r="R26" s="35"/>
      <c r="S26" s="21">
        <f t="shared" si="0"/>
        <v>0</v>
      </c>
      <c r="T26" s="21">
        <f t="shared" si="1"/>
        <v>0</v>
      </c>
      <c r="U26" s="35"/>
      <c r="V26" s="35"/>
      <c r="W26" s="35"/>
      <c r="X26" s="116">
        <f t="shared" si="22"/>
        <v>0</v>
      </c>
      <c r="Y26" s="38">
        <f t="shared" si="14"/>
        <v>0</v>
      </c>
      <c r="Z26" s="35"/>
      <c r="AA26" s="35"/>
      <c r="AB26" s="35"/>
      <c r="AC26" s="21">
        <f t="shared" si="23"/>
        <v>0</v>
      </c>
      <c r="AD26" s="39">
        <f t="shared" si="2"/>
        <v>0</v>
      </c>
      <c r="AE26" s="35"/>
      <c r="AF26" s="35"/>
      <c r="AG26" s="35"/>
      <c r="AH26" s="116">
        <f t="shared" si="24"/>
        <v>0</v>
      </c>
      <c r="AI26" s="38">
        <f t="shared" si="3"/>
        <v>0</v>
      </c>
      <c r="AJ26" s="35"/>
      <c r="AK26" s="35"/>
      <c r="AL26" s="62">
        <v>209081</v>
      </c>
      <c r="AM26" s="21">
        <f t="shared" si="4"/>
        <v>209081</v>
      </c>
      <c r="AN26" s="39">
        <f t="shared" si="5"/>
        <v>0</v>
      </c>
      <c r="AO26" s="35"/>
      <c r="AP26" s="35"/>
      <c r="AQ26" s="62">
        <v>3843</v>
      </c>
      <c r="AR26" s="116">
        <f t="shared" si="25"/>
        <v>3843</v>
      </c>
      <c r="AS26" s="38">
        <f t="shared" si="6"/>
        <v>209081</v>
      </c>
      <c r="AT26" s="63">
        <v>84821</v>
      </c>
      <c r="AU26" s="35"/>
      <c r="AV26" s="42"/>
      <c r="AW26" s="21">
        <f t="shared" si="7"/>
        <v>293902</v>
      </c>
      <c r="AX26" s="39">
        <f t="shared" si="8"/>
        <v>3843</v>
      </c>
      <c r="AY26" s="63">
        <v>1352</v>
      </c>
      <c r="AZ26" s="35"/>
      <c r="BA26" s="42"/>
      <c r="BB26" s="21">
        <f t="shared" si="26"/>
        <v>5195</v>
      </c>
      <c r="BC26" s="38">
        <f t="shared" si="9"/>
        <v>293902</v>
      </c>
      <c r="BD26" s="43">
        <v>430417.81</v>
      </c>
      <c r="BE26" s="42">
        <v>209081</v>
      </c>
      <c r="BF26" s="44"/>
      <c r="BG26" s="21">
        <f t="shared" si="10"/>
        <v>515238.81000000006</v>
      </c>
      <c r="BH26" s="39">
        <f t="shared" si="11"/>
        <v>5195</v>
      </c>
      <c r="BI26" s="43">
        <v>7307.7</v>
      </c>
      <c r="BJ26" s="42">
        <v>5035</v>
      </c>
      <c r="BK26" s="44"/>
      <c r="BL26" s="116">
        <f t="shared" si="27"/>
        <v>7467.7000000000007</v>
      </c>
      <c r="BM26" s="264"/>
      <c r="BN26" s="265"/>
      <c r="BO26" s="260">
        <f t="shared" si="15"/>
        <v>515238.81000000006</v>
      </c>
      <c r="BP26" s="46">
        <f t="shared" si="16"/>
        <v>7467.7000000000007</v>
      </c>
      <c r="BQ26" s="47">
        <f t="shared" si="12"/>
        <v>27256.133049000004</v>
      </c>
      <c r="BR26" s="45"/>
      <c r="BS26" s="48">
        <f t="shared" si="17"/>
        <v>34723.833049000008</v>
      </c>
      <c r="BT26" s="49">
        <f>SUM(BO26:BR26)</f>
        <v>549962.64304900006</v>
      </c>
      <c r="BU26" s="21"/>
      <c r="BV26" s="117">
        <v>522706.01</v>
      </c>
      <c r="BW26" s="112">
        <f t="shared" si="13"/>
        <v>-0.5</v>
      </c>
      <c r="BX26" s="3" t="str">
        <f t="shared" si="18"/>
        <v/>
      </c>
      <c r="BY26" s="4"/>
      <c r="BZ26" s="4"/>
      <c r="CA26" s="4"/>
      <c r="CB26" s="4"/>
    </row>
    <row r="27" spans="3:80" thickBot="1" x14ac:dyDescent="0.3">
      <c r="C27" s="64" t="s">
        <v>78</v>
      </c>
      <c r="D27" s="160">
        <v>1586</v>
      </c>
      <c r="E27" s="34"/>
      <c r="F27" s="35"/>
      <c r="G27" s="35"/>
      <c r="H27" s="35"/>
      <c r="I27" s="21">
        <f t="shared" si="19"/>
        <v>0</v>
      </c>
      <c r="J27" s="35"/>
      <c r="K27" s="35"/>
      <c r="L27" s="35"/>
      <c r="M27" s="35"/>
      <c r="N27" s="21">
        <f t="shared" si="20"/>
        <v>0</v>
      </c>
      <c r="O27" s="38">
        <f t="shared" si="21"/>
        <v>0</v>
      </c>
      <c r="P27" s="35"/>
      <c r="Q27" s="35"/>
      <c r="R27" s="35"/>
      <c r="S27" s="21">
        <f t="shared" si="0"/>
        <v>0</v>
      </c>
      <c r="T27" s="21">
        <f t="shared" si="1"/>
        <v>0</v>
      </c>
      <c r="U27" s="35"/>
      <c r="V27" s="35"/>
      <c r="W27" s="35"/>
      <c r="X27" s="116">
        <f t="shared" si="22"/>
        <v>0</v>
      </c>
      <c r="Y27" s="38">
        <f t="shared" si="14"/>
        <v>0</v>
      </c>
      <c r="Z27" s="35"/>
      <c r="AA27" s="35"/>
      <c r="AB27" s="35"/>
      <c r="AC27" s="21">
        <f t="shared" si="23"/>
        <v>0</v>
      </c>
      <c r="AD27" s="39">
        <f t="shared" si="2"/>
        <v>0</v>
      </c>
      <c r="AE27" s="35"/>
      <c r="AF27" s="35"/>
      <c r="AG27" s="35"/>
      <c r="AH27" s="116">
        <f t="shared" si="24"/>
        <v>0</v>
      </c>
      <c r="AI27" s="38">
        <f t="shared" si="3"/>
        <v>0</v>
      </c>
      <c r="AJ27" s="35"/>
      <c r="AK27" s="35"/>
      <c r="AL27" s="62">
        <v>256533</v>
      </c>
      <c r="AM27" s="21">
        <f t="shared" si="4"/>
        <v>256533</v>
      </c>
      <c r="AN27" s="39">
        <f t="shared" si="5"/>
        <v>0</v>
      </c>
      <c r="AO27" s="35"/>
      <c r="AP27" s="35"/>
      <c r="AQ27" s="62">
        <v>8682</v>
      </c>
      <c r="AR27" s="116">
        <f t="shared" si="25"/>
        <v>8682</v>
      </c>
      <c r="AS27" s="38">
        <f t="shared" si="6"/>
        <v>256533</v>
      </c>
      <c r="AT27" s="55">
        <v>46987</v>
      </c>
      <c r="AU27" s="35"/>
      <c r="AV27" s="42"/>
      <c r="AW27" s="21">
        <f t="shared" si="7"/>
        <v>303520</v>
      </c>
      <c r="AX27" s="39">
        <f t="shared" si="8"/>
        <v>8682</v>
      </c>
      <c r="AY27" s="55">
        <v>1524</v>
      </c>
      <c r="AZ27" s="35"/>
      <c r="BA27" s="42"/>
      <c r="BB27" s="21">
        <f t="shared" si="26"/>
        <v>10206</v>
      </c>
      <c r="BC27" s="38">
        <f t="shared" si="9"/>
        <v>303520</v>
      </c>
      <c r="BD27" s="43">
        <v>68274.69</v>
      </c>
      <c r="BE27" s="42">
        <v>256533</v>
      </c>
      <c r="BF27" s="44"/>
      <c r="BG27" s="21">
        <f t="shared" si="10"/>
        <v>115261.69</v>
      </c>
      <c r="BH27" s="39">
        <f t="shared" si="11"/>
        <v>10206</v>
      </c>
      <c r="BI27" s="43">
        <v>2181.9499999999998</v>
      </c>
      <c r="BJ27" s="42">
        <v>10144</v>
      </c>
      <c r="BK27" s="44"/>
      <c r="BL27" s="116">
        <f t="shared" si="27"/>
        <v>2243.9500000000007</v>
      </c>
      <c r="BM27" s="264"/>
      <c r="BN27" s="265"/>
      <c r="BO27" s="260">
        <f t="shared" si="15"/>
        <v>115261.69</v>
      </c>
      <c r="BP27" s="46">
        <f t="shared" si="16"/>
        <v>2243.9500000000007</v>
      </c>
      <c r="BQ27" s="47">
        <f t="shared" si="12"/>
        <v>6097.3434010000001</v>
      </c>
      <c r="BR27" s="45"/>
      <c r="BS27" s="48">
        <f t="shared" si="17"/>
        <v>8341.2934010000008</v>
      </c>
      <c r="BT27" s="49">
        <f>SUM(BO27:BR27)</f>
        <v>123602.983401</v>
      </c>
      <c r="BU27" s="21"/>
      <c r="BV27" s="117">
        <v>117507</v>
      </c>
      <c r="BW27" s="112">
        <f t="shared" si="13"/>
        <v>1.36</v>
      </c>
      <c r="BX27" s="3" t="str">
        <f t="shared" si="18"/>
        <v>Please provide an explanation of the variance in the Manager's Summary</v>
      </c>
      <c r="BY27" s="4"/>
      <c r="BZ27" s="4"/>
      <c r="CA27" s="4"/>
      <c r="CB27" s="4"/>
    </row>
    <row r="28" spans="3:80" ht="16.8" thickBot="1" x14ac:dyDescent="0.3">
      <c r="C28" s="65" t="s">
        <v>79</v>
      </c>
      <c r="D28" s="160">
        <v>1588</v>
      </c>
      <c r="E28" s="66"/>
      <c r="F28" s="42"/>
      <c r="G28" s="42"/>
      <c r="H28" s="42">
        <v>497010</v>
      </c>
      <c r="I28" s="21">
        <f t="shared" si="19"/>
        <v>497010</v>
      </c>
      <c r="J28" s="42"/>
      <c r="K28" s="42"/>
      <c r="L28" s="42"/>
      <c r="M28" s="42">
        <v>-11827</v>
      </c>
      <c r="N28" s="21">
        <f t="shared" si="20"/>
        <v>-11827</v>
      </c>
      <c r="O28" s="38">
        <f t="shared" si="21"/>
        <v>497010</v>
      </c>
      <c r="P28" s="42">
        <v>-518028</v>
      </c>
      <c r="Q28" s="42"/>
      <c r="R28" s="42"/>
      <c r="S28" s="21">
        <f t="shared" si="0"/>
        <v>-21018</v>
      </c>
      <c r="T28" s="21">
        <f t="shared" si="1"/>
        <v>-11827</v>
      </c>
      <c r="U28" s="42">
        <v>12125</v>
      </c>
      <c r="V28" s="42"/>
      <c r="W28" s="42"/>
      <c r="X28" s="116">
        <f t="shared" si="22"/>
        <v>298</v>
      </c>
      <c r="Y28" s="38">
        <f t="shared" si="14"/>
        <v>-21018</v>
      </c>
      <c r="Z28" s="42">
        <v>-272308</v>
      </c>
      <c r="AA28" s="42"/>
      <c r="AB28" s="42"/>
      <c r="AC28" s="21">
        <f t="shared" si="23"/>
        <v>-293326</v>
      </c>
      <c r="AD28" s="39">
        <f t="shared" si="2"/>
        <v>298</v>
      </c>
      <c r="AE28" s="42">
        <v>883</v>
      </c>
      <c r="AF28" s="42"/>
      <c r="AG28" s="42"/>
      <c r="AH28" s="116">
        <f t="shared" si="24"/>
        <v>1181</v>
      </c>
      <c r="AI28" s="38">
        <f t="shared" si="3"/>
        <v>-293326</v>
      </c>
      <c r="AJ28" s="42">
        <v>209138</v>
      </c>
      <c r="AK28" s="42"/>
      <c r="AL28" s="67"/>
      <c r="AM28" s="21">
        <f t="shared" si="4"/>
        <v>-84188</v>
      </c>
      <c r="AN28" s="39">
        <f t="shared" si="5"/>
        <v>1181</v>
      </c>
      <c r="AO28" s="42">
        <v>-4313</v>
      </c>
      <c r="AP28" s="42"/>
      <c r="AQ28" s="67"/>
      <c r="AR28" s="116">
        <f t="shared" si="25"/>
        <v>-3132</v>
      </c>
      <c r="AS28" s="38">
        <f t="shared" si="6"/>
        <v>-84188</v>
      </c>
      <c r="AT28" s="43">
        <v>-40288</v>
      </c>
      <c r="AU28" s="42"/>
      <c r="AV28" s="42"/>
      <c r="AW28" s="21">
        <f t="shared" si="7"/>
        <v>-124476</v>
      </c>
      <c r="AX28" s="39">
        <f t="shared" si="8"/>
        <v>-3132</v>
      </c>
      <c r="AY28" s="43">
        <v>-2669</v>
      </c>
      <c r="AZ28" s="42"/>
      <c r="BA28" s="42"/>
      <c r="BB28" s="21">
        <f t="shared" si="26"/>
        <v>-5801</v>
      </c>
      <c r="BC28" s="38">
        <f t="shared" si="9"/>
        <v>-124476</v>
      </c>
      <c r="BD28" s="43">
        <v>308304.65999999997</v>
      </c>
      <c r="BE28" s="42"/>
      <c r="BF28" s="44">
        <v>-183829</v>
      </c>
      <c r="BG28" s="21">
        <f t="shared" si="10"/>
        <v>-0.34000000002561137</v>
      </c>
      <c r="BH28" s="39">
        <f t="shared" si="11"/>
        <v>-5801</v>
      </c>
      <c r="BI28" s="43">
        <v>1837.95</v>
      </c>
      <c r="BJ28" s="42"/>
      <c r="BK28" s="44">
        <v>3963</v>
      </c>
      <c r="BL28" s="116">
        <f t="shared" si="27"/>
        <v>-5.0000000000181899E-2</v>
      </c>
      <c r="BM28" s="264"/>
      <c r="BN28" s="265"/>
      <c r="BO28" s="260">
        <f t="shared" si="15"/>
        <v>-0.34000000002561137</v>
      </c>
      <c r="BP28" s="46">
        <f t="shared" si="16"/>
        <v>-5.0000000000181899E-2</v>
      </c>
      <c r="BQ28" s="47"/>
      <c r="BR28" s="45"/>
      <c r="BS28" s="48">
        <f t="shared" si="17"/>
        <v>-5.0000000000181899E-2</v>
      </c>
      <c r="BT28" s="49">
        <f>IF(BU28="Yes", SUM(BO28:BR28), 0)</f>
        <v>-0.39000000002579327</v>
      </c>
      <c r="BU28" s="68" t="s">
        <v>80</v>
      </c>
      <c r="BV28" s="117">
        <v>179866.2</v>
      </c>
      <c r="BW28" s="112">
        <f t="shared" si="13"/>
        <v>179866.59</v>
      </c>
      <c r="BX28" s="3" t="str">
        <f t="shared" si="18"/>
        <v>Please provide an explanation of the variance in the Manager's Summary</v>
      </c>
      <c r="BY28" s="4"/>
      <c r="BZ28" s="4"/>
      <c r="CA28" s="4"/>
      <c r="CB28" s="4"/>
    </row>
    <row r="29" spans="3:80" ht="16.8" thickBot="1" x14ac:dyDescent="0.3">
      <c r="C29" s="65" t="s">
        <v>81</v>
      </c>
      <c r="D29" s="160">
        <v>1589</v>
      </c>
      <c r="E29" s="66"/>
      <c r="F29" s="42"/>
      <c r="G29" s="42"/>
      <c r="H29" s="42">
        <v>-1092021</v>
      </c>
      <c r="I29" s="21">
        <f t="shared" si="19"/>
        <v>-1092021</v>
      </c>
      <c r="J29" s="42"/>
      <c r="K29" s="42"/>
      <c r="L29" s="42"/>
      <c r="M29" s="42">
        <v>2332</v>
      </c>
      <c r="N29" s="21">
        <f t="shared" si="20"/>
        <v>2332</v>
      </c>
      <c r="O29" s="38">
        <f t="shared" si="21"/>
        <v>-1092021</v>
      </c>
      <c r="P29" s="42">
        <v>-2066117</v>
      </c>
      <c r="Q29" s="42"/>
      <c r="R29" s="42">
        <v>1957644</v>
      </c>
      <c r="S29" s="21">
        <f t="shared" si="0"/>
        <v>-1200494</v>
      </c>
      <c r="T29" s="21">
        <f t="shared" si="1"/>
        <v>2332</v>
      </c>
      <c r="U29" s="42">
        <v>-18295</v>
      </c>
      <c r="V29" s="42"/>
      <c r="W29" s="42"/>
      <c r="X29" s="116">
        <f t="shared" si="22"/>
        <v>-15963</v>
      </c>
      <c r="Y29" s="38">
        <f t="shared" si="14"/>
        <v>-1200494</v>
      </c>
      <c r="Z29" s="42">
        <v>151551</v>
      </c>
      <c r="AA29" s="42"/>
      <c r="AB29" s="42"/>
      <c r="AC29" s="21">
        <f t="shared" si="23"/>
        <v>-1048943</v>
      </c>
      <c r="AD29" s="39">
        <f t="shared" si="2"/>
        <v>-15963</v>
      </c>
      <c r="AE29" s="42">
        <v>-23728</v>
      </c>
      <c r="AF29" s="42"/>
      <c r="AG29" s="42"/>
      <c r="AH29" s="116">
        <f t="shared" si="24"/>
        <v>-39691</v>
      </c>
      <c r="AI29" s="38">
        <f t="shared" si="3"/>
        <v>-1048943</v>
      </c>
      <c r="AJ29" s="42">
        <v>22296</v>
      </c>
      <c r="AK29" s="42"/>
      <c r="AL29" s="67"/>
      <c r="AM29" s="21">
        <f t="shared" si="4"/>
        <v>-1026647</v>
      </c>
      <c r="AN29" s="39">
        <f t="shared" si="5"/>
        <v>-39691</v>
      </c>
      <c r="AO29" s="42">
        <v>-12321</v>
      </c>
      <c r="AP29" s="42"/>
      <c r="AQ29" s="67"/>
      <c r="AR29" s="116">
        <f t="shared" si="25"/>
        <v>-52012</v>
      </c>
      <c r="AS29" s="38">
        <f t="shared" si="6"/>
        <v>-1026647</v>
      </c>
      <c r="AT29" s="43">
        <v>-541921</v>
      </c>
      <c r="AU29" s="42"/>
      <c r="AV29" s="42"/>
      <c r="AW29" s="21">
        <f t="shared" si="7"/>
        <v>-1568568</v>
      </c>
      <c r="AX29" s="39">
        <f t="shared" si="8"/>
        <v>-52012</v>
      </c>
      <c r="AY29" s="43">
        <v>-12343</v>
      </c>
      <c r="AZ29" s="42"/>
      <c r="BA29" s="42"/>
      <c r="BB29" s="21">
        <f t="shared" si="26"/>
        <v>-64355</v>
      </c>
      <c r="BC29" s="38">
        <f t="shared" si="9"/>
        <v>-1568568</v>
      </c>
      <c r="BD29" s="43">
        <v>-123671.05</v>
      </c>
      <c r="BE29" s="42"/>
      <c r="BF29" s="44">
        <v>1692239</v>
      </c>
      <c r="BG29" s="21">
        <f t="shared" si="10"/>
        <v>-5.0000000046566129E-2</v>
      </c>
      <c r="BH29" s="39">
        <f t="shared" si="11"/>
        <v>-64355</v>
      </c>
      <c r="BI29" s="43">
        <f>-32471.97+2000</f>
        <v>-30471.97</v>
      </c>
      <c r="BJ29" s="42"/>
      <c r="BK29" s="44">
        <v>94827</v>
      </c>
      <c r="BL29" s="116">
        <f t="shared" si="27"/>
        <v>2.9999999998835847E-2</v>
      </c>
      <c r="BM29" s="264"/>
      <c r="BN29" s="265"/>
      <c r="BO29" s="260">
        <f t="shared" si="15"/>
        <v>-5.0000000046566129E-2</v>
      </c>
      <c r="BP29" s="46">
        <f t="shared" si="16"/>
        <v>2.9999999998835847E-2</v>
      </c>
      <c r="BQ29" s="47"/>
      <c r="BR29" s="45"/>
      <c r="BS29" s="48">
        <f t="shared" si="17"/>
        <v>2.9999999998835847E-2</v>
      </c>
      <c r="BT29" s="49">
        <f>IF(BU29="Yes", SUM(BO29:BR29), 0)</f>
        <v>-2.0000000047730282E-2</v>
      </c>
      <c r="BU29" s="68" t="s">
        <v>80</v>
      </c>
      <c r="BV29" s="117">
        <v>-1787064.21</v>
      </c>
      <c r="BW29" s="112">
        <f t="shared" si="13"/>
        <v>-1787064.19</v>
      </c>
      <c r="BX29" s="3" t="str">
        <f t="shared" si="18"/>
        <v>Please provide an explanation of the variance in the Manager's Summary</v>
      </c>
      <c r="BY29" s="4"/>
      <c r="BZ29" s="4"/>
      <c r="CA29" s="4"/>
      <c r="CB29" s="4"/>
    </row>
    <row r="30" spans="3:80" ht="16.8" hidden="1" thickBot="1" x14ac:dyDescent="0.3">
      <c r="C30" s="65" t="s">
        <v>82</v>
      </c>
      <c r="D30" s="160">
        <v>1595</v>
      </c>
      <c r="E30" s="69"/>
      <c r="F30" s="44"/>
      <c r="G30" s="44"/>
      <c r="H30" s="44"/>
      <c r="I30" s="21">
        <f t="shared" si="19"/>
        <v>0</v>
      </c>
      <c r="J30" s="44"/>
      <c r="K30" s="44"/>
      <c r="L30" s="44"/>
      <c r="M30" s="44"/>
      <c r="N30" s="21">
        <f t="shared" si="20"/>
        <v>0</v>
      </c>
      <c r="O30" s="38">
        <f t="shared" si="21"/>
        <v>0</v>
      </c>
      <c r="P30" s="44"/>
      <c r="Q30" s="44"/>
      <c r="R30" s="44"/>
      <c r="S30" s="21">
        <f t="shared" si="0"/>
        <v>0</v>
      </c>
      <c r="T30" s="21">
        <f t="shared" si="1"/>
        <v>0</v>
      </c>
      <c r="U30" s="44"/>
      <c r="V30" s="44"/>
      <c r="W30" s="44"/>
      <c r="X30" s="116">
        <f t="shared" si="22"/>
        <v>0</v>
      </c>
      <c r="Y30" s="38">
        <f t="shared" si="14"/>
        <v>0</v>
      </c>
      <c r="Z30" s="44"/>
      <c r="AA30" s="44"/>
      <c r="AB30" s="44"/>
      <c r="AC30" s="21">
        <f t="shared" si="23"/>
        <v>0</v>
      </c>
      <c r="AD30" s="39">
        <f t="shared" si="2"/>
        <v>0</v>
      </c>
      <c r="AE30" s="44"/>
      <c r="AF30" s="44"/>
      <c r="AG30" s="44"/>
      <c r="AH30" s="116">
        <f t="shared" si="24"/>
        <v>0</v>
      </c>
      <c r="AI30" s="38">
        <f t="shared" si="3"/>
        <v>0</v>
      </c>
      <c r="AJ30" s="44"/>
      <c r="AK30" s="44"/>
      <c r="AL30" s="70"/>
      <c r="AM30" s="21">
        <f t="shared" si="4"/>
        <v>0</v>
      </c>
      <c r="AN30" s="39">
        <f t="shared" si="5"/>
        <v>0</v>
      </c>
      <c r="AO30" s="44"/>
      <c r="AP30" s="44"/>
      <c r="AQ30" s="70"/>
      <c r="AR30" s="116">
        <f t="shared" si="25"/>
        <v>0</v>
      </c>
      <c r="AS30" s="38">
        <f t="shared" si="6"/>
        <v>0</v>
      </c>
      <c r="AT30" s="45"/>
      <c r="AU30" s="44"/>
      <c r="AV30" s="44"/>
      <c r="AW30" s="21">
        <f t="shared" si="7"/>
        <v>0</v>
      </c>
      <c r="AX30" s="39">
        <f t="shared" si="8"/>
        <v>0</v>
      </c>
      <c r="AY30" s="45"/>
      <c r="AZ30" s="44"/>
      <c r="BA30" s="44"/>
      <c r="BB30" s="21">
        <f t="shared" si="26"/>
        <v>0</v>
      </c>
      <c r="BC30" s="38">
        <f t="shared" si="9"/>
        <v>0</v>
      </c>
      <c r="BD30" s="45"/>
      <c r="BE30" s="44"/>
      <c r="BF30" s="44"/>
      <c r="BG30" s="21">
        <f t="shared" si="10"/>
        <v>0</v>
      </c>
      <c r="BH30" s="39">
        <f t="shared" si="11"/>
        <v>0</v>
      </c>
      <c r="BI30" s="45"/>
      <c r="BJ30" s="44"/>
      <c r="BK30" s="44"/>
      <c r="BL30" s="116">
        <f t="shared" si="27"/>
        <v>0</v>
      </c>
      <c r="BM30" s="264"/>
      <c r="BN30" s="265"/>
      <c r="BO30" s="260">
        <f t="shared" si="15"/>
        <v>0</v>
      </c>
      <c r="BP30" s="46">
        <f t="shared" si="16"/>
        <v>0</v>
      </c>
      <c r="BQ30" s="47"/>
      <c r="BR30" s="45"/>
      <c r="BS30" s="48">
        <f t="shared" si="17"/>
        <v>0</v>
      </c>
      <c r="BT30" s="49">
        <f>IF(CB7=TRUE, SUM(BO30:BR30), 0)</f>
        <v>0</v>
      </c>
      <c r="BU30" s="71" t="s">
        <v>80</v>
      </c>
      <c r="BV30" s="117"/>
      <c r="BW30" s="112">
        <f t="shared" si="13"/>
        <v>0</v>
      </c>
      <c r="BX30" s="3" t="str">
        <f t="shared" si="18"/>
        <v/>
      </c>
      <c r="BY30" s="4"/>
      <c r="BZ30" s="4"/>
      <c r="CA30" s="4"/>
      <c r="CB30" s="4"/>
    </row>
    <row r="31" spans="3:80" ht="16.8" hidden="1" thickBot="1" x14ac:dyDescent="0.3">
      <c r="C31" s="65" t="s">
        <v>83</v>
      </c>
      <c r="D31" s="160">
        <v>1595</v>
      </c>
      <c r="E31" s="34"/>
      <c r="F31" s="35"/>
      <c r="G31" s="35"/>
      <c r="H31" s="35"/>
      <c r="I31" s="21">
        <f t="shared" si="19"/>
        <v>0</v>
      </c>
      <c r="J31" s="35"/>
      <c r="K31" s="35"/>
      <c r="L31" s="35"/>
      <c r="M31" s="35"/>
      <c r="N31" s="21">
        <f t="shared" si="20"/>
        <v>0</v>
      </c>
      <c r="O31" s="38">
        <f t="shared" si="21"/>
        <v>0</v>
      </c>
      <c r="P31" s="35"/>
      <c r="Q31" s="35"/>
      <c r="R31" s="35"/>
      <c r="S31" s="21">
        <f t="shared" si="0"/>
        <v>0</v>
      </c>
      <c r="T31" s="21">
        <f t="shared" si="1"/>
        <v>0</v>
      </c>
      <c r="U31" s="35"/>
      <c r="V31" s="35"/>
      <c r="W31" s="35"/>
      <c r="X31" s="116">
        <f t="shared" si="22"/>
        <v>0</v>
      </c>
      <c r="Y31" s="38">
        <f t="shared" si="14"/>
        <v>0</v>
      </c>
      <c r="Z31" s="35"/>
      <c r="AA31" s="35"/>
      <c r="AB31" s="35"/>
      <c r="AC31" s="21">
        <f t="shared" si="23"/>
        <v>0</v>
      </c>
      <c r="AD31" s="39">
        <f t="shared" si="2"/>
        <v>0</v>
      </c>
      <c r="AE31" s="35"/>
      <c r="AF31" s="35"/>
      <c r="AG31" s="35"/>
      <c r="AH31" s="116">
        <f t="shared" si="24"/>
        <v>0</v>
      </c>
      <c r="AI31" s="38">
        <f t="shared" si="3"/>
        <v>0</v>
      </c>
      <c r="AJ31" s="35"/>
      <c r="AK31" s="35"/>
      <c r="AL31" s="62"/>
      <c r="AM31" s="21">
        <f t="shared" si="4"/>
        <v>0</v>
      </c>
      <c r="AN31" s="39">
        <f t="shared" si="5"/>
        <v>0</v>
      </c>
      <c r="AO31" s="35"/>
      <c r="AP31" s="35"/>
      <c r="AQ31" s="62"/>
      <c r="AR31" s="116">
        <f t="shared" si="25"/>
        <v>0</v>
      </c>
      <c r="AS31" s="38">
        <f t="shared" si="6"/>
        <v>0</v>
      </c>
      <c r="AT31" s="43"/>
      <c r="AU31" s="42"/>
      <c r="AV31" s="42"/>
      <c r="AW31" s="21">
        <f t="shared" si="7"/>
        <v>0</v>
      </c>
      <c r="AX31" s="39">
        <f t="shared" si="8"/>
        <v>0</v>
      </c>
      <c r="AY31" s="43"/>
      <c r="AZ31" s="42"/>
      <c r="BA31" s="42"/>
      <c r="BB31" s="21">
        <f t="shared" si="26"/>
        <v>0</v>
      </c>
      <c r="BC31" s="38">
        <f t="shared" si="9"/>
        <v>0</v>
      </c>
      <c r="BD31" s="45"/>
      <c r="BE31" s="44"/>
      <c r="BF31" s="44"/>
      <c r="BG31" s="21">
        <f t="shared" si="10"/>
        <v>0</v>
      </c>
      <c r="BH31" s="39">
        <f t="shared" si="11"/>
        <v>0</v>
      </c>
      <c r="BI31" s="45"/>
      <c r="BJ31" s="44"/>
      <c r="BK31" s="44"/>
      <c r="BL31" s="116">
        <f t="shared" si="27"/>
        <v>0</v>
      </c>
      <c r="BM31" s="264"/>
      <c r="BN31" s="265"/>
      <c r="BO31" s="260">
        <f t="shared" si="15"/>
        <v>0</v>
      </c>
      <c r="BP31" s="46">
        <f t="shared" si="16"/>
        <v>0</v>
      </c>
      <c r="BQ31" s="47"/>
      <c r="BR31" s="45"/>
      <c r="BS31" s="48">
        <f t="shared" si="17"/>
        <v>0</v>
      </c>
      <c r="BT31" s="49">
        <f>IF(BU31="Yes", SUM(BO31:BR31), 0)</f>
        <v>0</v>
      </c>
      <c r="BU31" s="71" t="s">
        <v>84</v>
      </c>
      <c r="BV31" s="117"/>
      <c r="BW31" s="112">
        <f t="shared" si="13"/>
        <v>0</v>
      </c>
      <c r="BX31" s="3" t="str">
        <f t="shared" si="18"/>
        <v/>
      </c>
      <c r="BY31" s="4"/>
      <c r="BZ31" s="4"/>
      <c r="CA31" s="4"/>
      <c r="CB31" s="4"/>
    </row>
    <row r="32" spans="3:80" ht="16.8" hidden="1" thickBot="1" x14ac:dyDescent="0.3">
      <c r="C32" s="65" t="s">
        <v>85</v>
      </c>
      <c r="D32" s="160">
        <v>1595</v>
      </c>
      <c r="E32" s="34"/>
      <c r="F32" s="35"/>
      <c r="G32" s="35"/>
      <c r="H32" s="35"/>
      <c r="I32" s="21">
        <f t="shared" si="19"/>
        <v>0</v>
      </c>
      <c r="J32" s="35"/>
      <c r="K32" s="35"/>
      <c r="L32" s="35"/>
      <c r="M32" s="35"/>
      <c r="N32" s="21">
        <f t="shared" si="20"/>
        <v>0</v>
      </c>
      <c r="O32" s="38">
        <f t="shared" si="21"/>
        <v>0</v>
      </c>
      <c r="P32" s="35"/>
      <c r="Q32" s="35"/>
      <c r="R32" s="35"/>
      <c r="S32" s="21">
        <f t="shared" ref="S32:S37" si="28">O32+P32-Q32+SUM(R32:R32)</f>
        <v>0</v>
      </c>
      <c r="T32" s="21">
        <f t="shared" si="1"/>
        <v>0</v>
      </c>
      <c r="U32" s="35"/>
      <c r="V32" s="35"/>
      <c r="W32" s="35"/>
      <c r="X32" s="116">
        <f t="shared" si="22"/>
        <v>0</v>
      </c>
      <c r="Y32" s="38">
        <f t="shared" si="14"/>
        <v>0</v>
      </c>
      <c r="Z32" s="35"/>
      <c r="AA32" s="35"/>
      <c r="AB32" s="35"/>
      <c r="AC32" s="21">
        <f t="shared" ref="AC32:AC37" si="29">Y32+Z32-AA32+SUM(AB32:AB32)</f>
        <v>0</v>
      </c>
      <c r="AD32" s="39">
        <f t="shared" si="2"/>
        <v>0</v>
      </c>
      <c r="AE32" s="35"/>
      <c r="AF32" s="35"/>
      <c r="AG32" s="35"/>
      <c r="AH32" s="116">
        <f t="shared" si="24"/>
        <v>0</v>
      </c>
      <c r="AI32" s="38">
        <f t="shared" si="3"/>
        <v>0</v>
      </c>
      <c r="AJ32" s="35"/>
      <c r="AK32" s="35"/>
      <c r="AL32" s="62"/>
      <c r="AM32" s="21">
        <f t="shared" si="4"/>
        <v>0</v>
      </c>
      <c r="AN32" s="39">
        <f t="shared" si="5"/>
        <v>0</v>
      </c>
      <c r="AO32" s="35"/>
      <c r="AP32" s="35"/>
      <c r="AQ32" s="62"/>
      <c r="AR32" s="116">
        <f t="shared" si="25"/>
        <v>0</v>
      </c>
      <c r="AS32" s="38">
        <f t="shared" si="6"/>
        <v>0</v>
      </c>
      <c r="AT32" s="43"/>
      <c r="AU32" s="42"/>
      <c r="AV32" s="42"/>
      <c r="AW32" s="21">
        <f t="shared" si="7"/>
        <v>0</v>
      </c>
      <c r="AX32" s="39">
        <f t="shared" si="8"/>
        <v>0</v>
      </c>
      <c r="AY32" s="43"/>
      <c r="AZ32" s="42"/>
      <c r="BA32" s="42"/>
      <c r="BB32" s="21">
        <f t="shared" si="26"/>
        <v>0</v>
      </c>
      <c r="BC32" s="38">
        <f t="shared" si="9"/>
        <v>0</v>
      </c>
      <c r="BD32" s="45"/>
      <c r="BE32" s="44"/>
      <c r="BF32" s="44"/>
      <c r="BG32" s="21">
        <f t="shared" si="10"/>
        <v>0</v>
      </c>
      <c r="BH32" s="39">
        <f t="shared" si="11"/>
        <v>0</v>
      </c>
      <c r="BI32" s="45"/>
      <c r="BJ32" s="44"/>
      <c r="BK32" s="44"/>
      <c r="BL32" s="116">
        <f t="shared" si="27"/>
        <v>0</v>
      </c>
      <c r="BM32" s="264"/>
      <c r="BN32" s="265"/>
      <c r="BO32" s="260">
        <f t="shared" si="15"/>
        <v>0</v>
      </c>
      <c r="BP32" s="46">
        <f t="shared" si="16"/>
        <v>0</v>
      </c>
      <c r="BQ32" s="47"/>
      <c r="BR32" s="45"/>
      <c r="BS32" s="48">
        <f t="shared" si="17"/>
        <v>0</v>
      </c>
      <c r="BT32" s="49">
        <f t="shared" ref="BT32:BT37" si="30">IF(BU32="Yes", SUM(BO32:BR32), 0)</f>
        <v>0</v>
      </c>
      <c r="BU32" s="71" t="s">
        <v>84</v>
      </c>
      <c r="BV32" s="117"/>
      <c r="BW32" s="112">
        <f t="shared" si="13"/>
        <v>0</v>
      </c>
      <c r="BX32" s="3" t="str">
        <f t="shared" si="18"/>
        <v/>
      </c>
      <c r="BY32" s="4"/>
      <c r="BZ32" s="4"/>
      <c r="CA32" s="4"/>
      <c r="CB32" s="4"/>
    </row>
    <row r="33" spans="1:80" ht="16.8" hidden="1" thickBot="1" x14ac:dyDescent="0.3">
      <c r="C33" s="65" t="s">
        <v>86</v>
      </c>
      <c r="D33" s="160">
        <v>1595</v>
      </c>
      <c r="E33" s="34"/>
      <c r="F33" s="35"/>
      <c r="G33" s="35"/>
      <c r="H33" s="35"/>
      <c r="I33" s="21">
        <f t="shared" si="19"/>
        <v>0</v>
      </c>
      <c r="J33" s="35"/>
      <c r="K33" s="35"/>
      <c r="L33" s="35"/>
      <c r="M33" s="35"/>
      <c r="N33" s="21">
        <f t="shared" si="20"/>
        <v>0</v>
      </c>
      <c r="O33" s="38">
        <f t="shared" si="21"/>
        <v>0</v>
      </c>
      <c r="P33" s="35"/>
      <c r="Q33" s="35"/>
      <c r="R33" s="35"/>
      <c r="S33" s="21">
        <f t="shared" si="28"/>
        <v>0</v>
      </c>
      <c r="T33" s="21">
        <f t="shared" si="1"/>
        <v>0</v>
      </c>
      <c r="U33" s="35"/>
      <c r="V33" s="35"/>
      <c r="W33" s="35"/>
      <c r="X33" s="116">
        <f t="shared" si="22"/>
        <v>0</v>
      </c>
      <c r="Y33" s="38">
        <f t="shared" si="14"/>
        <v>0</v>
      </c>
      <c r="Z33" s="35"/>
      <c r="AA33" s="35"/>
      <c r="AB33" s="35"/>
      <c r="AC33" s="21">
        <f t="shared" si="29"/>
        <v>0</v>
      </c>
      <c r="AD33" s="39">
        <f t="shared" si="2"/>
        <v>0</v>
      </c>
      <c r="AE33" s="35"/>
      <c r="AF33" s="35"/>
      <c r="AG33" s="35"/>
      <c r="AH33" s="116">
        <f t="shared" si="24"/>
        <v>0</v>
      </c>
      <c r="AI33" s="38">
        <f t="shared" si="3"/>
        <v>0</v>
      </c>
      <c r="AJ33" s="35"/>
      <c r="AK33" s="35"/>
      <c r="AL33" s="62"/>
      <c r="AM33" s="21">
        <f t="shared" si="4"/>
        <v>0</v>
      </c>
      <c r="AN33" s="39">
        <f t="shared" si="5"/>
        <v>0</v>
      </c>
      <c r="AO33" s="35"/>
      <c r="AP33" s="35"/>
      <c r="AQ33" s="62"/>
      <c r="AR33" s="116">
        <f t="shared" si="25"/>
        <v>0</v>
      </c>
      <c r="AS33" s="38">
        <f t="shared" si="6"/>
        <v>0</v>
      </c>
      <c r="AT33" s="43"/>
      <c r="AU33" s="42"/>
      <c r="AV33" s="42"/>
      <c r="AW33" s="21">
        <f t="shared" si="7"/>
        <v>0</v>
      </c>
      <c r="AX33" s="39">
        <f t="shared" si="8"/>
        <v>0</v>
      </c>
      <c r="AY33" s="43"/>
      <c r="AZ33" s="42"/>
      <c r="BA33" s="42"/>
      <c r="BB33" s="21">
        <f t="shared" si="26"/>
        <v>0</v>
      </c>
      <c r="BC33" s="38">
        <f t="shared" si="9"/>
        <v>0</v>
      </c>
      <c r="BD33" s="45"/>
      <c r="BE33" s="44"/>
      <c r="BF33" s="44"/>
      <c r="BG33" s="21">
        <f t="shared" si="10"/>
        <v>0</v>
      </c>
      <c r="BH33" s="39">
        <f t="shared" si="11"/>
        <v>0</v>
      </c>
      <c r="BI33" s="45"/>
      <c r="BJ33" s="44"/>
      <c r="BK33" s="44"/>
      <c r="BL33" s="116">
        <f t="shared" si="27"/>
        <v>0</v>
      </c>
      <c r="BM33" s="264"/>
      <c r="BN33" s="265"/>
      <c r="BO33" s="260">
        <f t="shared" si="15"/>
        <v>0</v>
      </c>
      <c r="BP33" s="46">
        <f t="shared" si="16"/>
        <v>0</v>
      </c>
      <c r="BQ33" s="47"/>
      <c r="BR33" s="45"/>
      <c r="BS33" s="48">
        <f t="shared" si="17"/>
        <v>0</v>
      </c>
      <c r="BT33" s="49">
        <f t="shared" si="30"/>
        <v>0</v>
      </c>
      <c r="BU33" s="71" t="s">
        <v>84</v>
      </c>
      <c r="BV33" s="117"/>
      <c r="BW33" s="112">
        <f t="shared" si="13"/>
        <v>0</v>
      </c>
      <c r="BX33" s="3" t="str">
        <f t="shared" si="18"/>
        <v/>
      </c>
      <c r="BY33" s="4"/>
      <c r="BZ33" s="4"/>
      <c r="CA33" s="4"/>
      <c r="CB33" s="4"/>
    </row>
    <row r="34" spans="1:80" ht="16.8" hidden="1" thickBot="1" x14ac:dyDescent="0.3">
      <c r="C34" s="65" t="s">
        <v>87</v>
      </c>
      <c r="D34" s="160">
        <v>1595</v>
      </c>
      <c r="E34" s="34"/>
      <c r="F34" s="35"/>
      <c r="G34" s="35"/>
      <c r="H34" s="35"/>
      <c r="I34" s="21">
        <f t="shared" si="19"/>
        <v>0</v>
      </c>
      <c r="J34" s="35"/>
      <c r="K34" s="35"/>
      <c r="L34" s="35"/>
      <c r="M34" s="35"/>
      <c r="N34" s="21">
        <f t="shared" si="20"/>
        <v>0</v>
      </c>
      <c r="O34" s="38">
        <f t="shared" si="21"/>
        <v>0</v>
      </c>
      <c r="P34" s="35"/>
      <c r="Q34" s="35"/>
      <c r="R34" s="35"/>
      <c r="S34" s="21">
        <f t="shared" si="28"/>
        <v>0</v>
      </c>
      <c r="T34" s="21">
        <f t="shared" si="1"/>
        <v>0</v>
      </c>
      <c r="U34" s="35"/>
      <c r="V34" s="35"/>
      <c r="W34" s="35"/>
      <c r="X34" s="116">
        <f t="shared" si="22"/>
        <v>0</v>
      </c>
      <c r="Y34" s="38">
        <f t="shared" si="14"/>
        <v>0</v>
      </c>
      <c r="Z34" s="35"/>
      <c r="AA34" s="35"/>
      <c r="AB34" s="35"/>
      <c r="AC34" s="21">
        <f t="shared" si="29"/>
        <v>0</v>
      </c>
      <c r="AD34" s="39">
        <f t="shared" si="2"/>
        <v>0</v>
      </c>
      <c r="AE34" s="35"/>
      <c r="AF34" s="35"/>
      <c r="AG34" s="35"/>
      <c r="AH34" s="116">
        <f t="shared" si="24"/>
        <v>0</v>
      </c>
      <c r="AI34" s="38">
        <f t="shared" si="3"/>
        <v>0</v>
      </c>
      <c r="AJ34" s="35"/>
      <c r="AK34" s="35"/>
      <c r="AL34" s="62"/>
      <c r="AM34" s="21">
        <f t="shared" si="4"/>
        <v>0</v>
      </c>
      <c r="AN34" s="39">
        <f t="shared" si="5"/>
        <v>0</v>
      </c>
      <c r="AO34" s="35"/>
      <c r="AP34" s="35"/>
      <c r="AQ34" s="62"/>
      <c r="AR34" s="116">
        <f t="shared" si="25"/>
        <v>0</v>
      </c>
      <c r="AS34" s="38">
        <f t="shared" si="6"/>
        <v>0</v>
      </c>
      <c r="AT34" s="43"/>
      <c r="AU34" s="42"/>
      <c r="AV34" s="42"/>
      <c r="AW34" s="21">
        <f t="shared" si="7"/>
        <v>0</v>
      </c>
      <c r="AX34" s="39">
        <f t="shared" si="8"/>
        <v>0</v>
      </c>
      <c r="AY34" s="43"/>
      <c r="AZ34" s="42"/>
      <c r="BA34" s="42"/>
      <c r="BB34" s="21">
        <f t="shared" si="26"/>
        <v>0</v>
      </c>
      <c r="BC34" s="38">
        <f t="shared" si="9"/>
        <v>0</v>
      </c>
      <c r="BD34" s="45"/>
      <c r="BE34" s="44"/>
      <c r="BF34" s="44"/>
      <c r="BG34" s="21">
        <f t="shared" si="10"/>
        <v>0</v>
      </c>
      <c r="BH34" s="39">
        <f t="shared" si="11"/>
        <v>0</v>
      </c>
      <c r="BI34" s="45"/>
      <c r="BJ34" s="44"/>
      <c r="BK34" s="44"/>
      <c r="BL34" s="116">
        <f t="shared" si="27"/>
        <v>0</v>
      </c>
      <c r="BM34" s="264"/>
      <c r="BN34" s="265"/>
      <c r="BO34" s="260">
        <f t="shared" si="15"/>
        <v>0</v>
      </c>
      <c r="BP34" s="46">
        <f t="shared" si="16"/>
        <v>0</v>
      </c>
      <c r="BQ34" s="47"/>
      <c r="BR34" s="45"/>
      <c r="BS34" s="48">
        <f t="shared" si="17"/>
        <v>0</v>
      </c>
      <c r="BT34" s="49">
        <f t="shared" si="30"/>
        <v>0</v>
      </c>
      <c r="BU34" s="71" t="s">
        <v>84</v>
      </c>
      <c r="BV34" s="117"/>
      <c r="BW34" s="112">
        <f t="shared" si="13"/>
        <v>0</v>
      </c>
      <c r="BX34" s="3" t="str">
        <f t="shared" si="18"/>
        <v/>
      </c>
      <c r="BY34" s="4"/>
      <c r="BZ34" s="4"/>
      <c r="CA34" s="4"/>
      <c r="CB34" s="4"/>
    </row>
    <row r="35" spans="1:80" ht="16.8" thickBot="1" x14ac:dyDescent="0.3">
      <c r="C35" s="65" t="s">
        <v>88</v>
      </c>
      <c r="D35" s="160">
        <v>1595</v>
      </c>
      <c r="E35" s="34"/>
      <c r="F35" s="35"/>
      <c r="G35" s="35"/>
      <c r="H35" s="35"/>
      <c r="I35" s="21">
        <f t="shared" si="19"/>
        <v>0</v>
      </c>
      <c r="J35" s="35"/>
      <c r="K35" s="35"/>
      <c r="L35" s="35"/>
      <c r="M35" s="35"/>
      <c r="N35" s="21">
        <f t="shared" si="20"/>
        <v>0</v>
      </c>
      <c r="O35" s="38">
        <f t="shared" si="21"/>
        <v>0</v>
      </c>
      <c r="P35" s="35"/>
      <c r="Q35" s="35"/>
      <c r="R35" s="35"/>
      <c r="S35" s="21">
        <f t="shared" si="28"/>
        <v>0</v>
      </c>
      <c r="T35" s="21">
        <f t="shared" si="1"/>
        <v>0</v>
      </c>
      <c r="U35" s="35"/>
      <c r="V35" s="35"/>
      <c r="W35" s="35"/>
      <c r="X35" s="116">
        <f t="shared" si="22"/>
        <v>0</v>
      </c>
      <c r="Y35" s="38">
        <f t="shared" si="14"/>
        <v>0</v>
      </c>
      <c r="Z35" s="35"/>
      <c r="AA35" s="35"/>
      <c r="AB35" s="35"/>
      <c r="AC35" s="21">
        <f t="shared" si="29"/>
        <v>0</v>
      </c>
      <c r="AD35" s="39">
        <f t="shared" si="2"/>
        <v>0</v>
      </c>
      <c r="AE35" s="35"/>
      <c r="AF35" s="35"/>
      <c r="AG35" s="35"/>
      <c r="AH35" s="116">
        <f t="shared" si="24"/>
        <v>0</v>
      </c>
      <c r="AI35" s="38">
        <f t="shared" si="3"/>
        <v>0</v>
      </c>
      <c r="AJ35" s="35"/>
      <c r="AK35" s="35"/>
      <c r="AL35" s="62"/>
      <c r="AM35" s="21">
        <f t="shared" si="4"/>
        <v>0</v>
      </c>
      <c r="AN35" s="39">
        <f t="shared" si="5"/>
        <v>0</v>
      </c>
      <c r="AO35" s="35"/>
      <c r="AP35" s="35"/>
      <c r="AQ35" s="55"/>
      <c r="AR35" s="116">
        <f t="shared" si="25"/>
        <v>0</v>
      </c>
      <c r="AS35" s="38">
        <f t="shared" si="6"/>
        <v>0</v>
      </c>
      <c r="AT35" s="43"/>
      <c r="AU35" s="42"/>
      <c r="AV35" s="42"/>
      <c r="AW35" s="21">
        <f t="shared" si="7"/>
        <v>0</v>
      </c>
      <c r="AX35" s="39">
        <f t="shared" si="8"/>
        <v>0</v>
      </c>
      <c r="AY35" s="43"/>
      <c r="AZ35" s="42"/>
      <c r="BA35" s="42"/>
      <c r="BB35" s="21">
        <f t="shared" si="26"/>
        <v>0</v>
      </c>
      <c r="BC35" s="38">
        <f t="shared" si="9"/>
        <v>0</v>
      </c>
      <c r="BD35" s="45"/>
      <c r="BE35" s="44"/>
      <c r="BF35" s="44"/>
      <c r="BG35" s="21">
        <f t="shared" si="10"/>
        <v>0</v>
      </c>
      <c r="BH35" s="39">
        <f t="shared" si="11"/>
        <v>0</v>
      </c>
      <c r="BI35" s="45"/>
      <c r="BJ35" s="44"/>
      <c r="BK35" s="44"/>
      <c r="BL35" s="116">
        <f t="shared" si="27"/>
        <v>0</v>
      </c>
      <c r="BM35" s="264"/>
      <c r="BN35" s="265"/>
      <c r="BO35" s="260">
        <f t="shared" si="15"/>
        <v>0</v>
      </c>
      <c r="BP35" s="46">
        <f t="shared" si="16"/>
        <v>0</v>
      </c>
      <c r="BQ35" s="47"/>
      <c r="BR35" s="45"/>
      <c r="BS35" s="48">
        <f t="shared" si="17"/>
        <v>0</v>
      </c>
      <c r="BT35" s="49">
        <f t="shared" si="30"/>
        <v>0</v>
      </c>
      <c r="BU35" s="72" t="s">
        <v>84</v>
      </c>
      <c r="BV35" s="117">
        <v>0</v>
      </c>
      <c r="BW35" s="112">
        <f t="shared" si="13"/>
        <v>0</v>
      </c>
      <c r="BX35" s="3" t="str">
        <f t="shared" si="18"/>
        <v/>
      </c>
      <c r="BY35" s="4"/>
      <c r="BZ35" s="4"/>
      <c r="CA35" s="4"/>
      <c r="CB35" s="4"/>
    </row>
    <row r="36" spans="1:80" ht="18" customHeight="1" thickBot="1" x14ac:dyDescent="0.3">
      <c r="C36" s="73" t="s">
        <v>89</v>
      </c>
      <c r="D36" s="160">
        <v>1595</v>
      </c>
      <c r="E36" s="34"/>
      <c r="F36" s="35"/>
      <c r="G36" s="35"/>
      <c r="H36" s="35"/>
      <c r="I36" s="21">
        <f t="shared" si="19"/>
        <v>0</v>
      </c>
      <c r="J36" s="35"/>
      <c r="K36" s="35"/>
      <c r="L36" s="35"/>
      <c r="M36" s="35"/>
      <c r="N36" s="21">
        <f t="shared" si="20"/>
        <v>0</v>
      </c>
      <c r="O36" s="38">
        <f t="shared" si="21"/>
        <v>0</v>
      </c>
      <c r="P36" s="35"/>
      <c r="Q36" s="35"/>
      <c r="R36" s="35"/>
      <c r="S36" s="21">
        <f t="shared" si="28"/>
        <v>0</v>
      </c>
      <c r="T36" s="21">
        <f>N36</f>
        <v>0</v>
      </c>
      <c r="U36" s="35"/>
      <c r="V36" s="35"/>
      <c r="W36" s="35"/>
      <c r="X36" s="116">
        <f t="shared" si="22"/>
        <v>0</v>
      </c>
      <c r="Y36" s="38">
        <f t="shared" si="14"/>
        <v>0</v>
      </c>
      <c r="Z36" s="35"/>
      <c r="AA36" s="35"/>
      <c r="AB36" s="35"/>
      <c r="AC36" s="21">
        <f t="shared" si="29"/>
        <v>0</v>
      </c>
      <c r="AD36" s="39">
        <f t="shared" si="2"/>
        <v>0</v>
      </c>
      <c r="AE36" s="35"/>
      <c r="AF36" s="35"/>
      <c r="AG36" s="35"/>
      <c r="AH36" s="116">
        <f t="shared" si="24"/>
        <v>0</v>
      </c>
      <c r="AI36" s="38">
        <f t="shared" si="3"/>
        <v>0</v>
      </c>
      <c r="AJ36" s="35"/>
      <c r="AK36" s="35"/>
      <c r="AL36" s="62"/>
      <c r="AM36" s="21">
        <f t="shared" si="4"/>
        <v>0</v>
      </c>
      <c r="AN36" s="39">
        <f t="shared" si="5"/>
        <v>0</v>
      </c>
      <c r="AO36" s="35"/>
      <c r="AP36" s="35"/>
      <c r="AQ36" s="55"/>
      <c r="AR36" s="116">
        <f t="shared" si="25"/>
        <v>0</v>
      </c>
      <c r="AS36" s="38">
        <f t="shared" si="6"/>
        <v>0</v>
      </c>
      <c r="AT36" s="43"/>
      <c r="AU36" s="42"/>
      <c r="AV36" s="42"/>
      <c r="AW36" s="21">
        <f t="shared" si="7"/>
        <v>0</v>
      </c>
      <c r="AX36" s="39">
        <f t="shared" si="8"/>
        <v>0</v>
      </c>
      <c r="AY36" s="43"/>
      <c r="AZ36" s="42"/>
      <c r="BA36" s="42"/>
      <c r="BB36" s="21">
        <f t="shared" si="26"/>
        <v>0</v>
      </c>
      <c r="BC36" s="38">
        <f t="shared" si="9"/>
        <v>0</v>
      </c>
      <c r="BD36" s="45">
        <v>-661517.61</v>
      </c>
      <c r="BE36" s="44">
        <f>-1440157-353848</f>
        <v>-1794005</v>
      </c>
      <c r="BF36" s="44"/>
      <c r="BG36" s="21">
        <f t="shared" si="10"/>
        <v>1132487.3900000001</v>
      </c>
      <c r="BH36" s="39">
        <f t="shared" si="11"/>
        <v>0</v>
      </c>
      <c r="BI36" s="45">
        <v>2187.2800000000002</v>
      </c>
      <c r="BJ36" s="44">
        <v>-382793</v>
      </c>
      <c r="BK36" s="44"/>
      <c r="BL36" s="116">
        <f t="shared" si="27"/>
        <v>384980.28</v>
      </c>
      <c r="BM36" s="268"/>
      <c r="BN36" s="269"/>
      <c r="BO36" s="260">
        <f t="shared" si="15"/>
        <v>1132487.3900000001</v>
      </c>
      <c r="BP36" s="46">
        <f t="shared" si="16"/>
        <v>384980.28</v>
      </c>
      <c r="BQ36" s="47"/>
      <c r="BR36" s="45"/>
      <c r="BS36" s="48">
        <f t="shared" si="17"/>
        <v>384980.28</v>
      </c>
      <c r="BT36" s="49">
        <f t="shared" si="30"/>
        <v>0</v>
      </c>
      <c r="BU36" s="72" t="s">
        <v>84</v>
      </c>
      <c r="BV36" s="117">
        <v>1517463.93</v>
      </c>
      <c r="BW36" s="112">
        <f t="shared" si="13"/>
        <v>-3.74</v>
      </c>
      <c r="BX36" s="3" t="str">
        <f t="shared" si="18"/>
        <v>Please provide an explanation of the variance in the Manager's Summary</v>
      </c>
      <c r="BY36" s="4"/>
      <c r="BZ36" s="4"/>
      <c r="CA36" s="4"/>
      <c r="CB36" s="4"/>
    </row>
    <row r="37" spans="1:80" ht="45.6" thickBot="1" x14ac:dyDescent="0.35">
      <c r="C37" s="74" t="s">
        <v>90</v>
      </c>
      <c r="D37" s="161">
        <v>1595</v>
      </c>
      <c r="E37" s="34"/>
      <c r="F37" s="35"/>
      <c r="G37" s="35"/>
      <c r="H37" s="35"/>
      <c r="I37" s="21">
        <f t="shared" si="19"/>
        <v>0</v>
      </c>
      <c r="J37" s="35"/>
      <c r="K37" s="35"/>
      <c r="L37" s="35"/>
      <c r="M37" s="35"/>
      <c r="N37" s="21">
        <f t="shared" si="20"/>
        <v>0</v>
      </c>
      <c r="O37" s="38">
        <f t="shared" si="21"/>
        <v>0</v>
      </c>
      <c r="P37" s="35"/>
      <c r="Q37" s="35"/>
      <c r="R37" s="35"/>
      <c r="S37" s="21">
        <f t="shared" si="28"/>
        <v>0</v>
      </c>
      <c r="T37" s="21">
        <f t="shared" si="1"/>
        <v>0</v>
      </c>
      <c r="U37" s="35"/>
      <c r="V37" s="35"/>
      <c r="W37" s="35"/>
      <c r="X37" s="116">
        <f t="shared" si="22"/>
        <v>0</v>
      </c>
      <c r="Y37" s="38">
        <f t="shared" si="14"/>
        <v>0</v>
      </c>
      <c r="Z37" s="35"/>
      <c r="AA37" s="35"/>
      <c r="AB37" s="35"/>
      <c r="AC37" s="21">
        <f t="shared" si="29"/>
        <v>0</v>
      </c>
      <c r="AD37" s="39">
        <f t="shared" si="2"/>
        <v>0</v>
      </c>
      <c r="AE37" s="35"/>
      <c r="AF37" s="35"/>
      <c r="AG37" s="35"/>
      <c r="AH37" s="116">
        <f t="shared" si="24"/>
        <v>0</v>
      </c>
      <c r="AI37" s="38">
        <f t="shared" si="3"/>
        <v>0</v>
      </c>
      <c r="AJ37" s="35"/>
      <c r="AK37" s="35"/>
      <c r="AL37" s="62"/>
      <c r="AM37" s="21">
        <f t="shared" si="4"/>
        <v>0</v>
      </c>
      <c r="AN37" s="39">
        <f t="shared" si="5"/>
        <v>0</v>
      </c>
      <c r="AO37" s="35"/>
      <c r="AP37" s="35"/>
      <c r="AQ37" s="55"/>
      <c r="AR37" s="116">
        <f t="shared" si="25"/>
        <v>0</v>
      </c>
      <c r="AS37" s="38">
        <f t="shared" si="6"/>
        <v>0</v>
      </c>
      <c r="AT37" s="43"/>
      <c r="AU37" s="42"/>
      <c r="AV37" s="42"/>
      <c r="AW37" s="21">
        <f t="shared" si="7"/>
        <v>0</v>
      </c>
      <c r="AX37" s="39">
        <f t="shared" si="8"/>
        <v>0</v>
      </c>
      <c r="AY37" s="43"/>
      <c r="AZ37" s="42"/>
      <c r="BA37" s="42"/>
      <c r="BB37" s="21">
        <f t="shared" si="26"/>
        <v>0</v>
      </c>
      <c r="BC37" s="38">
        <f t="shared" si="9"/>
        <v>0</v>
      </c>
      <c r="BD37" s="45"/>
      <c r="BE37" s="44"/>
      <c r="BF37" s="44"/>
      <c r="BG37" s="21">
        <f t="shared" si="10"/>
        <v>0</v>
      </c>
      <c r="BH37" s="39">
        <f t="shared" si="11"/>
        <v>0</v>
      </c>
      <c r="BI37" s="45"/>
      <c r="BJ37" s="44"/>
      <c r="BK37" s="44"/>
      <c r="BL37" s="116">
        <f t="shared" si="27"/>
        <v>0</v>
      </c>
      <c r="BM37" s="261"/>
      <c r="BN37" s="261"/>
      <c r="BO37" s="39">
        <f t="shared" si="15"/>
        <v>0</v>
      </c>
      <c r="BP37" s="46">
        <f t="shared" si="16"/>
        <v>0</v>
      </c>
      <c r="BQ37" s="47"/>
      <c r="BR37" s="45"/>
      <c r="BS37" s="48">
        <f t="shared" si="17"/>
        <v>0</v>
      </c>
      <c r="BT37" s="49">
        <f t="shared" si="30"/>
        <v>0</v>
      </c>
      <c r="BU37" s="72" t="s">
        <v>84</v>
      </c>
      <c r="BV37" s="117"/>
      <c r="BW37" s="112">
        <f t="shared" si="13"/>
        <v>0</v>
      </c>
      <c r="BX37" s="3" t="str">
        <f t="shared" si="18"/>
        <v/>
      </c>
      <c r="BY37" s="4"/>
      <c r="BZ37" s="4"/>
      <c r="CA37" s="4"/>
      <c r="CB37" s="4"/>
    </row>
    <row r="38" spans="1:80" x14ac:dyDescent="0.3">
      <c r="C38" s="65"/>
      <c r="D38" s="160"/>
      <c r="E38" s="76"/>
      <c r="F38" s="76"/>
      <c r="G38" s="76"/>
      <c r="H38" s="76"/>
      <c r="I38" s="76"/>
      <c r="J38" s="76"/>
      <c r="K38" s="76"/>
      <c r="L38" s="76"/>
      <c r="M38" s="76"/>
      <c r="N38" s="162"/>
      <c r="O38" s="78"/>
      <c r="P38" s="76"/>
      <c r="Q38" s="76"/>
      <c r="R38" s="76"/>
      <c r="S38" s="76"/>
      <c r="T38" s="76"/>
      <c r="U38" s="76"/>
      <c r="V38" s="76"/>
      <c r="W38" s="76"/>
      <c r="X38" s="162"/>
      <c r="Y38" s="78"/>
      <c r="Z38" s="76"/>
      <c r="AA38" s="76"/>
      <c r="AB38" s="76"/>
      <c r="AC38" s="76"/>
      <c r="AD38" s="76"/>
      <c r="AE38" s="76"/>
      <c r="AF38" s="76"/>
      <c r="AG38" s="76"/>
      <c r="AH38" s="162"/>
      <c r="AI38" s="79"/>
      <c r="AJ38" s="80"/>
      <c r="AK38" s="80"/>
      <c r="AL38" s="80"/>
      <c r="AM38" s="80"/>
      <c r="AN38" s="80"/>
      <c r="AO38" s="80"/>
      <c r="AP38" s="80"/>
      <c r="AQ38" s="80"/>
      <c r="AR38" s="163"/>
      <c r="AS38" s="79"/>
      <c r="AT38" s="80"/>
      <c r="AU38" s="80"/>
      <c r="AV38" s="80"/>
      <c r="AW38" s="80"/>
      <c r="AX38" s="80"/>
      <c r="AY38" s="80"/>
      <c r="AZ38" s="80"/>
      <c r="BA38" s="80"/>
      <c r="BB38" s="80"/>
      <c r="BC38" s="79"/>
      <c r="BD38" s="80"/>
      <c r="BE38" s="80"/>
      <c r="BF38" s="80"/>
      <c r="BG38" s="80"/>
      <c r="BH38" s="80"/>
      <c r="BI38" s="80"/>
      <c r="BJ38" s="80"/>
      <c r="BK38" s="80"/>
      <c r="BL38" s="163"/>
      <c r="BM38" s="79"/>
      <c r="BN38" s="80"/>
      <c r="BO38" s="21"/>
      <c r="BP38" s="21"/>
      <c r="BQ38" s="82"/>
      <c r="BR38" s="83"/>
      <c r="BS38" s="29"/>
      <c r="BT38" s="84"/>
      <c r="BU38" s="21"/>
      <c r="BV38" s="164"/>
      <c r="BW38" s="112"/>
      <c r="BX38" s="3" t="str">
        <f t="shared" si="18"/>
        <v/>
      </c>
      <c r="BY38" s="4"/>
      <c r="BZ38" s="4"/>
      <c r="CA38" s="4"/>
      <c r="CB38" s="4"/>
    </row>
    <row r="39" spans="1:80" thickBot="1" x14ac:dyDescent="0.3">
      <c r="C39" s="86" t="s">
        <v>91</v>
      </c>
      <c r="D39" s="165">
        <v>1589</v>
      </c>
      <c r="E39" s="21">
        <f>E29</f>
        <v>0</v>
      </c>
      <c r="F39" s="21">
        <f t="shared" ref="F39:BL39" si="31">F29</f>
        <v>0</v>
      </c>
      <c r="G39" s="21">
        <f t="shared" si="31"/>
        <v>0</v>
      </c>
      <c r="H39" s="21">
        <f t="shared" si="31"/>
        <v>-1092021</v>
      </c>
      <c r="I39" s="21">
        <f t="shared" si="31"/>
        <v>-1092021</v>
      </c>
      <c r="J39" s="21">
        <f t="shared" si="31"/>
        <v>0</v>
      </c>
      <c r="K39" s="21">
        <f t="shared" si="31"/>
        <v>0</v>
      </c>
      <c r="L39" s="21">
        <f t="shared" si="31"/>
        <v>0</v>
      </c>
      <c r="M39" s="21">
        <f t="shared" si="31"/>
        <v>2332</v>
      </c>
      <c r="N39" s="21">
        <f t="shared" si="31"/>
        <v>2332</v>
      </c>
      <c r="O39" s="21">
        <f>O29</f>
        <v>-1092021</v>
      </c>
      <c r="P39" s="21">
        <f t="shared" si="31"/>
        <v>-2066117</v>
      </c>
      <c r="Q39" s="21">
        <f t="shared" si="31"/>
        <v>0</v>
      </c>
      <c r="R39" s="21">
        <f t="shared" si="31"/>
        <v>1957644</v>
      </c>
      <c r="S39" s="21">
        <f t="shared" si="31"/>
        <v>-1200494</v>
      </c>
      <c r="T39" s="21">
        <f t="shared" si="31"/>
        <v>2332</v>
      </c>
      <c r="U39" s="21">
        <f t="shared" si="31"/>
        <v>-18295</v>
      </c>
      <c r="V39" s="21">
        <f t="shared" si="31"/>
        <v>0</v>
      </c>
      <c r="W39" s="21">
        <f t="shared" si="31"/>
        <v>0</v>
      </c>
      <c r="X39" s="21">
        <f t="shared" si="31"/>
        <v>-15963</v>
      </c>
      <c r="Y39" s="21">
        <f>Y29</f>
        <v>-1200494</v>
      </c>
      <c r="Z39" s="21">
        <f t="shared" si="31"/>
        <v>151551</v>
      </c>
      <c r="AA39" s="21">
        <f t="shared" si="31"/>
        <v>0</v>
      </c>
      <c r="AB39" s="21">
        <f t="shared" si="31"/>
        <v>0</v>
      </c>
      <c r="AC39" s="21">
        <f t="shared" si="31"/>
        <v>-1048943</v>
      </c>
      <c r="AD39" s="21">
        <f t="shared" si="31"/>
        <v>-15963</v>
      </c>
      <c r="AE39" s="21">
        <f t="shared" si="31"/>
        <v>-23728</v>
      </c>
      <c r="AF39" s="21">
        <f t="shared" si="31"/>
        <v>0</v>
      </c>
      <c r="AG39" s="21">
        <f t="shared" si="31"/>
        <v>0</v>
      </c>
      <c r="AH39" s="21">
        <f t="shared" si="31"/>
        <v>-39691</v>
      </c>
      <c r="AI39" s="21">
        <f>AI29</f>
        <v>-1048943</v>
      </c>
      <c r="AJ39" s="21">
        <f t="shared" si="31"/>
        <v>22296</v>
      </c>
      <c r="AK39" s="21">
        <f t="shared" si="31"/>
        <v>0</v>
      </c>
      <c r="AL39" s="21">
        <f t="shared" si="31"/>
        <v>0</v>
      </c>
      <c r="AM39" s="21">
        <f t="shared" si="31"/>
        <v>-1026647</v>
      </c>
      <c r="AN39" s="21">
        <f t="shared" si="31"/>
        <v>-39691</v>
      </c>
      <c r="AO39" s="21">
        <f t="shared" si="31"/>
        <v>-12321</v>
      </c>
      <c r="AP39" s="21">
        <f t="shared" si="31"/>
        <v>0</v>
      </c>
      <c r="AQ39" s="21">
        <f t="shared" si="31"/>
        <v>0</v>
      </c>
      <c r="AR39" s="21">
        <f t="shared" si="31"/>
        <v>-52012</v>
      </c>
      <c r="AS39" s="21">
        <f>AS29</f>
        <v>-1026647</v>
      </c>
      <c r="AT39" s="21">
        <f t="shared" si="31"/>
        <v>-541921</v>
      </c>
      <c r="AU39" s="21">
        <f t="shared" si="31"/>
        <v>0</v>
      </c>
      <c r="AV39" s="21">
        <f t="shared" si="31"/>
        <v>0</v>
      </c>
      <c r="AW39" s="21">
        <f t="shared" si="31"/>
        <v>-1568568</v>
      </c>
      <c r="AX39" s="21">
        <f t="shared" si="31"/>
        <v>-52012</v>
      </c>
      <c r="AY39" s="21">
        <f t="shared" si="31"/>
        <v>-12343</v>
      </c>
      <c r="AZ39" s="21">
        <f t="shared" si="31"/>
        <v>0</v>
      </c>
      <c r="BA39" s="21">
        <f t="shared" si="31"/>
        <v>0</v>
      </c>
      <c r="BB39" s="21">
        <f t="shared" si="31"/>
        <v>-64355</v>
      </c>
      <c r="BC39" s="21">
        <f>BC29</f>
        <v>-1568568</v>
      </c>
      <c r="BD39" s="21">
        <f t="shared" si="31"/>
        <v>-123671.05</v>
      </c>
      <c r="BE39" s="21">
        <f t="shared" si="31"/>
        <v>0</v>
      </c>
      <c r="BF39" s="21">
        <f t="shared" si="31"/>
        <v>1692239</v>
      </c>
      <c r="BG39" s="21">
        <f t="shared" si="31"/>
        <v>-5.0000000046566129E-2</v>
      </c>
      <c r="BH39" s="21">
        <f t="shared" si="31"/>
        <v>-64355</v>
      </c>
      <c r="BI39" s="21">
        <f t="shared" si="31"/>
        <v>-30471.97</v>
      </c>
      <c r="BJ39" s="21">
        <f t="shared" si="31"/>
        <v>0</v>
      </c>
      <c r="BK39" s="21">
        <f t="shared" si="31"/>
        <v>94827</v>
      </c>
      <c r="BL39" s="21">
        <f t="shared" si="31"/>
        <v>2.9999999998835847E-2</v>
      </c>
      <c r="BM39" s="20">
        <f>BM29</f>
        <v>0</v>
      </c>
      <c r="BN39" s="21">
        <f t="shared" ref="BN39:BT39" si="32">BN29</f>
        <v>0</v>
      </c>
      <c r="BO39" s="21">
        <f t="shared" si="32"/>
        <v>-5.0000000046566129E-2</v>
      </c>
      <c r="BP39" s="21">
        <f t="shared" si="32"/>
        <v>2.9999999998835847E-2</v>
      </c>
      <c r="BQ39" s="20">
        <f t="shared" si="32"/>
        <v>0</v>
      </c>
      <c r="BR39" s="21">
        <f t="shared" si="32"/>
        <v>0</v>
      </c>
      <c r="BS39" s="21">
        <f t="shared" si="32"/>
        <v>2.9999999998835847E-2</v>
      </c>
      <c r="BT39" s="49">
        <f t="shared" si="32"/>
        <v>-2.0000000047730282E-2</v>
      </c>
      <c r="BU39" s="21"/>
      <c r="BV39" s="111">
        <f>BV29</f>
        <v>-1787064.21</v>
      </c>
      <c r="BW39" s="112">
        <f>ROUND(BV39-SUM(BG39,BL39),2)</f>
        <v>-1787064.19</v>
      </c>
      <c r="BX39" s="3"/>
      <c r="BY39" s="4"/>
      <c r="BZ39" s="4"/>
      <c r="CA39" s="4"/>
      <c r="CB39" s="4"/>
    </row>
    <row r="40" spans="1:80" s="29" customFormat="1" ht="15" thickBot="1" x14ac:dyDescent="0.35">
      <c r="A40"/>
      <c r="B40"/>
      <c r="C40" s="89" t="s">
        <v>92</v>
      </c>
      <c r="D40" s="166"/>
      <c r="E40" s="21">
        <f>E41-E29</f>
        <v>0</v>
      </c>
      <c r="F40" s="21">
        <f t="shared" ref="F40:BQ40" si="33">F41-F29</f>
        <v>0</v>
      </c>
      <c r="G40" s="21">
        <f t="shared" si="33"/>
        <v>0</v>
      </c>
      <c r="H40" s="21">
        <f t="shared" si="33"/>
        <v>497010</v>
      </c>
      <c r="I40" s="21">
        <f t="shared" si="33"/>
        <v>497010</v>
      </c>
      <c r="J40" s="21">
        <f t="shared" si="33"/>
        <v>0</v>
      </c>
      <c r="K40" s="21">
        <f t="shared" si="33"/>
        <v>0</v>
      </c>
      <c r="L40" s="21">
        <f t="shared" si="33"/>
        <v>0</v>
      </c>
      <c r="M40" s="21">
        <f t="shared" si="33"/>
        <v>-11827</v>
      </c>
      <c r="N40" s="116">
        <f t="shared" si="33"/>
        <v>-11827</v>
      </c>
      <c r="O40" s="21">
        <f t="shared" si="33"/>
        <v>497010</v>
      </c>
      <c r="P40" s="21">
        <f t="shared" si="33"/>
        <v>-518028</v>
      </c>
      <c r="Q40" s="21">
        <f t="shared" si="33"/>
        <v>0</v>
      </c>
      <c r="R40" s="21">
        <f t="shared" si="33"/>
        <v>0</v>
      </c>
      <c r="S40" s="21">
        <f t="shared" si="33"/>
        <v>-21018</v>
      </c>
      <c r="T40" s="21">
        <f t="shared" si="33"/>
        <v>-11827</v>
      </c>
      <c r="U40" s="21">
        <f t="shared" si="33"/>
        <v>12125</v>
      </c>
      <c r="V40" s="21">
        <f t="shared" si="33"/>
        <v>0</v>
      </c>
      <c r="W40" s="21">
        <f t="shared" si="33"/>
        <v>0</v>
      </c>
      <c r="X40" s="21">
        <f t="shared" si="33"/>
        <v>298</v>
      </c>
      <c r="Y40" s="20">
        <f t="shared" si="33"/>
        <v>-21018</v>
      </c>
      <c r="Z40" s="21">
        <f t="shared" si="33"/>
        <v>-272308</v>
      </c>
      <c r="AA40" s="21">
        <f t="shared" si="33"/>
        <v>0</v>
      </c>
      <c r="AB40" s="21">
        <f t="shared" si="33"/>
        <v>0</v>
      </c>
      <c r="AC40" s="21">
        <f t="shared" si="33"/>
        <v>-293326</v>
      </c>
      <c r="AD40" s="21">
        <f t="shared" si="33"/>
        <v>298</v>
      </c>
      <c r="AE40" s="21">
        <f t="shared" si="33"/>
        <v>883</v>
      </c>
      <c r="AF40" s="21">
        <f t="shared" si="33"/>
        <v>0</v>
      </c>
      <c r="AG40" s="21">
        <f t="shared" si="33"/>
        <v>0</v>
      </c>
      <c r="AH40" s="21">
        <f t="shared" si="33"/>
        <v>1181</v>
      </c>
      <c r="AI40" s="20">
        <f t="shared" si="33"/>
        <v>-293326</v>
      </c>
      <c r="AJ40" s="21">
        <f t="shared" si="33"/>
        <v>209138</v>
      </c>
      <c r="AK40" s="21">
        <f t="shared" si="33"/>
        <v>0</v>
      </c>
      <c r="AL40" s="21">
        <f t="shared" si="33"/>
        <v>2064314</v>
      </c>
      <c r="AM40" s="21">
        <f t="shared" si="33"/>
        <v>1980126</v>
      </c>
      <c r="AN40" s="21">
        <f t="shared" si="33"/>
        <v>1181</v>
      </c>
      <c r="AO40" s="21">
        <f t="shared" si="33"/>
        <v>-4313</v>
      </c>
      <c r="AP40" s="21">
        <f t="shared" si="33"/>
        <v>0</v>
      </c>
      <c r="AQ40" s="21">
        <f t="shared" si="33"/>
        <v>49775</v>
      </c>
      <c r="AR40" s="21">
        <f t="shared" si="33"/>
        <v>46643</v>
      </c>
      <c r="AS40" s="91">
        <f t="shared" si="33"/>
        <v>1980126</v>
      </c>
      <c r="AT40" s="21">
        <f t="shared" si="33"/>
        <v>1102704</v>
      </c>
      <c r="AU40" s="21">
        <f t="shared" si="33"/>
        <v>0</v>
      </c>
      <c r="AV40" s="21">
        <f t="shared" si="33"/>
        <v>0</v>
      </c>
      <c r="AW40" s="21">
        <f t="shared" si="33"/>
        <v>3082830</v>
      </c>
      <c r="AX40" s="21">
        <f t="shared" si="33"/>
        <v>46643</v>
      </c>
      <c r="AY40" s="21">
        <f t="shared" si="33"/>
        <v>11916</v>
      </c>
      <c r="AZ40" s="21">
        <f t="shared" si="33"/>
        <v>0</v>
      </c>
      <c r="BA40" s="21">
        <f t="shared" si="33"/>
        <v>-65584</v>
      </c>
      <c r="BB40" s="21">
        <f t="shared" si="33"/>
        <v>-7025</v>
      </c>
      <c r="BC40" s="20">
        <f t="shared" si="33"/>
        <v>3082830</v>
      </c>
      <c r="BD40" s="21">
        <f t="shared" si="33"/>
        <v>328196.56999999989</v>
      </c>
      <c r="BE40" s="21">
        <f t="shared" si="33"/>
        <v>562006</v>
      </c>
      <c r="BF40" s="21">
        <f t="shared" si="33"/>
        <v>-183829</v>
      </c>
      <c r="BG40" s="21">
        <f t="shared" si="33"/>
        <v>2665191.5700000003</v>
      </c>
      <c r="BH40" s="21">
        <f t="shared" si="33"/>
        <v>-7025</v>
      </c>
      <c r="BI40" s="21">
        <f t="shared" si="33"/>
        <v>34824.990000000005</v>
      </c>
      <c r="BJ40" s="21">
        <f t="shared" si="33"/>
        <v>-395053</v>
      </c>
      <c r="BK40" s="21">
        <f t="shared" si="33"/>
        <v>3963</v>
      </c>
      <c r="BL40" s="21">
        <f t="shared" si="33"/>
        <v>426815.99</v>
      </c>
      <c r="BM40" s="20">
        <f t="shared" si="33"/>
        <v>0</v>
      </c>
      <c r="BN40" s="21">
        <f t="shared" si="33"/>
        <v>0</v>
      </c>
      <c r="BO40" s="21">
        <f t="shared" si="33"/>
        <v>2665191.5700000003</v>
      </c>
      <c r="BP40" s="21">
        <f t="shared" si="33"/>
        <v>426815.99</v>
      </c>
      <c r="BQ40" s="20">
        <f t="shared" si="33"/>
        <v>81080.069108000011</v>
      </c>
      <c r="BR40" s="21">
        <f>BR41-BR29</f>
        <v>0</v>
      </c>
      <c r="BS40" s="21">
        <f>BS41-BS29</f>
        <v>507896.05910800002</v>
      </c>
      <c r="BT40" s="21">
        <f>SUM(BT21:BT37)-BT29</f>
        <v>1655619.9591079997</v>
      </c>
      <c r="BU40" s="21"/>
      <c r="BV40" s="111">
        <f>SUM(BV21:BV37)-BV29-BV24-BV25</f>
        <v>3271871.9299999997</v>
      </c>
      <c r="BW40" s="112">
        <f>ROUND(BV40-SUM(BG40,BL40),2)</f>
        <v>179864.37</v>
      </c>
      <c r="BX40" s="3"/>
      <c r="BY40" s="83"/>
      <c r="BZ40" s="83"/>
      <c r="CA40" s="83"/>
      <c r="CB40" s="83"/>
    </row>
    <row r="41" spans="1:80" s="29" customFormat="1" ht="15" thickBot="1" x14ac:dyDescent="0.35">
      <c r="A41"/>
      <c r="B41"/>
      <c r="C41" s="89" t="s">
        <v>93</v>
      </c>
      <c r="D41" s="166"/>
      <c r="E41" s="21">
        <f>SUM(E21:E37)</f>
        <v>0</v>
      </c>
      <c r="F41" s="21">
        <f t="shared" ref="F41:BQ41" si="34">SUM(F21:F37)</f>
        <v>0</v>
      </c>
      <c r="G41" s="21">
        <f t="shared" si="34"/>
        <v>0</v>
      </c>
      <c r="H41" s="21">
        <f t="shared" si="34"/>
        <v>-595011</v>
      </c>
      <c r="I41" s="21">
        <f t="shared" si="34"/>
        <v>-595011</v>
      </c>
      <c r="J41" s="21">
        <f t="shared" si="34"/>
        <v>0</v>
      </c>
      <c r="K41" s="21">
        <f t="shared" si="34"/>
        <v>0</v>
      </c>
      <c r="L41" s="21">
        <f t="shared" si="34"/>
        <v>0</v>
      </c>
      <c r="M41" s="21">
        <f t="shared" si="34"/>
        <v>-9495</v>
      </c>
      <c r="N41" s="21">
        <f t="shared" si="34"/>
        <v>-9495</v>
      </c>
      <c r="O41" s="20">
        <f t="shared" si="34"/>
        <v>-595011</v>
      </c>
      <c r="P41" s="21">
        <f t="shared" si="34"/>
        <v>-2584145</v>
      </c>
      <c r="Q41" s="21">
        <f t="shared" si="34"/>
        <v>0</v>
      </c>
      <c r="R41" s="21">
        <f t="shared" si="34"/>
        <v>1957644</v>
      </c>
      <c r="S41" s="21">
        <f t="shared" si="34"/>
        <v>-1221512</v>
      </c>
      <c r="T41" s="21">
        <f t="shared" si="34"/>
        <v>-9495</v>
      </c>
      <c r="U41" s="21">
        <f t="shared" si="34"/>
        <v>-6170</v>
      </c>
      <c r="V41" s="21">
        <f t="shared" si="34"/>
        <v>0</v>
      </c>
      <c r="W41" s="21">
        <f t="shared" si="34"/>
        <v>0</v>
      </c>
      <c r="X41" s="116">
        <f t="shared" si="34"/>
        <v>-15665</v>
      </c>
      <c r="Y41" s="21">
        <f t="shared" si="34"/>
        <v>-1221512</v>
      </c>
      <c r="Z41" s="21">
        <f t="shared" si="34"/>
        <v>-120757</v>
      </c>
      <c r="AA41" s="21">
        <f t="shared" si="34"/>
        <v>0</v>
      </c>
      <c r="AB41" s="21">
        <f t="shared" si="34"/>
        <v>0</v>
      </c>
      <c r="AC41" s="21">
        <f t="shared" si="34"/>
        <v>-1342269</v>
      </c>
      <c r="AD41" s="21">
        <f t="shared" si="34"/>
        <v>-15665</v>
      </c>
      <c r="AE41" s="21">
        <f t="shared" si="34"/>
        <v>-22845</v>
      </c>
      <c r="AF41" s="21">
        <f t="shared" si="34"/>
        <v>0</v>
      </c>
      <c r="AG41" s="21">
        <f t="shared" si="34"/>
        <v>0</v>
      </c>
      <c r="AH41" s="116">
        <f t="shared" si="34"/>
        <v>-38510</v>
      </c>
      <c r="AI41" s="21">
        <f t="shared" si="34"/>
        <v>-1342269</v>
      </c>
      <c r="AJ41" s="21">
        <f t="shared" si="34"/>
        <v>231434</v>
      </c>
      <c r="AK41" s="21">
        <f t="shared" si="34"/>
        <v>0</v>
      </c>
      <c r="AL41" s="21">
        <f t="shared" si="34"/>
        <v>2064314</v>
      </c>
      <c r="AM41" s="21">
        <f t="shared" si="34"/>
        <v>953479</v>
      </c>
      <c r="AN41" s="21">
        <f t="shared" si="34"/>
        <v>-38510</v>
      </c>
      <c r="AO41" s="21">
        <f t="shared" si="34"/>
        <v>-16634</v>
      </c>
      <c r="AP41" s="21">
        <f t="shared" si="34"/>
        <v>0</v>
      </c>
      <c r="AQ41" s="21">
        <f t="shared" si="34"/>
        <v>49775</v>
      </c>
      <c r="AR41" s="21">
        <f t="shared" si="34"/>
        <v>-5369</v>
      </c>
      <c r="AS41" s="38">
        <f t="shared" si="34"/>
        <v>953479</v>
      </c>
      <c r="AT41" s="21">
        <f t="shared" si="34"/>
        <v>560783</v>
      </c>
      <c r="AU41" s="21">
        <f t="shared" si="34"/>
        <v>0</v>
      </c>
      <c r="AV41" s="21">
        <f t="shared" si="34"/>
        <v>0</v>
      </c>
      <c r="AW41" s="21">
        <f t="shared" si="34"/>
        <v>1514262</v>
      </c>
      <c r="AX41" s="21">
        <f t="shared" si="34"/>
        <v>-5369</v>
      </c>
      <c r="AY41" s="21">
        <f t="shared" si="34"/>
        <v>-427</v>
      </c>
      <c r="AZ41" s="21">
        <f t="shared" si="34"/>
        <v>0</v>
      </c>
      <c r="BA41" s="21">
        <f t="shared" si="34"/>
        <v>-65584</v>
      </c>
      <c r="BB41" s="21">
        <f t="shared" si="34"/>
        <v>-71380</v>
      </c>
      <c r="BC41" s="20">
        <f t="shared" si="34"/>
        <v>1514262</v>
      </c>
      <c r="BD41" s="21">
        <f t="shared" si="34"/>
        <v>204525.5199999999</v>
      </c>
      <c r="BE41" s="21">
        <f t="shared" si="34"/>
        <v>562006</v>
      </c>
      <c r="BF41" s="21">
        <f t="shared" si="34"/>
        <v>1508410</v>
      </c>
      <c r="BG41" s="21">
        <f t="shared" si="34"/>
        <v>2665191.52</v>
      </c>
      <c r="BH41" s="21">
        <f t="shared" si="34"/>
        <v>-71380</v>
      </c>
      <c r="BI41" s="21">
        <f t="shared" si="34"/>
        <v>4353.0200000000023</v>
      </c>
      <c r="BJ41" s="21">
        <f t="shared" si="34"/>
        <v>-395053</v>
      </c>
      <c r="BK41" s="21">
        <f t="shared" si="34"/>
        <v>98790</v>
      </c>
      <c r="BL41" s="116">
        <f t="shared" si="34"/>
        <v>426816.02</v>
      </c>
      <c r="BM41" s="20">
        <f t="shared" si="34"/>
        <v>0</v>
      </c>
      <c r="BN41" s="21">
        <f t="shared" si="34"/>
        <v>0</v>
      </c>
      <c r="BO41" s="21">
        <f t="shared" si="34"/>
        <v>2665191.52</v>
      </c>
      <c r="BP41" s="21">
        <f t="shared" si="34"/>
        <v>426816.02</v>
      </c>
      <c r="BQ41" s="20">
        <f t="shared" si="34"/>
        <v>81080.069108000011</v>
      </c>
      <c r="BR41" s="21">
        <f>SUM(BR21:BR37)</f>
        <v>0</v>
      </c>
      <c r="BS41" s="21">
        <f>SUM(BS21:BS37)</f>
        <v>507896.08910800004</v>
      </c>
      <c r="BT41" s="21">
        <f>SUM(BT39,BT40)</f>
        <v>1655619.9391079997</v>
      </c>
      <c r="BU41" s="21"/>
      <c r="BV41" s="111">
        <f>SUM(BV39,BV40)</f>
        <v>1484807.7199999997</v>
      </c>
      <c r="BW41" s="112">
        <f>ROUND(BV41-SUM(BG41,BL41),2)</f>
        <v>-1607199.82</v>
      </c>
      <c r="BX41" s="3"/>
      <c r="BY41" s="83"/>
      <c r="BZ41" s="83"/>
      <c r="CA41" s="83"/>
      <c r="CB41" s="83"/>
    </row>
    <row r="42" spans="1:80" s="29" customFormat="1" ht="15" thickBot="1" x14ac:dyDescent="0.35">
      <c r="A42"/>
      <c r="B42"/>
      <c r="C42" s="89"/>
      <c r="D42" s="166"/>
      <c r="E42" s="21"/>
      <c r="F42" s="21"/>
      <c r="G42" s="21"/>
      <c r="H42" s="21"/>
      <c r="I42" s="21"/>
      <c r="J42" s="21"/>
      <c r="K42" s="21"/>
      <c r="L42" s="21"/>
      <c r="M42" s="21"/>
      <c r="N42" s="116"/>
      <c r="O42" s="21"/>
      <c r="P42" s="21"/>
      <c r="Q42" s="21"/>
      <c r="R42" s="21"/>
      <c r="S42" s="21"/>
      <c r="T42" s="21"/>
      <c r="U42" s="21"/>
      <c r="V42" s="21"/>
      <c r="W42" s="21"/>
      <c r="X42" s="116"/>
      <c r="Y42" s="21"/>
      <c r="Z42" s="21"/>
      <c r="AA42" s="21"/>
      <c r="AB42" s="21"/>
      <c r="AC42" s="21"/>
      <c r="AD42" s="21"/>
      <c r="AE42" s="21"/>
      <c r="AF42" s="21"/>
      <c r="AG42" s="21"/>
      <c r="AH42" s="116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92"/>
      <c r="AT42" s="21"/>
      <c r="AU42" s="21"/>
      <c r="AV42" s="21"/>
      <c r="AW42" s="21"/>
      <c r="AX42" s="21"/>
      <c r="AY42" s="21"/>
      <c r="AZ42" s="21"/>
      <c r="BA42" s="21"/>
      <c r="BB42" s="21"/>
      <c r="BC42" s="20"/>
      <c r="BD42" s="21"/>
      <c r="BE42" s="21"/>
      <c r="BF42" s="21"/>
      <c r="BG42" s="21"/>
      <c r="BH42" s="21"/>
      <c r="BI42" s="21"/>
      <c r="BJ42" s="21"/>
      <c r="BK42" s="21"/>
      <c r="BL42" s="116"/>
      <c r="BM42" s="20"/>
      <c r="BN42" s="21"/>
      <c r="BO42" s="21"/>
      <c r="BP42" s="21"/>
      <c r="BQ42" s="20"/>
      <c r="BR42" s="21"/>
      <c r="BS42" s="21"/>
      <c r="BT42" s="21"/>
      <c r="BU42" s="21"/>
      <c r="BV42" s="111"/>
      <c r="BW42" s="112"/>
      <c r="BX42" s="3"/>
      <c r="BY42" s="83"/>
      <c r="BZ42" s="83"/>
      <c r="CA42" s="83"/>
      <c r="CB42" s="83"/>
    </row>
    <row r="43" spans="1:80" s="99" customFormat="1" hidden="1" thickBot="1" x14ac:dyDescent="0.3">
      <c r="A43" s="93"/>
      <c r="B43" s="93"/>
      <c r="C43" s="86" t="s">
        <v>94</v>
      </c>
      <c r="D43" s="167"/>
      <c r="E43" s="21">
        <f>E29</f>
        <v>0</v>
      </c>
      <c r="F43" s="21">
        <f t="shared" ref="F43:BQ43" si="35">F29</f>
        <v>0</v>
      </c>
      <c r="G43" s="21">
        <f t="shared" si="35"/>
        <v>0</v>
      </c>
      <c r="H43" s="21">
        <f t="shared" si="35"/>
        <v>-1092021</v>
      </c>
      <c r="I43" s="21">
        <f t="shared" si="35"/>
        <v>-1092021</v>
      </c>
      <c r="J43" s="21">
        <f t="shared" si="35"/>
        <v>0</v>
      </c>
      <c r="K43" s="21">
        <f t="shared" si="35"/>
        <v>0</v>
      </c>
      <c r="L43" s="21">
        <f t="shared" si="35"/>
        <v>0</v>
      </c>
      <c r="M43" s="21">
        <f t="shared" si="35"/>
        <v>2332</v>
      </c>
      <c r="N43" s="21">
        <f t="shared" si="35"/>
        <v>2332</v>
      </c>
      <c r="O43" s="20">
        <f t="shared" si="35"/>
        <v>-1092021</v>
      </c>
      <c r="P43" s="21">
        <f t="shared" si="35"/>
        <v>-2066117</v>
      </c>
      <c r="Q43" s="21">
        <f t="shared" si="35"/>
        <v>0</v>
      </c>
      <c r="R43" s="21">
        <f t="shared" si="35"/>
        <v>1957644</v>
      </c>
      <c r="S43" s="21">
        <f t="shared" si="35"/>
        <v>-1200494</v>
      </c>
      <c r="T43" s="21">
        <f t="shared" si="35"/>
        <v>2332</v>
      </c>
      <c r="U43" s="21">
        <f t="shared" si="35"/>
        <v>-18295</v>
      </c>
      <c r="V43" s="21">
        <f t="shared" si="35"/>
        <v>0</v>
      </c>
      <c r="W43" s="21">
        <f t="shared" si="35"/>
        <v>0</v>
      </c>
      <c r="X43" s="21">
        <f t="shared" si="35"/>
        <v>-15963</v>
      </c>
      <c r="Y43" s="20">
        <f t="shared" si="35"/>
        <v>-1200494</v>
      </c>
      <c r="Z43" s="21">
        <f t="shared" si="35"/>
        <v>151551</v>
      </c>
      <c r="AA43" s="21">
        <f t="shared" si="35"/>
        <v>0</v>
      </c>
      <c r="AB43" s="21">
        <f t="shared" si="35"/>
        <v>0</v>
      </c>
      <c r="AC43" s="21">
        <f t="shared" si="35"/>
        <v>-1048943</v>
      </c>
      <c r="AD43" s="21">
        <f t="shared" si="35"/>
        <v>-15963</v>
      </c>
      <c r="AE43" s="21">
        <f t="shared" si="35"/>
        <v>-23728</v>
      </c>
      <c r="AF43" s="21">
        <f t="shared" si="35"/>
        <v>0</v>
      </c>
      <c r="AG43" s="21">
        <f t="shared" si="35"/>
        <v>0</v>
      </c>
      <c r="AH43" s="116">
        <f t="shared" si="35"/>
        <v>-39691</v>
      </c>
      <c r="AI43" s="21">
        <f t="shared" si="35"/>
        <v>-1048943</v>
      </c>
      <c r="AJ43" s="21">
        <f t="shared" si="35"/>
        <v>22296</v>
      </c>
      <c r="AK43" s="21">
        <f t="shared" si="35"/>
        <v>0</v>
      </c>
      <c r="AL43" s="21">
        <f t="shared" si="35"/>
        <v>0</v>
      </c>
      <c r="AM43" s="21">
        <f t="shared" si="35"/>
        <v>-1026647</v>
      </c>
      <c r="AN43" s="21">
        <f t="shared" si="35"/>
        <v>-39691</v>
      </c>
      <c r="AO43" s="21">
        <f t="shared" si="35"/>
        <v>-12321</v>
      </c>
      <c r="AP43" s="21">
        <f t="shared" si="35"/>
        <v>0</v>
      </c>
      <c r="AQ43" s="21">
        <f t="shared" si="35"/>
        <v>0</v>
      </c>
      <c r="AR43" s="21">
        <f t="shared" si="35"/>
        <v>-52012</v>
      </c>
      <c r="AS43" s="95">
        <f t="shared" si="35"/>
        <v>-1026647</v>
      </c>
      <c r="AT43" s="21">
        <f t="shared" si="35"/>
        <v>-541921</v>
      </c>
      <c r="AU43" s="21">
        <f t="shared" si="35"/>
        <v>0</v>
      </c>
      <c r="AV43" s="21">
        <f t="shared" si="35"/>
        <v>0</v>
      </c>
      <c r="AW43" s="21">
        <f t="shared" si="35"/>
        <v>-1568568</v>
      </c>
      <c r="AX43" s="21">
        <f t="shared" si="35"/>
        <v>-52012</v>
      </c>
      <c r="AY43" s="21">
        <f t="shared" si="35"/>
        <v>-12343</v>
      </c>
      <c r="AZ43" s="21">
        <f t="shared" si="35"/>
        <v>0</v>
      </c>
      <c r="BA43" s="21">
        <f t="shared" si="35"/>
        <v>0</v>
      </c>
      <c r="BB43" s="116">
        <f t="shared" si="35"/>
        <v>-64355</v>
      </c>
      <c r="BC43" s="21">
        <f t="shared" si="35"/>
        <v>-1568568</v>
      </c>
      <c r="BD43" s="21">
        <f t="shared" si="35"/>
        <v>-123671.05</v>
      </c>
      <c r="BE43" s="21">
        <f t="shared" si="35"/>
        <v>0</v>
      </c>
      <c r="BF43" s="21">
        <f t="shared" si="35"/>
        <v>1692239</v>
      </c>
      <c r="BG43" s="21">
        <f t="shared" si="35"/>
        <v>-5.0000000046566129E-2</v>
      </c>
      <c r="BH43" s="21">
        <f t="shared" si="35"/>
        <v>-64355</v>
      </c>
      <c r="BI43" s="21">
        <f t="shared" si="35"/>
        <v>-30471.97</v>
      </c>
      <c r="BJ43" s="21">
        <f t="shared" si="35"/>
        <v>0</v>
      </c>
      <c r="BK43" s="21">
        <f t="shared" si="35"/>
        <v>94827</v>
      </c>
      <c r="BL43" s="21">
        <f t="shared" si="35"/>
        <v>2.9999999998835847E-2</v>
      </c>
      <c r="BM43" s="20">
        <f t="shared" si="35"/>
        <v>0</v>
      </c>
      <c r="BN43" s="21">
        <f t="shared" si="35"/>
        <v>0</v>
      </c>
      <c r="BO43" s="21">
        <f t="shared" si="35"/>
        <v>-5.0000000046566129E-2</v>
      </c>
      <c r="BP43" s="21">
        <f t="shared" si="35"/>
        <v>2.9999999998835847E-2</v>
      </c>
      <c r="BQ43" s="20">
        <f t="shared" si="35"/>
        <v>0</v>
      </c>
      <c r="BR43" s="21">
        <f>BR29</f>
        <v>0</v>
      </c>
      <c r="BS43" s="21">
        <f>BS29</f>
        <v>2.9999999998835847E-2</v>
      </c>
      <c r="BT43" s="49"/>
      <c r="BU43" s="21"/>
      <c r="BV43" s="164"/>
      <c r="BW43" s="168"/>
      <c r="BX43" s="97"/>
      <c r="BY43" s="98"/>
      <c r="BZ43" s="98"/>
      <c r="CA43" s="98"/>
      <c r="CB43" s="98"/>
    </row>
    <row r="44" spans="1:80" s="99" customFormat="1" hidden="1" thickBot="1" x14ac:dyDescent="0.3">
      <c r="A44" s="93"/>
      <c r="B44" s="93"/>
      <c r="C44" s="89" t="s">
        <v>95</v>
      </c>
      <c r="D44" s="167"/>
      <c r="E44" s="21">
        <f>SUM(E21:E37)-E29</f>
        <v>0</v>
      </c>
      <c r="F44" s="21">
        <f t="shared" ref="F44:BQ44" si="36">SUM(F21:F37)-F29</f>
        <v>0</v>
      </c>
      <c r="G44" s="21">
        <f t="shared" si="36"/>
        <v>0</v>
      </c>
      <c r="H44" s="21">
        <f t="shared" si="36"/>
        <v>497010</v>
      </c>
      <c r="I44" s="21">
        <f t="shared" si="36"/>
        <v>497010</v>
      </c>
      <c r="J44" s="21">
        <f t="shared" si="36"/>
        <v>0</v>
      </c>
      <c r="K44" s="21">
        <f t="shared" si="36"/>
        <v>0</v>
      </c>
      <c r="L44" s="21">
        <f t="shared" si="36"/>
        <v>0</v>
      </c>
      <c r="M44" s="21">
        <f t="shared" si="36"/>
        <v>-11827</v>
      </c>
      <c r="N44" s="116">
        <f t="shared" si="36"/>
        <v>-11827</v>
      </c>
      <c r="O44" s="21">
        <f t="shared" si="36"/>
        <v>497010</v>
      </c>
      <c r="P44" s="21">
        <f t="shared" si="36"/>
        <v>-518028</v>
      </c>
      <c r="Q44" s="21">
        <f t="shared" si="36"/>
        <v>0</v>
      </c>
      <c r="R44" s="21">
        <f t="shared" si="36"/>
        <v>0</v>
      </c>
      <c r="S44" s="21">
        <f t="shared" si="36"/>
        <v>-21018</v>
      </c>
      <c r="T44" s="21">
        <f t="shared" si="36"/>
        <v>-11827</v>
      </c>
      <c r="U44" s="21">
        <f t="shared" si="36"/>
        <v>12125</v>
      </c>
      <c r="V44" s="21">
        <f t="shared" si="36"/>
        <v>0</v>
      </c>
      <c r="W44" s="21">
        <f t="shared" si="36"/>
        <v>0</v>
      </c>
      <c r="X44" s="21">
        <f t="shared" si="36"/>
        <v>298</v>
      </c>
      <c r="Y44" s="20">
        <f t="shared" si="36"/>
        <v>-21018</v>
      </c>
      <c r="Z44" s="21">
        <f t="shared" si="36"/>
        <v>-272308</v>
      </c>
      <c r="AA44" s="21">
        <f t="shared" si="36"/>
        <v>0</v>
      </c>
      <c r="AB44" s="21">
        <f t="shared" si="36"/>
        <v>0</v>
      </c>
      <c r="AC44" s="21">
        <f t="shared" si="36"/>
        <v>-293326</v>
      </c>
      <c r="AD44" s="21">
        <f t="shared" si="36"/>
        <v>298</v>
      </c>
      <c r="AE44" s="21">
        <f t="shared" si="36"/>
        <v>883</v>
      </c>
      <c r="AF44" s="21">
        <f t="shared" si="36"/>
        <v>0</v>
      </c>
      <c r="AG44" s="21">
        <f t="shared" si="36"/>
        <v>0</v>
      </c>
      <c r="AH44" s="21">
        <f t="shared" si="36"/>
        <v>1181</v>
      </c>
      <c r="AI44" s="20">
        <f t="shared" si="36"/>
        <v>-293326</v>
      </c>
      <c r="AJ44" s="21">
        <f t="shared" si="36"/>
        <v>209138</v>
      </c>
      <c r="AK44" s="21">
        <f t="shared" si="36"/>
        <v>0</v>
      </c>
      <c r="AL44" s="21">
        <f t="shared" si="36"/>
        <v>2064314</v>
      </c>
      <c r="AM44" s="21">
        <f t="shared" si="36"/>
        <v>1980126</v>
      </c>
      <c r="AN44" s="21">
        <f t="shared" si="36"/>
        <v>1181</v>
      </c>
      <c r="AO44" s="21">
        <f t="shared" si="36"/>
        <v>-4313</v>
      </c>
      <c r="AP44" s="21">
        <f t="shared" si="36"/>
        <v>0</v>
      </c>
      <c r="AQ44" s="21">
        <f t="shared" si="36"/>
        <v>49775</v>
      </c>
      <c r="AR44" s="21">
        <f t="shared" si="36"/>
        <v>46643</v>
      </c>
      <c r="AS44" s="91">
        <f t="shared" si="36"/>
        <v>1980126</v>
      </c>
      <c r="AT44" s="21">
        <f t="shared" si="36"/>
        <v>1102704</v>
      </c>
      <c r="AU44" s="21">
        <f t="shared" si="36"/>
        <v>0</v>
      </c>
      <c r="AV44" s="21">
        <f t="shared" si="36"/>
        <v>0</v>
      </c>
      <c r="AW44" s="21">
        <f t="shared" si="36"/>
        <v>3082830</v>
      </c>
      <c r="AX44" s="21">
        <f t="shared" si="36"/>
        <v>46643</v>
      </c>
      <c r="AY44" s="21">
        <f t="shared" si="36"/>
        <v>11916</v>
      </c>
      <c r="AZ44" s="21">
        <f t="shared" si="36"/>
        <v>0</v>
      </c>
      <c r="BA44" s="21">
        <f t="shared" si="36"/>
        <v>-65584</v>
      </c>
      <c r="BB44" s="21">
        <f t="shared" si="36"/>
        <v>-7025</v>
      </c>
      <c r="BC44" s="20">
        <f t="shared" si="36"/>
        <v>3082830</v>
      </c>
      <c r="BD44" s="21">
        <f t="shared" si="36"/>
        <v>328196.56999999989</v>
      </c>
      <c r="BE44" s="21">
        <f t="shared" si="36"/>
        <v>562006</v>
      </c>
      <c r="BF44" s="21">
        <f t="shared" si="36"/>
        <v>-183829</v>
      </c>
      <c r="BG44" s="21">
        <f t="shared" si="36"/>
        <v>2665191.5700000003</v>
      </c>
      <c r="BH44" s="21">
        <f t="shared" si="36"/>
        <v>-7025</v>
      </c>
      <c r="BI44" s="21">
        <f t="shared" si="36"/>
        <v>34824.990000000005</v>
      </c>
      <c r="BJ44" s="21">
        <f t="shared" si="36"/>
        <v>-395053</v>
      </c>
      <c r="BK44" s="21">
        <f t="shared" si="36"/>
        <v>3963</v>
      </c>
      <c r="BL44" s="21">
        <f t="shared" si="36"/>
        <v>426815.99</v>
      </c>
      <c r="BM44" s="20">
        <f t="shared" si="36"/>
        <v>0</v>
      </c>
      <c r="BN44" s="21">
        <f t="shared" si="36"/>
        <v>0</v>
      </c>
      <c r="BO44" s="21">
        <f t="shared" si="36"/>
        <v>2665191.5700000003</v>
      </c>
      <c r="BP44" s="116">
        <f t="shared" si="36"/>
        <v>426815.99</v>
      </c>
      <c r="BQ44" s="21">
        <f t="shared" si="36"/>
        <v>81080.069108000011</v>
      </c>
      <c r="BR44" s="21">
        <f>SUM(BR21:BR37)-BR29</f>
        <v>0</v>
      </c>
      <c r="BS44" s="21">
        <f>SUM(BS21:BS37)-BS29</f>
        <v>507896.05910800002</v>
      </c>
      <c r="BT44" s="49"/>
      <c r="BU44" s="21"/>
      <c r="BV44" s="164"/>
      <c r="BW44" s="168"/>
      <c r="BX44" s="97"/>
      <c r="BY44" s="98"/>
      <c r="BZ44" s="98"/>
      <c r="CA44" s="98"/>
      <c r="CB44" s="98"/>
    </row>
    <row r="45" spans="1:80" s="99" customFormat="1" ht="15.75" hidden="1" customHeight="1" x14ac:dyDescent="0.25">
      <c r="A45" s="93"/>
      <c r="B45" s="93"/>
      <c r="C45" s="89" t="s">
        <v>96</v>
      </c>
      <c r="D45" s="167"/>
      <c r="E45" s="21">
        <f>SUM(E43:E44)</f>
        <v>0</v>
      </c>
      <c r="F45" s="21">
        <f t="shared" ref="F45:BQ45" si="37">SUM(F43:F44)</f>
        <v>0</v>
      </c>
      <c r="G45" s="21">
        <f t="shared" si="37"/>
        <v>0</v>
      </c>
      <c r="H45" s="21">
        <f t="shared" si="37"/>
        <v>-595011</v>
      </c>
      <c r="I45" s="21">
        <f t="shared" si="37"/>
        <v>-595011</v>
      </c>
      <c r="J45" s="21">
        <f t="shared" si="37"/>
        <v>0</v>
      </c>
      <c r="K45" s="21">
        <f t="shared" si="37"/>
        <v>0</v>
      </c>
      <c r="L45" s="21">
        <f t="shared" si="37"/>
        <v>0</v>
      </c>
      <c r="M45" s="21">
        <f t="shared" si="37"/>
        <v>-9495</v>
      </c>
      <c r="N45" s="21">
        <f t="shared" si="37"/>
        <v>-9495</v>
      </c>
      <c r="O45" s="20">
        <f t="shared" si="37"/>
        <v>-595011</v>
      </c>
      <c r="P45" s="21">
        <f t="shared" si="37"/>
        <v>-2584145</v>
      </c>
      <c r="Q45" s="21">
        <f t="shared" si="37"/>
        <v>0</v>
      </c>
      <c r="R45" s="21">
        <f t="shared" si="37"/>
        <v>1957644</v>
      </c>
      <c r="S45" s="21">
        <f t="shared" si="37"/>
        <v>-1221512</v>
      </c>
      <c r="T45" s="21">
        <f t="shared" si="37"/>
        <v>-9495</v>
      </c>
      <c r="U45" s="21">
        <f t="shared" si="37"/>
        <v>-6170</v>
      </c>
      <c r="V45" s="21">
        <f t="shared" si="37"/>
        <v>0</v>
      </c>
      <c r="W45" s="21">
        <f t="shared" si="37"/>
        <v>0</v>
      </c>
      <c r="X45" s="116">
        <f t="shared" si="37"/>
        <v>-15665</v>
      </c>
      <c r="Y45" s="21">
        <f t="shared" si="37"/>
        <v>-1221512</v>
      </c>
      <c r="Z45" s="21">
        <f t="shared" si="37"/>
        <v>-120757</v>
      </c>
      <c r="AA45" s="21">
        <f t="shared" si="37"/>
        <v>0</v>
      </c>
      <c r="AB45" s="21">
        <f t="shared" si="37"/>
        <v>0</v>
      </c>
      <c r="AC45" s="21">
        <f t="shared" si="37"/>
        <v>-1342269</v>
      </c>
      <c r="AD45" s="21">
        <f t="shared" si="37"/>
        <v>-15665</v>
      </c>
      <c r="AE45" s="21">
        <f t="shared" si="37"/>
        <v>-22845</v>
      </c>
      <c r="AF45" s="21">
        <f t="shared" si="37"/>
        <v>0</v>
      </c>
      <c r="AG45" s="21">
        <f t="shared" si="37"/>
        <v>0</v>
      </c>
      <c r="AH45" s="116">
        <f t="shared" si="37"/>
        <v>-38510</v>
      </c>
      <c r="AI45" s="21">
        <f t="shared" si="37"/>
        <v>-1342269</v>
      </c>
      <c r="AJ45" s="21">
        <f t="shared" si="37"/>
        <v>231434</v>
      </c>
      <c r="AK45" s="21">
        <f t="shared" si="37"/>
        <v>0</v>
      </c>
      <c r="AL45" s="21">
        <f t="shared" si="37"/>
        <v>2064314</v>
      </c>
      <c r="AM45" s="21">
        <f t="shared" si="37"/>
        <v>953479</v>
      </c>
      <c r="AN45" s="21">
        <f t="shared" si="37"/>
        <v>-38510</v>
      </c>
      <c r="AO45" s="21">
        <f t="shared" si="37"/>
        <v>-16634</v>
      </c>
      <c r="AP45" s="21">
        <f t="shared" si="37"/>
        <v>0</v>
      </c>
      <c r="AQ45" s="21">
        <f t="shared" si="37"/>
        <v>49775</v>
      </c>
      <c r="AR45" s="21">
        <f t="shared" si="37"/>
        <v>-5369</v>
      </c>
      <c r="AS45" s="38">
        <f t="shared" si="37"/>
        <v>953479</v>
      </c>
      <c r="AT45" s="21">
        <f t="shared" si="37"/>
        <v>560783</v>
      </c>
      <c r="AU45" s="21">
        <f t="shared" si="37"/>
        <v>0</v>
      </c>
      <c r="AV45" s="21">
        <f t="shared" si="37"/>
        <v>0</v>
      </c>
      <c r="AW45" s="21">
        <f t="shared" si="37"/>
        <v>1514262</v>
      </c>
      <c r="AX45" s="21">
        <f t="shared" si="37"/>
        <v>-5369</v>
      </c>
      <c r="AY45" s="21">
        <f t="shared" si="37"/>
        <v>-427</v>
      </c>
      <c r="AZ45" s="21">
        <f t="shared" si="37"/>
        <v>0</v>
      </c>
      <c r="BA45" s="21">
        <f t="shared" si="37"/>
        <v>-65584</v>
      </c>
      <c r="BB45" s="21">
        <f t="shared" si="37"/>
        <v>-71380</v>
      </c>
      <c r="BC45" s="20">
        <f t="shared" si="37"/>
        <v>1514262</v>
      </c>
      <c r="BD45" s="21">
        <f t="shared" si="37"/>
        <v>204525.5199999999</v>
      </c>
      <c r="BE45" s="21">
        <f t="shared" si="37"/>
        <v>562006</v>
      </c>
      <c r="BF45" s="21">
        <f t="shared" si="37"/>
        <v>1508410</v>
      </c>
      <c r="BG45" s="21">
        <f t="shared" si="37"/>
        <v>2665191.5200000005</v>
      </c>
      <c r="BH45" s="21">
        <f t="shared" si="37"/>
        <v>-71380</v>
      </c>
      <c r="BI45" s="21">
        <f t="shared" si="37"/>
        <v>4353.0200000000041</v>
      </c>
      <c r="BJ45" s="21">
        <f t="shared" si="37"/>
        <v>-395053</v>
      </c>
      <c r="BK45" s="21">
        <f t="shared" si="37"/>
        <v>98790</v>
      </c>
      <c r="BL45" s="116">
        <f t="shared" si="37"/>
        <v>426816.02</v>
      </c>
      <c r="BM45" s="20">
        <f t="shared" si="37"/>
        <v>0</v>
      </c>
      <c r="BN45" s="21">
        <f t="shared" si="37"/>
        <v>0</v>
      </c>
      <c r="BO45" s="21">
        <f t="shared" si="37"/>
        <v>2665191.5200000005</v>
      </c>
      <c r="BP45" s="21">
        <f t="shared" si="37"/>
        <v>426816.02</v>
      </c>
      <c r="BQ45" s="20">
        <f t="shared" si="37"/>
        <v>81080.069108000011</v>
      </c>
      <c r="BR45" s="21">
        <f>SUM(BR43:BR44)</f>
        <v>0</v>
      </c>
      <c r="BS45" s="21">
        <f>SUM(BS43:BS44)</f>
        <v>507896.08910800004</v>
      </c>
      <c r="BT45" s="49"/>
      <c r="BU45" s="21"/>
      <c r="BV45" s="164">
        <f>SUM(BV41,BV43)</f>
        <v>1484807.7199999997</v>
      </c>
      <c r="BW45" s="168"/>
      <c r="BX45" s="97"/>
      <c r="BY45" s="98"/>
      <c r="BZ45" s="98"/>
      <c r="CA45" s="98"/>
      <c r="CB45" s="98"/>
    </row>
    <row r="46" spans="1:80" s="29" customFormat="1" ht="15" thickBot="1" x14ac:dyDescent="0.35">
      <c r="A46">
        <v>29</v>
      </c>
      <c r="B46"/>
      <c r="C46" s="100" t="s">
        <v>97</v>
      </c>
      <c r="D46" s="114">
        <v>1568</v>
      </c>
      <c r="E46" s="102"/>
      <c r="F46" s="102"/>
      <c r="G46" s="102"/>
      <c r="H46" s="102"/>
      <c r="I46" s="102"/>
      <c r="J46" s="102"/>
      <c r="K46" s="102"/>
      <c r="L46" s="102"/>
      <c r="M46" s="102"/>
      <c r="N46" s="115"/>
      <c r="O46" s="104"/>
      <c r="P46" s="105"/>
      <c r="Q46" s="105"/>
      <c r="R46" s="105"/>
      <c r="S46" s="80">
        <f>O46+P46-Q46+SUM(R46:R46)</f>
        <v>0</v>
      </c>
      <c r="T46" s="105"/>
      <c r="U46" s="105"/>
      <c r="V46" s="105"/>
      <c r="W46" s="105"/>
      <c r="X46" s="163">
        <f>T46+U46-V46+W46</f>
        <v>0</v>
      </c>
      <c r="Y46" s="106">
        <f>S46</f>
        <v>0</v>
      </c>
      <c r="Z46" s="105"/>
      <c r="AA46" s="105"/>
      <c r="AB46" s="105"/>
      <c r="AC46" s="80">
        <f>Y46+Z46-AA46+SUM(AB46:AB46)</f>
        <v>0</v>
      </c>
      <c r="AD46" s="80">
        <f>X46</f>
        <v>0</v>
      </c>
      <c r="AE46" s="105"/>
      <c r="AF46" s="105"/>
      <c r="AG46" s="44"/>
      <c r="AH46" s="163">
        <f>AD46+AE46-AF46+AG46</f>
        <v>0</v>
      </c>
      <c r="AI46" s="107">
        <f>AC46</f>
        <v>0</v>
      </c>
      <c r="AJ46" s="105"/>
      <c r="AK46" s="105"/>
      <c r="AL46" s="108"/>
      <c r="AM46" s="80">
        <f>AI46+AJ46-AK46+SUM(AL46:AL46)</f>
        <v>0</v>
      </c>
      <c r="AN46" s="80">
        <f>AH46</f>
        <v>0</v>
      </c>
      <c r="AO46" s="105"/>
      <c r="AP46" s="105"/>
      <c r="AQ46" s="108"/>
      <c r="AR46" s="163">
        <f>AN46+AO46-AP46+AQ46</f>
        <v>0</v>
      </c>
      <c r="AS46" s="107">
        <f>AM46</f>
        <v>0</v>
      </c>
      <c r="AT46" s="105"/>
      <c r="AU46" s="105"/>
      <c r="AV46" s="105"/>
      <c r="AW46" s="80">
        <f>AS46+AT46-AU46+SUM(AV46:AV46)</f>
        <v>0</v>
      </c>
      <c r="AX46" s="80">
        <f>AR46</f>
        <v>0</v>
      </c>
      <c r="AY46" s="45"/>
      <c r="AZ46" s="105"/>
      <c r="BA46" s="105"/>
      <c r="BB46" s="80">
        <f>AX46+AY46-AZ46+BA46</f>
        <v>0</v>
      </c>
      <c r="BC46" s="107">
        <f>AW46</f>
        <v>0</v>
      </c>
      <c r="BD46" s="45"/>
      <c r="BE46" s="45">
        <v>0</v>
      </c>
      <c r="BF46" s="45"/>
      <c r="BG46" s="80">
        <f>BC46+BD46-BE46+SUM(BF46:BF46)</f>
        <v>0</v>
      </c>
      <c r="BH46" s="80">
        <f>BB46</f>
        <v>0</v>
      </c>
      <c r="BI46" s="45"/>
      <c r="BJ46" s="105"/>
      <c r="BK46" s="105"/>
      <c r="BL46" s="163">
        <f>BH46+BI46-BJ46+BK46</f>
        <v>0</v>
      </c>
      <c r="BM46" s="45"/>
      <c r="BN46" s="45"/>
      <c r="BO46" s="39">
        <f>BG46-BM46</f>
        <v>0</v>
      </c>
      <c r="BP46" s="109">
        <f>BL46-BN46</f>
        <v>0</v>
      </c>
      <c r="BQ46" s="110"/>
      <c r="BR46" s="45"/>
      <c r="BS46" s="21">
        <f>BP46+BQ46+BR46</f>
        <v>0</v>
      </c>
      <c r="BT46" s="49">
        <f>SUM(BO46:BR46)</f>
        <v>0</v>
      </c>
      <c r="BU46" s="21"/>
      <c r="BV46" s="111">
        <v>0</v>
      </c>
      <c r="BW46" s="112">
        <f>ROUND(BV46-SUM(BG46,BL46),2)</f>
        <v>0</v>
      </c>
      <c r="BX46" s="3" t="str">
        <f t="shared" si="18"/>
        <v/>
      </c>
      <c r="BY46" s="83"/>
      <c r="BZ46" s="83"/>
      <c r="CA46" s="83"/>
      <c r="CB46" s="83"/>
    </row>
    <row r="47" spans="1:80" s="29" customFormat="1" ht="32.25" customHeight="1" thickBot="1" x14ac:dyDescent="0.35">
      <c r="A47"/>
      <c r="B47"/>
      <c r="C47" s="113" t="s">
        <v>98</v>
      </c>
      <c r="D47" s="114">
        <v>1509</v>
      </c>
      <c r="E47" s="102"/>
      <c r="F47" s="102"/>
      <c r="G47" s="102"/>
      <c r="H47" s="102"/>
      <c r="I47" s="102"/>
      <c r="J47" s="102"/>
      <c r="K47" s="102"/>
      <c r="L47" s="102"/>
      <c r="M47" s="102"/>
      <c r="N47" s="115"/>
      <c r="O47" s="102"/>
      <c r="P47" s="102"/>
      <c r="Q47" s="102"/>
      <c r="R47" s="102"/>
      <c r="S47" s="102"/>
      <c r="T47" s="102"/>
      <c r="U47" s="102"/>
      <c r="V47" s="102"/>
      <c r="W47" s="102"/>
      <c r="X47" s="115"/>
      <c r="Y47" s="102"/>
      <c r="Z47" s="102"/>
      <c r="AA47" s="102"/>
      <c r="AB47" s="102"/>
      <c r="AC47" s="102"/>
      <c r="AD47" s="102"/>
      <c r="AE47" s="102"/>
      <c r="AF47" s="102"/>
      <c r="AG47" s="102"/>
      <c r="AH47" s="115"/>
      <c r="AI47" s="38">
        <f>AC47</f>
        <v>0</v>
      </c>
      <c r="AJ47" s="42"/>
      <c r="AK47" s="42"/>
      <c r="AL47" s="67"/>
      <c r="AM47" s="21">
        <f>AI47+AJ47-AK47+SUM(AL47:AL47)</f>
        <v>0</v>
      </c>
      <c r="AN47" s="39">
        <f>AH47</f>
        <v>0</v>
      </c>
      <c r="AO47" s="42"/>
      <c r="AP47" s="42"/>
      <c r="AQ47" s="43"/>
      <c r="AR47" s="116">
        <f>AN47+AO47-AP47+AQ47</f>
        <v>0</v>
      </c>
      <c r="AS47" s="38">
        <f>AM47</f>
        <v>0</v>
      </c>
      <c r="AT47" s="43"/>
      <c r="AU47" s="42"/>
      <c r="AV47" s="42"/>
      <c r="AW47" s="21">
        <f>AS47+AT47-AU47+SUM(AV47:AV47)</f>
        <v>0</v>
      </c>
      <c r="AX47" s="39">
        <f>AR47</f>
        <v>0</v>
      </c>
      <c r="AY47" s="43"/>
      <c r="AZ47" s="42"/>
      <c r="BA47" s="42"/>
      <c r="BB47" s="21">
        <f>AX47+AY47-AZ47+BA47</f>
        <v>0</v>
      </c>
      <c r="BC47" s="38">
        <f>AW47</f>
        <v>0</v>
      </c>
      <c r="BD47" s="45"/>
      <c r="BE47" s="44"/>
      <c r="BF47" s="44"/>
      <c r="BG47" s="21">
        <f>BC47+BD47-BE47+SUM(BF47:BF47)</f>
        <v>0</v>
      </c>
      <c r="BH47" s="39">
        <f>BB47</f>
        <v>0</v>
      </c>
      <c r="BI47" s="45"/>
      <c r="BJ47" s="44"/>
      <c r="BK47" s="44"/>
      <c r="BL47" s="116">
        <f>BH47+BI47-BJ47+BK47</f>
        <v>0</v>
      </c>
      <c r="BM47" s="45"/>
      <c r="BN47" s="45"/>
      <c r="BO47" s="39">
        <f>BG47-BM47</f>
        <v>0</v>
      </c>
      <c r="BP47" s="46">
        <f>BL47-BN47</f>
        <v>0</v>
      </c>
      <c r="BQ47" s="47"/>
      <c r="BR47" s="45"/>
      <c r="BS47" s="48">
        <f>BP47+BQ47+BR47</f>
        <v>0</v>
      </c>
      <c r="BT47" s="49">
        <f>SUM(BO47:BR47)</f>
        <v>0</v>
      </c>
      <c r="BU47" s="21"/>
      <c r="BV47" s="117"/>
      <c r="BW47" s="112">
        <f>ROUND(BV47-SUM(BG47,BL47),2)</f>
        <v>0</v>
      </c>
      <c r="BX47" s="3" t="str">
        <f>IF(ABS(BW47)&gt;1,"Please provide an explanation of the variance in the Manager's Summary","")</f>
        <v/>
      </c>
      <c r="BY47" s="83"/>
      <c r="BZ47" s="83"/>
      <c r="CA47" s="83"/>
      <c r="CB47" s="83"/>
    </row>
    <row r="48" spans="1:80" s="172" customFormat="1" ht="43.5" customHeight="1" thickBot="1" x14ac:dyDescent="0.35">
      <c r="A48" s="118"/>
      <c r="B48" s="118"/>
      <c r="C48" s="119" t="s">
        <v>99</v>
      </c>
      <c r="D48" s="120"/>
      <c r="E48" s="169">
        <f>SUM(E41,E46,E47)</f>
        <v>0</v>
      </c>
      <c r="F48" s="169">
        <f t="shared" ref="F48:BQ48" si="38">SUM(F41,F46,F47)</f>
        <v>0</v>
      </c>
      <c r="G48" s="169">
        <f t="shared" si="38"/>
        <v>0</v>
      </c>
      <c r="H48" s="169">
        <f t="shared" si="38"/>
        <v>-595011</v>
      </c>
      <c r="I48" s="169">
        <f t="shared" si="38"/>
        <v>-595011</v>
      </c>
      <c r="J48" s="169">
        <f t="shared" si="38"/>
        <v>0</v>
      </c>
      <c r="K48" s="169">
        <f t="shared" si="38"/>
        <v>0</v>
      </c>
      <c r="L48" s="169">
        <f t="shared" si="38"/>
        <v>0</v>
      </c>
      <c r="M48" s="169">
        <f t="shared" si="38"/>
        <v>-9495</v>
      </c>
      <c r="N48" s="122">
        <f t="shared" si="38"/>
        <v>-9495</v>
      </c>
      <c r="O48" s="123">
        <f t="shared" si="38"/>
        <v>-595011</v>
      </c>
      <c r="P48" s="169">
        <f t="shared" si="38"/>
        <v>-2584145</v>
      </c>
      <c r="Q48" s="169">
        <f t="shared" si="38"/>
        <v>0</v>
      </c>
      <c r="R48" s="169">
        <f t="shared" si="38"/>
        <v>1957644</v>
      </c>
      <c r="S48" s="169">
        <f t="shared" si="38"/>
        <v>-1221512</v>
      </c>
      <c r="T48" s="169">
        <f t="shared" si="38"/>
        <v>-9495</v>
      </c>
      <c r="U48" s="169">
        <f t="shared" si="38"/>
        <v>-6170</v>
      </c>
      <c r="V48" s="169">
        <f t="shared" si="38"/>
        <v>0</v>
      </c>
      <c r="W48" s="169">
        <f t="shared" si="38"/>
        <v>0</v>
      </c>
      <c r="X48" s="169">
        <f t="shared" si="38"/>
        <v>-15665</v>
      </c>
      <c r="Y48" s="123">
        <f t="shared" si="38"/>
        <v>-1221512</v>
      </c>
      <c r="Z48" s="169">
        <f t="shared" si="38"/>
        <v>-120757</v>
      </c>
      <c r="AA48" s="169">
        <f t="shared" si="38"/>
        <v>0</v>
      </c>
      <c r="AB48" s="169">
        <f t="shared" si="38"/>
        <v>0</v>
      </c>
      <c r="AC48" s="169">
        <f t="shared" si="38"/>
        <v>-1342269</v>
      </c>
      <c r="AD48" s="169">
        <f t="shared" si="38"/>
        <v>-15665</v>
      </c>
      <c r="AE48" s="169">
        <f t="shared" si="38"/>
        <v>-22845</v>
      </c>
      <c r="AF48" s="169">
        <f t="shared" si="38"/>
        <v>0</v>
      </c>
      <c r="AG48" s="169">
        <f t="shared" si="38"/>
        <v>0</v>
      </c>
      <c r="AH48" s="169">
        <f t="shared" si="38"/>
        <v>-38510</v>
      </c>
      <c r="AI48" s="123">
        <f t="shared" si="38"/>
        <v>-1342269</v>
      </c>
      <c r="AJ48" s="169">
        <f t="shared" si="38"/>
        <v>231434</v>
      </c>
      <c r="AK48" s="169">
        <f t="shared" si="38"/>
        <v>0</v>
      </c>
      <c r="AL48" s="169">
        <f t="shared" si="38"/>
        <v>2064314</v>
      </c>
      <c r="AM48" s="169">
        <f t="shared" si="38"/>
        <v>953479</v>
      </c>
      <c r="AN48" s="169">
        <f t="shared" si="38"/>
        <v>-38510</v>
      </c>
      <c r="AO48" s="169">
        <f t="shared" si="38"/>
        <v>-16634</v>
      </c>
      <c r="AP48" s="169">
        <f t="shared" si="38"/>
        <v>0</v>
      </c>
      <c r="AQ48" s="169">
        <f t="shared" si="38"/>
        <v>49775</v>
      </c>
      <c r="AR48" s="169">
        <f t="shared" si="38"/>
        <v>-5369</v>
      </c>
      <c r="AS48" s="123">
        <f t="shared" si="38"/>
        <v>953479</v>
      </c>
      <c r="AT48" s="169">
        <f t="shared" si="38"/>
        <v>560783</v>
      </c>
      <c r="AU48" s="169">
        <f t="shared" si="38"/>
        <v>0</v>
      </c>
      <c r="AV48" s="169">
        <f t="shared" si="38"/>
        <v>0</v>
      </c>
      <c r="AW48" s="169">
        <f t="shared" si="38"/>
        <v>1514262</v>
      </c>
      <c r="AX48" s="169">
        <f t="shared" si="38"/>
        <v>-5369</v>
      </c>
      <c r="AY48" s="169">
        <f t="shared" si="38"/>
        <v>-427</v>
      </c>
      <c r="AZ48" s="169">
        <f t="shared" si="38"/>
        <v>0</v>
      </c>
      <c r="BA48" s="169">
        <f t="shared" si="38"/>
        <v>-65584</v>
      </c>
      <c r="BB48" s="169">
        <f t="shared" si="38"/>
        <v>-71380</v>
      </c>
      <c r="BC48" s="123">
        <f t="shared" si="38"/>
        <v>1514262</v>
      </c>
      <c r="BD48" s="169">
        <f t="shared" si="38"/>
        <v>204525.5199999999</v>
      </c>
      <c r="BE48" s="169">
        <f t="shared" si="38"/>
        <v>562006</v>
      </c>
      <c r="BF48" s="169">
        <f t="shared" si="38"/>
        <v>1508410</v>
      </c>
      <c r="BG48" s="169">
        <f t="shared" si="38"/>
        <v>2665191.52</v>
      </c>
      <c r="BH48" s="169">
        <f t="shared" si="38"/>
        <v>-71380</v>
      </c>
      <c r="BI48" s="169">
        <f t="shared" si="38"/>
        <v>4353.0200000000023</v>
      </c>
      <c r="BJ48" s="169">
        <f t="shared" si="38"/>
        <v>-395053</v>
      </c>
      <c r="BK48" s="169">
        <f t="shared" si="38"/>
        <v>98790</v>
      </c>
      <c r="BL48" s="122">
        <f t="shared" si="38"/>
        <v>426816.02</v>
      </c>
      <c r="BM48" s="169">
        <f t="shared" si="38"/>
        <v>0</v>
      </c>
      <c r="BN48" s="169">
        <f t="shared" si="38"/>
        <v>0</v>
      </c>
      <c r="BO48" s="169">
        <f t="shared" si="38"/>
        <v>2665191.52</v>
      </c>
      <c r="BP48" s="169">
        <f t="shared" si="38"/>
        <v>426816.02</v>
      </c>
      <c r="BQ48" s="123">
        <f t="shared" si="38"/>
        <v>81080.069108000011</v>
      </c>
      <c r="BR48" s="169">
        <f>SUM(BR41,BR46,BR47)</f>
        <v>0</v>
      </c>
      <c r="BS48" s="169">
        <f>SUM(BS41,BS46,BS47)</f>
        <v>507896.08910800004</v>
      </c>
      <c r="BT48" s="169">
        <f>SUM(BT41,BT46,BT47)</f>
        <v>1655619.9391079997</v>
      </c>
      <c r="BU48" s="169"/>
      <c r="BV48" s="170">
        <f>SUM(BV41,BV46,BV47)</f>
        <v>1484807.7199999997</v>
      </c>
      <c r="BW48" s="125">
        <f>ROUND(SUM(BW41,BW46),2)</f>
        <v>-1607199.82</v>
      </c>
      <c r="BX48" s="171"/>
    </row>
  </sheetData>
  <mergeCells count="82">
    <mergeCell ref="C12:D15"/>
    <mergeCell ref="E16:N16"/>
    <mergeCell ref="O16:X16"/>
    <mergeCell ref="Y16:AH16"/>
    <mergeCell ref="AI16:AR16"/>
    <mergeCell ref="O17:O19"/>
    <mergeCell ref="BC16:BL16"/>
    <mergeCell ref="BM16:BP16"/>
    <mergeCell ref="BQ16:BT16"/>
    <mergeCell ref="C17:C19"/>
    <mergeCell ref="D17:D19"/>
    <mergeCell ref="E17:E19"/>
    <mergeCell ref="F17:F19"/>
    <mergeCell ref="G17:G19"/>
    <mergeCell ref="H17:H19"/>
    <mergeCell ref="I17:I19"/>
    <mergeCell ref="AS16:BB16"/>
    <mergeCell ref="J17:J19"/>
    <mergeCell ref="K17:K19"/>
    <mergeCell ref="L17:L19"/>
    <mergeCell ref="M17:M19"/>
    <mergeCell ref="N17:N19"/>
    <mergeCell ref="AA17:AA19"/>
    <mergeCell ref="P17:P19"/>
    <mergeCell ref="Q17:Q19"/>
    <mergeCell ref="R17:R19"/>
    <mergeCell ref="S17:S19"/>
    <mergeCell ref="T17:T19"/>
    <mergeCell ref="U17:U19"/>
    <mergeCell ref="V17:V19"/>
    <mergeCell ref="W17:W19"/>
    <mergeCell ref="X17:X19"/>
    <mergeCell ref="Y17:Y19"/>
    <mergeCell ref="Z17:Z19"/>
    <mergeCell ref="AM17:AM19"/>
    <mergeCell ref="AB17:AB19"/>
    <mergeCell ref="AC17:AC19"/>
    <mergeCell ref="AD17:AD19"/>
    <mergeCell ref="AE17:AE19"/>
    <mergeCell ref="AF17:AF19"/>
    <mergeCell ref="AG17:AG19"/>
    <mergeCell ref="AH17:AH19"/>
    <mergeCell ref="AI17:AI19"/>
    <mergeCell ref="AJ17:AJ19"/>
    <mergeCell ref="AK17:AK19"/>
    <mergeCell ref="AL17:AL19"/>
    <mergeCell ref="AY17:AY19"/>
    <mergeCell ref="AN17:AN19"/>
    <mergeCell ref="AO17:AO19"/>
    <mergeCell ref="AP17:AP19"/>
    <mergeCell ref="AQ17:AQ19"/>
    <mergeCell ref="AR17:AR19"/>
    <mergeCell ref="AS17:AS19"/>
    <mergeCell ref="AT17:AT19"/>
    <mergeCell ref="AU17:AU19"/>
    <mergeCell ref="AV17:AV19"/>
    <mergeCell ref="AW17:AW19"/>
    <mergeCell ref="AX17:AX19"/>
    <mergeCell ref="BK17:BK19"/>
    <mergeCell ref="AZ17:AZ19"/>
    <mergeCell ref="BA17:BA19"/>
    <mergeCell ref="BB17:BB19"/>
    <mergeCell ref="BC17:BC19"/>
    <mergeCell ref="BD17:BD19"/>
    <mergeCell ref="BE17:BE19"/>
    <mergeCell ref="BF17:BF19"/>
    <mergeCell ref="BG17:BG19"/>
    <mergeCell ref="BH17:BH19"/>
    <mergeCell ref="BI17:BI19"/>
    <mergeCell ref="BJ17:BJ19"/>
    <mergeCell ref="BW17:BW19"/>
    <mergeCell ref="BL17:BL19"/>
    <mergeCell ref="BM17:BM19"/>
    <mergeCell ref="BN17:BN19"/>
    <mergeCell ref="BO17:BO19"/>
    <mergeCell ref="BP17:BP19"/>
    <mergeCell ref="BQ17:BQ19"/>
    <mergeCell ref="BR17:BR19"/>
    <mergeCell ref="BS17:BS19"/>
    <mergeCell ref="BT17:BT19"/>
    <mergeCell ref="BU17:BU19"/>
    <mergeCell ref="BV17:BV19"/>
  </mergeCells>
  <dataValidations count="2">
    <dataValidation errorTitle="Selection Needed" error="Please select an option from the drop-down list." prompt="Use the following format eg: January 1, 2013" sqref="BU28:BU29 BU47" xr:uid="{5B1D0B85-B2F6-4472-85EA-8DEE3D5A64FB}"/>
    <dataValidation type="list" errorTitle="Selection Needed" error="Please select an option from the drop-down list." prompt="Use the following format eg: January 1, 2013" sqref="BU30:BU37" xr:uid="{D20686FA-810E-4B07-B33C-27ADD3798D5A}">
      <formula1>"Yes,No"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7C472-E8B4-4181-AC9E-5DFD0BA743D6}">
  <dimension ref="A1:N30"/>
  <sheetViews>
    <sheetView workbookViewId="0">
      <selection activeCell="G24" sqref="G24"/>
    </sheetView>
  </sheetViews>
  <sheetFormatPr defaultColWidth="9.109375" defaultRowHeight="14.4" x14ac:dyDescent="0.3"/>
  <cols>
    <col min="1" max="1" width="56.88671875" bestFit="1" customWidth="1"/>
    <col min="3" max="3" width="14.109375" customWidth="1"/>
    <col min="4" max="6" width="14.44140625" customWidth="1"/>
    <col min="7" max="8" width="22.5546875" customWidth="1"/>
    <col min="9" max="9" width="16.88671875" customWidth="1"/>
    <col min="10" max="10" width="21.109375" customWidth="1"/>
    <col min="11" max="12" width="13.5546875" customWidth="1"/>
    <col min="13" max="13" width="17.88671875" hidden="1" customWidth="1"/>
    <col min="14" max="14" width="20.109375" hidden="1" customWidth="1"/>
  </cols>
  <sheetData>
    <row r="1" spans="1:14" x14ac:dyDescent="0.3">
      <c r="A1" t="s">
        <v>100</v>
      </c>
    </row>
    <row r="11" spans="1:14" ht="39.75" customHeight="1" x14ac:dyDescent="0.3">
      <c r="A11" s="241" t="s">
        <v>120</v>
      </c>
      <c r="B11" s="241"/>
      <c r="C11" s="241"/>
      <c r="D11" s="241"/>
      <c r="E11" s="241"/>
      <c r="F11" s="241"/>
      <c r="G11" s="241"/>
      <c r="H11" s="241"/>
      <c r="I11" s="241"/>
      <c r="J11" s="241"/>
    </row>
    <row r="12" spans="1:14" ht="15" customHeight="1" x14ac:dyDescent="0.3">
      <c r="A12" s="242" t="s">
        <v>101</v>
      </c>
      <c r="B12" s="243"/>
      <c r="C12" s="133">
        <v>12</v>
      </c>
      <c r="D12" s="134"/>
      <c r="E12" s="134"/>
      <c r="F12" s="134"/>
      <c r="G12" s="134"/>
      <c r="H12" s="134"/>
      <c r="I12" s="134"/>
      <c r="J12" s="134"/>
      <c r="K12" s="135"/>
      <c r="L12" s="135"/>
    </row>
    <row r="13" spans="1:14" x14ac:dyDescent="0.3">
      <c r="A13" s="242" t="s">
        <v>102</v>
      </c>
      <c r="B13" s="243"/>
      <c r="C13" s="136">
        <v>12</v>
      </c>
      <c r="D13" s="137" t="str">
        <f>IF(C13&gt;0, "Rate Rider Recovery to be used below", "If no rate rider recovery period is proposed then the default recovery period of 12 months will be used")</f>
        <v>Rate Rider Recovery to be used below</v>
      </c>
      <c r="E13" s="137"/>
      <c r="F13" s="137"/>
      <c r="K13" s="135"/>
      <c r="L13" s="135"/>
    </row>
    <row r="14" spans="1:14" ht="15" customHeight="1" x14ac:dyDescent="0.3">
      <c r="A14" s="242" t="s">
        <v>103</v>
      </c>
      <c r="B14" s="243"/>
      <c r="C14" s="136">
        <v>12</v>
      </c>
      <c r="D14" s="137" t="str">
        <f>IF(C14&gt;0, "Rate Rider Recovery to be used below", "If no rate rider recovery period is proposed then the default recovery period of 12 months will be used")</f>
        <v>Rate Rider Recovery to be used below</v>
      </c>
      <c r="G14" s="138"/>
      <c r="H14" s="138"/>
    </row>
    <row r="15" spans="1:14" ht="17.25" customHeight="1" x14ac:dyDescent="0.3">
      <c r="A15" s="242" t="s">
        <v>104</v>
      </c>
      <c r="B15" s="243"/>
      <c r="C15" s="136">
        <v>12</v>
      </c>
      <c r="D15" s="137" t="str">
        <f>IF(C15&gt;0, "Rate Rider Recovery to be used below", "If no rate rider recovery period is proposed then the default recovery period of 12 months will be used")</f>
        <v>Rate Rider Recovery to be used below</v>
      </c>
      <c r="N15" s="139"/>
    </row>
    <row r="16" spans="1:14" ht="55.8" x14ac:dyDescent="0.3">
      <c r="A16" s="140" t="s">
        <v>105</v>
      </c>
      <c r="B16" s="141" t="s">
        <v>106</v>
      </c>
      <c r="C16" s="142" t="s">
        <v>107</v>
      </c>
      <c r="D16" s="143" t="s">
        <v>108</v>
      </c>
      <c r="E16" s="143" t="s">
        <v>121</v>
      </c>
      <c r="F16" s="143" t="s">
        <v>122</v>
      </c>
      <c r="G16" s="144" t="s">
        <v>123</v>
      </c>
      <c r="H16" s="144" t="s">
        <v>124</v>
      </c>
      <c r="I16" s="145" t="s">
        <v>125</v>
      </c>
      <c r="J16" s="145" t="s">
        <v>126</v>
      </c>
      <c r="K16" s="145" t="s">
        <v>109</v>
      </c>
      <c r="L16" s="145" t="s">
        <v>127</v>
      </c>
      <c r="M16" s="244" t="s">
        <v>110</v>
      </c>
      <c r="N16" s="245"/>
    </row>
    <row r="17" spans="1:14" x14ac:dyDescent="0.3">
      <c r="A17" s="146" t="s">
        <v>111</v>
      </c>
      <c r="B17" s="147" t="s">
        <v>112</v>
      </c>
      <c r="C17" s="148">
        <v>78678458.450000003</v>
      </c>
      <c r="D17" s="148">
        <v>0</v>
      </c>
      <c r="E17" s="148">
        <v>78678458.450000003</v>
      </c>
      <c r="F17" s="148">
        <v>0</v>
      </c>
      <c r="G17" s="149">
        <v>519389.94229865848</v>
      </c>
      <c r="I17" s="150">
        <f>ROUND(IF(ISERROR(G17/C17),0,IF(OR(ISBLANK(C13), OR(C13=0, C13="")), G17/C17/(C12/12), G17/C17/(C13/12))),4)</f>
        <v>6.6E-3</v>
      </c>
      <c r="K17" s="150">
        <f>ROUND(IF(ISERROR(0/C17), 0, IF(OR(ISBLANK(C14), OR(C14=0, C14="")), (0/C17)/(C12/12), (0/C17)/(C14/12))),4)</f>
        <v>0</v>
      </c>
      <c r="L17" s="151">
        <f>ROUND(IF(ISERROR(0/9601),0,IF(OR(ISBLANK(C15), OR(C15=0, C15="")),0/9601/(C12),0/9601/(C15))),4)</f>
        <v>0</v>
      </c>
      <c r="M17" s="151">
        <f>C17*I17*(C13/12)</f>
        <v>519277.82577</v>
      </c>
      <c r="N17" s="151">
        <f>E17*J17</f>
        <v>0</v>
      </c>
    </row>
    <row r="18" spans="1:14" x14ac:dyDescent="0.3">
      <c r="A18" s="146" t="s">
        <v>113</v>
      </c>
      <c r="B18" s="147" t="s">
        <v>112</v>
      </c>
      <c r="C18" s="148">
        <v>34760662.890000001</v>
      </c>
      <c r="D18" s="148">
        <v>0</v>
      </c>
      <c r="E18" s="148">
        <v>34760662.890000001</v>
      </c>
      <c r="F18" s="148">
        <v>0</v>
      </c>
      <c r="G18" s="149">
        <v>240546.68135437401</v>
      </c>
      <c r="I18" s="150">
        <f>ROUND(IF(ISERROR(G18/C18),0,IF(OR(ISBLANK(C13), OR(C13=0, C13="")), G18/C18/(C12/12), G18/C18/(C13/12))),4)</f>
        <v>6.8999999999999999E-3</v>
      </c>
      <c r="K18" s="150">
        <f>ROUND(IF(ISERROR(0/C18), 0, IF(OR(ISBLANK(C14), OR(C14=0, C14="")), (0/C18)/(C12/12), (0/C18)/(C14/12))),4)</f>
        <v>0</v>
      </c>
      <c r="L18" s="151">
        <f>ROUND(IF(ISERROR(0/1134),0,IF(OR(ISBLANK(C15), OR(C15=0, C15="")),0/1134/(C12),0/1134/(C15))),4)</f>
        <v>0</v>
      </c>
      <c r="M18" s="151">
        <f>C18*I18*(C13/12)</f>
        <v>239848.57394100001</v>
      </c>
      <c r="N18" s="151">
        <f>E18*J18</f>
        <v>0</v>
      </c>
    </row>
    <row r="19" spans="1:14" x14ac:dyDescent="0.3">
      <c r="A19" s="146" t="s">
        <v>114</v>
      </c>
      <c r="B19" s="147" t="s">
        <v>115</v>
      </c>
      <c r="C19" s="148">
        <v>110503499.95</v>
      </c>
      <c r="D19" s="148">
        <v>281712.42000000004</v>
      </c>
      <c r="E19" s="148">
        <v>110503499.95</v>
      </c>
      <c r="F19" s="148">
        <v>281712.42000000004</v>
      </c>
      <c r="G19" s="149">
        <v>777542.2409072509</v>
      </c>
      <c r="I19" s="150">
        <f>ROUND(IF(ISERROR(G19/D19),0,IF(OR(ISBLANK(C13), OR(C13=0, C13="")), G19/D19/(C12/12), G19/D19/(C13/12))),4)</f>
        <v>2.7601</v>
      </c>
      <c r="K19" s="150">
        <f>ROUND(IF(ISERROR(0/D19), 0, IF(OR(ISBLANK(C14), OR(C14=0, C14="")), (0/D19)/(C12/12), (0/D19)/(C14/12))),4)</f>
        <v>0</v>
      </c>
      <c r="L19" s="151">
        <f>ROUND(IF(ISERROR(0/99),0,IF(OR(ISBLANK(C15), OR(C15=0, C15="")),0/99/(C12),0/99/(C15))),4)</f>
        <v>0</v>
      </c>
      <c r="M19" s="151">
        <f>D19*I19*(C13/12)</f>
        <v>777554.45044200006</v>
      </c>
      <c r="N19" s="151">
        <f>F19*J19</f>
        <v>0</v>
      </c>
    </row>
    <row r="20" spans="1:14" x14ac:dyDescent="0.3">
      <c r="A20" s="146" t="s">
        <v>116</v>
      </c>
      <c r="B20" s="147" t="s">
        <v>115</v>
      </c>
      <c r="C20" s="148">
        <v>20808630.27</v>
      </c>
      <c r="D20" s="148">
        <v>39174.11</v>
      </c>
      <c r="E20" s="148">
        <v>20808630.27</v>
      </c>
      <c r="F20" s="148">
        <v>39174.11</v>
      </c>
      <c r="G20" s="149">
        <v>146416.98242740819</v>
      </c>
      <c r="I20" s="150">
        <f>ROUND(IF(ISERROR(G20/D20),0,IF(OR(ISBLANK(C13), OR(C13=0, C13="")), G20/D20/(C12/12), G20/D20/(C13/12))),4)</f>
        <v>3.7376</v>
      </c>
      <c r="K20" s="150">
        <f>ROUND(IF(ISERROR(0/D20), 0, IF(OR(ISBLANK(C14), OR(C14=0, C14="")), (0/D20)/(C12/12), (0/D20)/(C14/12))),4)</f>
        <v>0</v>
      </c>
      <c r="L20" s="151">
        <f>ROUND(IF(ISERROR(0/1),0,IF(OR(ISBLANK(C15), OR(C15=0, C15="")),0/1/(C12),0/1/(C15))),4)</f>
        <v>0</v>
      </c>
      <c r="M20" s="151">
        <f>D20*I20*(C13/12)</f>
        <v>146417.153536</v>
      </c>
      <c r="N20" s="151">
        <f>F20*J20</f>
        <v>0</v>
      </c>
    </row>
    <row r="21" spans="1:14" x14ac:dyDescent="0.3">
      <c r="A21" s="146" t="s">
        <v>117</v>
      </c>
      <c r="B21" s="147" t="s">
        <v>112</v>
      </c>
      <c r="C21" s="148">
        <v>621059.83999999997</v>
      </c>
      <c r="D21" s="148">
        <v>0</v>
      </c>
      <c r="E21" s="148">
        <v>621059.83999999997</v>
      </c>
      <c r="F21" s="148">
        <v>0</v>
      </c>
      <c r="G21" s="149">
        <v>4369.9996828118447</v>
      </c>
      <c r="I21" s="150">
        <f>ROUND(IF(ISERROR(G21/C21),0,IF(OR(ISBLANK(C13), OR(C13=0, C13="")), G21/C21/(C12/12), G21/C21/(C13/12))),4)</f>
        <v>7.0000000000000001E-3</v>
      </c>
      <c r="K21" s="150">
        <f>ROUND(IF(ISERROR(0/C21), 0, IF(OR(ISBLANK(C14), OR(C14=0, C14="")), (0/C21)/(C12/12), (0/C21)/(C14/12))),4)</f>
        <v>0</v>
      </c>
      <c r="L21" s="151">
        <f>ROUND(IF(ISERROR(0/86),0,IF(OR(ISBLANK(C15), OR(C15=0, C15="")),0/86/(C12),0/86/(C15))),4)</f>
        <v>0</v>
      </c>
      <c r="M21" s="151">
        <f>C21*I21*(C13/12)</f>
        <v>4347.4188800000002</v>
      </c>
      <c r="N21" s="151">
        <f>E21*J21</f>
        <v>0</v>
      </c>
    </row>
    <row r="22" spans="1:14" x14ac:dyDescent="0.3">
      <c r="A22" s="146" t="s">
        <v>118</v>
      </c>
      <c r="B22" s="147" t="s">
        <v>115</v>
      </c>
      <c r="C22" s="148">
        <v>43746.95</v>
      </c>
      <c r="D22" s="148">
        <v>121.52000000000001</v>
      </c>
      <c r="E22" s="148">
        <v>43746.95</v>
      </c>
      <c r="F22" s="148">
        <v>121.52000000000001</v>
      </c>
      <c r="G22" s="149">
        <v>307.81922338431292</v>
      </c>
      <c r="I22" s="150">
        <f>ROUND(IF(ISERROR(G22/D22),0,IF(OR(ISBLANK(C13), OR(C13=0, C13="")), G22/D22/(C12/12), G22/D22/(C13/12))),4)</f>
        <v>2.5331000000000001</v>
      </c>
      <c r="K22" s="150">
        <f>ROUND(IF(ISERROR(0/D22), 0, IF(OR(ISBLANK(C14), OR(C14=0, C14="")), (0/D22)/(C12/12), (0/D22)/(C14/12))),4)</f>
        <v>0</v>
      </c>
      <c r="L22" s="151">
        <f>ROUND(IF(ISERROR(0/51),0,IF(OR(ISBLANK(C15), OR(C15=0, C15="")),0/51/(C12),0/51/(C15))),4)</f>
        <v>0</v>
      </c>
      <c r="M22" s="151">
        <f>D22*I22*(C13/12)</f>
        <v>307.82231200000007</v>
      </c>
      <c r="N22" s="151">
        <f>F22*J22</f>
        <v>0</v>
      </c>
    </row>
    <row r="23" spans="1:14" x14ac:dyDescent="0.3">
      <c r="A23" s="146" t="s">
        <v>119</v>
      </c>
      <c r="B23" s="147" t="s">
        <v>115</v>
      </c>
      <c r="C23" s="148">
        <v>1081156.25</v>
      </c>
      <c r="D23" s="148">
        <v>2932.4399999999996</v>
      </c>
      <c r="E23" s="148">
        <v>1081156.25</v>
      </c>
      <c r="F23" s="148">
        <v>2932.4399999999996</v>
      </c>
      <c r="G23" s="149">
        <v>7607.4029671119024</v>
      </c>
      <c r="I23" s="150">
        <f>ROUND(IF(ISERROR(G23/D23),0,IF(OR(ISBLANK(C13), OR(C13=0, C13="")), G23/D23/(C12/12), G23/D23/(C13/12))),4)</f>
        <v>2.5941999999999998</v>
      </c>
      <c r="K23" s="150">
        <f>ROUND(IF(ISERROR(0/D23), 0, IF(OR(ISBLANK(C14), OR(C14=0, C14="")), (0/D23)/(C12/12), (0/D23)/(C14/12))),4)</f>
        <v>0</v>
      </c>
      <c r="L23" s="151">
        <f>ROUND(IF(ISERROR(0/3082),0,IF(OR(ISBLANK(C15), OR(C15=0, C15="")),0/3082/(C12),0/3082/(C15))),4)</f>
        <v>0</v>
      </c>
      <c r="M23" s="151">
        <f>D23*I23*(C13/12)</f>
        <v>7607.3358479999988</v>
      </c>
      <c r="N23" s="151">
        <f>F23*J23</f>
        <v>0</v>
      </c>
    </row>
    <row r="24" spans="1:14" x14ac:dyDescent="0.3">
      <c r="G24" s="175">
        <f>SUM(G17:G23)</f>
        <v>1696181.0688609995</v>
      </c>
      <c r="M24" s="152">
        <f>SUM(M17:M23)</f>
        <v>1695360.580729</v>
      </c>
      <c r="N24" s="152">
        <f>SUM(N17:N23)</f>
        <v>0</v>
      </c>
    </row>
    <row r="25" spans="1:14" x14ac:dyDescent="0.3">
      <c r="G25" s="149"/>
    </row>
    <row r="26" spans="1:14" x14ac:dyDescent="0.3">
      <c r="G26" s="149">
        <f>'Original Continuity SCH'!BT48</f>
        <v>1655619.9391079997</v>
      </c>
    </row>
    <row r="27" spans="1:14" x14ac:dyDescent="0.3">
      <c r="G27" s="149">
        <f>G24-G26</f>
        <v>40561.12975299987</v>
      </c>
    </row>
    <row r="28" spans="1:14" x14ac:dyDescent="0.3">
      <c r="G28" s="149"/>
    </row>
    <row r="29" spans="1:14" x14ac:dyDescent="0.3">
      <c r="G29" s="149"/>
    </row>
    <row r="30" spans="1:14" x14ac:dyDescent="0.3">
      <c r="G30" s="149"/>
    </row>
  </sheetData>
  <mergeCells count="6">
    <mergeCell ref="M16:N16"/>
    <mergeCell ref="A11:J11"/>
    <mergeCell ref="A12:B12"/>
    <mergeCell ref="A13:B13"/>
    <mergeCell ref="A14:B14"/>
    <mergeCell ref="A15:B1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92F2E-4100-4BBF-BFD0-30EF6D529ACC}">
  <dimension ref="A2:N25"/>
  <sheetViews>
    <sheetView workbookViewId="0">
      <selection activeCell="E37" sqref="E37"/>
    </sheetView>
  </sheetViews>
  <sheetFormatPr defaultColWidth="9.109375" defaultRowHeight="14.4" x14ac:dyDescent="0.3"/>
  <cols>
    <col min="1" max="1" width="56" bestFit="1" customWidth="1"/>
    <col min="2" max="2" width="14.88671875" customWidth="1"/>
    <col min="3" max="3" width="17.88671875" customWidth="1"/>
    <col min="4" max="4" width="11" customWidth="1"/>
    <col min="5" max="5" width="22" customWidth="1"/>
    <col min="6" max="6" width="14.5546875" customWidth="1"/>
    <col min="7" max="7" width="24.109375" customWidth="1"/>
    <col min="8" max="8" width="18.5546875" customWidth="1"/>
    <col min="9" max="9" width="26.44140625" customWidth="1"/>
    <col min="10" max="10" width="17.109375" customWidth="1"/>
    <col min="11" max="11" width="18.5546875" customWidth="1"/>
    <col min="12" max="12" width="19.5546875" customWidth="1"/>
    <col min="13" max="13" width="18.109375" customWidth="1"/>
    <col min="14" max="14" width="9.44140625" style="155" customWidth="1"/>
  </cols>
  <sheetData>
    <row r="2" spans="1:14" x14ac:dyDescent="0.3">
      <c r="B2" s="131" t="b">
        <v>0</v>
      </c>
      <c r="C2" t="b">
        <v>0</v>
      </c>
    </row>
    <row r="6" spans="1:14" x14ac:dyDescent="0.3">
      <c r="B6" t="s">
        <v>128</v>
      </c>
    </row>
    <row r="12" spans="1:14" s="135" customFormat="1" ht="35.25" customHeight="1" x14ac:dyDescent="0.3">
      <c r="A12" s="246" t="s">
        <v>129</v>
      </c>
      <c r="B12" s="247"/>
      <c r="C12" s="247"/>
      <c r="D12" s="247"/>
      <c r="E12" s="247"/>
      <c r="F12" s="247"/>
      <c r="G12" s="247"/>
      <c r="H12" s="176"/>
      <c r="I12"/>
      <c r="J12"/>
      <c r="K12"/>
      <c r="L12"/>
      <c r="M12"/>
      <c r="N12"/>
    </row>
    <row r="13" spans="1:14" x14ac:dyDescent="0.3">
      <c r="A13" s="177" t="s">
        <v>130</v>
      </c>
      <c r="B13" s="178">
        <f>'[2]1. Information Sheet'!F42</f>
        <v>2021</v>
      </c>
      <c r="C13" s="248"/>
      <c r="D13" s="249"/>
      <c r="E13" s="249"/>
      <c r="F13" s="249"/>
      <c r="G13" s="249"/>
      <c r="N13"/>
    </row>
    <row r="14" spans="1:14" s="179" customFormat="1" ht="40.200000000000003" x14ac:dyDescent="0.3">
      <c r="B14" s="180"/>
      <c r="C14" s="250" t="s">
        <v>131</v>
      </c>
      <c r="D14" s="250"/>
      <c r="E14" s="250" t="s">
        <v>132</v>
      </c>
      <c r="F14" s="250"/>
      <c r="G14" s="250" t="s">
        <v>133</v>
      </c>
      <c r="H14" s="250"/>
      <c r="I14" s="250" t="s">
        <v>134</v>
      </c>
      <c r="J14" s="250"/>
      <c r="K14" s="182" t="s">
        <v>135</v>
      </c>
      <c r="L14" s="181" t="s">
        <v>136</v>
      </c>
      <c r="M14" s="181" t="s">
        <v>137</v>
      </c>
      <c r="N14" s="141" t="s">
        <v>106</v>
      </c>
    </row>
    <row r="15" spans="1:14" s="155" customFormat="1" x14ac:dyDescent="0.3">
      <c r="C15" s="183" t="s">
        <v>112</v>
      </c>
      <c r="D15" s="183" t="s">
        <v>115</v>
      </c>
      <c r="E15" s="183" t="s">
        <v>112</v>
      </c>
      <c r="F15" s="183" t="s">
        <v>115</v>
      </c>
      <c r="G15" s="183" t="s">
        <v>112</v>
      </c>
      <c r="H15" s="183" t="s">
        <v>115</v>
      </c>
      <c r="I15" s="183" t="s">
        <v>112</v>
      </c>
      <c r="J15" s="183" t="s">
        <v>115</v>
      </c>
    </row>
    <row r="17" spans="1:14" x14ac:dyDescent="0.3">
      <c r="A17" s="153" t="s">
        <v>111</v>
      </c>
      <c r="B17" s="138" t="s">
        <v>112</v>
      </c>
      <c r="C17" s="184">
        <v>78678458.450000003</v>
      </c>
      <c r="D17" s="184">
        <v>0</v>
      </c>
      <c r="E17" s="185">
        <f t="array" ref="E17">SUM(IF('[2]6. Class A Consumption Data'!D492:D791=A17,'[2]6. Class A Consumption Data'!F492:F791))</f>
        <v>0</v>
      </c>
      <c r="F17" s="184">
        <f t="array" ref="F17">SUM(IF('[2]6. Class A Consumption Data'!D492:D791=A17&amp;"kW",'[2]6. Class A Consumption Data'!F492:F791))</f>
        <v>0</v>
      </c>
      <c r="G17" s="185">
        <f t="array" ref="G17">SUM(IF(('[2]6. Class A Consumption Data'!D30:D479=A17)*('[2]6. Class A Consumption Data'!B30:B479 &lt;&gt; "A"),'[2]6. Class A Consumption Data'!F30:G479))</f>
        <v>0</v>
      </c>
      <c r="H17" s="184">
        <f t="array" ref="H17">SUM(IF(('[2]6. Class A Consumption Data'!D30:D479=A17&amp;"kW")*('[2]6. Class A Consumption Data'!B30:B479&lt;&gt; "A"),'[2]6. Class A Consumption Data'!F30:G479))</f>
        <v>0</v>
      </c>
      <c r="I17" s="184">
        <f t="shared" ref="I17:I23" si="0">ROUND((C17-E17-G17),0)</f>
        <v>78678458</v>
      </c>
      <c r="J17" s="184">
        <f t="shared" ref="J17:J23" si="1">(D17-F17-H17)</f>
        <v>0</v>
      </c>
      <c r="K17" s="186">
        <f>(I17/I24)</f>
        <v>0.42332602911240241</v>
      </c>
      <c r="L17" s="187">
        <f t="shared" ref="L17:L23" si="2">ROUND((-46866.8757*K17),0)</f>
        <v>-19840</v>
      </c>
      <c r="M17" s="188">
        <f>ROUND((L17/I17),4)</f>
        <v>-2.9999999999999997E-4</v>
      </c>
      <c r="N17" s="155" t="s">
        <v>112</v>
      </c>
    </row>
    <row r="18" spans="1:14" x14ac:dyDescent="0.3">
      <c r="A18" s="153" t="s">
        <v>113</v>
      </c>
      <c r="B18" s="138" t="s">
        <v>112</v>
      </c>
      <c r="C18" s="184">
        <v>34760662.890000001</v>
      </c>
      <c r="D18" s="184">
        <v>0</v>
      </c>
      <c r="E18" s="185">
        <f t="array" ref="E18">SUM(IF('[2]6. Class A Consumption Data'!D492:D791=A18,'[2]6. Class A Consumption Data'!F492:F791))</f>
        <v>0</v>
      </c>
      <c r="F18" s="184">
        <f t="array" ref="F18">SUM(IF('[2]6. Class A Consumption Data'!D492:D791=A18&amp;"kW",'[2]6. Class A Consumption Data'!F492:F791))</f>
        <v>0</v>
      </c>
      <c r="G18" s="185">
        <f t="array" ref="G18">SUM(IF(('[2]6. Class A Consumption Data'!D30:D479=A18)*('[2]6. Class A Consumption Data'!B30:B479 &lt;&gt; "A"),'[2]6. Class A Consumption Data'!F30:G479))</f>
        <v>0</v>
      </c>
      <c r="H18" s="184">
        <f t="array" ref="H18">SUM(IF(('[2]6. Class A Consumption Data'!D30:D479=A18&amp;"kW")*('[2]6. Class A Consumption Data'!B30:B479&lt;&gt; "A"),'[2]6. Class A Consumption Data'!F30:G479))</f>
        <v>0</v>
      </c>
      <c r="I18" s="184">
        <f t="shared" si="0"/>
        <v>34760663</v>
      </c>
      <c r="J18" s="184">
        <f t="shared" si="1"/>
        <v>0</v>
      </c>
      <c r="K18" s="186">
        <f>(I18/I24)</f>
        <v>0.18702823887453934</v>
      </c>
      <c r="L18" s="187">
        <f t="shared" si="2"/>
        <v>-8765</v>
      </c>
      <c r="M18" s="188">
        <f>ROUND((L18/I18),4)</f>
        <v>-2.9999999999999997E-4</v>
      </c>
      <c r="N18" s="155" t="s">
        <v>112</v>
      </c>
    </row>
    <row r="19" spans="1:14" x14ac:dyDescent="0.3">
      <c r="A19" s="153" t="s">
        <v>114</v>
      </c>
      <c r="B19" s="138" t="s">
        <v>115</v>
      </c>
      <c r="C19" s="184">
        <v>110503499.95</v>
      </c>
      <c r="D19" s="184">
        <v>281712.42000000004</v>
      </c>
      <c r="E19" s="185">
        <f t="array" ref="E19">SUM(IF('[2]6. Class A Consumption Data'!D492:D791=A19,'[2]6. Class A Consumption Data'!F492:F791))</f>
        <v>39830751.700000003</v>
      </c>
      <c r="F19" s="184">
        <f t="array" ref="F19">SUM(IF('[2]6. Class A Consumption Data'!D492:D791=A19&amp;"kW",'[2]6. Class A Consumption Data'!F492:F791))</f>
        <v>91075.419999999984</v>
      </c>
      <c r="G19" s="185">
        <f t="array" ref="G19">SUM(IF(('[2]6. Class A Consumption Data'!D30:D479=A19)*('[2]6. Class A Consumption Data'!B30:B479 &lt;&gt; "A"),'[2]6. Class A Consumption Data'!F30:G479))</f>
        <v>0</v>
      </c>
      <c r="H19" s="184">
        <f t="array" ref="H19">SUM(IF(('[2]6. Class A Consumption Data'!D30:D479=A19&amp;"kW")*('[2]6. Class A Consumption Data'!B30:B479&lt;&gt; "A"),'[2]6. Class A Consumption Data'!F30:G479))</f>
        <v>0</v>
      </c>
      <c r="I19" s="184">
        <f t="shared" si="0"/>
        <v>70672748</v>
      </c>
      <c r="J19" s="184">
        <f t="shared" si="1"/>
        <v>190637.00000000006</v>
      </c>
      <c r="K19" s="186">
        <f>(I19/I24)</f>
        <v>0.38025165385551252</v>
      </c>
      <c r="L19" s="187">
        <f t="shared" si="2"/>
        <v>-17821</v>
      </c>
      <c r="M19" s="188">
        <f>ROUND((L19/J19),4)</f>
        <v>-9.35E-2</v>
      </c>
      <c r="N19" s="155" t="s">
        <v>115</v>
      </c>
    </row>
    <row r="20" spans="1:14" x14ac:dyDescent="0.3">
      <c r="A20" s="153" t="s">
        <v>116</v>
      </c>
      <c r="B20" s="138" t="s">
        <v>115</v>
      </c>
      <c r="C20" s="184">
        <v>20808630.27</v>
      </c>
      <c r="D20" s="184">
        <v>39174.11</v>
      </c>
      <c r="E20" s="185">
        <f t="array" ref="E20">SUM(IF('[2]6. Class A Consumption Data'!D492:D791=A20,'[2]6. Class A Consumption Data'!F492:F791))</f>
        <v>20808630.280000001</v>
      </c>
      <c r="F20" s="184">
        <f t="array" ref="F20">SUM(IF('[2]6. Class A Consumption Data'!D492:D791=A20&amp;"kW",'[2]6. Class A Consumption Data'!F492:F791))</f>
        <v>38994.11</v>
      </c>
      <c r="G20" s="185">
        <f t="array" ref="G20">SUM(IF(('[2]6. Class A Consumption Data'!D30:D479=A20)*('[2]6. Class A Consumption Data'!B30:B479 &lt;&gt; "A"),'[2]6. Class A Consumption Data'!F30:G479))</f>
        <v>0</v>
      </c>
      <c r="H20" s="184">
        <f t="array" ref="H20">SUM(IF(('[2]6. Class A Consumption Data'!D30:D479=A20&amp;"kW")*('[2]6. Class A Consumption Data'!B30:B479&lt;&gt; "A"),'[2]6. Class A Consumption Data'!F30:G479))</f>
        <v>0</v>
      </c>
      <c r="I20" s="184">
        <f t="shared" si="0"/>
        <v>0</v>
      </c>
      <c r="J20" s="184">
        <f t="shared" si="1"/>
        <v>180</v>
      </c>
      <c r="K20" s="186">
        <f>(I20/I24)</f>
        <v>0</v>
      </c>
      <c r="L20" s="187">
        <f t="shared" si="2"/>
        <v>0</v>
      </c>
      <c r="M20" s="188">
        <f>ROUND((L20/J20),4)</f>
        <v>0</v>
      </c>
      <c r="N20" s="155" t="s">
        <v>115</v>
      </c>
    </row>
    <row r="21" spans="1:14" x14ac:dyDescent="0.3">
      <c r="A21" s="153" t="s">
        <v>117</v>
      </c>
      <c r="B21" s="138" t="s">
        <v>112</v>
      </c>
      <c r="C21" s="184">
        <v>621059.83999999997</v>
      </c>
      <c r="D21" s="184">
        <v>0</v>
      </c>
      <c r="E21" s="185">
        <f t="array" ref="E21">SUM(IF('[2]6. Class A Consumption Data'!D492:D791=A21,'[2]6. Class A Consumption Data'!F492:F791))</f>
        <v>0</v>
      </c>
      <c r="F21" s="184">
        <f t="array" ref="F21">SUM(IF('[2]6. Class A Consumption Data'!D492:D791=A21&amp;"kW",'[2]6. Class A Consumption Data'!F492:F791))</f>
        <v>0</v>
      </c>
      <c r="G21" s="185">
        <f t="array" ref="G21">SUM(IF(('[2]6. Class A Consumption Data'!D30:D479=A21)*('[2]6. Class A Consumption Data'!B30:B479 &lt;&gt; "A"),'[2]6. Class A Consumption Data'!F30:G479))</f>
        <v>0</v>
      </c>
      <c r="H21" s="184">
        <f t="array" ref="H21">SUM(IF(('[2]6. Class A Consumption Data'!D30:D479=A21&amp;"kW")*('[2]6. Class A Consumption Data'!B30:B479&lt;&gt; "A"),'[2]6. Class A Consumption Data'!F30:G479))</f>
        <v>0</v>
      </c>
      <c r="I21" s="184">
        <f t="shared" si="0"/>
        <v>621060</v>
      </c>
      <c r="J21" s="184">
        <f t="shared" si="1"/>
        <v>0</v>
      </c>
      <c r="K21" s="186">
        <f>(I21/I24)</f>
        <v>3.3415863798518857E-3</v>
      </c>
      <c r="L21" s="187">
        <f t="shared" si="2"/>
        <v>-157</v>
      </c>
      <c r="M21" s="188">
        <f>ROUND((L21/I21),4)</f>
        <v>-2.9999999999999997E-4</v>
      </c>
      <c r="N21" s="155" t="s">
        <v>112</v>
      </c>
    </row>
    <row r="22" spans="1:14" x14ac:dyDescent="0.3">
      <c r="A22" s="153" t="s">
        <v>118</v>
      </c>
      <c r="B22" s="138" t="s">
        <v>115</v>
      </c>
      <c r="C22" s="184">
        <v>43746.95</v>
      </c>
      <c r="D22" s="184">
        <v>121.52000000000001</v>
      </c>
      <c r="E22" s="185">
        <f t="array" ref="E22">SUM(IF('[2]6. Class A Consumption Data'!D492:D791=A22,'[2]6. Class A Consumption Data'!F492:F791))</f>
        <v>0</v>
      </c>
      <c r="F22" s="184">
        <f t="array" ref="F22">SUM(IF('[2]6. Class A Consumption Data'!D492:D791=A22&amp;"kW",'[2]6. Class A Consumption Data'!F492:F791))</f>
        <v>0</v>
      </c>
      <c r="G22" s="185">
        <f t="array" ref="G22">SUM(IF(('[2]6. Class A Consumption Data'!D30:D479=A22)*('[2]6. Class A Consumption Data'!B30:B479 &lt;&gt; "A"),'[2]6. Class A Consumption Data'!F30:G479))</f>
        <v>0</v>
      </c>
      <c r="H22" s="184">
        <f t="array" ref="H22">SUM(IF(('[2]6. Class A Consumption Data'!D30:D479=A22&amp;"kW")*('[2]6. Class A Consumption Data'!B30:B479&lt;&gt; "A"),'[2]6. Class A Consumption Data'!F30:G479))</f>
        <v>0</v>
      </c>
      <c r="I22" s="184">
        <f t="shared" si="0"/>
        <v>43747</v>
      </c>
      <c r="J22" s="184">
        <f t="shared" si="1"/>
        <v>121.52000000000001</v>
      </c>
      <c r="K22" s="186">
        <f>(I22/I24)</f>
        <v>2.3537883515180571E-4</v>
      </c>
      <c r="L22" s="187">
        <f t="shared" si="2"/>
        <v>-11</v>
      </c>
      <c r="M22" s="188">
        <f>ROUND((L22/J22),4)</f>
        <v>-9.0499999999999997E-2</v>
      </c>
      <c r="N22" s="155" t="s">
        <v>115</v>
      </c>
    </row>
    <row r="23" spans="1:14" ht="15" thickBot="1" x14ac:dyDescent="0.35">
      <c r="A23" s="153" t="s">
        <v>119</v>
      </c>
      <c r="B23" s="138" t="s">
        <v>115</v>
      </c>
      <c r="C23" s="184">
        <v>1081156.25</v>
      </c>
      <c r="D23" s="184">
        <v>2932.4399999999996</v>
      </c>
      <c r="E23" s="185">
        <f t="array" ref="E23">SUM(IF('[2]6. Class A Consumption Data'!D492:D791=A23,'[2]6. Class A Consumption Data'!F492:F791))</f>
        <v>0</v>
      </c>
      <c r="F23" s="184">
        <f t="array" ref="F23">SUM(IF('[2]6. Class A Consumption Data'!D492:D791=A23&amp;"kW",'[2]6. Class A Consumption Data'!F492:F791))</f>
        <v>0</v>
      </c>
      <c r="G23" s="185">
        <f t="array" ref="G23">SUM(IF(('[2]6. Class A Consumption Data'!D30:D479=A23)*('[2]6. Class A Consumption Data'!B30:B479 &lt;&gt; "A"),'[2]6. Class A Consumption Data'!F30:G479))</f>
        <v>0</v>
      </c>
      <c r="H23" s="184">
        <f t="array" ref="H23">SUM(IF(('[2]6. Class A Consumption Data'!D30:D479=A23&amp;"kW")*('[2]6. Class A Consumption Data'!B30:B479&lt;&gt; "A"),'[2]6. Class A Consumption Data'!F30:G479))</f>
        <v>0</v>
      </c>
      <c r="I23" s="184">
        <f t="shared" si="0"/>
        <v>1081156</v>
      </c>
      <c r="J23" s="184">
        <f t="shared" si="1"/>
        <v>2932.4399999999996</v>
      </c>
      <c r="K23" s="186">
        <f>(I23/I24)</f>
        <v>5.8171129425420177E-3</v>
      </c>
      <c r="L23" s="187">
        <f t="shared" si="2"/>
        <v>-273</v>
      </c>
      <c r="M23" s="188">
        <f>ROUND((L23/J23),4)</f>
        <v>-9.3100000000000002E-2</v>
      </c>
      <c r="N23" s="155" t="s">
        <v>115</v>
      </c>
    </row>
    <row r="24" spans="1:14" x14ac:dyDescent="0.3">
      <c r="B24" s="189" t="s">
        <v>128</v>
      </c>
      <c r="C24" s="190">
        <v>246497214.60000002</v>
      </c>
      <c r="D24" s="190">
        <v>323940.49000000005</v>
      </c>
      <c r="E24" s="191">
        <f t="shared" ref="E24:L24" si="3">SUM(E17:E23)</f>
        <v>60639381.980000004</v>
      </c>
      <c r="F24" s="190">
        <f t="shared" si="3"/>
        <v>130069.52999999998</v>
      </c>
      <c r="G24" s="191">
        <f t="shared" si="3"/>
        <v>0</v>
      </c>
      <c r="H24" s="190">
        <f t="shared" si="3"/>
        <v>0</v>
      </c>
      <c r="I24" s="190">
        <f t="shared" si="3"/>
        <v>185857832</v>
      </c>
      <c r="J24" s="190">
        <f t="shared" si="3"/>
        <v>193870.96000000005</v>
      </c>
      <c r="K24" s="192">
        <f t="shared" si="3"/>
        <v>1</v>
      </c>
      <c r="L24" s="193">
        <f t="shared" si="3"/>
        <v>-46867</v>
      </c>
      <c r="M24" s="194"/>
    </row>
    <row r="25" spans="1:14" x14ac:dyDescent="0.3">
      <c r="E25" s="184"/>
      <c r="F25" s="184"/>
      <c r="G25" s="184"/>
    </row>
  </sheetData>
  <mergeCells count="6">
    <mergeCell ref="I14:J14"/>
    <mergeCell ref="A12:G12"/>
    <mergeCell ref="C13:G13"/>
    <mergeCell ref="C14:D14"/>
    <mergeCell ref="E14:F14"/>
    <mergeCell ref="G14:H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Application</vt:lpstr>
      <vt:lpstr>Corrected Continuity SCH</vt:lpstr>
      <vt:lpstr>Corrected Rate Calc</vt:lpstr>
      <vt:lpstr>Corrected CBDR</vt:lpstr>
      <vt:lpstr>Original Continuity SCH</vt:lpstr>
      <vt:lpstr>Original Rate Calc</vt:lpstr>
      <vt:lpstr>Original CBDR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Benum</dc:creator>
  <cp:lastModifiedBy>Martin Benum</cp:lastModifiedBy>
  <cp:lastPrinted>2024-04-11T15:58:35Z</cp:lastPrinted>
  <dcterms:created xsi:type="dcterms:W3CDTF">2024-04-11T15:37:34Z</dcterms:created>
  <dcterms:modified xsi:type="dcterms:W3CDTF">2024-04-12T12:53:19Z</dcterms:modified>
</cp:coreProperties>
</file>