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Submissions/33. Apr 22 2024 - Undertaking Responses/Excel Files/"/>
    </mc:Choice>
  </mc:AlternateContent>
  <xr:revisionPtr revIDLastSave="0" documentId="8_{A8B7C056-AE85-411F-B7CF-EA4618F034ED}" xr6:coauthVersionLast="47" xr6:coauthVersionMax="47" xr10:uidLastSave="{00000000-0000-0000-0000-000000000000}"/>
  <bookViews>
    <workbookView xWindow="28680" yWindow="-120" windowWidth="38640" windowHeight="21240" tabRatio="791" xr2:uid="{00000000-000D-0000-FFFF-FFFF00000000}"/>
  </bookViews>
  <sheets>
    <sheet name="I6.2 Customer Data (2025)" sheetId="5" r:id="rId1"/>
  </sheets>
  <externalReferences>
    <externalReference r:id="rId2"/>
  </externalReferences>
  <definedNames>
    <definedName name="ccar">'[1]I6.2 Customer Data'!$D$21</definedName>
    <definedName name="_xlnm.Print_Area" localSheetId="0">'I6.2 Customer Data (2025)'!$A$7:$K$34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5" l="1"/>
  <c r="C25" i="5"/>
  <c r="C24" i="5"/>
  <c r="E64" i="5" l="1"/>
  <c r="K64" i="5" l="1"/>
  <c r="J64" i="5"/>
  <c r="I64" i="5"/>
  <c r="H64" i="5"/>
  <c r="G64" i="5"/>
  <c r="F64" i="5"/>
  <c r="D64" i="5"/>
  <c r="K59" i="5"/>
  <c r="J59" i="5"/>
  <c r="I59" i="5"/>
  <c r="H59" i="5"/>
  <c r="G59" i="5"/>
  <c r="F59" i="5"/>
  <c r="E59" i="5"/>
  <c r="D59" i="5"/>
  <c r="K54" i="5"/>
  <c r="J54" i="5"/>
  <c r="I54" i="5"/>
  <c r="H54" i="5"/>
  <c r="G54" i="5"/>
  <c r="F54" i="5"/>
  <c r="E54" i="5"/>
  <c r="D54" i="5"/>
  <c r="K49" i="5"/>
  <c r="J49" i="5"/>
  <c r="I49" i="5"/>
  <c r="H49" i="5"/>
  <c r="G49" i="5"/>
  <c r="F49" i="5"/>
  <c r="E49" i="5"/>
  <c r="D49" i="5"/>
  <c r="K44" i="5"/>
  <c r="J44" i="5"/>
  <c r="I44" i="5"/>
  <c r="H44" i="5"/>
  <c r="G44" i="5"/>
  <c r="F44" i="5"/>
  <c r="E44" i="5"/>
  <c r="D44" i="5"/>
  <c r="K39" i="5"/>
  <c r="J39" i="5"/>
  <c r="I39" i="5"/>
  <c r="H39" i="5"/>
  <c r="G39" i="5"/>
  <c r="F39" i="5"/>
  <c r="E39" i="5"/>
  <c r="D39" i="5"/>
  <c r="K34" i="5"/>
  <c r="J34" i="5"/>
  <c r="I34" i="5"/>
  <c r="H34" i="5"/>
  <c r="G34" i="5"/>
  <c r="F34" i="5"/>
  <c r="E34" i="5"/>
  <c r="D34" i="5"/>
  <c r="C43" i="5" l="1"/>
  <c r="C42" i="5"/>
  <c r="D111" i="5" l="1"/>
  <c r="A106" i="5"/>
  <c r="K78" i="5"/>
  <c r="J78" i="5"/>
  <c r="I78" i="5"/>
  <c r="H78" i="5"/>
  <c r="G78" i="5"/>
  <c r="F78" i="5"/>
  <c r="E78" i="5"/>
  <c r="D78" i="5"/>
  <c r="A78" i="5"/>
  <c r="K75" i="5"/>
  <c r="J75" i="5"/>
  <c r="I75" i="5"/>
  <c r="H75" i="5"/>
  <c r="G75" i="5"/>
  <c r="F75" i="5"/>
  <c r="E75" i="5"/>
  <c r="D75" i="5"/>
  <c r="C63" i="5"/>
  <c r="C62" i="5"/>
  <c r="C58" i="5"/>
  <c r="C57" i="5"/>
  <c r="J21" i="5"/>
  <c r="J70" i="5" s="1"/>
  <c r="C53" i="5"/>
  <c r="C52" i="5"/>
  <c r="C48" i="5"/>
  <c r="C47" i="5"/>
  <c r="K13" i="5"/>
  <c r="J13" i="5"/>
  <c r="G13" i="5"/>
  <c r="F13" i="5"/>
  <c r="E13" i="5"/>
  <c r="D13" i="5"/>
  <c r="C38" i="5"/>
  <c r="C37" i="5"/>
  <c r="K12" i="5"/>
  <c r="K68" i="5" s="1"/>
  <c r="J12" i="5"/>
  <c r="J68" i="5" s="1"/>
  <c r="I12" i="5"/>
  <c r="I68" i="5" s="1"/>
  <c r="H12" i="5"/>
  <c r="H68" i="5" s="1"/>
  <c r="G12" i="5"/>
  <c r="G68" i="5" s="1"/>
  <c r="F12" i="5"/>
  <c r="F68" i="5" s="1"/>
  <c r="D12" i="5"/>
  <c r="C33" i="5"/>
  <c r="C32" i="5"/>
  <c r="K23" i="5"/>
  <c r="K71" i="5" s="1"/>
  <c r="J23" i="5"/>
  <c r="J71" i="5" s="1"/>
  <c r="I23" i="5"/>
  <c r="I71" i="5" s="1"/>
  <c r="H23" i="5"/>
  <c r="H71" i="5" s="1"/>
  <c r="G23" i="5"/>
  <c r="G71" i="5" s="1"/>
  <c r="F23" i="5"/>
  <c r="F71" i="5" s="1"/>
  <c r="E23" i="5"/>
  <c r="E71" i="5" s="1"/>
  <c r="D23" i="5"/>
  <c r="K22" i="5"/>
  <c r="K74" i="5" s="1"/>
  <c r="J22" i="5"/>
  <c r="J74" i="5" s="1"/>
  <c r="I22" i="5"/>
  <c r="I74" i="5" s="1"/>
  <c r="H22" i="5"/>
  <c r="H74" i="5" s="1"/>
  <c r="G22" i="5"/>
  <c r="G74" i="5" s="1"/>
  <c r="F22" i="5"/>
  <c r="F74" i="5" s="1"/>
  <c r="E22" i="5"/>
  <c r="E74" i="5" s="1"/>
  <c r="D22" i="5"/>
  <c r="K21" i="5"/>
  <c r="K70" i="5" s="1"/>
  <c r="I21" i="5"/>
  <c r="I70" i="5" s="1"/>
  <c r="H21" i="5"/>
  <c r="H70" i="5" s="1"/>
  <c r="G21" i="5"/>
  <c r="G70" i="5" s="1"/>
  <c r="F21" i="5"/>
  <c r="F70" i="5" s="1"/>
  <c r="E21" i="5"/>
  <c r="E70" i="5" s="1"/>
  <c r="D21" i="5"/>
  <c r="K20" i="5"/>
  <c r="K69" i="5" s="1"/>
  <c r="J20" i="5"/>
  <c r="J69" i="5" s="1"/>
  <c r="I20" i="5"/>
  <c r="I69" i="5" s="1"/>
  <c r="H20" i="5"/>
  <c r="H69" i="5" s="1"/>
  <c r="G20" i="5"/>
  <c r="G69" i="5" s="1"/>
  <c r="F20" i="5"/>
  <c r="F69" i="5" s="1"/>
  <c r="E20" i="5"/>
  <c r="E69" i="5" s="1"/>
  <c r="D20" i="5"/>
  <c r="C18" i="5"/>
  <c r="C16" i="5"/>
  <c r="K15" i="5"/>
  <c r="K76" i="5" s="1"/>
  <c r="J15" i="5"/>
  <c r="J77" i="5" s="1"/>
  <c r="I15" i="5"/>
  <c r="I77" i="5" s="1"/>
  <c r="H15" i="5"/>
  <c r="H77" i="5" s="1"/>
  <c r="G15" i="5"/>
  <c r="G76" i="5" s="1"/>
  <c r="F15" i="5"/>
  <c r="F77" i="5" s="1"/>
  <c r="E15" i="5"/>
  <c r="E77" i="5" s="1"/>
  <c r="D15" i="5"/>
  <c r="D77" i="5" s="1"/>
  <c r="I13" i="5"/>
  <c r="H13" i="5"/>
  <c r="E12" i="5"/>
  <c r="E68" i="5" s="1"/>
  <c r="D71" i="5" l="1"/>
  <c r="C23" i="5"/>
  <c r="D69" i="5"/>
  <c r="C20" i="5"/>
  <c r="D70" i="5"/>
  <c r="C21" i="5"/>
  <c r="C75" i="5"/>
  <c r="K89" i="5" s="1"/>
  <c r="C78" i="5"/>
  <c r="K92" i="5" s="1"/>
  <c r="D74" i="5"/>
  <c r="C22" i="5"/>
  <c r="D68" i="5"/>
  <c r="C34" i="5"/>
  <c r="C13" i="5"/>
  <c r="C15" i="5"/>
  <c r="C39" i="5"/>
  <c r="D76" i="5"/>
  <c r="H76" i="5"/>
  <c r="G77" i="5"/>
  <c r="K77" i="5"/>
  <c r="E76" i="5"/>
  <c r="I76" i="5"/>
  <c r="F76" i="5"/>
  <c r="J76" i="5"/>
  <c r="D92" i="5" l="1"/>
  <c r="F89" i="5"/>
  <c r="F103" i="5" s="1"/>
  <c r="G89" i="5"/>
  <c r="G103" i="5" s="1"/>
  <c r="C77" i="5"/>
  <c r="H91" i="5" s="1"/>
  <c r="E92" i="5"/>
  <c r="E106" i="5" s="1"/>
  <c r="D89" i="5"/>
  <c r="D103" i="5" s="1"/>
  <c r="G92" i="5"/>
  <c r="G106" i="5" s="1"/>
  <c r="C12" i="5"/>
  <c r="H89" i="5"/>
  <c r="H103" i="5" s="1"/>
  <c r="I92" i="5"/>
  <c r="I106" i="5" s="1"/>
  <c r="H92" i="5"/>
  <c r="H106" i="5" s="1"/>
  <c r="J89" i="5"/>
  <c r="J103" i="5" s="1"/>
  <c r="C74" i="5"/>
  <c r="D88" i="5" s="1"/>
  <c r="D102" i="5" s="1"/>
  <c r="F92" i="5"/>
  <c r="F106" i="5" s="1"/>
  <c r="E89" i="5"/>
  <c r="E103" i="5" s="1"/>
  <c r="C70" i="5"/>
  <c r="I89" i="5"/>
  <c r="I103" i="5" s="1"/>
  <c r="C71" i="5"/>
  <c r="C76" i="5"/>
  <c r="D90" i="5" s="1"/>
  <c r="D104" i="5" s="1"/>
  <c r="J92" i="5"/>
  <c r="J106" i="5" s="1"/>
  <c r="C69" i="5"/>
  <c r="C68" i="5"/>
  <c r="D82" i="5" s="1"/>
  <c r="D96" i="5" s="1"/>
  <c r="C44" i="5"/>
  <c r="K103" i="5"/>
  <c r="D106" i="5"/>
  <c r="K106" i="5"/>
  <c r="E91" i="5" l="1"/>
  <c r="E105" i="5" s="1"/>
  <c r="D91" i="5"/>
  <c r="D105" i="5" s="1"/>
  <c r="I91" i="5"/>
  <c r="I105" i="5" s="1"/>
  <c r="F91" i="5"/>
  <c r="F105" i="5" s="1"/>
  <c r="J91" i="5"/>
  <c r="J105" i="5" s="1"/>
  <c r="G91" i="5"/>
  <c r="G105" i="5" s="1"/>
  <c r="K91" i="5"/>
  <c r="K105" i="5" s="1"/>
  <c r="F90" i="5"/>
  <c r="F104" i="5" s="1"/>
  <c r="J90" i="5"/>
  <c r="J104" i="5" s="1"/>
  <c r="H90" i="5"/>
  <c r="H104" i="5" s="1"/>
  <c r="I90" i="5"/>
  <c r="I104" i="5" s="1"/>
  <c r="E90" i="5"/>
  <c r="E104" i="5" s="1"/>
  <c r="J84" i="5"/>
  <c r="J98" i="5" s="1"/>
  <c r="F84" i="5"/>
  <c r="F98" i="5" s="1"/>
  <c r="H84" i="5"/>
  <c r="H98" i="5" s="1"/>
  <c r="G84" i="5"/>
  <c r="G98" i="5" s="1"/>
  <c r="E84" i="5"/>
  <c r="E98" i="5" s="1"/>
  <c r="I84" i="5"/>
  <c r="I98" i="5" s="1"/>
  <c r="K84" i="5"/>
  <c r="K98" i="5" s="1"/>
  <c r="D84" i="5"/>
  <c r="D98" i="5" s="1"/>
  <c r="G90" i="5"/>
  <c r="G104" i="5" s="1"/>
  <c r="K90" i="5"/>
  <c r="K104" i="5" s="1"/>
  <c r="E85" i="5"/>
  <c r="E99" i="5" s="1"/>
  <c r="K85" i="5"/>
  <c r="K99" i="5" s="1"/>
  <c r="J85" i="5"/>
  <c r="J99" i="5" s="1"/>
  <c r="I85" i="5"/>
  <c r="I99" i="5" s="1"/>
  <c r="G85" i="5"/>
  <c r="G99" i="5" s="1"/>
  <c r="H85" i="5"/>
  <c r="H99" i="5" s="1"/>
  <c r="F85" i="5"/>
  <c r="F99" i="5" s="1"/>
  <c r="I83" i="5"/>
  <c r="I97" i="5" s="1"/>
  <c r="G83" i="5"/>
  <c r="G97" i="5" s="1"/>
  <c r="E83" i="5"/>
  <c r="E97" i="5" s="1"/>
  <c r="H83" i="5"/>
  <c r="H97" i="5" s="1"/>
  <c r="J83" i="5"/>
  <c r="J97" i="5" s="1"/>
  <c r="K83" i="5"/>
  <c r="K97" i="5" s="1"/>
  <c r="F83" i="5"/>
  <c r="F97" i="5" s="1"/>
  <c r="D85" i="5"/>
  <c r="D99" i="5" s="1"/>
  <c r="K88" i="5"/>
  <c r="K102" i="5" s="1"/>
  <c r="I88" i="5"/>
  <c r="I102" i="5" s="1"/>
  <c r="G88" i="5"/>
  <c r="G102" i="5" s="1"/>
  <c r="J88" i="5"/>
  <c r="J102" i="5" s="1"/>
  <c r="H88" i="5"/>
  <c r="H102" i="5" s="1"/>
  <c r="F88" i="5"/>
  <c r="F102" i="5" s="1"/>
  <c r="E88" i="5"/>
  <c r="E102" i="5" s="1"/>
  <c r="J82" i="5"/>
  <c r="J96" i="5" s="1"/>
  <c r="H82" i="5"/>
  <c r="H96" i="5" s="1"/>
  <c r="G82" i="5"/>
  <c r="G96" i="5" s="1"/>
  <c r="F82" i="5"/>
  <c r="F96" i="5" s="1"/>
  <c r="I82" i="5"/>
  <c r="I96" i="5" s="1"/>
  <c r="K82" i="5"/>
  <c r="K96" i="5" s="1"/>
  <c r="E82" i="5"/>
  <c r="E96" i="5" s="1"/>
  <c r="D83" i="5"/>
  <c r="D97" i="5" s="1"/>
  <c r="C49" i="5"/>
  <c r="H105" i="5"/>
  <c r="J107" i="5" l="1"/>
  <c r="J109" i="5" s="1"/>
  <c r="D107" i="5"/>
  <c r="D109" i="5" s="1"/>
  <c r="E107" i="5"/>
  <c r="E109" i="5" s="1"/>
  <c r="I107" i="5"/>
  <c r="I109" i="5" s="1"/>
  <c r="C54" i="5"/>
  <c r="F107" i="5"/>
  <c r="F109" i="5" s="1"/>
  <c r="G107" i="5"/>
  <c r="G109" i="5" s="1"/>
  <c r="K107" i="5"/>
  <c r="K109" i="5" s="1"/>
  <c r="H107" i="5"/>
  <c r="H109" i="5" s="1"/>
  <c r="E110" i="5" l="1"/>
  <c r="E111" i="5" s="1"/>
  <c r="H110" i="5"/>
  <c r="H111" i="5" s="1"/>
  <c r="F110" i="5"/>
  <c r="F111" i="5" s="1"/>
  <c r="G110" i="5"/>
  <c r="G111" i="5" s="1"/>
  <c r="I110" i="5"/>
  <c r="I111" i="5" s="1"/>
  <c r="K110" i="5"/>
  <c r="K111" i="5" s="1"/>
  <c r="J110" i="5"/>
  <c r="C59" i="5"/>
  <c r="C64" i="5"/>
</calcChain>
</file>

<file path=xl/sharedStrings.xml><?xml version="1.0" encoding="utf-8"?>
<sst xmlns="http://schemas.openxmlformats.org/spreadsheetml/2006/main" count="114" uniqueCount="75">
  <si>
    <t>ID</t>
  </si>
  <si>
    <t>Total</t>
  </si>
  <si>
    <t>Billing Data</t>
  </si>
  <si>
    <t>BDHA</t>
  </si>
  <si>
    <t>LPHA</t>
  </si>
  <si>
    <t>CNB</t>
  </si>
  <si>
    <t>CCON</t>
  </si>
  <si>
    <t xml:space="preserve">CCA </t>
  </si>
  <si>
    <t>Bad Debt Data</t>
  </si>
  <si>
    <t>Historic Year:</t>
  </si>
  <si>
    <t>Collection Weightings</t>
  </si>
  <si>
    <t>Billing Weightings</t>
  </si>
  <si>
    <t>Bills issued per Cust</t>
  </si>
  <si>
    <t>Weight</t>
  </si>
  <si>
    <t>TOTAL</t>
  </si>
  <si>
    <t>EST BILLS Per Bill</t>
  </si>
  <si>
    <t>EST BILLS per bills issued</t>
  </si>
  <si>
    <t>Retailer per customer</t>
  </si>
  <si>
    <t>Retailer bill per cust</t>
  </si>
  <si>
    <t>Retailer customer per customer</t>
  </si>
  <si>
    <t>Billing Adjustments (Based on Cancel Bills)</t>
  </si>
  <si>
    <t>BAD DEBT PER CUSTOMER</t>
  </si>
  <si>
    <t>Simple Weighting based on level of employees dealing with account</t>
  </si>
  <si>
    <t>TRUNCATED WEIGHT</t>
  </si>
  <si>
    <t>Time spent estimating bills or correcting bills</t>
  </si>
  <si>
    <r>
      <t xml:space="preserve">Number of Bills </t>
    </r>
    <r>
      <rPr>
        <sz val="10"/>
        <color rgb="FFFF0000"/>
        <rFont val="Arial"/>
        <family val="2"/>
      </rPr>
      <t>** Equal to Total Number of Customers * 12 bills</t>
    </r>
  </si>
  <si>
    <t>Residential</t>
  </si>
  <si>
    <t>Competitive Sector Multi-Unit Residential</t>
  </si>
  <si>
    <t>GS &lt;50</t>
  </si>
  <si>
    <t>GS - 50 to 999</t>
  </si>
  <si>
    <t>GS - 1000 to 4999</t>
  </si>
  <si>
    <t>Large Use &gt;5MW</t>
  </si>
  <si>
    <t>Street Light</t>
  </si>
  <si>
    <t>Unmetered Scattered Load</t>
  </si>
  <si>
    <t>Why use this factor (or: what is the factor being used to measure)?</t>
  </si>
  <si>
    <t>Time spent on strategic work surrounding collections activities</t>
  </si>
  <si>
    <t>Time spent monitoring and reporting on severance processes</t>
  </si>
  <si>
    <t>Time spent monitoring and reporting on collections processes</t>
  </si>
  <si>
    <t>Time spent following up with customers</t>
  </si>
  <si>
    <t>Time spent monitoring move in/out processes and related impacts</t>
  </si>
  <si>
    <t>Time spent monitoring retailer customers/issues</t>
  </si>
  <si>
    <t>Time spent adjusting accounts. This accounts for significant billing time as well as potentially collections time on large back bills.</t>
  </si>
  <si>
    <t>** Note: bad debt figures are grouped by write off year, consistent with prior filing</t>
  </si>
  <si>
    <t>Set Up Charge Data</t>
  </si>
  <si>
    <t>Reconnect Charge At Meter Data</t>
  </si>
  <si>
    <t>Late Payment Charge Data</t>
  </si>
  <si>
    <t>NSF Collections Charge Data</t>
  </si>
  <si>
    <t>Two-year average</t>
  </si>
  <si>
    <r>
      <t xml:space="preserve">Bad Debt 2 Year Historical Average </t>
    </r>
    <r>
      <rPr>
        <sz val="10"/>
        <color rgb="FFFF0000"/>
        <rFont val="Arial"/>
        <family val="2"/>
      </rPr>
      <t>**calculated to a yearly average based off of Jan 1-2018 data to Dec 31-2019 data</t>
    </r>
  </si>
  <si>
    <r>
      <t xml:space="preserve">Late Payment 2 Year Historical Average </t>
    </r>
    <r>
      <rPr>
        <sz val="10"/>
        <color rgb="FFFF0000"/>
        <rFont val="Arial"/>
        <family val="2"/>
      </rPr>
      <t>**calculated to a yearly average based off of Jan 1-2018 data to Dec 31-2019 data</t>
    </r>
  </si>
  <si>
    <t>Customer Counts</t>
  </si>
  <si>
    <r>
      <t>Estimate Bills</t>
    </r>
    <r>
      <rPr>
        <sz val="10"/>
        <color rgb="FFFF0000"/>
        <rFont val="Arial"/>
        <family val="2"/>
      </rPr>
      <t xml:space="preserve"> **calculated to yearly average based on Jan 2018 - Dec 2019 data</t>
    </r>
  </si>
  <si>
    <r>
      <t xml:space="preserve">Billing Adjustments (Based on Cancel Bills) </t>
    </r>
    <r>
      <rPr>
        <sz val="10"/>
        <color rgb="FFFF0000"/>
        <rFont val="Arial"/>
        <family val="2"/>
      </rPr>
      <t>**calculated to a yearly average based off of Jan 1-2018 data to Dec 31-2019 data</t>
    </r>
  </si>
  <si>
    <r>
      <t xml:space="preserve">Number of Connections (Unmetered) </t>
    </r>
    <r>
      <rPr>
        <sz val="10"/>
        <color rgb="FFFF0000"/>
        <rFont val="Arial"/>
        <family val="2"/>
      </rPr>
      <t>**calculated to a yearly average based off of Jan 1-2018 data to Dec 31-2019 data</t>
    </r>
  </si>
  <si>
    <t>Additional Weighting Factors **Calculated to a yearly average based off of Jan 1 2018 data to Dec 31 2019 data</t>
  </si>
  <si>
    <r>
      <t xml:space="preserve">Retailer Customer </t>
    </r>
    <r>
      <rPr>
        <sz val="10"/>
        <color rgb="FFFF0000"/>
        <rFont val="Arial"/>
        <family val="2"/>
      </rPr>
      <t>** extrapolated to 2025-2029 average based on 2018-2019 data</t>
    </r>
  </si>
  <si>
    <t>Collection Process monitoring</t>
  </si>
  <si>
    <t>Collections Process Monitoring</t>
  </si>
  <si>
    <t>Time spent on handling various exceptions, bill print/eBills and mailing costs to issue the bill out to the customer</t>
  </si>
  <si>
    <t>Total Number of Customers</t>
  </si>
  <si>
    <t>Set Up Charge Per Cust</t>
  </si>
  <si>
    <t>Reconnect Charge At Meter Per Cust</t>
  </si>
  <si>
    <t>Nsf Collection Charges Per Cust</t>
  </si>
  <si>
    <t>Reconnect Charge At Meter</t>
  </si>
  <si>
    <t>Set Up Charge</t>
  </si>
  <si>
    <t>Nsf Collection Charges</t>
  </si>
  <si>
    <t>The list below indicates the factors used to weight each Customer Class. The info is broken down at a per customer or per bill cost</t>
  </si>
  <si>
    <t>The list below indicates the % of effort in each category by Customer Class. The Weighting field indicates how much % of that task should be weighted into the final calculation</t>
  </si>
  <si>
    <t>The list below indicates the weighting after applying the weight factor above</t>
  </si>
  <si>
    <t>File Number:</t>
  </si>
  <si>
    <t>EB-2023-0195</t>
  </si>
  <si>
    <t>Schedule:</t>
  </si>
  <si>
    <t>Page:</t>
  </si>
  <si>
    <t>Date:</t>
  </si>
  <si>
    <t>JT1.1.6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</si>
</sst>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-* #,##0.00_-;\-* #,##0.00_-;_-* &quot;-&quot;_-;_-@_-"/>
    <numFmt numFmtId="167" formatCode="_-* #,##0.000_-;\-* #,##0.000_-;_-* &quot;-&quot;_-;_-@_-"/>
    <numFmt numFmtId="168" formatCode="_-* #,##0.0000000_-;\-* #,##0.0000000_-;_-* &quot;-&quot;_-;_-@_-"/>
    <numFmt numFmtId="169" formatCode="_-* #,##0.0000000000_-;\-* #,##0.0000000000_-;_-* &quot;-&quot;_-;_-@_-"/>
    <numFmt numFmtId="170" formatCode="_-* #,##0.0_-;\-* #,##0.0_-;_-* &quot;-&quot;_-;_-@_-"/>
    <numFmt numFmtId="171" formatCode="&quot;$&quot;#,##0.00"/>
    <numFmt numFmtId="172" formatCode="_-* #,##0.00000000_-;\-* #,##0.00000000_-;_-* &quot;-&quot;_-;_-@_-"/>
    <numFmt numFmtId="173" formatCode="_-* #,##0_-;\-* #,##0_-;_-* &quot;-&quot;??_-;_-@_-"/>
    <numFmt numFmtId="174" formatCode="_-* #,##0_-;\-\ #,##0_-;_-* &quot;-&quot;_-;_-@_-"/>
    <numFmt numFmtId="175" formatCode="_-&quot;$&quot;* #,##0_-;\-&quot;$&quot;* #,##0_-;_-&quot;$&quot;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8"/>
      <name val="Arial"/>
      <family val="2"/>
    </font>
    <font>
      <b/>
      <u/>
      <sz val="12"/>
      <name val="Arial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8"/>
      <color indexed="16"/>
      <name val="Arial"/>
      <family val="2"/>
    </font>
    <font>
      <b/>
      <sz val="8"/>
      <color indexed="16"/>
      <name val="Arial"/>
      <family val="2"/>
    </font>
    <font>
      <b/>
      <u/>
      <sz val="14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  <xf numFmtId="0" fontId="2" fillId="0" borderId="0"/>
  </cellStyleXfs>
  <cellXfs count="139">
    <xf numFmtId="0" fontId="0" fillId="0" borderId="0" xfId="0"/>
    <xf numFmtId="41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/>
    </xf>
    <xf numFmtId="41" fontId="2" fillId="2" borderId="0" xfId="0" applyNumberFormat="1" applyFont="1" applyFill="1" applyAlignment="1"/>
    <xf numFmtId="0" fontId="7" fillId="2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41" fontId="6" fillId="0" borderId="1" xfId="0" applyNumberFormat="1" applyFont="1" applyFill="1" applyBorder="1" applyAlignment="1">
      <alignment horizontal="center" vertical="center" wrapText="1"/>
    </xf>
    <xf numFmtId="41" fontId="4" fillId="0" borderId="2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right"/>
    </xf>
    <xf numFmtId="0" fontId="2" fillId="0" borderId="1" xfId="0" applyNumberFormat="1" applyFont="1" applyBorder="1" applyAlignment="1">
      <alignment horizontal="left" wrapText="1"/>
    </xf>
    <xf numFmtId="0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41" fontId="9" fillId="4" borderId="1" xfId="0" applyNumberFormat="1" applyFont="1" applyFill="1" applyBorder="1" applyAlignment="1">
      <alignment horizontal="right"/>
    </xf>
    <xf numFmtId="41" fontId="5" fillId="4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/>
    </xf>
    <xf numFmtId="41" fontId="9" fillId="0" borderId="1" xfId="0" applyNumberFormat="1" applyFont="1" applyFill="1" applyBorder="1" applyAlignment="1">
      <alignment horizontal="right"/>
    </xf>
    <xf numFmtId="41" fontId="5" fillId="3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1" xfId="5" applyNumberFormat="1" applyFont="1" applyFill="1" applyBorder="1" applyAlignment="1" applyProtection="1">
      <alignment horizontal="left" wrapText="1"/>
    </xf>
    <xf numFmtId="41" fontId="9" fillId="0" borderId="1" xfId="5" applyNumberFormat="1" applyFont="1" applyFill="1" applyBorder="1" applyAlignment="1" applyProtection="1">
      <alignment horizontal="right"/>
    </xf>
    <xf numFmtId="0" fontId="5" fillId="0" borderId="1" xfId="5" applyNumberFormat="1" applyFont="1" applyFill="1" applyBorder="1" applyAlignment="1" applyProtection="1">
      <alignment horizontal="left" wrapText="1"/>
    </xf>
    <xf numFmtId="49" fontId="4" fillId="0" borderId="1" xfId="5" applyNumberFormat="1" applyFont="1" applyFill="1" applyBorder="1" applyAlignment="1" applyProtection="1">
      <alignment horizontal="center" wrapText="1"/>
    </xf>
    <xf numFmtId="41" fontId="12" fillId="2" borderId="0" xfId="5" applyNumberFormat="1" applyFont="1" applyFill="1" applyAlignment="1">
      <alignment horizontal="left" wrapText="1"/>
    </xf>
    <xf numFmtId="41" fontId="5" fillId="2" borderId="0" xfId="0" applyNumberFormat="1" applyFont="1" applyFill="1" applyAlignment="1"/>
    <xf numFmtId="0" fontId="13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14" fillId="3" borderId="0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41" fontId="3" fillId="2" borderId="1" xfId="0" applyNumberFormat="1" applyFont="1" applyFill="1" applyBorder="1" applyAlignment="1">
      <alignment horizontal="left"/>
    </xf>
    <xf numFmtId="41" fontId="3" fillId="2" borderId="0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1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left"/>
    </xf>
    <xf numFmtId="167" fontId="3" fillId="2" borderId="1" xfId="0" applyNumberFormat="1" applyFont="1" applyFill="1" applyBorder="1" applyAlignment="1">
      <alignment horizontal="left"/>
    </xf>
    <xf numFmtId="9" fontId="3" fillId="2" borderId="1" xfId="6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41" fontId="18" fillId="2" borderId="1" xfId="0" applyNumberFormat="1" applyFont="1" applyFill="1" applyBorder="1" applyAlignment="1"/>
    <xf numFmtId="168" fontId="18" fillId="2" borderId="1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left"/>
    </xf>
    <xf numFmtId="169" fontId="3" fillId="2" borderId="1" xfId="0" applyNumberFormat="1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41" fontId="18" fillId="2" borderId="9" xfId="0" applyNumberFormat="1" applyFont="1" applyFill="1" applyBorder="1" applyAlignment="1"/>
    <xf numFmtId="168" fontId="18" fillId="2" borderId="9" xfId="0" applyNumberFormat="1" applyFont="1" applyFill="1" applyBorder="1" applyAlignment="1">
      <alignment horizontal="left"/>
    </xf>
    <xf numFmtId="0" fontId="18" fillId="2" borderId="14" xfId="0" applyFont="1" applyFill="1" applyBorder="1" applyAlignment="1">
      <alignment horizontal="left"/>
    </xf>
    <xf numFmtId="0" fontId="18" fillId="2" borderId="15" xfId="0" applyFont="1" applyFill="1" applyBorder="1" applyAlignment="1">
      <alignment horizontal="left"/>
    </xf>
    <xf numFmtId="41" fontId="18" fillId="2" borderId="15" xfId="0" applyNumberFormat="1" applyFont="1" applyFill="1" applyBorder="1" applyAlignment="1"/>
    <xf numFmtId="41" fontId="18" fillId="2" borderId="15" xfId="0" applyNumberFormat="1" applyFont="1" applyFill="1" applyBorder="1" applyAlignment="1">
      <alignment horizontal="left"/>
    </xf>
    <xf numFmtId="168" fontId="18" fillId="2" borderId="15" xfId="0" applyNumberFormat="1" applyFont="1" applyFill="1" applyBorder="1" applyAlignment="1">
      <alignment horizontal="left"/>
    </xf>
    <xf numFmtId="44" fontId="10" fillId="2" borderId="1" xfId="7" applyFont="1" applyFill="1" applyBorder="1" applyAlignment="1" applyProtection="1">
      <alignment horizontal="right"/>
      <protection locked="0"/>
    </xf>
    <xf numFmtId="44" fontId="5" fillId="3" borderId="1" xfId="7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 wrapText="1"/>
    </xf>
    <xf numFmtId="171" fontId="9" fillId="2" borderId="9" xfId="0" applyNumberFormat="1" applyFont="1" applyFill="1" applyBorder="1" applyAlignment="1"/>
    <xf numFmtId="171" fontId="9" fillId="2" borderId="10" xfId="0" applyNumberFormat="1" applyFont="1" applyFill="1" applyBorder="1" applyAlignment="1"/>
    <xf numFmtId="171" fontId="6" fillId="2" borderId="11" xfId="0" applyNumberFormat="1" applyFont="1" applyFill="1" applyBorder="1" applyAlignment="1"/>
    <xf numFmtId="171" fontId="14" fillId="3" borderId="5" xfId="0" applyNumberFormat="1" applyFont="1" applyFill="1" applyBorder="1" applyAlignment="1">
      <alignment horizontal="right"/>
    </xf>
    <xf numFmtId="171" fontId="14" fillId="3" borderId="0" xfId="0" applyNumberFormat="1" applyFont="1" applyFill="1" applyBorder="1" applyAlignment="1">
      <alignment horizontal="right"/>
    </xf>
    <xf numFmtId="171" fontId="4" fillId="2" borderId="2" xfId="0" applyNumberFormat="1" applyFont="1" applyFill="1" applyBorder="1" applyAlignment="1">
      <alignment horizontal="right"/>
    </xf>
    <xf numFmtId="171" fontId="6" fillId="2" borderId="0" xfId="0" applyNumberFormat="1" applyFont="1" applyFill="1" applyBorder="1" applyAlignment="1"/>
    <xf numFmtId="171" fontId="4" fillId="2" borderId="0" xfId="0" applyNumberFormat="1" applyFont="1" applyFill="1" applyBorder="1" applyAlignment="1">
      <alignment horizontal="right"/>
    </xf>
    <xf numFmtId="171" fontId="5" fillId="3" borderId="1" xfId="7" applyNumberFormat="1" applyFont="1" applyFill="1" applyBorder="1" applyAlignment="1" applyProtection="1">
      <alignment horizontal="right"/>
      <protection locked="0"/>
    </xf>
    <xf numFmtId="44" fontId="3" fillId="2" borderId="1" xfId="7" applyNumberFormat="1" applyFont="1" applyFill="1" applyBorder="1" applyAlignment="1">
      <alignment horizontal="right"/>
    </xf>
    <xf numFmtId="44" fontId="3" fillId="2" borderId="1" xfId="7" applyNumberFormat="1" applyFont="1" applyFill="1" applyBorder="1" applyAlignment="1">
      <alignment horizontal="left"/>
    </xf>
    <xf numFmtId="41" fontId="3" fillId="0" borderId="1" xfId="0" applyNumberFormat="1" applyFont="1" applyFill="1" applyBorder="1" applyAlignment="1">
      <alignment horizontal="left"/>
    </xf>
    <xf numFmtId="41" fontId="3" fillId="0" borderId="0" xfId="0" applyNumberFormat="1" applyFont="1" applyFill="1" applyAlignment="1">
      <alignment horizontal="left"/>
    </xf>
    <xf numFmtId="41" fontId="5" fillId="0" borderId="1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41" fontId="3" fillId="0" borderId="0" xfId="0" applyNumberFormat="1" applyFont="1" applyFill="1" applyAlignment="1"/>
    <xf numFmtId="0" fontId="4" fillId="6" borderId="11" xfId="0" applyFont="1" applyFill="1" applyBorder="1" applyAlignment="1">
      <alignment horizontal="left"/>
    </xf>
    <xf numFmtId="41" fontId="4" fillId="6" borderId="11" xfId="0" applyNumberFormat="1" applyFont="1" applyFill="1" applyBorder="1" applyAlignment="1"/>
    <xf numFmtId="170" fontId="4" fillId="6" borderId="1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" fontId="9" fillId="2" borderId="9" xfId="0" applyNumberFormat="1" applyFont="1" applyFill="1" applyBorder="1" applyAlignment="1"/>
    <xf numFmtId="1" fontId="14" fillId="3" borderId="5" xfId="0" applyNumberFormat="1" applyFont="1" applyFill="1" applyBorder="1" applyAlignment="1">
      <alignment horizontal="right"/>
    </xf>
    <xf numFmtId="1" fontId="9" fillId="2" borderId="10" xfId="0" applyNumberFormat="1" applyFont="1" applyFill="1" applyBorder="1" applyAlignment="1"/>
    <xf numFmtId="1" fontId="14" fillId="3" borderId="0" xfId="0" applyNumberFormat="1" applyFont="1" applyFill="1" applyBorder="1" applyAlignment="1">
      <alignment horizontal="right"/>
    </xf>
    <xf numFmtId="1" fontId="6" fillId="2" borderId="11" xfId="0" applyNumberFormat="1" applyFont="1" applyFill="1" applyBorder="1" applyAlignment="1"/>
    <xf numFmtId="1" fontId="4" fillId="2" borderId="2" xfId="0" applyNumberFormat="1" applyFont="1" applyFill="1" applyBorder="1" applyAlignment="1">
      <alignment horizontal="right"/>
    </xf>
    <xf numFmtId="172" fontId="3" fillId="2" borderId="1" xfId="0" applyNumberFormat="1" applyFont="1" applyFill="1" applyBorder="1" applyAlignment="1"/>
    <xf numFmtId="173" fontId="3" fillId="2" borderId="1" xfId="8" applyNumberFormat="1" applyFont="1" applyFill="1" applyBorder="1" applyAlignment="1">
      <alignment horizontal="right"/>
    </xf>
    <xf numFmtId="171" fontId="5" fillId="2" borderId="0" xfId="0" applyNumberFormat="1" applyFont="1" applyFill="1" applyAlignment="1">
      <alignment horizontal="left"/>
    </xf>
    <xf numFmtId="174" fontId="5" fillId="2" borderId="0" xfId="0" applyNumberFormat="1" applyFont="1" applyFill="1" applyAlignment="1">
      <alignment horizontal="left"/>
    </xf>
    <xf numFmtId="175" fontId="9" fillId="0" borderId="1" xfId="7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center"/>
    </xf>
    <xf numFmtId="44" fontId="10" fillId="2" borderId="2" xfId="7" applyFont="1" applyFill="1" applyBorder="1" applyAlignment="1" applyProtection="1">
      <alignment horizontal="right"/>
      <protection locked="0"/>
    </xf>
    <xf numFmtId="44" fontId="5" fillId="3" borderId="2" xfId="7" applyFont="1" applyFill="1" applyBorder="1" applyAlignment="1" applyProtection="1">
      <alignment horizontal="right"/>
      <protection locked="0"/>
    </xf>
    <xf numFmtId="41" fontId="5" fillId="4" borderId="2" xfId="0" applyNumberFormat="1" applyFont="1" applyFill="1" applyBorder="1" applyAlignment="1" applyProtection="1">
      <alignment horizontal="right"/>
      <protection locked="0"/>
    </xf>
    <xf numFmtId="41" fontId="5" fillId="3" borderId="2" xfId="0" applyNumberFormat="1" applyFont="1" applyFill="1" applyBorder="1" applyAlignment="1" applyProtection="1">
      <alignment horizontal="right"/>
      <protection locked="0"/>
    </xf>
    <xf numFmtId="41" fontId="5" fillId="0" borderId="2" xfId="0" applyNumberFormat="1" applyFont="1" applyFill="1" applyBorder="1" applyAlignment="1" applyProtection="1">
      <alignment horizontal="right"/>
      <protection locked="0"/>
    </xf>
    <xf numFmtId="44" fontId="3" fillId="2" borderId="2" xfId="7" applyNumberFormat="1" applyFont="1" applyFill="1" applyBorder="1" applyAlignment="1">
      <alignment horizontal="left"/>
    </xf>
    <xf numFmtId="173" fontId="3" fillId="2" borderId="2" xfId="8" applyNumberFormat="1" applyFont="1" applyFill="1" applyBorder="1" applyAlignment="1">
      <alignment horizontal="right"/>
    </xf>
    <xf numFmtId="41" fontId="3" fillId="0" borderId="2" xfId="0" applyNumberFormat="1" applyFont="1" applyFill="1" applyBorder="1" applyAlignment="1">
      <alignment horizontal="left"/>
    </xf>
    <xf numFmtId="41" fontId="3" fillId="2" borderId="2" xfId="0" applyNumberFormat="1" applyFont="1" applyFill="1" applyBorder="1" applyAlignment="1">
      <alignment horizontal="left"/>
    </xf>
    <xf numFmtId="166" fontId="3" fillId="2" borderId="2" xfId="0" applyNumberFormat="1" applyFont="1" applyFill="1" applyBorder="1" applyAlignment="1">
      <alignment horizontal="left"/>
    </xf>
    <xf numFmtId="167" fontId="3" fillId="2" borderId="2" xfId="0" applyNumberFormat="1" applyFont="1" applyFill="1" applyBorder="1" applyAlignment="1">
      <alignment horizontal="left"/>
    </xf>
    <xf numFmtId="9" fontId="3" fillId="2" borderId="2" xfId="6" applyFont="1" applyFill="1" applyBorder="1" applyAlignment="1">
      <alignment horizontal="left"/>
    </xf>
    <xf numFmtId="169" fontId="3" fillId="2" borderId="2" xfId="0" applyNumberFormat="1" applyFont="1" applyFill="1" applyBorder="1" applyAlignment="1">
      <alignment horizontal="left"/>
    </xf>
    <xf numFmtId="168" fontId="18" fillId="2" borderId="2" xfId="0" applyNumberFormat="1" applyFont="1" applyFill="1" applyBorder="1" applyAlignment="1">
      <alignment horizontal="left"/>
    </xf>
    <xf numFmtId="168" fontId="18" fillId="2" borderId="4" xfId="0" applyNumberFormat="1" applyFont="1" applyFill="1" applyBorder="1" applyAlignment="1">
      <alignment horizontal="left"/>
    </xf>
    <xf numFmtId="168" fontId="18" fillId="2" borderId="16" xfId="0" applyNumberFormat="1" applyFont="1" applyFill="1" applyBorder="1" applyAlignment="1">
      <alignment horizontal="left"/>
    </xf>
    <xf numFmtId="170" fontId="4" fillId="6" borderId="7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41" fontId="11" fillId="2" borderId="0" xfId="5" applyNumberFormat="1" applyFont="1" applyFill="1" applyBorder="1" applyAlignment="1" applyProtection="1">
      <alignment horizontal="left"/>
    </xf>
    <xf numFmtId="0" fontId="7" fillId="2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left"/>
    </xf>
    <xf numFmtId="41" fontId="4" fillId="0" borderId="0" xfId="0" applyNumberFormat="1" applyFont="1" applyFill="1" applyBorder="1" applyAlignment="1">
      <alignment horizontal="left"/>
    </xf>
    <xf numFmtId="41" fontId="3" fillId="2" borderId="1" xfId="0" applyNumberFormat="1" applyFont="1" applyFill="1" applyBorder="1" applyAlignment="1">
      <alignment horizontal="center"/>
    </xf>
    <xf numFmtId="10" fontId="3" fillId="2" borderId="1" xfId="6" applyNumberFormat="1" applyFont="1" applyFill="1" applyBorder="1" applyAlignment="1">
      <alignment horizontal="center"/>
    </xf>
    <xf numFmtId="0" fontId="3" fillId="0" borderId="0" xfId="9" applyFont="1" applyAlignment="1">
      <alignment horizontal="right" vertical="top"/>
    </xf>
    <xf numFmtId="0" fontId="3" fillId="7" borderId="17" xfId="9" applyFont="1" applyFill="1" applyBorder="1" applyAlignment="1" applyProtection="1">
      <alignment horizontal="right" vertical="top"/>
      <protection locked="0"/>
    </xf>
    <xf numFmtId="0" fontId="3" fillId="7" borderId="0" xfId="9" applyFont="1" applyFill="1" applyAlignment="1" applyProtection="1">
      <alignment horizontal="right" vertical="top"/>
      <protection locked="0"/>
    </xf>
    <xf numFmtId="15" fontId="3" fillId="7" borderId="0" xfId="9" applyNumberFormat="1" applyFont="1" applyFill="1" applyAlignment="1" applyProtection="1">
      <alignment horizontal="right" vertical="top"/>
      <protection locked="0"/>
    </xf>
    <xf numFmtId="0" fontId="4" fillId="8" borderId="0" xfId="9" applyFont="1" applyFill="1"/>
    <xf numFmtId="0" fontId="1" fillId="8" borderId="0" xfId="9" applyFill="1"/>
    <xf numFmtId="0" fontId="16" fillId="5" borderId="2" xfId="5" applyNumberFormat="1" applyFont="1" applyFill="1" applyBorder="1" applyAlignment="1" applyProtection="1">
      <alignment horizontal="left" wrapText="1"/>
    </xf>
    <xf numFmtId="0" fontId="16" fillId="5" borderId="12" xfId="5" applyNumberFormat="1" applyFont="1" applyFill="1" applyBorder="1" applyAlignment="1" applyProtection="1">
      <alignment horizontal="left" wrapText="1"/>
    </xf>
    <xf numFmtId="0" fontId="16" fillId="5" borderId="13" xfId="5" applyNumberFormat="1" applyFont="1" applyFill="1" applyBorder="1" applyAlignment="1" applyProtection="1">
      <alignment horizontal="left" wrapText="1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11">
    <cellStyle name="Comma" xfId="8" builtinId="3"/>
    <cellStyle name="Comma0" xfId="1" xr:uid="{00000000-0005-0000-0000-000000000000}"/>
    <cellStyle name="Currency" xfId="7" builtinId="4"/>
    <cellStyle name="Currency0" xfId="2" xr:uid="{00000000-0005-0000-0000-000002000000}"/>
    <cellStyle name="Date" xfId="3" xr:uid="{00000000-0005-0000-0000-000003000000}"/>
    <cellStyle name="Fixed" xfId="4" xr:uid="{00000000-0005-0000-0000-000004000000}"/>
    <cellStyle name="Normal" xfId="0" builtinId="0"/>
    <cellStyle name="Normal 122 2" xfId="10" xr:uid="{F9E1ACA7-FB1B-4E17-9E2F-8C71432538C1}"/>
    <cellStyle name="Normal 2" xfId="9" xr:uid="{7AC5614E-3B2E-47B8-BD43-8E78240D960E}"/>
    <cellStyle name="Percent" xfId="6" builtinId="5"/>
    <cellStyle name="Percent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</xdr:colOff>
          <xdr:row>11</xdr:row>
          <xdr:rowOff>0</xdr:rowOff>
        </xdr:from>
        <xdr:to>
          <xdr:col>1</xdr:col>
          <xdr:colOff>1135380</xdr:colOff>
          <xdr:row>11</xdr:row>
          <xdr:rowOff>0</xdr:rowOff>
        </xdr:to>
        <xdr:sp macro="" textlink="">
          <xdr:nvSpPr>
            <xdr:cNvPr id="11267" name="Butto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2700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17961" dir="2700000" algn="ctr" rotWithShape="0">
                      <a:srgbClr val="909090" mc:Ignorable="a14" a14:legacySpreadsheetColorIndex="67">
                        <a:gamma/>
                        <a:shade val="60000"/>
                        <a:invGamma/>
                      </a:srgbClr>
                    </a:outerShdw>
                  </a:effectLst>
                </a14:hiddenEffects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CA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Click here to Enter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THC/Customer%20Svcs/CS%20Exec/Admin/Leaders/SUPERVISORS/ACCOUNTS%20RECEIVABLE%20INFORMATION/EDR%20-%202015%20-%202019/Weighting%20Factors%20Billing%20and%20Collections/Cost_Allocation_Model_version_2%20(THESL).xls?C6F34A90" TargetMode="External"/><Relationship Id="rId1" Type="http://schemas.openxmlformats.org/officeDocument/2006/relationships/externalLinkPath" Target="file:///\\C6F34A90\Cost_Allocation_Model_version_2%20(THES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lick here if comple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6337B-5ACA-416F-95EC-50C84A4131DF}">
  <sheetPr>
    <tabColor indexed="42"/>
    <pageSetUpPr fitToPage="1"/>
  </sheetPr>
  <dimension ref="A2:O111"/>
  <sheetViews>
    <sheetView tabSelected="1" zoomScale="90" zoomScaleNormal="90" workbookViewId="0">
      <selection activeCell="O7" sqref="O7"/>
    </sheetView>
  </sheetViews>
  <sheetFormatPr defaultColWidth="9.109375" defaultRowHeight="10.199999999999999" x14ac:dyDescent="0.2"/>
  <cols>
    <col min="1" max="1" width="32.109375" style="5" customWidth="1"/>
    <col min="2" max="2" width="18" style="8" customWidth="1"/>
    <col min="3" max="3" width="15.88671875" style="9" customWidth="1"/>
    <col min="4" max="5" width="15.88671875" style="10" customWidth="1"/>
    <col min="6" max="6" width="21.44140625" style="10" bestFit="1" customWidth="1"/>
    <col min="7" max="8" width="15.88671875" style="10" customWidth="1"/>
    <col min="9" max="9" width="18.88671875" style="10" bestFit="1" customWidth="1"/>
    <col min="10" max="11" width="15.88671875" style="10" customWidth="1"/>
    <col min="12" max="14" width="9.109375" style="115"/>
    <col min="15" max="15" width="10.77734375" style="115" bestFit="1" customWidth="1"/>
    <col min="16" max="16384" width="9.109375" style="115"/>
  </cols>
  <sheetData>
    <row r="2" spans="1:15" ht="14.4" x14ac:dyDescent="0.3">
      <c r="M2" s="128" t="s">
        <v>69</v>
      </c>
      <c r="N2" s="129"/>
      <c r="O2" s="124" t="s">
        <v>70</v>
      </c>
    </row>
    <row r="3" spans="1:15" ht="14.4" x14ac:dyDescent="0.3">
      <c r="M3" s="128" t="s">
        <v>71</v>
      </c>
      <c r="N3" s="129"/>
      <c r="O3" s="125" t="s">
        <v>74</v>
      </c>
    </row>
    <row r="4" spans="1:15" ht="14.4" x14ac:dyDescent="0.3">
      <c r="M4" s="128" t="s">
        <v>72</v>
      </c>
      <c r="N4" s="129"/>
      <c r="O4" s="126">
        <v>1</v>
      </c>
    </row>
    <row r="5" spans="1:15" ht="14.4" x14ac:dyDescent="0.3">
      <c r="M5" s="128"/>
      <c r="N5" s="129"/>
      <c r="O5" s="124"/>
    </row>
    <row r="6" spans="1:15" ht="14.4" x14ac:dyDescent="0.3">
      <c r="M6" s="128" t="s">
        <v>73</v>
      </c>
      <c r="N6" s="129"/>
      <c r="O6" s="127">
        <v>45404</v>
      </c>
    </row>
    <row r="8" spans="1:15" s="4" customFormat="1" ht="13.2" x14ac:dyDescent="0.25">
      <c r="A8" s="2"/>
      <c r="B8" s="12"/>
      <c r="C8" s="2"/>
      <c r="D8" s="3">
        <v>1</v>
      </c>
      <c r="E8" s="3">
        <v>2</v>
      </c>
      <c r="F8" s="3">
        <v>3</v>
      </c>
      <c r="G8" s="3">
        <v>4</v>
      </c>
      <c r="H8" s="3">
        <v>5</v>
      </c>
      <c r="I8" s="3">
        <v>6</v>
      </c>
      <c r="J8" s="3">
        <v>7</v>
      </c>
      <c r="K8" s="96">
        <v>8</v>
      </c>
    </row>
    <row r="9" spans="1:15" s="114" customFormat="1" ht="39.6" x14ac:dyDescent="0.25">
      <c r="A9" s="38"/>
      <c r="B9" s="13" t="s">
        <v>0</v>
      </c>
      <c r="C9" s="14" t="s">
        <v>1</v>
      </c>
      <c r="D9" s="15" t="s">
        <v>26</v>
      </c>
      <c r="E9" s="15" t="s">
        <v>27</v>
      </c>
      <c r="F9" s="15" t="s">
        <v>28</v>
      </c>
      <c r="G9" s="15" t="s">
        <v>29</v>
      </c>
      <c r="H9" s="15" t="s">
        <v>30</v>
      </c>
      <c r="I9" s="15" t="s">
        <v>31</v>
      </c>
      <c r="J9" s="15" t="s">
        <v>32</v>
      </c>
      <c r="K9" s="15" t="s">
        <v>33</v>
      </c>
    </row>
    <row r="10" spans="1:15" ht="9.75" customHeight="1" x14ac:dyDescent="0.2">
      <c r="A10" s="133" t="s">
        <v>2</v>
      </c>
      <c r="B10" s="135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5" x14ac:dyDescent="0.2">
      <c r="A11" s="134"/>
      <c r="B11" s="137"/>
      <c r="C11" s="138"/>
      <c r="D11" s="138"/>
      <c r="E11" s="138"/>
      <c r="F11" s="138"/>
      <c r="G11" s="138"/>
      <c r="H11" s="138"/>
      <c r="I11" s="138"/>
      <c r="J11" s="138"/>
      <c r="K11" s="138"/>
    </row>
    <row r="12" spans="1:15" s="116" customFormat="1" ht="52.8" x14ac:dyDescent="0.25">
      <c r="A12" s="18" t="s">
        <v>48</v>
      </c>
      <c r="B12" s="16" t="s">
        <v>3</v>
      </c>
      <c r="C12" s="17">
        <f>+SUM(D12:K12)</f>
        <v>4956403.2999999812</v>
      </c>
      <c r="D12" s="61">
        <f t="shared" ref="D12:K12" si="0">D34</f>
        <v>2661156.6099999798</v>
      </c>
      <c r="E12" s="61">
        <f t="shared" si="0"/>
        <v>509212.55000000144</v>
      </c>
      <c r="F12" s="61">
        <f t="shared" si="0"/>
        <v>1235824.77</v>
      </c>
      <c r="G12" s="61">
        <f t="shared" si="0"/>
        <v>550104.31000000006</v>
      </c>
      <c r="H12" s="61">
        <f t="shared" si="0"/>
        <v>0.01</v>
      </c>
      <c r="I12" s="61">
        <f t="shared" si="0"/>
        <v>0</v>
      </c>
      <c r="J12" s="61">
        <f t="shared" si="0"/>
        <v>0</v>
      </c>
      <c r="K12" s="97">
        <f t="shared" si="0"/>
        <v>105.05</v>
      </c>
    </row>
    <row r="13" spans="1:15" s="116" customFormat="1" ht="52.8" x14ac:dyDescent="0.25">
      <c r="A13" s="18" t="s">
        <v>49</v>
      </c>
      <c r="B13" s="16" t="s">
        <v>4</v>
      </c>
      <c r="C13" s="17">
        <f>+SUM(D13:K13)</f>
        <v>3297586.56</v>
      </c>
      <c r="D13" s="72">
        <f>D39</f>
        <v>1765063.71</v>
      </c>
      <c r="E13" s="62">
        <f t="shared" ref="E13:K13" si="1">E39</f>
        <v>193637.47</v>
      </c>
      <c r="F13" s="62">
        <f t="shared" si="1"/>
        <v>702406.03</v>
      </c>
      <c r="G13" s="62">
        <f t="shared" si="1"/>
        <v>493830.39</v>
      </c>
      <c r="H13" s="62">
        <f t="shared" si="1"/>
        <v>90831.184999999998</v>
      </c>
      <c r="I13" s="62">
        <f t="shared" si="1"/>
        <v>30561.15</v>
      </c>
      <c r="J13" s="62">
        <f t="shared" si="1"/>
        <v>0</v>
      </c>
      <c r="K13" s="98">
        <f t="shared" si="1"/>
        <v>21256.625</v>
      </c>
    </row>
    <row r="14" spans="1:15" ht="6" customHeight="1" x14ac:dyDescent="0.25">
      <c r="A14" s="19"/>
      <c r="B14" s="20"/>
      <c r="C14" s="21"/>
      <c r="D14" s="22"/>
      <c r="E14" s="22"/>
      <c r="F14" s="22"/>
      <c r="G14" s="22"/>
      <c r="H14" s="22"/>
      <c r="I14" s="22"/>
      <c r="J14" s="22"/>
      <c r="K14" s="99"/>
    </row>
    <row r="15" spans="1:15" ht="26.4" x14ac:dyDescent="0.25">
      <c r="A15" s="18" t="s">
        <v>25</v>
      </c>
      <c r="B15" s="23" t="s">
        <v>5</v>
      </c>
      <c r="C15" s="24">
        <f>+SUM(D15:K15)</f>
        <v>9605173.5727639794</v>
      </c>
      <c r="D15" s="25">
        <f>+D18*12</f>
        <v>7424318.4488792121</v>
      </c>
      <c r="E15" s="25">
        <f t="shared" ref="E15:K15" si="2">+E18*12</f>
        <v>1170472.0527537551</v>
      </c>
      <c r="F15" s="25">
        <f t="shared" si="2"/>
        <v>875378.3007045486</v>
      </c>
      <c r="G15" s="25">
        <f t="shared" si="2"/>
        <v>119296.77042646348</v>
      </c>
      <c r="H15" s="25">
        <f t="shared" si="2"/>
        <v>5671</v>
      </c>
      <c r="I15" s="25">
        <f t="shared" si="2"/>
        <v>533</v>
      </c>
      <c r="J15" s="25">
        <f t="shared" si="2"/>
        <v>12</v>
      </c>
      <c r="K15" s="100">
        <f t="shared" si="2"/>
        <v>9492</v>
      </c>
    </row>
    <row r="16" spans="1:15" s="117" customFormat="1" ht="52.8" x14ac:dyDescent="0.25">
      <c r="A16" s="28" t="s">
        <v>53</v>
      </c>
      <c r="B16" s="26" t="s">
        <v>6</v>
      </c>
      <c r="C16" s="24">
        <f>+SUM(D16:K16)</f>
        <v>176856</v>
      </c>
      <c r="D16" s="77"/>
      <c r="E16" s="77"/>
      <c r="F16" s="77"/>
      <c r="G16" s="77"/>
      <c r="H16" s="77"/>
      <c r="I16" s="77"/>
      <c r="J16" s="77">
        <v>164687</v>
      </c>
      <c r="K16" s="101">
        <v>12169</v>
      </c>
    </row>
    <row r="17" spans="1:11" ht="6" customHeight="1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99"/>
    </row>
    <row r="18" spans="1:11" s="117" customFormat="1" ht="13.2" x14ac:dyDescent="0.25">
      <c r="A18" s="28" t="s">
        <v>59</v>
      </c>
      <c r="B18" s="27" t="s">
        <v>7</v>
      </c>
      <c r="C18" s="24">
        <f>+SUM(D18:K18)</f>
        <v>800431.13106366491</v>
      </c>
      <c r="D18" s="77">
        <v>618693.20407326764</v>
      </c>
      <c r="E18" s="77">
        <v>97539.337729479594</v>
      </c>
      <c r="F18" s="77">
        <v>72948.191725379045</v>
      </c>
      <c r="G18" s="77">
        <v>9941.3975355386228</v>
      </c>
      <c r="H18" s="77">
        <v>472.58333333333331</v>
      </c>
      <c r="I18" s="77">
        <v>44.416666666666664</v>
      </c>
      <c r="J18" s="77">
        <v>1</v>
      </c>
      <c r="K18" s="101">
        <v>791</v>
      </c>
    </row>
    <row r="19" spans="1:11" s="118" customFormat="1" ht="13.2" x14ac:dyDescent="0.25">
      <c r="A19" s="130" t="s">
        <v>54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2"/>
    </row>
    <row r="20" spans="1:11" ht="13.2" x14ac:dyDescent="0.25">
      <c r="A20" s="29" t="s">
        <v>63</v>
      </c>
      <c r="B20" s="32"/>
      <c r="C20" s="95">
        <f t="shared" ref="C20:C26" si="3">+SUM(D20:K20)</f>
        <v>483780</v>
      </c>
      <c r="D20" s="73">
        <f>D49</f>
        <v>317752.5</v>
      </c>
      <c r="E20" s="74">
        <f t="shared" ref="E20:K20" si="4">E49</f>
        <v>81980</v>
      </c>
      <c r="F20" s="74">
        <f t="shared" si="4"/>
        <v>82007.5</v>
      </c>
      <c r="G20" s="74">
        <f t="shared" si="4"/>
        <v>2040</v>
      </c>
      <c r="H20" s="74">
        <f t="shared" si="4"/>
        <v>0</v>
      </c>
      <c r="I20" s="74">
        <f t="shared" si="4"/>
        <v>0</v>
      </c>
      <c r="J20" s="74">
        <f t="shared" si="4"/>
        <v>0</v>
      </c>
      <c r="K20" s="102">
        <f t="shared" si="4"/>
        <v>0</v>
      </c>
    </row>
    <row r="21" spans="1:11" ht="13.2" x14ac:dyDescent="0.25">
      <c r="A21" s="29" t="s">
        <v>56</v>
      </c>
      <c r="B21" s="32"/>
      <c r="C21" s="24">
        <f t="shared" si="3"/>
        <v>788135</v>
      </c>
      <c r="D21" s="92">
        <f>D54</f>
        <v>641705</v>
      </c>
      <c r="E21" s="92">
        <f t="shared" ref="E21:K21" si="5">E54</f>
        <v>54131.5</v>
      </c>
      <c r="F21" s="92">
        <f t="shared" si="5"/>
        <v>82908.5</v>
      </c>
      <c r="G21" s="92">
        <f t="shared" si="5"/>
        <v>8933.5</v>
      </c>
      <c r="H21" s="92">
        <f t="shared" si="5"/>
        <v>295.5</v>
      </c>
      <c r="I21" s="92">
        <f t="shared" si="5"/>
        <v>36</v>
      </c>
      <c r="J21" s="92">
        <f t="shared" si="5"/>
        <v>0</v>
      </c>
      <c r="K21" s="103">
        <f t="shared" si="5"/>
        <v>125</v>
      </c>
    </row>
    <row r="22" spans="1:11" ht="13.2" x14ac:dyDescent="0.25">
      <c r="A22" s="29" t="s">
        <v>64</v>
      </c>
      <c r="B22" s="32"/>
      <c r="C22" s="95">
        <f t="shared" si="3"/>
        <v>2703857</v>
      </c>
      <c r="D22" s="74">
        <f>D59</f>
        <v>1610867.5449999999</v>
      </c>
      <c r="E22" s="74">
        <f t="shared" ref="E22:K22" si="6">E59</f>
        <v>820139.45</v>
      </c>
      <c r="F22" s="74">
        <f t="shared" si="6"/>
        <v>247152.5</v>
      </c>
      <c r="G22" s="74">
        <f t="shared" si="6"/>
        <v>23472.504999999997</v>
      </c>
      <c r="H22" s="74">
        <f t="shared" si="6"/>
        <v>1855</v>
      </c>
      <c r="I22" s="74">
        <f t="shared" si="6"/>
        <v>140</v>
      </c>
      <c r="J22" s="74">
        <f t="shared" si="6"/>
        <v>0</v>
      </c>
      <c r="K22" s="102">
        <f t="shared" si="6"/>
        <v>230</v>
      </c>
    </row>
    <row r="23" spans="1:11" ht="13.2" x14ac:dyDescent="0.25">
      <c r="A23" s="29" t="s">
        <v>65</v>
      </c>
      <c r="B23" s="32"/>
      <c r="C23" s="95">
        <f t="shared" si="3"/>
        <v>118888.16</v>
      </c>
      <c r="D23" s="74">
        <f>D64</f>
        <v>81676.800000000003</v>
      </c>
      <c r="E23" s="74">
        <f t="shared" ref="E23:K23" si="7">E64</f>
        <v>26503.215</v>
      </c>
      <c r="F23" s="74">
        <f t="shared" si="7"/>
        <v>10708.145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102">
        <f t="shared" si="7"/>
        <v>0</v>
      </c>
    </row>
    <row r="24" spans="1:11" s="117" customFormat="1" ht="39.6" x14ac:dyDescent="0.25">
      <c r="A24" s="29" t="s">
        <v>55</v>
      </c>
      <c r="B24" s="32"/>
      <c r="C24" s="24">
        <f t="shared" si="3"/>
        <v>9964</v>
      </c>
      <c r="D24" s="75">
        <v>4468</v>
      </c>
      <c r="E24" s="75">
        <v>37</v>
      </c>
      <c r="F24" s="75">
        <v>4206</v>
      </c>
      <c r="G24" s="75">
        <v>1200</v>
      </c>
      <c r="H24" s="75">
        <v>38</v>
      </c>
      <c r="I24" s="75">
        <v>4</v>
      </c>
      <c r="J24" s="75"/>
      <c r="K24" s="104">
        <v>11</v>
      </c>
    </row>
    <row r="25" spans="1:11" s="117" customFormat="1" ht="39.6" x14ac:dyDescent="0.25">
      <c r="A25" s="29" t="s">
        <v>51</v>
      </c>
      <c r="B25" s="32"/>
      <c r="C25" s="24">
        <f t="shared" si="3"/>
        <v>37973</v>
      </c>
      <c r="D25" s="75">
        <v>18218</v>
      </c>
      <c r="E25" s="75">
        <v>4952</v>
      </c>
      <c r="F25" s="75">
        <v>12912</v>
      </c>
      <c r="G25" s="75">
        <v>1891</v>
      </c>
      <c r="H25" s="75"/>
      <c r="I25" s="75"/>
      <c r="J25" s="75"/>
      <c r="K25" s="104"/>
    </row>
    <row r="26" spans="1:11" s="117" customFormat="1" ht="52.8" x14ac:dyDescent="0.25">
      <c r="A26" s="29" t="s">
        <v>52</v>
      </c>
      <c r="B26" s="32"/>
      <c r="C26" s="24">
        <f t="shared" si="3"/>
        <v>43472.5</v>
      </c>
      <c r="D26" s="75">
        <v>21516.5</v>
      </c>
      <c r="E26" s="75">
        <v>4105.5</v>
      </c>
      <c r="F26" s="75">
        <v>12084.5</v>
      </c>
      <c r="G26" s="75">
        <v>5075.5</v>
      </c>
      <c r="H26" s="75">
        <v>354.5</v>
      </c>
      <c r="I26" s="75">
        <v>34.5</v>
      </c>
      <c r="J26" s="75"/>
      <c r="K26" s="104">
        <v>301.5</v>
      </c>
    </row>
    <row r="27" spans="1:11" ht="13.2" x14ac:dyDescent="0.25">
      <c r="A27" s="31"/>
      <c r="B27" s="32"/>
      <c r="C27" s="30"/>
      <c r="D27" s="39"/>
      <c r="E27" s="39"/>
      <c r="F27" s="39"/>
      <c r="G27" s="39"/>
      <c r="H27" s="39"/>
      <c r="I27" s="39"/>
      <c r="J27" s="39"/>
      <c r="K27" s="105"/>
    </row>
    <row r="28" spans="1:11" ht="13.2" x14ac:dyDescent="0.25">
      <c r="A28" s="31"/>
      <c r="B28" s="32"/>
      <c r="C28" s="30"/>
      <c r="D28" s="39"/>
      <c r="E28" s="39"/>
      <c r="F28" s="39"/>
      <c r="G28" s="39"/>
      <c r="H28" s="39"/>
      <c r="I28" s="39"/>
      <c r="J28" s="39"/>
      <c r="K28" s="105"/>
    </row>
    <row r="29" spans="1:11" ht="13.2" x14ac:dyDescent="0.25">
      <c r="A29" s="33"/>
      <c r="C29" s="11"/>
      <c r="D29" s="93"/>
      <c r="E29" s="93"/>
      <c r="F29" s="93"/>
      <c r="G29" s="93"/>
      <c r="H29" s="93"/>
      <c r="I29" s="93"/>
      <c r="J29" s="93"/>
      <c r="K29" s="93"/>
    </row>
    <row r="30" spans="1:11" ht="17.399999999999999" x14ac:dyDescent="0.3">
      <c r="A30" s="35" t="s">
        <v>8</v>
      </c>
      <c r="B30" s="8" t="s">
        <v>42</v>
      </c>
      <c r="C30" s="34"/>
      <c r="D30" s="1"/>
      <c r="E30" s="1"/>
      <c r="F30" s="1"/>
      <c r="G30" s="1"/>
      <c r="H30" s="1"/>
      <c r="I30" s="1"/>
      <c r="J30" s="1"/>
      <c r="K30" s="1"/>
    </row>
    <row r="31" spans="1:11" ht="3.75" customHeight="1" x14ac:dyDescent="0.2"/>
    <row r="32" spans="1:11" ht="13.2" x14ac:dyDescent="0.25">
      <c r="A32" s="36" t="s">
        <v>9</v>
      </c>
      <c r="B32" s="37">
        <v>2018</v>
      </c>
      <c r="C32" s="64">
        <f>+SUM(D32:K32)</f>
        <v>4278049.9899999807</v>
      </c>
      <c r="D32" s="67">
        <v>2196901.24999998</v>
      </c>
      <c r="E32" s="67">
        <v>457997.74000000098</v>
      </c>
      <c r="F32" s="67">
        <v>1155417.3600000001</v>
      </c>
      <c r="G32" s="67">
        <v>467569.82</v>
      </c>
      <c r="H32" s="67">
        <v>0.01</v>
      </c>
      <c r="I32" s="67"/>
      <c r="J32" s="67"/>
      <c r="K32" s="67">
        <v>163.81</v>
      </c>
    </row>
    <row r="33" spans="1:11" ht="13.2" x14ac:dyDescent="0.25">
      <c r="A33" s="36" t="s">
        <v>9</v>
      </c>
      <c r="B33" s="37">
        <v>2019</v>
      </c>
      <c r="C33" s="65">
        <f>+SUM(D33:K33)</f>
        <v>5634756.5999999819</v>
      </c>
      <c r="D33" s="68">
        <v>3125411.9699999802</v>
      </c>
      <c r="E33" s="68">
        <v>560427.36000000197</v>
      </c>
      <c r="F33" s="68">
        <v>1316232.18</v>
      </c>
      <c r="G33" s="68">
        <v>632638.80000000005</v>
      </c>
      <c r="H33" s="68"/>
      <c r="I33" s="68"/>
      <c r="J33" s="68"/>
      <c r="K33" s="68">
        <v>46.29</v>
      </c>
    </row>
    <row r="34" spans="1:11" s="119" customFormat="1" ht="13.2" x14ac:dyDescent="0.25">
      <c r="A34" s="36" t="s">
        <v>47</v>
      </c>
      <c r="B34" s="8"/>
      <c r="C34" s="66">
        <f>+SUM(D34:K34)</f>
        <v>4956403.2999999812</v>
      </c>
      <c r="D34" s="69">
        <f t="shared" ref="D34:K34" si="8">IFERROR(AVERAGE(D32:D33),0)</f>
        <v>2661156.6099999798</v>
      </c>
      <c r="E34" s="69">
        <f t="shared" si="8"/>
        <v>509212.55000000144</v>
      </c>
      <c r="F34" s="69">
        <f t="shared" si="8"/>
        <v>1235824.77</v>
      </c>
      <c r="G34" s="69">
        <f t="shared" si="8"/>
        <v>550104.31000000006</v>
      </c>
      <c r="H34" s="69">
        <f t="shared" si="8"/>
        <v>0.01</v>
      </c>
      <c r="I34" s="69">
        <f t="shared" si="8"/>
        <v>0</v>
      </c>
      <c r="J34" s="69">
        <f t="shared" si="8"/>
        <v>0</v>
      </c>
      <c r="K34" s="69">
        <f t="shared" si="8"/>
        <v>105.05</v>
      </c>
    </row>
    <row r="35" spans="1:11" ht="13.2" x14ac:dyDescent="0.25">
      <c r="A35" s="7"/>
      <c r="C35" s="34"/>
      <c r="D35" s="6"/>
      <c r="E35" s="6"/>
      <c r="F35" s="6"/>
      <c r="G35" s="6"/>
      <c r="H35" s="6"/>
      <c r="I35" s="6"/>
      <c r="J35" s="6"/>
      <c r="K35" s="6"/>
    </row>
    <row r="36" spans="1:11" ht="17.399999999999999" x14ac:dyDescent="0.3">
      <c r="A36" s="35" t="s">
        <v>45</v>
      </c>
      <c r="C36" s="34"/>
      <c r="D36" s="1"/>
      <c r="E36" s="6"/>
      <c r="F36" s="6"/>
      <c r="G36" s="6"/>
      <c r="H36" s="6"/>
      <c r="I36" s="6"/>
      <c r="J36" s="6"/>
      <c r="K36" s="6"/>
    </row>
    <row r="37" spans="1:11" ht="13.2" x14ac:dyDescent="0.25">
      <c r="A37" s="36" t="s">
        <v>9</v>
      </c>
      <c r="B37" s="37">
        <v>2018</v>
      </c>
      <c r="C37" s="64">
        <f>+SUM(D37:K37)</f>
        <v>3322981.67</v>
      </c>
      <c r="D37" s="67">
        <v>1777160.23</v>
      </c>
      <c r="E37" s="67">
        <v>192021.55</v>
      </c>
      <c r="F37" s="67">
        <v>711593.38</v>
      </c>
      <c r="G37" s="67">
        <v>484562.1</v>
      </c>
      <c r="H37" s="67">
        <v>88320.01</v>
      </c>
      <c r="I37" s="67">
        <v>47082.54</v>
      </c>
      <c r="J37" s="67">
        <v>0</v>
      </c>
      <c r="K37" s="67">
        <v>22241.86</v>
      </c>
    </row>
    <row r="38" spans="1:11" ht="13.2" x14ac:dyDescent="0.25">
      <c r="A38" s="36" t="s">
        <v>9</v>
      </c>
      <c r="B38" s="37">
        <v>2019</v>
      </c>
      <c r="C38" s="65">
        <f>+SUM(D38:K38)</f>
        <v>3272191.45</v>
      </c>
      <c r="D38" s="68">
        <v>1752967.19</v>
      </c>
      <c r="E38" s="68">
        <v>195253.39</v>
      </c>
      <c r="F38" s="68">
        <v>693218.68</v>
      </c>
      <c r="G38" s="68">
        <v>503098.68</v>
      </c>
      <c r="H38" s="68">
        <v>93342.36</v>
      </c>
      <c r="I38" s="68">
        <v>14039.76</v>
      </c>
      <c r="J38" s="68"/>
      <c r="K38" s="68">
        <v>20271.39</v>
      </c>
    </row>
    <row r="39" spans="1:11" s="119" customFormat="1" ht="13.2" x14ac:dyDescent="0.25">
      <c r="A39" s="36" t="s">
        <v>47</v>
      </c>
      <c r="B39" s="8"/>
      <c r="C39" s="66">
        <f>+SUM(D39:K39)</f>
        <v>3297586.56</v>
      </c>
      <c r="D39" s="69">
        <f t="shared" ref="D39:K39" si="9">IFERROR(AVERAGE(D37:D38),0)</f>
        <v>1765063.71</v>
      </c>
      <c r="E39" s="69">
        <f t="shared" si="9"/>
        <v>193637.47</v>
      </c>
      <c r="F39" s="69">
        <f t="shared" si="9"/>
        <v>702406.03</v>
      </c>
      <c r="G39" s="69">
        <f t="shared" si="9"/>
        <v>493830.39</v>
      </c>
      <c r="H39" s="69">
        <f t="shared" si="9"/>
        <v>90831.184999999998</v>
      </c>
      <c r="I39" s="69">
        <f t="shared" si="9"/>
        <v>30561.15</v>
      </c>
      <c r="J39" s="69">
        <f t="shared" si="9"/>
        <v>0</v>
      </c>
      <c r="K39" s="69">
        <f t="shared" si="9"/>
        <v>21256.625</v>
      </c>
    </row>
    <row r="40" spans="1:11" ht="13.2" x14ac:dyDescent="0.25">
      <c r="A40" s="7"/>
      <c r="C40" s="34"/>
      <c r="D40" s="94"/>
      <c r="E40" s="94"/>
      <c r="F40" s="94"/>
      <c r="G40" s="94"/>
      <c r="H40" s="94"/>
      <c r="I40" s="94"/>
      <c r="J40" s="94"/>
      <c r="K40" s="94"/>
    </row>
    <row r="41" spans="1:11" ht="17.399999999999999" x14ac:dyDescent="0.3">
      <c r="A41" s="35" t="s">
        <v>50</v>
      </c>
      <c r="C41" s="34"/>
      <c r="D41" s="1"/>
      <c r="E41" s="6"/>
      <c r="F41" s="6"/>
      <c r="G41" s="6"/>
      <c r="H41" s="6"/>
      <c r="I41" s="6"/>
      <c r="J41" s="6"/>
      <c r="K41" s="6"/>
    </row>
    <row r="42" spans="1:11" ht="13.2" x14ac:dyDescent="0.25">
      <c r="A42" s="36" t="s">
        <v>9</v>
      </c>
      <c r="B42" s="37">
        <v>2018</v>
      </c>
      <c r="C42" s="85">
        <f>+SUM(D42:K42)</f>
        <v>751311</v>
      </c>
      <c r="D42" s="86">
        <v>600427</v>
      </c>
      <c r="E42" s="86">
        <v>75258</v>
      </c>
      <c r="F42" s="86">
        <v>65316</v>
      </c>
      <c r="G42" s="86">
        <v>9076</v>
      </c>
      <c r="H42" s="86">
        <v>366</v>
      </c>
      <c r="I42" s="86">
        <v>34</v>
      </c>
      <c r="J42" s="86">
        <v>10</v>
      </c>
      <c r="K42" s="86">
        <v>824</v>
      </c>
    </row>
    <row r="43" spans="1:11" ht="13.2" x14ac:dyDescent="0.25">
      <c r="A43" s="36" t="s">
        <v>9</v>
      </c>
      <c r="B43" s="37">
        <v>2019</v>
      </c>
      <c r="C43" s="87">
        <f>+SUM(D43:K43)</f>
        <v>759757</v>
      </c>
      <c r="D43" s="88">
        <v>603618</v>
      </c>
      <c r="E43" s="88">
        <v>80214</v>
      </c>
      <c r="F43" s="88">
        <v>65595</v>
      </c>
      <c r="G43" s="88">
        <v>9042</v>
      </c>
      <c r="H43" s="88">
        <v>416</v>
      </c>
      <c r="I43" s="88">
        <v>38</v>
      </c>
      <c r="J43" s="88">
        <v>10</v>
      </c>
      <c r="K43" s="88">
        <v>824</v>
      </c>
    </row>
    <row r="44" spans="1:11" s="119" customFormat="1" ht="13.2" x14ac:dyDescent="0.25">
      <c r="A44" s="36" t="s">
        <v>47</v>
      </c>
      <c r="B44" s="8"/>
      <c r="C44" s="89">
        <f>+SUM(D44:K44)</f>
        <v>755534</v>
      </c>
      <c r="D44" s="90">
        <f t="shared" ref="D44:K44" si="10">IFERROR(AVERAGE(D42:D43),0)</f>
        <v>602022.5</v>
      </c>
      <c r="E44" s="90">
        <f t="shared" si="10"/>
        <v>77736</v>
      </c>
      <c r="F44" s="90">
        <f t="shared" si="10"/>
        <v>65455.5</v>
      </c>
      <c r="G44" s="90">
        <f t="shared" si="10"/>
        <v>9059</v>
      </c>
      <c r="H44" s="90">
        <f t="shared" si="10"/>
        <v>391</v>
      </c>
      <c r="I44" s="90">
        <f t="shared" si="10"/>
        <v>36</v>
      </c>
      <c r="J44" s="90">
        <f t="shared" si="10"/>
        <v>10</v>
      </c>
      <c r="K44" s="90">
        <f t="shared" si="10"/>
        <v>824</v>
      </c>
    </row>
    <row r="45" spans="1:11" ht="13.2" x14ac:dyDescent="0.25">
      <c r="A45" s="7"/>
      <c r="C45" s="34"/>
      <c r="D45" s="6"/>
      <c r="E45" s="6"/>
      <c r="F45" s="6"/>
      <c r="G45" s="6"/>
      <c r="H45" s="6"/>
      <c r="I45" s="6"/>
      <c r="J45" s="6"/>
      <c r="K45" s="6"/>
    </row>
    <row r="46" spans="1:11" ht="17.399999999999999" x14ac:dyDescent="0.3">
      <c r="A46" s="35" t="s">
        <v>44</v>
      </c>
      <c r="C46" s="34"/>
      <c r="D46" s="1"/>
      <c r="E46" s="6"/>
      <c r="F46" s="6"/>
      <c r="G46" s="6"/>
      <c r="H46" s="6"/>
      <c r="I46" s="6"/>
      <c r="J46" s="6"/>
      <c r="K46" s="6"/>
    </row>
    <row r="47" spans="1:11" ht="13.2" x14ac:dyDescent="0.25">
      <c r="A47" s="36" t="s">
        <v>9</v>
      </c>
      <c r="B47" s="37">
        <v>2018</v>
      </c>
      <c r="C47" s="64">
        <f>+SUM(D47:K47)</f>
        <v>517260</v>
      </c>
      <c r="D47" s="67">
        <v>352525</v>
      </c>
      <c r="E47" s="67">
        <v>74440</v>
      </c>
      <c r="F47" s="67">
        <v>87655</v>
      </c>
      <c r="G47" s="67">
        <v>2640</v>
      </c>
      <c r="H47" s="67"/>
      <c r="I47" s="67"/>
      <c r="J47" s="67"/>
      <c r="K47" s="67"/>
    </row>
    <row r="48" spans="1:11" ht="13.2" x14ac:dyDescent="0.25">
      <c r="A48" s="36" t="s">
        <v>9</v>
      </c>
      <c r="B48" s="37">
        <v>2019</v>
      </c>
      <c r="C48" s="65">
        <f>+SUM(D48:K48)</f>
        <v>450300</v>
      </c>
      <c r="D48" s="68">
        <v>282980</v>
      </c>
      <c r="E48" s="68">
        <v>89520</v>
      </c>
      <c r="F48" s="68">
        <v>76360</v>
      </c>
      <c r="G48" s="68">
        <v>1440</v>
      </c>
      <c r="H48" s="68"/>
      <c r="I48" s="68"/>
      <c r="J48" s="68"/>
      <c r="K48" s="68"/>
    </row>
    <row r="49" spans="1:11" s="119" customFormat="1" ht="13.2" x14ac:dyDescent="0.25">
      <c r="A49" s="36" t="s">
        <v>47</v>
      </c>
      <c r="B49" s="8"/>
      <c r="C49" s="66">
        <f>+SUM(D49:K49)</f>
        <v>483780</v>
      </c>
      <c r="D49" s="69">
        <f t="shared" ref="D49:K49" si="11">IFERROR(AVERAGE(D47:D48),0)</f>
        <v>317752.5</v>
      </c>
      <c r="E49" s="69">
        <f t="shared" si="11"/>
        <v>81980</v>
      </c>
      <c r="F49" s="69">
        <f t="shared" si="11"/>
        <v>82007.5</v>
      </c>
      <c r="G49" s="69">
        <f t="shared" si="11"/>
        <v>2040</v>
      </c>
      <c r="H49" s="69">
        <f t="shared" si="11"/>
        <v>0</v>
      </c>
      <c r="I49" s="69">
        <f t="shared" si="11"/>
        <v>0</v>
      </c>
      <c r="J49" s="69">
        <f t="shared" si="11"/>
        <v>0</v>
      </c>
      <c r="K49" s="69">
        <f t="shared" si="11"/>
        <v>0</v>
      </c>
    </row>
    <row r="51" spans="1:11" ht="17.399999999999999" x14ac:dyDescent="0.3">
      <c r="A51" s="35" t="s">
        <v>56</v>
      </c>
      <c r="C51" s="34"/>
      <c r="D51" s="1"/>
      <c r="E51" s="6"/>
      <c r="F51" s="6"/>
      <c r="G51" s="6"/>
      <c r="H51" s="6"/>
      <c r="I51" s="6"/>
      <c r="J51" s="6"/>
      <c r="K51" s="6"/>
    </row>
    <row r="52" spans="1:11" ht="13.2" x14ac:dyDescent="0.25">
      <c r="A52" s="36" t="s">
        <v>9</v>
      </c>
      <c r="B52" s="37">
        <v>2018</v>
      </c>
      <c r="C52" s="85">
        <f>+SUM(D52:K52)</f>
        <v>762520</v>
      </c>
      <c r="D52" s="86">
        <v>619539</v>
      </c>
      <c r="E52" s="86">
        <v>50471</v>
      </c>
      <c r="F52" s="86">
        <v>83005</v>
      </c>
      <c r="G52" s="86">
        <v>9037</v>
      </c>
      <c r="H52" s="86">
        <v>282</v>
      </c>
      <c r="I52" s="86">
        <v>46</v>
      </c>
      <c r="J52" s="86"/>
      <c r="K52" s="86">
        <v>140</v>
      </c>
    </row>
    <row r="53" spans="1:11" ht="13.2" x14ac:dyDescent="0.25">
      <c r="A53" s="36" t="s">
        <v>9</v>
      </c>
      <c r="B53" s="37">
        <v>2019</v>
      </c>
      <c r="C53" s="87">
        <f>+SUM(D53:K53)</f>
        <v>813750</v>
      </c>
      <c r="D53" s="88">
        <v>663871</v>
      </c>
      <c r="E53" s="88">
        <v>57792</v>
      </c>
      <c r="F53" s="88">
        <v>82812</v>
      </c>
      <c r="G53" s="88">
        <v>8830</v>
      </c>
      <c r="H53" s="88">
        <v>309</v>
      </c>
      <c r="I53" s="88">
        <v>26</v>
      </c>
      <c r="J53" s="88"/>
      <c r="K53" s="88">
        <v>110</v>
      </c>
    </row>
    <row r="54" spans="1:11" s="119" customFormat="1" ht="13.2" x14ac:dyDescent="0.25">
      <c r="A54" s="36" t="s">
        <v>47</v>
      </c>
      <c r="B54" s="8"/>
      <c r="C54" s="89">
        <f>+SUM(D54:K54)</f>
        <v>788135</v>
      </c>
      <c r="D54" s="90">
        <f t="shared" ref="D54:K54" si="12">IFERROR(AVERAGE(D52:D53),0)</f>
        <v>641705</v>
      </c>
      <c r="E54" s="90">
        <f t="shared" si="12"/>
        <v>54131.5</v>
      </c>
      <c r="F54" s="90">
        <f t="shared" si="12"/>
        <v>82908.5</v>
      </c>
      <c r="G54" s="90">
        <f t="shared" si="12"/>
        <v>8933.5</v>
      </c>
      <c r="H54" s="90">
        <f t="shared" si="12"/>
        <v>295.5</v>
      </c>
      <c r="I54" s="90">
        <f t="shared" si="12"/>
        <v>36</v>
      </c>
      <c r="J54" s="90">
        <f t="shared" si="12"/>
        <v>0</v>
      </c>
      <c r="K54" s="90">
        <f t="shared" si="12"/>
        <v>125</v>
      </c>
    </row>
    <row r="56" spans="1:11" ht="17.399999999999999" x14ac:dyDescent="0.3">
      <c r="A56" s="35" t="s">
        <v>43</v>
      </c>
      <c r="C56" s="34"/>
      <c r="D56" s="1"/>
      <c r="E56" s="6"/>
      <c r="F56" s="6"/>
      <c r="G56" s="6"/>
      <c r="H56" s="6"/>
      <c r="I56" s="6"/>
      <c r="J56" s="6"/>
      <c r="K56" s="6"/>
    </row>
    <row r="57" spans="1:11" ht="13.2" x14ac:dyDescent="0.25">
      <c r="A57" s="36" t="s">
        <v>9</v>
      </c>
      <c r="B57" s="37">
        <v>2018</v>
      </c>
      <c r="C57" s="64">
        <f>+SUM(D57:K57)</f>
        <v>2693430.09</v>
      </c>
      <c r="D57" s="67">
        <v>1636160.09</v>
      </c>
      <c r="E57" s="67">
        <v>784060</v>
      </c>
      <c r="F57" s="67">
        <v>245585</v>
      </c>
      <c r="G57" s="67">
        <v>26290</v>
      </c>
      <c r="H57" s="67">
        <v>1260</v>
      </c>
      <c r="I57" s="67"/>
      <c r="J57" s="67"/>
      <c r="K57" s="67">
        <v>75</v>
      </c>
    </row>
    <row r="58" spans="1:11" ht="13.2" x14ac:dyDescent="0.25">
      <c r="A58" s="36" t="s">
        <v>9</v>
      </c>
      <c r="B58" s="37">
        <v>2019</v>
      </c>
      <c r="C58" s="65">
        <f>+SUM(D58:K58)</f>
        <v>2714143.9099999997</v>
      </c>
      <c r="D58" s="68">
        <v>1585575</v>
      </c>
      <c r="E58" s="68">
        <v>856218.9</v>
      </c>
      <c r="F58" s="68">
        <v>248720</v>
      </c>
      <c r="G58" s="68">
        <v>20655.009999999998</v>
      </c>
      <c r="H58" s="68">
        <v>2450</v>
      </c>
      <c r="I58" s="68">
        <v>140</v>
      </c>
      <c r="J58" s="68"/>
      <c r="K58" s="68">
        <v>385</v>
      </c>
    </row>
    <row r="59" spans="1:11" s="119" customFormat="1" ht="13.2" x14ac:dyDescent="0.25">
      <c r="A59" s="36" t="s">
        <v>47</v>
      </c>
      <c r="B59" s="8"/>
      <c r="C59" s="66">
        <f>+SUM(D59:K59)</f>
        <v>2703857</v>
      </c>
      <c r="D59" s="69">
        <f t="shared" ref="D59:K59" si="13">IFERROR(AVERAGE(D57:D58),0)</f>
        <v>1610867.5449999999</v>
      </c>
      <c r="E59" s="69">
        <f t="shared" si="13"/>
        <v>820139.45</v>
      </c>
      <c r="F59" s="69">
        <f t="shared" si="13"/>
        <v>247152.5</v>
      </c>
      <c r="G59" s="69">
        <f t="shared" si="13"/>
        <v>23472.504999999997</v>
      </c>
      <c r="H59" s="69">
        <f t="shared" si="13"/>
        <v>1855</v>
      </c>
      <c r="I59" s="69">
        <f t="shared" si="13"/>
        <v>140</v>
      </c>
      <c r="J59" s="69">
        <f t="shared" si="13"/>
        <v>0</v>
      </c>
      <c r="K59" s="69">
        <f t="shared" si="13"/>
        <v>230</v>
      </c>
    </row>
    <row r="61" spans="1:11" ht="17.399999999999999" x14ac:dyDescent="0.3">
      <c r="A61" s="35" t="s">
        <v>46</v>
      </c>
      <c r="C61" s="34"/>
      <c r="D61" s="1"/>
      <c r="E61" s="6"/>
      <c r="F61" s="6"/>
      <c r="G61" s="6"/>
      <c r="H61" s="6"/>
      <c r="I61" s="6"/>
      <c r="J61" s="6"/>
      <c r="K61" s="6"/>
    </row>
    <row r="62" spans="1:11" ht="13.2" x14ac:dyDescent="0.25">
      <c r="A62" s="36" t="s">
        <v>9</v>
      </c>
      <c r="B62" s="37">
        <v>2018</v>
      </c>
      <c r="C62" s="64">
        <f>+SUM(D62:K62)</f>
        <v>114233.70999999999</v>
      </c>
      <c r="D62" s="67">
        <v>78427.28</v>
      </c>
      <c r="E62" s="67">
        <v>24506.43</v>
      </c>
      <c r="F62" s="67">
        <v>11300</v>
      </c>
      <c r="G62" s="67"/>
      <c r="H62" s="67"/>
      <c r="I62" s="67"/>
      <c r="J62" s="67"/>
      <c r="K62" s="67"/>
    </row>
    <row r="63" spans="1:11" ht="13.2" x14ac:dyDescent="0.25">
      <c r="A63" s="36" t="s">
        <v>9</v>
      </c>
      <c r="B63" s="37">
        <v>2019</v>
      </c>
      <c r="C63" s="65">
        <f>+SUM(D63:K63)</f>
        <v>123542.61000000002</v>
      </c>
      <c r="D63" s="68">
        <v>84926.32</v>
      </c>
      <c r="E63" s="68">
        <v>28500</v>
      </c>
      <c r="F63" s="68">
        <v>10116.290000000001</v>
      </c>
      <c r="G63" s="68"/>
      <c r="H63" s="68"/>
      <c r="I63" s="68"/>
      <c r="J63" s="68"/>
      <c r="K63" s="68"/>
    </row>
    <row r="64" spans="1:11" s="119" customFormat="1" ht="13.2" x14ac:dyDescent="0.25">
      <c r="A64" s="36" t="s">
        <v>47</v>
      </c>
      <c r="B64" s="8"/>
      <c r="C64" s="66">
        <f>+SUM(D64:K64)</f>
        <v>118888.16</v>
      </c>
      <c r="D64" s="69">
        <f t="shared" ref="D64:K64" si="14">IFERROR(AVERAGE(D62:D63),0)</f>
        <v>81676.800000000003</v>
      </c>
      <c r="E64" s="69">
        <f t="shared" si="14"/>
        <v>26503.215</v>
      </c>
      <c r="F64" s="69">
        <f t="shared" si="14"/>
        <v>10708.145</v>
      </c>
      <c r="G64" s="69">
        <f t="shared" si="14"/>
        <v>0</v>
      </c>
      <c r="H64" s="69">
        <f t="shared" si="14"/>
        <v>0</v>
      </c>
      <c r="I64" s="69">
        <f t="shared" si="14"/>
        <v>0</v>
      </c>
      <c r="J64" s="69">
        <f t="shared" si="14"/>
        <v>0</v>
      </c>
      <c r="K64" s="69">
        <f t="shared" si="14"/>
        <v>0</v>
      </c>
    </row>
    <row r="65" spans="1:11" s="119" customFormat="1" ht="13.2" x14ac:dyDescent="0.25">
      <c r="A65" s="36"/>
      <c r="B65" s="8"/>
      <c r="C65" s="70"/>
      <c r="D65" s="71"/>
      <c r="E65" s="71"/>
      <c r="F65" s="71"/>
      <c r="G65" s="71"/>
      <c r="H65" s="71"/>
      <c r="I65" s="71"/>
      <c r="J65" s="71"/>
      <c r="K65" s="71"/>
    </row>
    <row r="66" spans="1:11" ht="13.8" x14ac:dyDescent="0.25">
      <c r="A66" s="50" t="s">
        <v>66</v>
      </c>
    </row>
    <row r="67" spans="1:11" x14ac:dyDescent="0.2">
      <c r="A67" s="41" t="s">
        <v>10</v>
      </c>
      <c r="B67" s="41" t="s">
        <v>34</v>
      </c>
      <c r="C67" s="122" t="s">
        <v>1</v>
      </c>
      <c r="D67" s="39"/>
      <c r="E67" s="39"/>
      <c r="F67" s="39"/>
      <c r="G67" s="39"/>
      <c r="H67" s="39"/>
      <c r="I67" s="39"/>
      <c r="J67" s="39"/>
      <c r="K67" s="105"/>
    </row>
    <row r="68" spans="1:11" x14ac:dyDescent="0.2">
      <c r="A68" s="43" t="s">
        <v>21</v>
      </c>
      <c r="B68" s="43" t="s">
        <v>35</v>
      </c>
      <c r="C68" s="122">
        <f>+SUM(D68:K68)</f>
        <v>81.930503835222368</v>
      </c>
      <c r="D68" s="44">
        <f t="shared" ref="D68:K68" si="15">D12/D18</f>
        <v>4.3012539857878203</v>
      </c>
      <c r="E68" s="44">
        <f t="shared" si="15"/>
        <v>5.2205865023635551</v>
      </c>
      <c r="F68" s="44">
        <f t="shared" si="15"/>
        <v>16.941129598556593</v>
      </c>
      <c r="G68" s="44">
        <f t="shared" si="15"/>
        <v>55.334706014268193</v>
      </c>
      <c r="H68" s="44">
        <f t="shared" si="15"/>
        <v>2.1160289190618938E-5</v>
      </c>
      <c r="I68" s="44">
        <f t="shared" si="15"/>
        <v>0</v>
      </c>
      <c r="J68" s="44">
        <f t="shared" si="15"/>
        <v>0</v>
      </c>
      <c r="K68" s="106">
        <f t="shared" si="15"/>
        <v>0.13280657395701642</v>
      </c>
    </row>
    <row r="69" spans="1:11" x14ac:dyDescent="0.2">
      <c r="A69" s="43" t="s">
        <v>61</v>
      </c>
      <c r="B69" s="43" t="s">
        <v>36</v>
      </c>
      <c r="C69" s="122">
        <f>+SUM(D69:K69)</f>
        <v>2.6834587331748581</v>
      </c>
      <c r="D69" s="44">
        <f t="shared" ref="D69:K70" si="16">D20/D$18</f>
        <v>0.51358653676495003</v>
      </c>
      <c r="E69" s="44">
        <f t="shared" si="16"/>
        <v>0.84048140892003365</v>
      </c>
      <c r="F69" s="44">
        <f t="shared" si="16"/>
        <v>1.1241882500490985</v>
      </c>
      <c r="G69" s="44">
        <f t="shared" si="16"/>
        <v>0.20520253744077574</v>
      </c>
      <c r="H69" s="44">
        <f t="shared" si="16"/>
        <v>0</v>
      </c>
      <c r="I69" s="44">
        <f t="shared" si="16"/>
        <v>0</v>
      </c>
      <c r="J69" s="44">
        <f t="shared" si="16"/>
        <v>0</v>
      </c>
      <c r="K69" s="106">
        <f t="shared" si="16"/>
        <v>0</v>
      </c>
    </row>
    <row r="70" spans="1:11" x14ac:dyDescent="0.2">
      <c r="A70" s="84" t="s">
        <v>57</v>
      </c>
      <c r="B70" s="43" t="s">
        <v>37</v>
      </c>
      <c r="C70" s="122">
        <f>+SUM(D70:K70)</f>
        <v>5.2211416749128796</v>
      </c>
      <c r="D70" s="44">
        <f t="shared" si="16"/>
        <v>1.0371941954028756</v>
      </c>
      <c r="E70" s="44">
        <f t="shared" si="16"/>
        <v>0.55497096105092458</v>
      </c>
      <c r="F70" s="44">
        <f t="shared" si="16"/>
        <v>1.1365394815010297</v>
      </c>
      <c r="G70" s="44">
        <f t="shared" si="16"/>
        <v>0.89861611187606383</v>
      </c>
      <c r="H70" s="44">
        <f t="shared" si="16"/>
        <v>0.62528654558278962</v>
      </c>
      <c r="I70" s="44">
        <f t="shared" si="16"/>
        <v>0.81050656660412768</v>
      </c>
      <c r="J70" s="44">
        <f t="shared" si="16"/>
        <v>0</v>
      </c>
      <c r="K70" s="106">
        <f t="shared" si="16"/>
        <v>0.15802781289506954</v>
      </c>
    </row>
    <row r="71" spans="1:11" x14ac:dyDescent="0.2">
      <c r="A71" s="43" t="s">
        <v>62</v>
      </c>
      <c r="B71" s="43" t="s">
        <v>38</v>
      </c>
      <c r="C71" s="122">
        <f>+SUM(D71:K71)</f>
        <v>0.550524340398858</v>
      </c>
      <c r="D71" s="44">
        <f t="shared" ref="D71:K71" si="17">D23/D$18</f>
        <v>0.13201502693462197</v>
      </c>
      <c r="E71" s="44">
        <f t="shared" si="17"/>
        <v>0.2717182176641933</v>
      </c>
      <c r="F71" s="44">
        <f t="shared" si="17"/>
        <v>0.14679109580004274</v>
      </c>
      <c r="G71" s="44">
        <f t="shared" si="17"/>
        <v>0</v>
      </c>
      <c r="H71" s="44">
        <f t="shared" si="17"/>
        <v>0</v>
      </c>
      <c r="I71" s="44">
        <f t="shared" si="17"/>
        <v>0</v>
      </c>
      <c r="J71" s="44">
        <f t="shared" si="17"/>
        <v>0</v>
      </c>
      <c r="K71" s="106">
        <f t="shared" si="17"/>
        <v>0</v>
      </c>
    </row>
    <row r="72" spans="1:11" x14ac:dyDescent="0.2">
      <c r="A72" s="43"/>
      <c r="B72" s="43"/>
      <c r="C72" s="122"/>
      <c r="D72" s="39"/>
      <c r="E72" s="39"/>
      <c r="F72" s="39"/>
      <c r="G72" s="39"/>
      <c r="H72" s="39"/>
      <c r="I72" s="39"/>
      <c r="J72" s="39"/>
      <c r="K72" s="105"/>
    </row>
    <row r="73" spans="1:11" x14ac:dyDescent="0.2">
      <c r="A73" s="41" t="s">
        <v>11</v>
      </c>
      <c r="B73" s="43"/>
      <c r="C73" s="122"/>
      <c r="D73" s="39"/>
      <c r="E73" s="39"/>
      <c r="F73" s="39"/>
      <c r="G73" s="39"/>
      <c r="H73" s="39"/>
      <c r="I73" s="39"/>
      <c r="J73" s="39"/>
      <c r="K73" s="105"/>
    </row>
    <row r="74" spans="1:11" s="40" customFormat="1" x14ac:dyDescent="0.2">
      <c r="A74" s="43" t="s">
        <v>60</v>
      </c>
      <c r="B74" s="43" t="s">
        <v>39</v>
      </c>
      <c r="C74" s="122">
        <f>+SUM(D74:K74)</f>
        <v>24.129072561848119</v>
      </c>
      <c r="D74" s="44">
        <f t="shared" ref="D74:K74" si="18">D22/D$18</f>
        <v>2.6036612886558164</v>
      </c>
      <c r="E74" s="44">
        <f t="shared" si="18"/>
        <v>8.4082942235533231</v>
      </c>
      <c r="F74" s="44">
        <f t="shared" si="18"/>
        <v>3.38805519580843</v>
      </c>
      <c r="G74" s="44">
        <f t="shared" si="18"/>
        <v>2.3610870520055371</v>
      </c>
      <c r="H74" s="44">
        <f t="shared" si="18"/>
        <v>3.9252336448598131</v>
      </c>
      <c r="I74" s="44">
        <f t="shared" si="18"/>
        <v>3.151969981238274</v>
      </c>
      <c r="J74" s="44">
        <f t="shared" si="18"/>
        <v>0</v>
      </c>
      <c r="K74" s="106">
        <f t="shared" si="18"/>
        <v>0.29077117572692796</v>
      </c>
    </row>
    <row r="75" spans="1:11" s="40" customFormat="1" x14ac:dyDescent="0.2">
      <c r="A75" s="43" t="s">
        <v>17</v>
      </c>
      <c r="B75" s="43" t="s">
        <v>40</v>
      </c>
      <c r="C75" s="122">
        <f>+SUM(D75:K75)</f>
        <v>0.37033757164384029</v>
      </c>
      <c r="D75" s="45">
        <f t="shared" ref="D75:K75" si="19">D24/D$18</f>
        <v>7.2216729884605054E-3</v>
      </c>
      <c r="E75" s="45">
        <f t="shared" si="19"/>
        <v>3.7933413186193272E-4</v>
      </c>
      <c r="F75" s="45">
        <f t="shared" si="19"/>
        <v>5.7657357921001233E-2</v>
      </c>
      <c r="G75" s="45">
        <f t="shared" si="19"/>
        <v>0.12070737496516221</v>
      </c>
      <c r="H75" s="45">
        <f t="shared" si="19"/>
        <v>8.0409098924351968E-2</v>
      </c>
      <c r="I75" s="45">
        <f t="shared" si="19"/>
        <v>9.0056285178236398E-2</v>
      </c>
      <c r="J75" s="45">
        <f t="shared" si="19"/>
        <v>0</v>
      </c>
      <c r="K75" s="107">
        <f t="shared" si="19"/>
        <v>1.3906447534766119E-2</v>
      </c>
    </row>
    <row r="76" spans="1:11" s="40" customFormat="1" x14ac:dyDescent="0.2">
      <c r="A76" s="43" t="s">
        <v>16</v>
      </c>
      <c r="B76" s="43" t="s">
        <v>24</v>
      </c>
      <c r="C76" s="122">
        <f>+SUM(D76:K76)</f>
        <v>3.728601929910106E-2</v>
      </c>
      <c r="D76" s="45">
        <f t="shared" ref="D76:K76" si="20">D25/D$15</f>
        <v>2.4538279338961032E-3</v>
      </c>
      <c r="E76" s="45">
        <f t="shared" si="20"/>
        <v>4.230771668874529E-3</v>
      </c>
      <c r="F76" s="45">
        <f t="shared" si="20"/>
        <v>1.4750194275558088E-2</v>
      </c>
      <c r="G76" s="45">
        <f t="shared" si="20"/>
        <v>1.5851225420772341E-2</v>
      </c>
      <c r="H76" s="45">
        <f t="shared" si="20"/>
        <v>0</v>
      </c>
      <c r="I76" s="45">
        <f t="shared" si="20"/>
        <v>0</v>
      </c>
      <c r="J76" s="45">
        <f t="shared" si="20"/>
        <v>0</v>
      </c>
      <c r="K76" s="107">
        <f t="shared" si="20"/>
        <v>0</v>
      </c>
    </row>
    <row r="77" spans="1:11" s="40" customFormat="1" ht="51" x14ac:dyDescent="0.2">
      <c r="A77" s="43" t="s">
        <v>12</v>
      </c>
      <c r="B77" s="63" t="s">
        <v>58</v>
      </c>
      <c r="C77" s="122">
        <f>+SUM(D77:K77)</f>
        <v>96</v>
      </c>
      <c r="D77" s="45">
        <f t="shared" ref="D77:K77" si="21">D15/D$18</f>
        <v>12</v>
      </c>
      <c r="E77" s="45">
        <f t="shared" si="21"/>
        <v>12</v>
      </c>
      <c r="F77" s="45">
        <f t="shared" si="21"/>
        <v>12</v>
      </c>
      <c r="G77" s="45">
        <f t="shared" si="21"/>
        <v>12</v>
      </c>
      <c r="H77" s="45">
        <f t="shared" si="21"/>
        <v>12</v>
      </c>
      <c r="I77" s="45">
        <f t="shared" si="21"/>
        <v>12</v>
      </c>
      <c r="J77" s="45">
        <f t="shared" si="21"/>
        <v>12</v>
      </c>
      <c r="K77" s="107">
        <f t="shared" si="21"/>
        <v>12</v>
      </c>
    </row>
    <row r="78" spans="1:11" s="40" customFormat="1" ht="61.2" x14ac:dyDescent="0.2">
      <c r="A78" s="43" t="str">
        <f>A92</f>
        <v>Billing Adjustments (Based on Cancel Bills)</v>
      </c>
      <c r="B78" s="63" t="s">
        <v>41</v>
      </c>
      <c r="C78" s="122">
        <f>+SUM(D78:K78)</f>
        <v>2.6610994056764925</v>
      </c>
      <c r="D78" s="45">
        <f t="shared" ref="D78:K78" si="22">D26/D$18</f>
        <v>3.4777333674174231E-2</v>
      </c>
      <c r="E78" s="45">
        <f t="shared" si="22"/>
        <v>4.2090710225923374E-2</v>
      </c>
      <c r="F78" s="45">
        <f t="shared" si="22"/>
        <v>0.16565866424068934</v>
      </c>
      <c r="G78" s="45">
        <f t="shared" si="22"/>
        <v>0.51054190136306732</v>
      </c>
      <c r="H78" s="45">
        <f t="shared" si="22"/>
        <v>0.75013225180744136</v>
      </c>
      <c r="I78" s="45">
        <f t="shared" si="22"/>
        <v>0.77673545966228896</v>
      </c>
      <c r="J78" s="45">
        <f t="shared" si="22"/>
        <v>0</v>
      </c>
      <c r="K78" s="107">
        <f t="shared" si="22"/>
        <v>0.38116308470290772</v>
      </c>
    </row>
    <row r="80" spans="1:11" s="120" customFormat="1" ht="13.8" x14ac:dyDescent="0.25">
      <c r="A80" s="78" t="s">
        <v>67</v>
      </c>
      <c r="B80" s="79"/>
      <c r="C80" s="80"/>
      <c r="D80" s="76"/>
      <c r="E80" s="76"/>
      <c r="F80" s="76"/>
      <c r="G80" s="76"/>
      <c r="H80" s="76"/>
      <c r="I80" s="76"/>
      <c r="J80" s="76"/>
      <c r="K80" s="76"/>
    </row>
    <row r="81" spans="1:11" s="40" customFormat="1" x14ac:dyDescent="0.2">
      <c r="A81" s="41" t="s">
        <v>10</v>
      </c>
      <c r="B81" s="41"/>
      <c r="C81" s="122" t="s">
        <v>13</v>
      </c>
      <c r="D81" s="39"/>
      <c r="E81" s="39"/>
      <c r="F81" s="39"/>
      <c r="G81" s="39"/>
      <c r="H81" s="39"/>
      <c r="I81" s="39"/>
      <c r="J81" s="39"/>
      <c r="K81" s="105"/>
    </row>
    <row r="82" spans="1:11" s="40" customFormat="1" x14ac:dyDescent="0.2">
      <c r="A82" s="43" t="s">
        <v>21</v>
      </c>
      <c r="B82" s="41"/>
      <c r="C82" s="123">
        <v>0.1</v>
      </c>
      <c r="D82" s="46">
        <f t="shared" ref="D82:K85" si="23">D68/$C68</f>
        <v>5.2498810387379649E-2</v>
      </c>
      <c r="E82" s="46">
        <f t="shared" si="23"/>
        <v>6.3719692397634156E-2</v>
      </c>
      <c r="F82" s="46">
        <f t="shared" si="23"/>
        <v>0.20677438567482004</v>
      </c>
      <c r="G82" s="46">
        <f t="shared" si="23"/>
        <v>0.67538588711179759</v>
      </c>
      <c r="H82" s="46">
        <f t="shared" si="23"/>
        <v>2.5827119570967432E-7</v>
      </c>
      <c r="I82" s="46">
        <f t="shared" si="23"/>
        <v>0</v>
      </c>
      <c r="J82" s="46">
        <f t="shared" si="23"/>
        <v>0</v>
      </c>
      <c r="K82" s="108">
        <f t="shared" si="23"/>
        <v>1.6209661571728569E-3</v>
      </c>
    </row>
    <row r="83" spans="1:11" s="40" customFormat="1" x14ac:dyDescent="0.2">
      <c r="A83" s="84" t="s">
        <v>61</v>
      </c>
      <c r="B83" s="41"/>
      <c r="C83" s="123">
        <v>0.1</v>
      </c>
      <c r="D83" s="46">
        <f t="shared" si="23"/>
        <v>0.19138976516225933</v>
      </c>
      <c r="E83" s="46">
        <f t="shared" si="23"/>
        <v>0.3132082481945388</v>
      </c>
      <c r="F83" s="46">
        <f t="shared" si="23"/>
        <v>0.41893256495845088</v>
      </c>
      <c r="G83" s="46">
        <f t="shared" si="23"/>
        <v>7.6469421684750932E-2</v>
      </c>
      <c r="H83" s="46">
        <f t="shared" si="23"/>
        <v>0</v>
      </c>
      <c r="I83" s="46">
        <f t="shared" si="23"/>
        <v>0</v>
      </c>
      <c r="J83" s="46">
        <f t="shared" si="23"/>
        <v>0</v>
      </c>
      <c r="K83" s="108">
        <f t="shared" si="23"/>
        <v>0</v>
      </c>
    </row>
    <row r="84" spans="1:11" s="40" customFormat="1" x14ac:dyDescent="0.2">
      <c r="A84" s="84" t="s">
        <v>57</v>
      </c>
      <c r="B84" s="41"/>
      <c r="C84" s="123">
        <v>0.15</v>
      </c>
      <c r="D84" s="46">
        <f t="shared" si="23"/>
        <v>0.19865275833952203</v>
      </c>
      <c r="E84" s="46">
        <f t="shared" si="23"/>
        <v>0.10629302853770672</v>
      </c>
      <c r="F84" s="46">
        <f t="shared" si="23"/>
        <v>0.21768026080617589</v>
      </c>
      <c r="G84" s="46">
        <f t="shared" si="23"/>
        <v>0.17211103774368625</v>
      </c>
      <c r="H84" s="46">
        <f t="shared" si="23"/>
        <v>0.1197605015369025</v>
      </c>
      <c r="I84" s="46">
        <f t="shared" si="23"/>
        <v>0.15523550538736375</v>
      </c>
      <c r="J84" s="46">
        <f t="shared" si="23"/>
        <v>0</v>
      </c>
      <c r="K84" s="108">
        <f t="shared" si="23"/>
        <v>3.0266907648643034E-2</v>
      </c>
    </row>
    <row r="85" spans="1:11" s="40" customFormat="1" x14ac:dyDescent="0.2">
      <c r="A85" s="43" t="s">
        <v>62</v>
      </c>
      <c r="B85" s="41"/>
      <c r="C85" s="123">
        <v>0.05</v>
      </c>
      <c r="D85" s="46">
        <f t="shared" si="23"/>
        <v>0.23979871051473645</v>
      </c>
      <c r="E85" s="46">
        <f t="shared" si="23"/>
        <v>0.4935625870190079</v>
      </c>
      <c r="F85" s="46">
        <f t="shared" si="23"/>
        <v>0.26663870246625565</v>
      </c>
      <c r="G85" s="46">
        <f t="shared" si="23"/>
        <v>0</v>
      </c>
      <c r="H85" s="46">
        <f t="shared" si="23"/>
        <v>0</v>
      </c>
      <c r="I85" s="46">
        <f t="shared" si="23"/>
        <v>0</v>
      </c>
      <c r="J85" s="46">
        <f t="shared" si="23"/>
        <v>0</v>
      </c>
      <c r="K85" s="108">
        <f t="shared" si="23"/>
        <v>0</v>
      </c>
    </row>
    <row r="86" spans="1:11" s="40" customFormat="1" x14ac:dyDescent="0.2">
      <c r="A86" s="43"/>
      <c r="B86" s="41"/>
      <c r="C86" s="123"/>
      <c r="D86" s="46"/>
      <c r="E86" s="46"/>
      <c r="F86" s="46"/>
      <c r="G86" s="46"/>
      <c r="H86" s="46"/>
      <c r="I86" s="46"/>
      <c r="J86" s="46"/>
      <c r="K86" s="108"/>
    </row>
    <row r="87" spans="1:11" s="40" customFormat="1" x14ac:dyDescent="0.2">
      <c r="A87" s="41" t="s">
        <v>11</v>
      </c>
      <c r="B87" s="41"/>
      <c r="C87" s="123"/>
      <c r="D87" s="46"/>
      <c r="E87" s="46"/>
      <c r="F87" s="46"/>
      <c r="G87" s="46"/>
      <c r="H87" s="46"/>
      <c r="I87" s="46"/>
      <c r="J87" s="46"/>
      <c r="K87" s="108"/>
    </row>
    <row r="88" spans="1:11" s="40" customFormat="1" x14ac:dyDescent="0.2">
      <c r="A88" s="43" t="s">
        <v>60</v>
      </c>
      <c r="B88" s="41"/>
      <c r="C88" s="123">
        <v>0.05</v>
      </c>
      <c r="D88" s="46">
        <f t="shared" ref="D88:K92" si="24">D74/$C74</f>
        <v>0.10790556835460874</v>
      </c>
      <c r="E88" s="46">
        <f t="shared" si="24"/>
        <v>0.34847150473773975</v>
      </c>
      <c r="F88" s="46">
        <f t="shared" si="24"/>
        <v>0.14041381769332822</v>
      </c>
      <c r="G88" s="46">
        <f t="shared" si="24"/>
        <v>9.7852374804441894E-2</v>
      </c>
      <c r="H88" s="46">
        <f t="shared" si="24"/>
        <v>0.16267652371630018</v>
      </c>
      <c r="I88" s="46">
        <f t="shared" si="24"/>
        <v>0.13062955375342677</v>
      </c>
      <c r="J88" s="46">
        <f t="shared" si="24"/>
        <v>0</v>
      </c>
      <c r="K88" s="108">
        <f t="shared" si="24"/>
        <v>1.2050656940154558E-2</v>
      </c>
    </row>
    <row r="89" spans="1:11" s="40" customFormat="1" x14ac:dyDescent="0.2">
      <c r="A89" s="43" t="s">
        <v>18</v>
      </c>
      <c r="B89" s="41"/>
      <c r="C89" s="123">
        <v>0.05</v>
      </c>
      <c r="D89" s="46">
        <f t="shared" si="24"/>
        <v>1.9500243943397961E-2</v>
      </c>
      <c r="E89" s="46">
        <f t="shared" si="24"/>
        <v>1.0242928638813471E-3</v>
      </c>
      <c r="F89" s="46">
        <f t="shared" si="24"/>
        <v>0.15568865363855455</v>
      </c>
      <c r="G89" s="46">
        <f t="shared" si="24"/>
        <v>0.32593877642328029</v>
      </c>
      <c r="H89" s="46">
        <f t="shared" si="24"/>
        <v>0.21712379483246899</v>
      </c>
      <c r="I89" s="46">
        <f t="shared" si="24"/>
        <v>0.24317350459068462</v>
      </c>
      <c r="J89" s="46">
        <f t="shared" si="24"/>
        <v>0</v>
      </c>
      <c r="K89" s="108">
        <f t="shared" si="24"/>
        <v>3.755073370773241E-2</v>
      </c>
    </row>
    <row r="90" spans="1:11" s="40" customFormat="1" x14ac:dyDescent="0.2">
      <c r="A90" s="43" t="s">
        <v>15</v>
      </c>
      <c r="B90" s="41"/>
      <c r="C90" s="123">
        <v>0.1</v>
      </c>
      <c r="D90" s="46">
        <f t="shared" si="24"/>
        <v>6.5810938792151066E-2</v>
      </c>
      <c r="E90" s="46">
        <f t="shared" si="24"/>
        <v>0.11346804374412074</v>
      </c>
      <c r="F90" s="46">
        <f t="shared" si="24"/>
        <v>0.39559584404103187</v>
      </c>
      <c r="G90" s="46">
        <f t="shared" si="24"/>
        <v>0.42512517342269635</v>
      </c>
      <c r="H90" s="46">
        <f t="shared" si="24"/>
        <v>0</v>
      </c>
      <c r="I90" s="46">
        <f t="shared" si="24"/>
        <v>0</v>
      </c>
      <c r="J90" s="46">
        <f t="shared" si="24"/>
        <v>0</v>
      </c>
      <c r="K90" s="108">
        <f t="shared" si="24"/>
        <v>0</v>
      </c>
    </row>
    <row r="91" spans="1:11" s="40" customFormat="1" x14ac:dyDescent="0.2">
      <c r="A91" s="43" t="s">
        <v>12</v>
      </c>
      <c r="B91" s="41"/>
      <c r="C91" s="123">
        <v>0.3</v>
      </c>
      <c r="D91" s="46">
        <f t="shared" si="24"/>
        <v>0.125</v>
      </c>
      <c r="E91" s="46">
        <f t="shared" si="24"/>
        <v>0.125</v>
      </c>
      <c r="F91" s="46">
        <f t="shared" si="24"/>
        <v>0.125</v>
      </c>
      <c r="G91" s="46">
        <f t="shared" si="24"/>
        <v>0.125</v>
      </c>
      <c r="H91" s="46">
        <f t="shared" si="24"/>
        <v>0.125</v>
      </c>
      <c r="I91" s="46">
        <f t="shared" si="24"/>
        <v>0.125</v>
      </c>
      <c r="J91" s="46">
        <f t="shared" si="24"/>
        <v>0.125</v>
      </c>
      <c r="K91" s="108">
        <f t="shared" si="24"/>
        <v>0.125</v>
      </c>
    </row>
    <row r="92" spans="1:11" s="40" customFormat="1" x14ac:dyDescent="0.2">
      <c r="A92" s="43" t="s">
        <v>20</v>
      </c>
      <c r="B92" s="41"/>
      <c r="C92" s="123">
        <v>0.1</v>
      </c>
      <c r="D92" s="46">
        <f t="shared" si="24"/>
        <v>1.3068784127338263E-2</v>
      </c>
      <c r="E92" s="46">
        <f t="shared" si="24"/>
        <v>1.5817037926557E-2</v>
      </c>
      <c r="F92" s="46">
        <f t="shared" si="24"/>
        <v>6.2251963939158578E-2</v>
      </c>
      <c r="G92" s="46">
        <f t="shared" si="24"/>
        <v>0.19185375047396236</v>
      </c>
      <c r="H92" s="46">
        <f t="shared" si="24"/>
        <v>0.2818880986585115</v>
      </c>
      <c r="I92" s="46">
        <f t="shared" si="24"/>
        <v>0.29188517272425263</v>
      </c>
      <c r="J92" s="46">
        <f t="shared" si="24"/>
        <v>0</v>
      </c>
      <c r="K92" s="108">
        <f t="shared" si="24"/>
        <v>0.14323519215021965</v>
      </c>
    </row>
    <row r="94" spans="1:11" s="120" customFormat="1" ht="13.8" x14ac:dyDescent="0.25">
      <c r="A94" s="78" t="s">
        <v>68</v>
      </c>
      <c r="B94" s="79"/>
      <c r="C94" s="80"/>
      <c r="D94" s="76"/>
      <c r="E94" s="76"/>
      <c r="F94" s="76"/>
      <c r="G94" s="76"/>
      <c r="H94" s="76"/>
      <c r="I94" s="76"/>
      <c r="J94" s="76"/>
      <c r="K94" s="76"/>
    </row>
    <row r="95" spans="1:11" s="40" customFormat="1" x14ac:dyDescent="0.2">
      <c r="A95" s="41" t="s">
        <v>10</v>
      </c>
      <c r="B95" s="41"/>
      <c r="C95" s="42"/>
      <c r="D95" s="39"/>
      <c r="E95" s="39"/>
      <c r="F95" s="39"/>
      <c r="G95" s="39"/>
      <c r="H95" s="39"/>
      <c r="I95" s="39"/>
      <c r="J95" s="39"/>
      <c r="K95" s="105"/>
    </row>
    <row r="96" spans="1:11" s="40" customFormat="1" x14ac:dyDescent="0.2">
      <c r="A96" s="43" t="s">
        <v>21</v>
      </c>
      <c r="B96" s="41"/>
      <c r="C96" s="91"/>
      <c r="D96" s="51">
        <f t="shared" ref="D96:K99" si="25">D82*$C82</f>
        <v>5.2498810387379656E-3</v>
      </c>
      <c r="E96" s="51">
        <f t="shared" si="25"/>
        <v>6.3719692397634156E-3</v>
      </c>
      <c r="F96" s="51">
        <f t="shared" si="25"/>
        <v>2.0677438567482005E-2</v>
      </c>
      <c r="G96" s="51">
        <f t="shared" si="25"/>
        <v>6.7538588711179764E-2</v>
      </c>
      <c r="H96" s="51">
        <f t="shared" si="25"/>
        <v>2.5827119570967432E-8</v>
      </c>
      <c r="I96" s="51">
        <f t="shared" si="25"/>
        <v>0</v>
      </c>
      <c r="J96" s="51">
        <f t="shared" si="25"/>
        <v>0</v>
      </c>
      <c r="K96" s="109">
        <f t="shared" si="25"/>
        <v>1.620966157172857E-4</v>
      </c>
    </row>
    <row r="97" spans="1:11" s="40" customFormat="1" x14ac:dyDescent="0.2">
      <c r="A97" s="43" t="s">
        <v>61</v>
      </c>
      <c r="B97" s="41"/>
      <c r="C97" s="91"/>
      <c r="D97" s="51">
        <f t="shared" si="25"/>
        <v>1.9138976516225936E-2</v>
      </c>
      <c r="E97" s="51">
        <f t="shared" si="25"/>
        <v>3.1320824819453884E-2</v>
      </c>
      <c r="F97" s="51">
        <f t="shared" si="25"/>
        <v>4.1893256495845091E-2</v>
      </c>
      <c r="G97" s="51">
        <f t="shared" si="25"/>
        <v>7.6469421684750936E-3</v>
      </c>
      <c r="H97" s="51">
        <f t="shared" si="25"/>
        <v>0</v>
      </c>
      <c r="I97" s="51">
        <f t="shared" si="25"/>
        <v>0</v>
      </c>
      <c r="J97" s="51">
        <f t="shared" si="25"/>
        <v>0</v>
      </c>
      <c r="K97" s="109">
        <f t="shared" si="25"/>
        <v>0</v>
      </c>
    </row>
    <row r="98" spans="1:11" s="40" customFormat="1" x14ac:dyDescent="0.2">
      <c r="A98" s="84" t="s">
        <v>57</v>
      </c>
      <c r="B98" s="41"/>
      <c r="C98" s="42"/>
      <c r="D98" s="51">
        <f t="shared" si="25"/>
        <v>2.9797913750928304E-2</v>
      </c>
      <c r="E98" s="51">
        <f t="shared" si="25"/>
        <v>1.5943954280656009E-2</v>
      </c>
      <c r="F98" s="51">
        <f t="shared" si="25"/>
        <v>3.2652039120926381E-2</v>
      </c>
      <c r="G98" s="51">
        <f t="shared" si="25"/>
        <v>2.5816655661552935E-2</v>
      </c>
      <c r="H98" s="51">
        <f t="shared" si="25"/>
        <v>1.7964075230535375E-2</v>
      </c>
      <c r="I98" s="51">
        <f t="shared" si="25"/>
        <v>2.3285325808104562E-2</v>
      </c>
      <c r="J98" s="51">
        <f t="shared" si="25"/>
        <v>0</v>
      </c>
      <c r="K98" s="109">
        <f t="shared" si="25"/>
        <v>4.5400361472964553E-3</v>
      </c>
    </row>
    <row r="99" spans="1:11" s="40" customFormat="1" x14ac:dyDescent="0.2">
      <c r="A99" s="43" t="s">
        <v>62</v>
      </c>
      <c r="B99" s="41"/>
      <c r="C99" s="91"/>
      <c r="D99" s="51">
        <f t="shared" si="25"/>
        <v>1.1989935525736822E-2</v>
      </c>
      <c r="E99" s="51">
        <f t="shared" si="25"/>
        <v>2.4678129350950397E-2</v>
      </c>
      <c r="F99" s="51">
        <f t="shared" si="25"/>
        <v>1.3331935123312783E-2</v>
      </c>
      <c r="G99" s="51">
        <f t="shared" si="25"/>
        <v>0</v>
      </c>
      <c r="H99" s="51">
        <f t="shared" si="25"/>
        <v>0</v>
      </c>
      <c r="I99" s="51">
        <f t="shared" si="25"/>
        <v>0</v>
      </c>
      <c r="J99" s="51">
        <f t="shared" si="25"/>
        <v>0</v>
      </c>
      <c r="K99" s="109">
        <f t="shared" si="25"/>
        <v>0</v>
      </c>
    </row>
    <row r="100" spans="1:11" s="40" customFormat="1" x14ac:dyDescent="0.2">
      <c r="A100" s="43"/>
      <c r="B100" s="41"/>
      <c r="C100" s="42"/>
      <c r="D100" s="51"/>
      <c r="E100" s="51"/>
      <c r="F100" s="51"/>
      <c r="G100" s="51"/>
      <c r="H100" s="51"/>
      <c r="I100" s="51"/>
      <c r="J100" s="51"/>
      <c r="K100" s="109"/>
    </row>
    <row r="101" spans="1:11" s="40" customFormat="1" x14ac:dyDescent="0.2">
      <c r="A101" s="41" t="s">
        <v>11</v>
      </c>
      <c r="B101" s="41"/>
      <c r="C101" s="42"/>
      <c r="D101" s="51"/>
      <c r="E101" s="51"/>
      <c r="F101" s="51"/>
      <c r="G101" s="51"/>
      <c r="H101" s="51"/>
      <c r="I101" s="51"/>
      <c r="J101" s="51"/>
      <c r="K101" s="109"/>
    </row>
    <row r="102" spans="1:11" s="40" customFormat="1" x14ac:dyDescent="0.2">
      <c r="A102" s="43" t="s">
        <v>60</v>
      </c>
      <c r="B102" s="41"/>
      <c r="C102" s="91"/>
      <c r="D102" s="51">
        <f t="shared" ref="D102:K106" si="26">D88*$C88</f>
        <v>5.3952784177304369E-3</v>
      </c>
      <c r="E102" s="51">
        <f t="shared" si="26"/>
        <v>1.7423575236886989E-2</v>
      </c>
      <c r="F102" s="51">
        <f t="shared" si="26"/>
        <v>7.0206908846664117E-3</v>
      </c>
      <c r="G102" s="51">
        <f t="shared" si="26"/>
        <v>4.892618740222095E-3</v>
      </c>
      <c r="H102" s="51">
        <f t="shared" si="26"/>
        <v>8.1338261858150095E-3</v>
      </c>
      <c r="I102" s="51">
        <f t="shared" si="26"/>
        <v>6.5314776876713391E-3</v>
      </c>
      <c r="J102" s="51">
        <f t="shared" si="26"/>
        <v>0</v>
      </c>
      <c r="K102" s="109">
        <f t="shared" si="26"/>
        <v>6.0253284700772798E-4</v>
      </c>
    </row>
    <row r="103" spans="1:11" s="40" customFormat="1" x14ac:dyDescent="0.2">
      <c r="A103" s="43" t="s">
        <v>19</v>
      </c>
      <c r="B103" s="41"/>
      <c r="C103" s="91"/>
      <c r="D103" s="51">
        <f t="shared" si="26"/>
        <v>9.7501219716989807E-4</v>
      </c>
      <c r="E103" s="51">
        <f t="shared" si="26"/>
        <v>5.1214643194067358E-5</v>
      </c>
      <c r="F103" s="51">
        <f t="shared" si="26"/>
        <v>7.7844326819277278E-3</v>
      </c>
      <c r="G103" s="51">
        <f t="shared" si="26"/>
        <v>1.6296938821164016E-2</v>
      </c>
      <c r="H103" s="51">
        <f t="shared" si="26"/>
        <v>1.0856189741623451E-2</v>
      </c>
      <c r="I103" s="51">
        <f t="shared" si="26"/>
        <v>1.2158675229534233E-2</v>
      </c>
      <c r="J103" s="51">
        <f t="shared" si="26"/>
        <v>0</v>
      </c>
      <c r="K103" s="109">
        <f t="shared" si="26"/>
        <v>1.8775366853866207E-3</v>
      </c>
    </row>
    <row r="104" spans="1:11" s="40" customFormat="1" x14ac:dyDescent="0.2">
      <c r="A104" s="43" t="s">
        <v>15</v>
      </c>
      <c r="B104" s="41"/>
      <c r="C104" s="91"/>
      <c r="D104" s="51">
        <f t="shared" si="26"/>
        <v>6.5810938792151066E-3</v>
      </c>
      <c r="E104" s="51">
        <f t="shared" si="26"/>
        <v>1.1346804374412075E-2</v>
      </c>
      <c r="F104" s="51">
        <f t="shared" si="26"/>
        <v>3.955958440410319E-2</v>
      </c>
      <c r="G104" s="51">
        <f t="shared" si="26"/>
        <v>4.2512517342269636E-2</v>
      </c>
      <c r="H104" s="51">
        <f t="shared" si="26"/>
        <v>0</v>
      </c>
      <c r="I104" s="51">
        <f t="shared" si="26"/>
        <v>0</v>
      </c>
      <c r="J104" s="51">
        <f t="shared" si="26"/>
        <v>0</v>
      </c>
      <c r="K104" s="109">
        <f t="shared" si="26"/>
        <v>0</v>
      </c>
    </row>
    <row r="105" spans="1:11" s="40" customFormat="1" x14ac:dyDescent="0.2">
      <c r="A105" s="43" t="s">
        <v>12</v>
      </c>
      <c r="B105" s="41"/>
      <c r="C105" s="42"/>
      <c r="D105" s="51">
        <f t="shared" si="26"/>
        <v>3.7499999999999999E-2</v>
      </c>
      <c r="E105" s="51">
        <f t="shared" si="26"/>
        <v>3.7499999999999999E-2</v>
      </c>
      <c r="F105" s="51">
        <f t="shared" si="26"/>
        <v>3.7499999999999999E-2</v>
      </c>
      <c r="G105" s="51">
        <f t="shared" si="26"/>
        <v>3.7499999999999999E-2</v>
      </c>
      <c r="H105" s="51">
        <f t="shared" si="26"/>
        <v>3.7499999999999999E-2</v>
      </c>
      <c r="I105" s="51">
        <f t="shared" si="26"/>
        <v>3.7499999999999999E-2</v>
      </c>
      <c r="J105" s="51">
        <f t="shared" si="26"/>
        <v>3.7499999999999999E-2</v>
      </c>
      <c r="K105" s="109">
        <f t="shared" si="26"/>
        <v>3.7499999999999999E-2</v>
      </c>
    </row>
    <row r="106" spans="1:11" s="40" customFormat="1" x14ac:dyDescent="0.2">
      <c r="A106" s="43" t="str">
        <f>A92</f>
        <v>Billing Adjustments (Based on Cancel Bills)</v>
      </c>
      <c r="B106" s="41"/>
      <c r="C106" s="91"/>
      <c r="D106" s="51">
        <f t="shared" si="26"/>
        <v>1.3068784127338263E-3</v>
      </c>
      <c r="E106" s="51">
        <f t="shared" si="26"/>
        <v>1.5817037926557E-3</v>
      </c>
      <c r="F106" s="51">
        <f t="shared" si="26"/>
        <v>6.2251963939158579E-3</v>
      </c>
      <c r="G106" s="51">
        <f t="shared" si="26"/>
        <v>1.9185375047396237E-2</v>
      </c>
      <c r="H106" s="51">
        <f t="shared" si="26"/>
        <v>2.818880986585115E-2</v>
      </c>
      <c r="I106" s="51">
        <f t="shared" si="26"/>
        <v>2.9188517272425264E-2</v>
      </c>
      <c r="J106" s="51">
        <f t="shared" si="26"/>
        <v>0</v>
      </c>
      <c r="K106" s="109">
        <f t="shared" si="26"/>
        <v>1.4323519215021965E-2</v>
      </c>
    </row>
    <row r="107" spans="1:11" s="40" customFormat="1" ht="15.6" x14ac:dyDescent="0.3">
      <c r="A107" s="47" t="s">
        <v>14</v>
      </c>
      <c r="B107" s="47"/>
      <c r="C107" s="48"/>
      <c r="D107" s="49">
        <f t="shared" ref="D107:K107" si="27">SUM(D96:D106)</f>
        <v>0.11793496973847831</v>
      </c>
      <c r="E107" s="49">
        <f t="shared" si="27"/>
        <v>0.14621817573797255</v>
      </c>
      <c r="F107" s="49">
        <f t="shared" si="27"/>
        <v>0.20664457367217945</v>
      </c>
      <c r="G107" s="49">
        <f t="shared" si="27"/>
        <v>0.22138963649225976</v>
      </c>
      <c r="H107" s="49">
        <f t="shared" si="27"/>
        <v>0.10264292685094456</v>
      </c>
      <c r="I107" s="49">
        <f t="shared" si="27"/>
        <v>0.10866399599773539</v>
      </c>
      <c r="J107" s="49">
        <f t="shared" si="27"/>
        <v>3.7499999999999999E-2</v>
      </c>
      <c r="K107" s="110">
        <f t="shared" si="27"/>
        <v>5.9005721510430056E-2</v>
      </c>
    </row>
    <row r="108" spans="1:11" s="40" customFormat="1" ht="15.6" x14ac:dyDescent="0.3">
      <c r="A108" s="52" t="s">
        <v>22</v>
      </c>
      <c r="B108" s="47"/>
      <c r="C108" s="48"/>
      <c r="D108" s="49">
        <v>1</v>
      </c>
      <c r="E108" s="49">
        <v>1</v>
      </c>
      <c r="F108" s="49">
        <v>1.5</v>
      </c>
      <c r="G108" s="49">
        <v>2.5</v>
      </c>
      <c r="H108" s="49">
        <v>3</v>
      </c>
      <c r="I108" s="49">
        <v>3.5</v>
      </c>
      <c r="J108" s="49">
        <v>3</v>
      </c>
      <c r="K108" s="110">
        <v>2</v>
      </c>
    </row>
    <row r="109" spans="1:11" s="40" customFormat="1" ht="16.2" thickBot="1" x14ac:dyDescent="0.35">
      <c r="A109" s="53"/>
      <c r="B109" s="53"/>
      <c r="C109" s="54"/>
      <c r="D109" s="55">
        <f>D107*D108</f>
        <v>0.11793496973847831</v>
      </c>
      <c r="E109" s="55">
        <f t="shared" ref="E109:K109" si="28">E107*E108</f>
        <v>0.14621817573797255</v>
      </c>
      <c r="F109" s="55">
        <f t="shared" si="28"/>
        <v>0.30996686050826916</v>
      </c>
      <c r="G109" s="55">
        <f t="shared" si="28"/>
        <v>0.55347409123064939</v>
      </c>
      <c r="H109" s="55">
        <f t="shared" si="28"/>
        <v>0.30792878055283368</v>
      </c>
      <c r="I109" s="55">
        <f t="shared" si="28"/>
        <v>0.3803239859920739</v>
      </c>
      <c r="J109" s="55">
        <f t="shared" si="28"/>
        <v>0.11249999999999999</v>
      </c>
      <c r="K109" s="111">
        <f t="shared" si="28"/>
        <v>0.11801144302086011</v>
      </c>
    </row>
    <row r="110" spans="1:11" s="40" customFormat="1" ht="16.2" thickBot="1" x14ac:dyDescent="0.35">
      <c r="A110" s="56" t="s">
        <v>13</v>
      </c>
      <c r="B110" s="57"/>
      <c r="C110" s="58"/>
      <c r="D110" s="59">
        <v>1</v>
      </c>
      <c r="E110" s="60">
        <f>(E109/$D$109)</f>
        <v>1.2398203523705689</v>
      </c>
      <c r="F110" s="60">
        <f t="shared" ref="F110:K110" si="29">(F109/$D$109)</f>
        <v>2.6282862597550416</v>
      </c>
      <c r="G110" s="60">
        <f t="shared" si="29"/>
        <v>4.6930447555799812</v>
      </c>
      <c r="H110" s="60">
        <f t="shared" si="29"/>
        <v>2.6110048718854815</v>
      </c>
      <c r="I110" s="60">
        <f t="shared" si="29"/>
        <v>3.2248618610361732</v>
      </c>
      <c r="J110" s="60">
        <f t="shared" si="29"/>
        <v>0.95391553709192101</v>
      </c>
      <c r="K110" s="112">
        <f t="shared" si="29"/>
        <v>1.0006484360198793</v>
      </c>
    </row>
    <row r="111" spans="1:11" s="121" customFormat="1" ht="13.2" x14ac:dyDescent="0.25">
      <c r="A111" s="81" t="s">
        <v>23</v>
      </c>
      <c r="B111" s="81"/>
      <c r="C111" s="82"/>
      <c r="D111" s="83">
        <f>TRUNC(D110,1)</f>
        <v>1</v>
      </c>
      <c r="E111" s="83">
        <f t="shared" ref="E111:I111" si="30">TRUNC(E110,1)</f>
        <v>1.2</v>
      </c>
      <c r="F111" s="83">
        <f t="shared" si="30"/>
        <v>2.6</v>
      </c>
      <c r="G111" s="83">
        <f t="shared" si="30"/>
        <v>4.5999999999999996</v>
      </c>
      <c r="H111" s="83">
        <f t="shared" si="30"/>
        <v>2.6</v>
      </c>
      <c r="I111" s="83">
        <f t="shared" si="30"/>
        <v>3.2</v>
      </c>
      <c r="J111" s="83">
        <v>0.7</v>
      </c>
      <c r="K111" s="113">
        <f>TRUNC(K110,1)</f>
        <v>1</v>
      </c>
    </row>
  </sheetData>
  <mergeCells count="3">
    <mergeCell ref="A19:K19"/>
    <mergeCell ref="A10:A11"/>
    <mergeCell ref="B10:K11"/>
  </mergeCells>
  <pageMargins left="0.39370078740157483" right="0.39370078740157483" top="0.39370078740157483" bottom="0.39370078740157483" header="0.51181102362204722" footer="0.51181102362204722"/>
  <pageSetup scale="5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Button 3">
              <controlPr defaultSize="0" print="0" autoFill="0" autoPict="0" macro="[0]!h1_kwhdata">
                <anchor moveWithCells="1" sizeWithCells="1">
                  <from>
                    <xdr:col>1</xdr:col>
                    <xdr:colOff>68580</xdr:colOff>
                    <xdr:row>11</xdr:row>
                    <xdr:rowOff>0</xdr:rowOff>
                  </from>
                  <to>
                    <xdr:col>1</xdr:col>
                    <xdr:colOff>1135380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95F8F9-2276-4734-9873-CB3B0371F601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07FCA1-504B-4F01-861C-D590C8E2B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945DC0-B154-464A-9F6A-3D4845FEC0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I6.2 Customer Data (2025)</vt:lpstr>
      <vt:lpstr>'I6.2 Customer Data (2025)'!Print_Area</vt:lpstr>
    </vt:vector>
  </TitlesOfParts>
  <Company>Toronto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alam</dc:creator>
  <cp:lastModifiedBy>Matt Abate</cp:lastModifiedBy>
  <dcterms:created xsi:type="dcterms:W3CDTF">2013-11-25T19:26:04Z</dcterms:created>
  <dcterms:modified xsi:type="dcterms:W3CDTF">2024-04-21T21:10:15Z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69b6d35-9428-45a2-885e-7b22f796d882_Enabled">
    <vt:lpwstr>true</vt:lpwstr>
  </property>
  <property fmtid="{D5CDD505-2E9C-101B-9397-08002B2CF9AE}" pid="3" name="MSIP_Label_569b6d35-9428-45a2-885e-7b22f796d882_SetDate">
    <vt:lpwstr>2023-07-21T18:48:32Z</vt:lpwstr>
  </property>
  <property fmtid="{D5CDD505-2E9C-101B-9397-08002B2CF9AE}" pid="4" name="MSIP_Label_569b6d35-9428-45a2-885e-7b22f796d882_Method">
    <vt:lpwstr>Privileged</vt:lpwstr>
  </property>
  <property fmtid="{D5CDD505-2E9C-101B-9397-08002B2CF9AE}" pid="5" name="MSIP_Label_569b6d35-9428-45a2-885e-7b22f796d882_Name">
    <vt:lpwstr>Internal</vt:lpwstr>
  </property>
  <property fmtid="{D5CDD505-2E9C-101B-9397-08002B2CF9AE}" pid="6" name="MSIP_Label_569b6d35-9428-45a2-885e-7b22f796d882_SiteId">
    <vt:lpwstr>cecf09d6-44f1-4c40-95a1-cbafb9319d75</vt:lpwstr>
  </property>
  <property fmtid="{D5CDD505-2E9C-101B-9397-08002B2CF9AE}" pid="7" name="MSIP_Label_569b6d35-9428-45a2-885e-7b22f796d882_ActionId">
    <vt:lpwstr>3414ce53-3edf-4208-af4c-2e853919a251</vt:lpwstr>
  </property>
  <property fmtid="{D5CDD505-2E9C-101B-9397-08002B2CF9AE}" pid="8" name="MSIP_Label_569b6d35-9428-45a2-885e-7b22f796d882_ContentBits">
    <vt:lpwstr>0</vt:lpwstr>
  </property>
  <property fmtid="{D5CDD505-2E9C-101B-9397-08002B2CF9AE}" pid="9" name="ContentTypeId">
    <vt:lpwstr>0x0101002EDAACFF67256049A485179023DD9F32</vt:lpwstr>
  </property>
</Properties>
</file>