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myhydro.torontohydro.com/divisions/regulatorylegal/2025RateApp/Submissions/33. Apr 22 2024 - Undertaking Responses/Excel Files/"/>
    </mc:Choice>
  </mc:AlternateContent>
  <xr:revisionPtr revIDLastSave="0" documentId="8_{D2A42B51-F0DF-4EFB-AAEA-885B8D57416B}" xr6:coauthVersionLast="47" xr6:coauthVersionMax="47" xr10:uidLastSave="{00000000-0000-0000-0000-000000000000}"/>
  <bookViews>
    <workbookView xWindow="28680" yWindow="-120" windowWidth="38640" windowHeight="21240" tabRatio="751" firstSheet="5" activeTab="9" xr2:uid="{00000000-000D-0000-FFFF-FFFF00000000}"/>
  </bookViews>
  <sheets>
    <sheet name="App.2-FA Proposed REG Inves Cx" sheetId="2" r:id="rId1"/>
    <sheet name="App.2-FA Proposed REG ISA" sheetId="3" r:id="rId2"/>
    <sheet name="App.2-FB Calc of REG Consol" sheetId="11" r:id="rId3"/>
    <sheet name="Formula intact tabs&gt;" sheetId="12" r:id="rId4"/>
    <sheet name="App.2-FB Calc of REG A" sheetId="4" r:id="rId5"/>
    <sheet name="App.2-FB Calc of REG B" sheetId="5" r:id="rId6"/>
    <sheet name="App.2-FB Calc of REG C" sheetId="6" r:id="rId7"/>
    <sheet name="App.2-FB Calc of REG D" sheetId="7" r:id="rId8"/>
    <sheet name="App.2-FB Calc of REG E" sheetId="8" r:id="rId9"/>
    <sheet name="App.2-FB Calc of REG F" sheetId="9" r:id="rId10"/>
    <sheet name="App.2-FB Calc of REG G" sheetId="10" r:id="rId11"/>
  </sheets>
  <definedNames>
    <definedName name="_Parse_Out" localSheetId="5" hidden="1">#REF!</definedName>
    <definedName name="_Parse_Out" localSheetId="6" hidden="1">#REF!</definedName>
    <definedName name="_Parse_Out" hidden="1">#REF!</definedName>
    <definedName name="AS2DocOpenMode" hidden="1">"AS2DocumentEdit"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8" i="10" l="1"/>
  <c r="K77" i="10"/>
  <c r="L77" i="10"/>
  <c r="L72" i="10"/>
  <c r="K72" i="10"/>
  <c r="K78" i="10" l="1"/>
  <c r="J73" i="10"/>
  <c r="H78" i="9"/>
  <c r="I77" i="9"/>
  <c r="J77" i="9"/>
  <c r="M38" i="9"/>
  <c r="L38" i="9"/>
  <c r="K77" i="8"/>
  <c r="J77" i="8"/>
  <c r="I77" i="8"/>
  <c r="H77" i="8"/>
  <c r="R77" i="4"/>
  <c r="Q77" i="4"/>
  <c r="P77" i="4"/>
  <c r="F66" i="7"/>
  <c r="U39" i="7"/>
  <c r="J38" i="7"/>
  <c r="I38" i="7"/>
  <c r="G38" i="7"/>
  <c r="F38" i="7"/>
  <c r="E38" i="7"/>
  <c r="R38" i="7"/>
  <c r="Q38" i="7"/>
  <c r="K38" i="7"/>
  <c r="H38" i="7"/>
  <c r="N77" i="4"/>
  <c r="M77" i="4"/>
  <c r="L77" i="4"/>
  <c r="L77" i="9" l="1"/>
  <c r="M77" i="9"/>
  <c r="N77" i="9"/>
  <c r="O77" i="9"/>
  <c r="K77" i="9"/>
  <c r="O78" i="10"/>
  <c r="N78" i="10"/>
  <c r="M78" i="10"/>
  <c r="L78" i="10"/>
  <c r="F78" i="8"/>
  <c r="F88" i="11" l="1"/>
  <c r="T86" i="11"/>
  <c r="S86" i="11"/>
  <c r="R86" i="11"/>
  <c r="Q86" i="11"/>
  <c r="P86" i="11"/>
  <c r="O86" i="11"/>
  <c r="N86" i="11"/>
  <c r="M86" i="11"/>
  <c r="L86" i="11"/>
  <c r="K86" i="11"/>
  <c r="J86" i="11"/>
  <c r="I86" i="11"/>
  <c r="H86" i="11"/>
  <c r="G86" i="11"/>
  <c r="F86" i="11"/>
  <c r="F81" i="11"/>
  <c r="AV61" i="11"/>
  <c r="AT61" i="11"/>
  <c r="AQ61" i="11"/>
  <c r="AM61" i="11"/>
  <c r="AK61" i="11"/>
  <c r="AJ61" i="11"/>
  <c r="AE61" i="11"/>
  <c r="AA61" i="11"/>
  <c r="Y61" i="11"/>
  <c r="X61" i="11"/>
  <c r="V61" i="11"/>
  <c r="M61" i="11"/>
  <c r="L61" i="11"/>
  <c r="J61" i="11"/>
  <c r="G61" i="11"/>
  <c r="B60" i="11"/>
  <c r="AV53" i="11"/>
  <c r="AW61" i="11" s="1"/>
  <c r="AS53" i="11"/>
  <c r="AS61" i="11" s="1"/>
  <c r="AP53" i="11"/>
  <c r="AP61" i="11" s="1"/>
  <c r="AM53" i="11"/>
  <c r="AN61" i="11" s="1"/>
  <c r="AJ53" i="11"/>
  <c r="AG53" i="11"/>
  <c r="AD53" i="11"/>
  <c r="AD61" i="11" s="1"/>
  <c r="AA53" i="11"/>
  <c r="AB61" i="11" s="1"/>
  <c r="X53" i="11"/>
  <c r="U53" i="11"/>
  <c r="U61" i="11" s="1"/>
  <c r="R53" i="11"/>
  <c r="O53" i="11"/>
  <c r="L53" i="11"/>
  <c r="I53" i="11"/>
  <c r="I61" i="11" s="1"/>
  <c r="F53" i="11"/>
  <c r="F61" i="11" s="1"/>
  <c r="AV37" i="11"/>
  <c r="AG37" i="11"/>
  <c r="AE37" i="11"/>
  <c r="AB37" i="11"/>
  <c r="L37" i="11"/>
  <c r="J37" i="11"/>
  <c r="I37" i="11"/>
  <c r="AS24" i="11"/>
  <c r="AQ24" i="11"/>
  <c r="AP24" i="11"/>
  <c r="AN24" i="11"/>
  <c r="AG24" i="11"/>
  <c r="AE24" i="11"/>
  <c r="U24" i="11"/>
  <c r="S24" i="11"/>
  <c r="R24" i="11"/>
  <c r="P24" i="11"/>
  <c r="M24" i="11"/>
  <c r="I24" i="11"/>
  <c r="G24" i="11"/>
  <c r="AW22" i="11"/>
  <c r="AV22" i="11"/>
  <c r="AT22" i="11"/>
  <c r="AT24" i="11" s="1"/>
  <c r="AS22" i="11"/>
  <c r="AQ22" i="11"/>
  <c r="AQ37" i="11" s="1"/>
  <c r="AP22" i="11"/>
  <c r="AN22" i="11"/>
  <c r="AN37" i="11" s="1"/>
  <c r="AM22" i="11"/>
  <c r="AK22" i="11"/>
  <c r="AK37" i="11" s="1"/>
  <c r="AJ22" i="11"/>
  <c r="AH22" i="11"/>
  <c r="AH24" i="11" s="1"/>
  <c r="AG22" i="11"/>
  <c r="AE22" i="11"/>
  <c r="AD22" i="11"/>
  <c r="AD24" i="11" s="1"/>
  <c r="AB22" i="11"/>
  <c r="AB24" i="11" s="1"/>
  <c r="AA22" i="11"/>
  <c r="Y22" i="11"/>
  <c r="Y37" i="11" s="1"/>
  <c r="X22" i="11"/>
  <c r="V22" i="11"/>
  <c r="U22" i="11"/>
  <c r="S22" i="11"/>
  <c r="S37" i="11" s="1"/>
  <c r="R22" i="11"/>
  <c r="P22" i="11"/>
  <c r="P37" i="11" s="1"/>
  <c r="O22" i="11"/>
  <c r="M22" i="11"/>
  <c r="M37" i="11" s="1"/>
  <c r="L22" i="11"/>
  <c r="J22" i="11"/>
  <c r="J24" i="11" s="1"/>
  <c r="I22" i="11"/>
  <c r="G22" i="11"/>
  <c r="G37" i="11" s="1"/>
  <c r="F22" i="11"/>
  <c r="F24" i="11" s="1"/>
  <c r="AW21" i="11"/>
  <c r="AV21" i="11"/>
  <c r="AV24" i="11" s="1"/>
  <c r="AT21" i="11"/>
  <c r="AS21" i="11"/>
  <c r="AS37" i="11" s="1"/>
  <c r="AQ21" i="11"/>
  <c r="AP21" i="11"/>
  <c r="AN21" i="11"/>
  <c r="AM21" i="11"/>
  <c r="AK21" i="11"/>
  <c r="AJ21" i="11"/>
  <c r="AH21" i="11"/>
  <c r="AG21" i="11"/>
  <c r="AE21" i="11"/>
  <c r="AD21" i="11"/>
  <c r="AB21" i="11"/>
  <c r="AA21" i="11"/>
  <c r="Y21" i="11"/>
  <c r="X21" i="11"/>
  <c r="V21" i="11"/>
  <c r="U21" i="11"/>
  <c r="U37" i="11" s="1"/>
  <c r="S21" i="11"/>
  <c r="R21" i="11"/>
  <c r="P21" i="11"/>
  <c r="O21" i="11"/>
  <c r="M21" i="11"/>
  <c r="L21" i="11"/>
  <c r="L24" i="11" s="1"/>
  <c r="J21" i="11"/>
  <c r="I21" i="11"/>
  <c r="G21" i="11"/>
  <c r="F21" i="11"/>
  <c r="V37" i="11" l="1"/>
  <c r="V24" i="11"/>
  <c r="AK24" i="11"/>
  <c r="AG61" i="11"/>
  <c r="AH61" i="11"/>
  <c r="X37" i="11"/>
  <c r="X24" i="11"/>
  <c r="AJ24" i="11"/>
  <c r="AJ37" i="11"/>
  <c r="Y24" i="11"/>
  <c r="AH37" i="11"/>
  <c r="P61" i="11"/>
  <c r="O61" i="11"/>
  <c r="AW37" i="11"/>
  <c r="AW24" i="11"/>
  <c r="O37" i="11"/>
  <c r="O24" i="11"/>
  <c r="AA37" i="11"/>
  <c r="AA24" i="11"/>
  <c r="AM37" i="11"/>
  <c r="AM24" i="11"/>
  <c r="AT37" i="11"/>
  <c r="R61" i="11"/>
  <c r="S61" i="11"/>
  <c r="F37" i="11"/>
  <c r="R37" i="11"/>
  <c r="AD37" i="11"/>
  <c r="AP37" i="11"/>
  <c r="K86" i="10" l="1"/>
  <c r="F81" i="10"/>
  <c r="H78" i="10"/>
  <c r="F77" i="10"/>
  <c r="I89" i="10"/>
  <c r="I91" i="10" s="1"/>
  <c r="H89" i="10"/>
  <c r="H91" i="10" s="1"/>
  <c r="G89" i="10"/>
  <c r="G91" i="10" s="1"/>
  <c r="L69" i="10"/>
  <c r="L86" i="10" s="1"/>
  <c r="J69" i="10"/>
  <c r="J86" i="10" s="1"/>
  <c r="U53" i="10"/>
  <c r="V24" i="10"/>
  <c r="U24" i="10"/>
  <c r="AH22" i="10"/>
  <c r="AH37" i="10" s="1"/>
  <c r="AG22" i="10"/>
  <c r="AE22" i="10"/>
  <c r="AE37" i="10" s="1"/>
  <c r="AD22" i="10"/>
  <c r="AB22" i="10"/>
  <c r="AB37" i="10" s="1"/>
  <c r="AA22" i="10"/>
  <c r="Y22" i="10"/>
  <c r="Y37" i="10" s="1"/>
  <c r="X22" i="10"/>
  <c r="V22" i="10"/>
  <c r="V37" i="10" s="1"/>
  <c r="U22" i="10"/>
  <c r="S22" i="10"/>
  <c r="S37" i="10" s="1"/>
  <c r="R22" i="10"/>
  <c r="P22" i="10"/>
  <c r="P37" i="10" s="1"/>
  <c r="O22" i="10"/>
  <c r="M22" i="10"/>
  <c r="M37" i="10" s="1"/>
  <c r="L22" i="10"/>
  <c r="J22" i="10"/>
  <c r="J37" i="10" s="1"/>
  <c r="I22" i="10"/>
  <c r="G22" i="10"/>
  <c r="G37" i="10" s="1"/>
  <c r="F22" i="10"/>
  <c r="AH21" i="10"/>
  <c r="AG21" i="10"/>
  <c r="AE21" i="10"/>
  <c r="AD21" i="10"/>
  <c r="AD37" i="10" s="1"/>
  <c r="AB21" i="10"/>
  <c r="AA21" i="10"/>
  <c r="Y21" i="10"/>
  <c r="X21" i="10"/>
  <c r="V21" i="10"/>
  <c r="U21" i="10"/>
  <c r="U37" i="10" s="1"/>
  <c r="S21" i="10"/>
  <c r="R21" i="10"/>
  <c r="R37" i="10" s="1"/>
  <c r="P21" i="10"/>
  <c r="O21" i="10"/>
  <c r="M21" i="10"/>
  <c r="L21" i="10"/>
  <c r="J21" i="10"/>
  <c r="I21" i="10"/>
  <c r="I37" i="10" s="1"/>
  <c r="G21" i="10"/>
  <c r="F21" i="10"/>
  <c r="F37" i="10" s="1"/>
  <c r="W17" i="10"/>
  <c r="Y24" i="10" s="1"/>
  <c r="Q17" i="10"/>
  <c r="R53" i="10" s="1"/>
  <c r="V61" i="10" l="1"/>
  <c r="L37" i="10"/>
  <c r="I69" i="10"/>
  <c r="I86" i="10" s="1"/>
  <c r="O37" i="10"/>
  <c r="AA37" i="10"/>
  <c r="AG37" i="10"/>
  <c r="M69" i="10"/>
  <c r="X37" i="10"/>
  <c r="R24" i="10"/>
  <c r="U61" i="10"/>
  <c r="S61" i="10"/>
  <c r="R61" i="10"/>
  <c r="F78" i="10"/>
  <c r="F89" i="10"/>
  <c r="F74" i="10"/>
  <c r="H69" i="10"/>
  <c r="G78" i="10"/>
  <c r="S24" i="10"/>
  <c r="N17" i="10"/>
  <c r="Z17" i="10"/>
  <c r="X24" i="10"/>
  <c r="X53" i="10"/>
  <c r="I78" i="10"/>
  <c r="N69" i="10" l="1"/>
  <c r="M86" i="10"/>
  <c r="Y61" i="10"/>
  <c r="X61" i="10"/>
  <c r="AB24" i="10"/>
  <c r="AA24" i="10"/>
  <c r="AA53" i="10"/>
  <c r="AC17" i="10"/>
  <c r="G72" i="10"/>
  <c r="O53" i="10"/>
  <c r="P24" i="10"/>
  <c r="K17" i="10"/>
  <c r="O24" i="10"/>
  <c r="F90" i="10"/>
  <c r="F91" i="10"/>
  <c r="F79" i="10"/>
  <c r="G76" i="10" s="1"/>
  <c r="E38" i="10"/>
  <c r="G69" i="10"/>
  <c r="H86" i="10"/>
  <c r="F82" i="10" l="1"/>
  <c r="O69" i="10"/>
  <c r="O86" i="10" s="1"/>
  <c r="N86" i="10"/>
  <c r="G77" i="10"/>
  <c r="H38" i="10" s="1"/>
  <c r="G81" i="10"/>
  <c r="G74" i="10"/>
  <c r="AE24" i="10"/>
  <c r="AF17" i="10"/>
  <c r="AD53" i="10"/>
  <c r="AD24" i="10"/>
  <c r="F92" i="10"/>
  <c r="F95" i="10" s="1"/>
  <c r="F96" i="10" s="1"/>
  <c r="L24" i="10"/>
  <c r="M24" i="10"/>
  <c r="H17" i="10"/>
  <c r="L53" i="10"/>
  <c r="AB61" i="10"/>
  <c r="AA61" i="10"/>
  <c r="G38" i="10"/>
  <c r="G57" i="10" s="1"/>
  <c r="F38" i="10"/>
  <c r="F57" i="10" s="1"/>
  <c r="F69" i="10"/>
  <c r="F86" i="10" s="1"/>
  <c r="G86" i="10"/>
  <c r="P61" i="10"/>
  <c r="O61" i="10"/>
  <c r="G88" i="10" l="1"/>
  <c r="G90" i="10" s="1"/>
  <c r="F83" i="10"/>
  <c r="E20" i="10" s="1"/>
  <c r="G92" i="10"/>
  <c r="G95" i="10" s="1"/>
  <c r="E17" i="10"/>
  <c r="F53" i="10"/>
  <c r="J24" i="10"/>
  <c r="I24" i="10"/>
  <c r="I53" i="10"/>
  <c r="AE61" i="10"/>
  <c r="AD61" i="10"/>
  <c r="AG24" i="10"/>
  <c r="AG53" i="10"/>
  <c r="AH24" i="10"/>
  <c r="M61" i="10"/>
  <c r="L61" i="10"/>
  <c r="G58" i="10"/>
  <c r="F58" i="10"/>
  <c r="J38" i="10"/>
  <c r="J57" i="10" s="1"/>
  <c r="I38" i="10"/>
  <c r="I57" i="10" s="1"/>
  <c r="H72" i="10"/>
  <c r="G79" i="10"/>
  <c r="H76" i="10" s="1"/>
  <c r="F20" i="10" l="1"/>
  <c r="G20" i="10"/>
  <c r="G61" i="10"/>
  <c r="F61" i="10"/>
  <c r="J61" i="10"/>
  <c r="I61" i="10"/>
  <c r="H77" i="10"/>
  <c r="K38" i="10" s="1"/>
  <c r="H81" i="10"/>
  <c r="H74" i="10"/>
  <c r="AH61" i="10"/>
  <c r="AG61" i="10"/>
  <c r="G24" i="10"/>
  <c r="F24" i="10"/>
  <c r="J58" i="10"/>
  <c r="I58" i="10"/>
  <c r="G82" i="10"/>
  <c r="G96" i="10"/>
  <c r="G25" i="10" l="1"/>
  <c r="G28" i="10" s="1"/>
  <c r="G32" i="10" s="1"/>
  <c r="F25" i="10"/>
  <c r="F28" i="10" s="1"/>
  <c r="F32" i="10" s="1"/>
  <c r="G83" i="10"/>
  <c r="H20" i="10" s="1"/>
  <c r="J20" i="10" s="1"/>
  <c r="J25" i="10" s="1"/>
  <c r="H88" i="10"/>
  <c r="H90" i="10" s="1"/>
  <c r="L38" i="10"/>
  <c r="L57" i="10" s="1"/>
  <c r="M38" i="10"/>
  <c r="M57" i="10" s="1"/>
  <c r="H92" i="10"/>
  <c r="H95" i="10" s="1"/>
  <c r="H96" i="10" s="1"/>
  <c r="H79" i="10"/>
  <c r="I76" i="10" s="1"/>
  <c r="I72" i="10"/>
  <c r="F29" i="10" l="1"/>
  <c r="F33" i="10" s="1"/>
  <c r="G29" i="10"/>
  <c r="G33" i="10" s="1"/>
  <c r="G30" i="10"/>
  <c r="G34" i="10" s="1"/>
  <c r="G56" i="10" s="1"/>
  <c r="G59" i="10" s="1"/>
  <c r="G63" i="10" s="1"/>
  <c r="G65" i="10" s="1"/>
  <c r="G66" i="10" s="1"/>
  <c r="G39" i="10" s="1"/>
  <c r="F30" i="10"/>
  <c r="F34" i="10" s="1"/>
  <c r="F56" i="10" s="1"/>
  <c r="F59" i="10" s="1"/>
  <c r="F63" i="10" s="1"/>
  <c r="F65" i="10" s="1"/>
  <c r="F66" i="10" s="1"/>
  <c r="F39" i="10" s="1"/>
  <c r="I20" i="10"/>
  <c r="I25" i="10" s="1"/>
  <c r="I28" i="10" s="1"/>
  <c r="I32" i="10" s="1"/>
  <c r="I88" i="10"/>
  <c r="I90" i="10" s="1"/>
  <c r="H82" i="10"/>
  <c r="J29" i="10"/>
  <c r="J33" i="10" s="1"/>
  <c r="J28" i="10"/>
  <c r="J32" i="10" s="1"/>
  <c r="J30" i="10"/>
  <c r="J34" i="10" s="1"/>
  <c r="J56" i="10" s="1"/>
  <c r="J59" i="10" s="1"/>
  <c r="J63" i="10" s="1"/>
  <c r="J65" i="10" s="1"/>
  <c r="J66" i="10" s="1"/>
  <c r="J39" i="10" s="1"/>
  <c r="I92" i="10"/>
  <c r="I95" i="10" s="1"/>
  <c r="L58" i="10"/>
  <c r="M58" i="10"/>
  <c r="I81" i="10"/>
  <c r="I74" i="10"/>
  <c r="I77" i="10"/>
  <c r="N38" i="10" s="1"/>
  <c r="G35" i="10" l="1"/>
  <c r="G41" i="10"/>
  <c r="G44" i="10" s="1"/>
  <c r="G46" i="10" s="1"/>
  <c r="F35" i="10"/>
  <c r="F41" i="10" s="1"/>
  <c r="I30" i="10"/>
  <c r="I34" i="10" s="1"/>
  <c r="I56" i="10" s="1"/>
  <c r="I59" i="10" s="1"/>
  <c r="I63" i="10" s="1"/>
  <c r="I65" i="10" s="1"/>
  <c r="I66" i="10" s="1"/>
  <c r="I39" i="10" s="1"/>
  <c r="I29" i="10"/>
  <c r="I33" i="10" s="1"/>
  <c r="I35" i="10" s="1"/>
  <c r="H83" i="10"/>
  <c r="K20" i="10" s="1"/>
  <c r="O58" i="10"/>
  <c r="P58" i="10"/>
  <c r="J72" i="10"/>
  <c r="J35" i="10"/>
  <c r="J41" i="10" s="1"/>
  <c r="J44" i="10" s="1"/>
  <c r="J46" i="10" s="1"/>
  <c r="I79" i="10"/>
  <c r="J76" i="10" s="1"/>
  <c r="O38" i="10"/>
  <c r="O57" i="10" s="1"/>
  <c r="P38" i="10"/>
  <c r="P57" i="10" s="1"/>
  <c r="I96" i="10"/>
  <c r="I41" i="10" l="1"/>
  <c r="J88" i="10"/>
  <c r="L20" i="10"/>
  <c r="L25" i="10" s="1"/>
  <c r="M20" i="10"/>
  <c r="M25" i="10" s="1"/>
  <c r="I82" i="10"/>
  <c r="J81" i="10"/>
  <c r="J77" i="10"/>
  <c r="M30" i="10" l="1"/>
  <c r="M34" i="10" s="1"/>
  <c r="M56" i="10" s="1"/>
  <c r="M59" i="10" s="1"/>
  <c r="M63" i="10" s="1"/>
  <c r="M65" i="10" s="1"/>
  <c r="M66" i="10" s="1"/>
  <c r="M39" i="10" s="1"/>
  <c r="M29" i="10"/>
  <c r="M33" i="10" s="1"/>
  <c r="M28" i="10"/>
  <c r="M32" i="10" s="1"/>
  <c r="L29" i="10"/>
  <c r="L33" i="10" s="1"/>
  <c r="L28" i="10"/>
  <c r="L32" i="10" s="1"/>
  <c r="L30" i="10"/>
  <c r="L34" i="10" s="1"/>
  <c r="L56" i="10" s="1"/>
  <c r="L59" i="10" s="1"/>
  <c r="L63" i="10" s="1"/>
  <c r="L65" i="10" s="1"/>
  <c r="L66" i="10" s="1"/>
  <c r="L39" i="10" s="1"/>
  <c r="I83" i="10"/>
  <c r="N20" i="10" s="1"/>
  <c r="O20" i="10" s="1"/>
  <c r="O25" i="10" s="1"/>
  <c r="P20" i="10" l="1"/>
  <c r="P25" i="10" s="1"/>
  <c r="P28" i="10" s="1"/>
  <c r="P32" i="10" s="1"/>
  <c r="M35" i="10"/>
  <c r="M41" i="10" s="1"/>
  <c r="M44" i="10" s="1"/>
  <c r="M46" i="10" s="1"/>
  <c r="L35" i="10"/>
  <c r="L41" i="10" s="1"/>
  <c r="O29" i="10"/>
  <c r="O33" i="10" s="1"/>
  <c r="O30" i="10"/>
  <c r="O34" i="10" s="1"/>
  <c r="O56" i="10" s="1"/>
  <c r="O59" i="10" s="1"/>
  <c r="O63" i="10" s="1"/>
  <c r="O65" i="10" s="1"/>
  <c r="O66" i="10" s="1"/>
  <c r="O39" i="10" s="1"/>
  <c r="O28" i="10"/>
  <c r="O32" i="10" s="1"/>
  <c r="P29" i="10" l="1"/>
  <c r="P33" i="10" s="1"/>
  <c r="P30" i="10"/>
  <c r="P34" i="10" s="1"/>
  <c r="P56" i="10" s="1"/>
  <c r="P59" i="10" s="1"/>
  <c r="P63" i="10" s="1"/>
  <c r="P65" i="10" s="1"/>
  <c r="P66" i="10" s="1"/>
  <c r="P39" i="10" s="1"/>
  <c r="O35" i="10"/>
  <c r="O41" i="10" s="1"/>
  <c r="P35" i="10" l="1"/>
  <c r="P41" i="10" s="1"/>
  <c r="P44" i="10" s="1"/>
  <c r="P46" i="10" s="1"/>
  <c r="O73" i="9"/>
  <c r="N73" i="9"/>
  <c r="M73" i="9"/>
  <c r="L73" i="9"/>
  <c r="L78" i="9" s="1"/>
  <c r="K73" i="9"/>
  <c r="J73" i="9"/>
  <c r="J78" i="9" s="1"/>
  <c r="I73" i="9"/>
  <c r="G89" i="9"/>
  <c r="G91" i="9" s="1"/>
  <c r="H73" i="9"/>
  <c r="M89" i="9"/>
  <c r="M91" i="9" s="1"/>
  <c r="K89" i="9"/>
  <c r="K91" i="9" s="1"/>
  <c r="K86" i="9"/>
  <c r="F81" i="9"/>
  <c r="O78" i="9"/>
  <c r="F77" i="9"/>
  <c r="O89" i="9"/>
  <c r="O91" i="9" s="1"/>
  <c r="M78" i="9"/>
  <c r="K78" i="9"/>
  <c r="H89" i="9"/>
  <c r="H91" i="9" s="1"/>
  <c r="L69" i="9"/>
  <c r="J69" i="9"/>
  <c r="J86" i="9" s="1"/>
  <c r="U53" i="9"/>
  <c r="L37" i="9"/>
  <c r="V24" i="9"/>
  <c r="U24" i="9"/>
  <c r="AH22" i="9"/>
  <c r="AH37" i="9" s="1"/>
  <c r="AG22" i="9"/>
  <c r="AE22" i="9"/>
  <c r="AE37" i="9" s="1"/>
  <c r="AD22" i="9"/>
  <c r="AB22" i="9"/>
  <c r="AB37" i="9" s="1"/>
  <c r="AA22" i="9"/>
  <c r="Y22" i="9"/>
  <c r="Y37" i="9" s="1"/>
  <c r="X22" i="9"/>
  <c r="V22" i="9"/>
  <c r="V37" i="9" s="1"/>
  <c r="U22" i="9"/>
  <c r="S22" i="9"/>
  <c r="S37" i="9" s="1"/>
  <c r="R22" i="9"/>
  <c r="P22" i="9"/>
  <c r="P37" i="9" s="1"/>
  <c r="O22" i="9"/>
  <c r="M22" i="9"/>
  <c r="M37" i="9" s="1"/>
  <c r="L22" i="9"/>
  <c r="J22" i="9"/>
  <c r="J37" i="9" s="1"/>
  <c r="I22" i="9"/>
  <c r="G22" i="9"/>
  <c r="G37" i="9" s="1"/>
  <c r="F22" i="9"/>
  <c r="AH21" i="9"/>
  <c r="AG21" i="9"/>
  <c r="AG37" i="9" s="1"/>
  <c r="AE21" i="9"/>
  <c r="AD21" i="9"/>
  <c r="AD37" i="9" s="1"/>
  <c r="AB21" i="9"/>
  <c r="AA21" i="9"/>
  <c r="AA37" i="9" s="1"/>
  <c r="Y21" i="9"/>
  <c r="X21" i="9"/>
  <c r="X37" i="9" s="1"/>
  <c r="V21" i="9"/>
  <c r="U21" i="9"/>
  <c r="U37" i="9" s="1"/>
  <c r="S21" i="9"/>
  <c r="R21" i="9"/>
  <c r="R37" i="9" s="1"/>
  <c r="P21" i="9"/>
  <c r="O21" i="9"/>
  <c r="O37" i="9" s="1"/>
  <c r="M21" i="9"/>
  <c r="L21" i="9"/>
  <c r="J21" i="9"/>
  <c r="I21" i="9"/>
  <c r="I37" i="9" s="1"/>
  <c r="G21" i="9"/>
  <c r="F21" i="9"/>
  <c r="F37" i="9" s="1"/>
  <c r="W17" i="9"/>
  <c r="X24" i="9" s="1"/>
  <c r="Q17" i="9"/>
  <c r="I69" i="9" l="1"/>
  <c r="Z17" i="9"/>
  <c r="AA53" i="9" s="1"/>
  <c r="J89" i="9"/>
  <c r="J91" i="9" s="1"/>
  <c r="Y24" i="9"/>
  <c r="X53" i="9"/>
  <c r="Y61" i="9" s="1"/>
  <c r="AB61" i="9"/>
  <c r="AA61" i="9"/>
  <c r="S24" i="9"/>
  <c r="R53" i="9"/>
  <c r="R24" i="9"/>
  <c r="N17" i="9"/>
  <c r="U61" i="9"/>
  <c r="F78" i="9"/>
  <c r="F89" i="9"/>
  <c r="F74" i="9"/>
  <c r="V61" i="9"/>
  <c r="AB24" i="9"/>
  <c r="I89" i="9"/>
  <c r="I91" i="9" s="1"/>
  <c r="I78" i="9"/>
  <c r="N78" i="9"/>
  <c r="N89" i="9"/>
  <c r="N91" i="9" s="1"/>
  <c r="AC17" i="9"/>
  <c r="AA24" i="9"/>
  <c r="L86" i="9"/>
  <c r="M69" i="9"/>
  <c r="G78" i="9"/>
  <c r="L89" i="9"/>
  <c r="L91" i="9" s="1"/>
  <c r="X61" i="9" l="1"/>
  <c r="I86" i="9"/>
  <c r="H69" i="9"/>
  <c r="N69" i="9"/>
  <c r="M86" i="9"/>
  <c r="E38" i="9"/>
  <c r="F79" i="9"/>
  <c r="G76" i="9" s="1"/>
  <c r="O53" i="9"/>
  <c r="O24" i="9"/>
  <c r="P24" i="9"/>
  <c r="K17" i="9"/>
  <c r="AE24" i="9"/>
  <c r="AF17" i="9"/>
  <c r="AD24" i="9"/>
  <c r="AD53" i="9"/>
  <c r="S61" i="9"/>
  <c r="R61" i="9"/>
  <c r="G72" i="9"/>
  <c r="F90" i="9"/>
  <c r="F91" i="9"/>
  <c r="G69" i="9" l="1"/>
  <c r="H86" i="9"/>
  <c r="F82" i="9"/>
  <c r="F83" i="9" s="1"/>
  <c r="E20" i="9" s="1"/>
  <c r="F20" i="9" s="1"/>
  <c r="L53" i="9"/>
  <c r="L24" i="9"/>
  <c r="H17" i="9"/>
  <c r="M24" i="9"/>
  <c r="P61" i="9"/>
  <c r="O61" i="9"/>
  <c r="AE61" i="9"/>
  <c r="AD61" i="9"/>
  <c r="G38" i="9"/>
  <c r="G57" i="9" s="1"/>
  <c r="F38" i="9"/>
  <c r="F57" i="9" s="1"/>
  <c r="AH24" i="9"/>
  <c r="AG53" i="9"/>
  <c r="AG24" i="9"/>
  <c r="G77" i="9"/>
  <c r="H38" i="9" s="1"/>
  <c r="G81" i="9"/>
  <c r="G74" i="9"/>
  <c r="F92" i="9"/>
  <c r="F96" i="9" s="1"/>
  <c r="F97" i="9" s="1"/>
  <c r="G88" i="9" s="1"/>
  <c r="G90" i="9" s="1"/>
  <c r="O69" i="9"/>
  <c r="O86" i="9" s="1"/>
  <c r="N86" i="9"/>
  <c r="F69" i="9" l="1"/>
  <c r="F86" i="9" s="1"/>
  <c r="G86" i="9"/>
  <c r="G20" i="9"/>
  <c r="G58" i="9"/>
  <c r="F58" i="9"/>
  <c r="E17" i="9"/>
  <c r="F53" i="9"/>
  <c r="J24" i="9"/>
  <c r="I24" i="9"/>
  <c r="I53" i="9"/>
  <c r="G92" i="9"/>
  <c r="G96" i="9" s="1"/>
  <c r="G97" i="9" s="1"/>
  <c r="H88" i="9" s="1"/>
  <c r="H90" i="9" s="1"/>
  <c r="H72" i="9"/>
  <c r="G79" i="9"/>
  <c r="H76" i="9" s="1"/>
  <c r="L61" i="9"/>
  <c r="M61" i="9"/>
  <c r="AH61" i="9"/>
  <c r="AG61" i="9"/>
  <c r="J38" i="9"/>
  <c r="J57" i="9" s="1"/>
  <c r="I38" i="9"/>
  <c r="I57" i="9" s="1"/>
  <c r="H92" i="9" l="1"/>
  <c r="H96" i="9" s="1"/>
  <c r="H97" i="9" s="1"/>
  <c r="I88" i="9" s="1"/>
  <c r="I90" i="9" s="1"/>
  <c r="G61" i="9"/>
  <c r="F61" i="9"/>
  <c r="J61" i="9"/>
  <c r="I61" i="9"/>
  <c r="H77" i="9"/>
  <c r="K38" i="9" s="1"/>
  <c r="H81" i="9"/>
  <c r="H74" i="9"/>
  <c r="G24" i="9"/>
  <c r="G25" i="9" s="1"/>
  <c r="F24" i="9"/>
  <c r="F25" i="9" s="1"/>
  <c r="G82" i="9"/>
  <c r="G83" i="9" s="1"/>
  <c r="H20" i="9" s="1"/>
  <c r="J58" i="9"/>
  <c r="I58" i="9"/>
  <c r="I92" i="9" l="1"/>
  <c r="I96" i="9" s="1"/>
  <c r="I97" i="9" s="1"/>
  <c r="J88" i="9" s="1"/>
  <c r="J90" i="9" s="1"/>
  <c r="L57" i="9"/>
  <c r="M57" i="9"/>
  <c r="I20" i="9"/>
  <c r="I25" i="9" s="1"/>
  <c r="J20" i="9"/>
  <c r="J25" i="9" s="1"/>
  <c r="H79" i="9"/>
  <c r="I76" i="9" s="1"/>
  <c r="F29" i="9"/>
  <c r="F33" i="9" s="1"/>
  <c r="F30" i="9"/>
  <c r="F34" i="9" s="1"/>
  <c r="F56" i="9" s="1"/>
  <c r="F59" i="9" s="1"/>
  <c r="F63" i="9" s="1"/>
  <c r="F65" i="9" s="1"/>
  <c r="F66" i="9" s="1"/>
  <c r="F39" i="9" s="1"/>
  <c r="F28" i="9"/>
  <c r="F32" i="9" s="1"/>
  <c r="G29" i="9"/>
  <c r="G33" i="9" s="1"/>
  <c r="G28" i="9"/>
  <c r="G32" i="9" s="1"/>
  <c r="G30" i="9"/>
  <c r="G34" i="9" s="1"/>
  <c r="G56" i="9" s="1"/>
  <c r="G59" i="9" s="1"/>
  <c r="G63" i="9" s="1"/>
  <c r="G65" i="9" s="1"/>
  <c r="G66" i="9" s="1"/>
  <c r="G39" i="9" s="1"/>
  <c r="I72" i="9"/>
  <c r="M58" i="9"/>
  <c r="L58" i="9"/>
  <c r="G35" i="9" l="1"/>
  <c r="F35" i="9"/>
  <c r="F41" i="9" s="1"/>
  <c r="I81" i="9"/>
  <c r="I74" i="9"/>
  <c r="N38" i="9"/>
  <c r="H82" i="9"/>
  <c r="H83" i="9" s="1"/>
  <c r="K20" i="9" s="1"/>
  <c r="J29" i="9"/>
  <c r="J33" i="9" s="1"/>
  <c r="J28" i="9"/>
  <c r="J32" i="9" s="1"/>
  <c r="J30" i="9"/>
  <c r="J34" i="9" s="1"/>
  <c r="J56" i="9" s="1"/>
  <c r="J59" i="9" s="1"/>
  <c r="J63" i="9" s="1"/>
  <c r="J65" i="9" s="1"/>
  <c r="J66" i="9" s="1"/>
  <c r="J39" i="9" s="1"/>
  <c r="I29" i="9"/>
  <c r="I33" i="9" s="1"/>
  <c r="I30" i="9"/>
  <c r="I34" i="9" s="1"/>
  <c r="I56" i="9" s="1"/>
  <c r="I59" i="9" s="1"/>
  <c r="I63" i="9" s="1"/>
  <c r="I65" i="9" s="1"/>
  <c r="I66" i="9" s="1"/>
  <c r="I39" i="9" s="1"/>
  <c r="I28" i="9"/>
  <c r="I32" i="9" s="1"/>
  <c r="G41" i="9"/>
  <c r="G44" i="9" s="1"/>
  <c r="G46" i="9" s="1"/>
  <c r="J92" i="9"/>
  <c r="J96" i="9" s="1"/>
  <c r="J97" i="9" s="1"/>
  <c r="K88" i="9" s="1"/>
  <c r="K90" i="9" s="1"/>
  <c r="O58" i="9"/>
  <c r="P58" i="9"/>
  <c r="P38" i="9" l="1"/>
  <c r="O38" i="9"/>
  <c r="O57" i="9" s="1"/>
  <c r="J35" i="9"/>
  <c r="I35" i="9"/>
  <c r="I41" i="9" s="1"/>
  <c r="I79" i="9"/>
  <c r="J76" i="9" s="1"/>
  <c r="J41" i="9"/>
  <c r="J44" i="9" s="1"/>
  <c r="J46" i="9" s="1"/>
  <c r="S58" i="9"/>
  <c r="R58" i="9"/>
  <c r="L20" i="9"/>
  <c r="L25" i="9" s="1"/>
  <c r="M20" i="9"/>
  <c r="M25" i="9" s="1"/>
  <c r="P57" i="9"/>
  <c r="J72" i="9"/>
  <c r="K92" i="9"/>
  <c r="K96" i="9" s="1"/>
  <c r="K97" i="9" s="1"/>
  <c r="L88" i="9" s="1"/>
  <c r="L90" i="9" s="1"/>
  <c r="I82" i="9" l="1"/>
  <c r="M30" i="9"/>
  <c r="M34" i="9" s="1"/>
  <c r="M56" i="9" s="1"/>
  <c r="M59" i="9" s="1"/>
  <c r="M63" i="9" s="1"/>
  <c r="M65" i="9" s="1"/>
  <c r="M66" i="9" s="1"/>
  <c r="M39" i="9" s="1"/>
  <c r="M28" i="9"/>
  <c r="M32" i="9" s="1"/>
  <c r="M29" i="9"/>
  <c r="M33" i="9" s="1"/>
  <c r="L92" i="9"/>
  <c r="L96" i="9" s="1"/>
  <c r="L97" i="9" s="1"/>
  <c r="M88" i="9" s="1"/>
  <c r="M90" i="9" s="1"/>
  <c r="L30" i="9"/>
  <c r="L34" i="9" s="1"/>
  <c r="L56" i="9" s="1"/>
  <c r="L59" i="9" s="1"/>
  <c r="L63" i="9" s="1"/>
  <c r="L65" i="9" s="1"/>
  <c r="L66" i="9" s="1"/>
  <c r="L39" i="9" s="1"/>
  <c r="L28" i="9"/>
  <c r="L32" i="9" s="1"/>
  <c r="L29" i="9"/>
  <c r="L33" i="9" s="1"/>
  <c r="V58" i="9"/>
  <c r="U58" i="9"/>
  <c r="J81" i="9"/>
  <c r="J74" i="9"/>
  <c r="I83" i="9" l="1"/>
  <c r="N20" i="9" s="1"/>
  <c r="O20" i="9" s="1"/>
  <c r="O25" i="9" s="1"/>
  <c r="O30" i="9" s="1"/>
  <c r="O34" i="9" s="1"/>
  <c r="O56" i="9" s="1"/>
  <c r="O59" i="9" s="1"/>
  <c r="O63" i="9" s="1"/>
  <c r="O65" i="9" s="1"/>
  <c r="O66" i="9" s="1"/>
  <c r="O39" i="9" s="1"/>
  <c r="J79" i="9"/>
  <c r="K76" i="9" s="1"/>
  <c r="M92" i="9"/>
  <c r="M96" i="9" s="1"/>
  <c r="X58" i="9"/>
  <c r="Y58" i="9"/>
  <c r="M35" i="9"/>
  <c r="M41" i="9" s="1"/>
  <c r="M44" i="9" s="1"/>
  <c r="M46" i="9" s="1"/>
  <c r="Q38" i="9"/>
  <c r="K72" i="9"/>
  <c r="L35" i="9"/>
  <c r="L41" i="9" s="1"/>
  <c r="O29" i="9" l="1"/>
  <c r="O33" i="9" s="1"/>
  <c r="O28" i="9"/>
  <c r="O32" i="9" s="1"/>
  <c r="P20" i="9"/>
  <c r="P25" i="9" s="1"/>
  <c r="P29" i="9" s="1"/>
  <c r="P33" i="9" s="1"/>
  <c r="O35" i="9"/>
  <c r="O41" i="9" s="1"/>
  <c r="S38" i="9"/>
  <c r="S57" i="9" s="1"/>
  <c r="R38" i="9"/>
  <c r="R57" i="9" s="1"/>
  <c r="J82" i="9"/>
  <c r="J83" i="9" s="1"/>
  <c r="Q20" i="9" s="1"/>
  <c r="K74" i="9"/>
  <c r="T38" i="9"/>
  <c r="K81" i="9"/>
  <c r="AA58" i="9"/>
  <c r="AB58" i="9"/>
  <c r="M97" i="9"/>
  <c r="N88" i="9" s="1"/>
  <c r="N90" i="9" s="1"/>
  <c r="P28" i="9" l="1"/>
  <c r="P32" i="9" s="1"/>
  <c r="P30" i="9"/>
  <c r="P34" i="9" s="1"/>
  <c r="P56" i="9" s="1"/>
  <c r="P59" i="9" s="1"/>
  <c r="P63" i="9" s="1"/>
  <c r="P65" i="9" s="1"/>
  <c r="P66" i="9" s="1"/>
  <c r="P39" i="9" s="1"/>
  <c r="S20" i="9"/>
  <c r="S25" i="9" s="1"/>
  <c r="R20" i="9"/>
  <c r="R25" i="9" s="1"/>
  <c r="K79" i="9"/>
  <c r="L76" i="9" s="1"/>
  <c r="L72" i="9"/>
  <c r="V38" i="9"/>
  <c r="V57" i="9" s="1"/>
  <c r="U38" i="9"/>
  <c r="U57" i="9" s="1"/>
  <c r="N92" i="9"/>
  <c r="N96" i="9" s="1"/>
  <c r="P35" i="9" l="1"/>
  <c r="P41" i="9" s="1"/>
  <c r="P44" i="9" s="1"/>
  <c r="P46" i="9" s="1"/>
  <c r="K82" i="9"/>
  <c r="K83" i="9" s="1"/>
  <c r="T20" i="9" s="1"/>
  <c r="V20" i="9" s="1"/>
  <c r="V25" i="9" s="1"/>
  <c r="R29" i="9"/>
  <c r="R33" i="9" s="1"/>
  <c r="R28" i="9"/>
  <c r="R32" i="9" s="1"/>
  <c r="R30" i="9"/>
  <c r="R34" i="9" s="1"/>
  <c r="R56" i="9" s="1"/>
  <c r="R59" i="9" s="1"/>
  <c r="R63" i="9" s="1"/>
  <c r="R65" i="9" s="1"/>
  <c r="R66" i="9" s="1"/>
  <c r="R39" i="9" s="1"/>
  <c r="W38" i="9"/>
  <c r="L74" i="9"/>
  <c r="L81" i="9"/>
  <c r="AE58" i="9"/>
  <c r="AD58" i="9"/>
  <c r="N97" i="9"/>
  <c r="O88" i="9" s="1"/>
  <c r="O90" i="9" s="1"/>
  <c r="S29" i="9"/>
  <c r="S33" i="9" s="1"/>
  <c r="S28" i="9"/>
  <c r="S32" i="9" s="1"/>
  <c r="S30" i="9"/>
  <c r="S34" i="9" s="1"/>
  <c r="S56" i="9" s="1"/>
  <c r="S59" i="9" s="1"/>
  <c r="S63" i="9" s="1"/>
  <c r="S65" i="9" s="1"/>
  <c r="S66" i="9" s="1"/>
  <c r="S39" i="9" s="1"/>
  <c r="U20" i="9" l="1"/>
  <c r="U25" i="9" s="1"/>
  <c r="U29" i="9" s="1"/>
  <c r="U33" i="9" s="1"/>
  <c r="M72" i="9"/>
  <c r="Y38" i="9"/>
  <c r="Y57" i="9" s="1"/>
  <c r="X38" i="9"/>
  <c r="X57" i="9" s="1"/>
  <c r="O92" i="9"/>
  <c r="O96" i="9" s="1"/>
  <c r="S35" i="9"/>
  <c r="S41" i="9" s="1"/>
  <c r="S44" i="9" s="1"/>
  <c r="S46" i="9" s="1"/>
  <c r="R35" i="9"/>
  <c r="R41" i="9" s="1"/>
  <c r="L79" i="9"/>
  <c r="M76" i="9" s="1"/>
  <c r="V29" i="9"/>
  <c r="V33" i="9" s="1"/>
  <c r="V30" i="9"/>
  <c r="V34" i="9" s="1"/>
  <c r="V56" i="9" s="1"/>
  <c r="V59" i="9" s="1"/>
  <c r="V63" i="9" s="1"/>
  <c r="V65" i="9" s="1"/>
  <c r="V66" i="9" s="1"/>
  <c r="V39" i="9" s="1"/>
  <c r="V28" i="9"/>
  <c r="V32" i="9" s="1"/>
  <c r="V35" i="9" l="1"/>
  <c r="V41" i="9" s="1"/>
  <c r="V44" i="9" s="1"/>
  <c r="V46" i="9" s="1"/>
  <c r="U30" i="9"/>
  <c r="U34" i="9" s="1"/>
  <c r="U56" i="9" s="1"/>
  <c r="U59" i="9" s="1"/>
  <c r="U63" i="9" s="1"/>
  <c r="U65" i="9" s="1"/>
  <c r="U66" i="9" s="1"/>
  <c r="U39" i="9" s="1"/>
  <c r="U28" i="9"/>
  <c r="U32" i="9" s="1"/>
  <c r="U35" i="9" s="1"/>
  <c r="AH58" i="9"/>
  <c r="AG58" i="9"/>
  <c r="O97" i="9"/>
  <c r="L82" i="9"/>
  <c r="L83" i="9" s="1"/>
  <c r="W20" i="9" s="1"/>
  <c r="Z38" i="9"/>
  <c r="M81" i="9"/>
  <c r="M74" i="9"/>
  <c r="U41" i="9" l="1"/>
  <c r="Y20" i="9"/>
  <c r="Y25" i="9" s="1"/>
  <c r="X20" i="9"/>
  <c r="X25" i="9" s="1"/>
  <c r="AB38" i="9"/>
  <c r="AB57" i="9" s="1"/>
  <c r="AA38" i="9"/>
  <c r="AA57" i="9" s="1"/>
  <c r="M79" i="9"/>
  <c r="N76" i="9" s="1"/>
  <c r="N72" i="9"/>
  <c r="M82" i="9" l="1"/>
  <c r="M83" i="9" s="1"/>
  <c r="Z20" i="9" s="1"/>
  <c r="X30" i="9"/>
  <c r="X34" i="9" s="1"/>
  <c r="X56" i="9" s="1"/>
  <c r="X59" i="9" s="1"/>
  <c r="X63" i="9" s="1"/>
  <c r="X65" i="9" s="1"/>
  <c r="X66" i="9" s="1"/>
  <c r="X39" i="9" s="1"/>
  <c r="X28" i="9"/>
  <c r="X32" i="9" s="1"/>
  <c r="X29" i="9"/>
  <c r="X33" i="9" s="1"/>
  <c r="AC38" i="9"/>
  <c r="N74" i="9"/>
  <c r="N81" i="9"/>
  <c r="Y30" i="9"/>
  <c r="Y34" i="9" s="1"/>
  <c r="Y56" i="9" s="1"/>
  <c r="Y59" i="9" s="1"/>
  <c r="Y63" i="9" s="1"/>
  <c r="Y65" i="9" s="1"/>
  <c r="Y66" i="9" s="1"/>
  <c r="Y39" i="9" s="1"/>
  <c r="Y28" i="9"/>
  <c r="Y32" i="9" s="1"/>
  <c r="Y29" i="9"/>
  <c r="Y33" i="9" s="1"/>
  <c r="Y35" i="9" l="1"/>
  <c r="Y41" i="9" s="1"/>
  <c r="Y44" i="9" s="1"/>
  <c r="Y46" i="9" s="1"/>
  <c r="AE38" i="9"/>
  <c r="AE57" i="9" s="1"/>
  <c r="AD38" i="9"/>
  <c r="AD57" i="9" s="1"/>
  <c r="X35" i="9"/>
  <c r="X41" i="9" s="1"/>
  <c r="O72" i="9"/>
  <c r="AB20" i="9"/>
  <c r="AB25" i="9" s="1"/>
  <c r="AA20" i="9"/>
  <c r="AA25" i="9" s="1"/>
  <c r="N79" i="9"/>
  <c r="O76" i="9" s="1"/>
  <c r="N82" i="9" l="1"/>
  <c r="N83" i="9" s="1"/>
  <c r="AC20" i="9" s="1"/>
  <c r="AE20" i="9" s="1"/>
  <c r="AE25" i="9" s="1"/>
  <c r="AB30" i="9"/>
  <c r="AB34" i="9" s="1"/>
  <c r="AB56" i="9" s="1"/>
  <c r="AB59" i="9" s="1"/>
  <c r="AB63" i="9" s="1"/>
  <c r="AB65" i="9" s="1"/>
  <c r="AB66" i="9" s="1"/>
  <c r="AB39" i="9" s="1"/>
  <c r="AB28" i="9"/>
  <c r="AB32" i="9" s="1"/>
  <c r="AB29" i="9"/>
  <c r="AB33" i="9" s="1"/>
  <c r="AA30" i="9"/>
  <c r="AA34" i="9" s="1"/>
  <c r="AA56" i="9" s="1"/>
  <c r="AA59" i="9" s="1"/>
  <c r="AA63" i="9" s="1"/>
  <c r="AA65" i="9" s="1"/>
  <c r="AA66" i="9" s="1"/>
  <c r="AA39" i="9" s="1"/>
  <c r="AA28" i="9"/>
  <c r="AA32" i="9" s="1"/>
  <c r="AA29" i="9"/>
  <c r="AA33" i="9" s="1"/>
  <c r="AF38" i="9"/>
  <c r="O81" i="9"/>
  <c r="O74" i="9"/>
  <c r="AD20" i="9" l="1"/>
  <c r="AD25" i="9" s="1"/>
  <c r="AD30" i="9" s="1"/>
  <c r="AD34" i="9" s="1"/>
  <c r="AD56" i="9" s="1"/>
  <c r="AD59" i="9" s="1"/>
  <c r="AD63" i="9" s="1"/>
  <c r="AD65" i="9" s="1"/>
  <c r="AD66" i="9" s="1"/>
  <c r="AD39" i="9" s="1"/>
  <c r="O79" i="9"/>
  <c r="AA35" i="9"/>
  <c r="AA41" i="9" s="1"/>
  <c r="O82" i="9"/>
  <c r="O83" i="9" s="1"/>
  <c r="AF20" i="9" s="1"/>
  <c r="AB35" i="9"/>
  <c r="AB41" i="9" s="1"/>
  <c r="AB44" i="9" s="1"/>
  <c r="AB46" i="9" s="1"/>
  <c r="AH38" i="9"/>
  <c r="AH57" i="9" s="1"/>
  <c r="AG38" i="9"/>
  <c r="AG57" i="9" s="1"/>
  <c r="AE29" i="9"/>
  <c r="AE33" i="9" s="1"/>
  <c r="AE30" i="9"/>
  <c r="AE34" i="9" s="1"/>
  <c r="AE56" i="9" s="1"/>
  <c r="AE59" i="9" s="1"/>
  <c r="AE63" i="9" s="1"/>
  <c r="AE65" i="9" s="1"/>
  <c r="AE66" i="9" s="1"/>
  <c r="AE39" i="9" s="1"/>
  <c r="AE28" i="9"/>
  <c r="AE32" i="9" s="1"/>
  <c r="AD29" i="9" l="1"/>
  <c r="AD33" i="9" s="1"/>
  <c r="AD28" i="9"/>
  <c r="AD32" i="9" s="1"/>
  <c r="AE35" i="9"/>
  <c r="AE41" i="9" s="1"/>
  <c r="AE44" i="9" s="1"/>
  <c r="AE46" i="9" s="1"/>
  <c r="AG20" i="9"/>
  <c r="AG25" i="9" s="1"/>
  <c r="AH20" i="9"/>
  <c r="AH25" i="9" s="1"/>
  <c r="AD35" i="9"/>
  <c r="AD41" i="9" s="1"/>
  <c r="AH29" i="9" l="1"/>
  <c r="AH33" i="9" s="1"/>
  <c r="AH30" i="9"/>
  <c r="AH34" i="9" s="1"/>
  <c r="AH56" i="9" s="1"/>
  <c r="AH59" i="9" s="1"/>
  <c r="AH63" i="9" s="1"/>
  <c r="AH65" i="9" s="1"/>
  <c r="AH66" i="9" s="1"/>
  <c r="AH39" i="9" s="1"/>
  <c r="AH28" i="9"/>
  <c r="AH32" i="9" s="1"/>
  <c r="AG29" i="9"/>
  <c r="AG33" i="9" s="1"/>
  <c r="AG30" i="9"/>
  <c r="AG34" i="9" s="1"/>
  <c r="AG56" i="9" s="1"/>
  <c r="AG59" i="9" s="1"/>
  <c r="AG63" i="9" s="1"/>
  <c r="AG65" i="9" s="1"/>
  <c r="AG66" i="9" s="1"/>
  <c r="AG39" i="9" s="1"/>
  <c r="AG28" i="9"/>
  <c r="AG32" i="9" s="1"/>
  <c r="AG35" i="9" s="1"/>
  <c r="AH35" i="9" l="1"/>
  <c r="AH41" i="9" s="1"/>
  <c r="AH44" i="9" s="1"/>
  <c r="AH46" i="9" s="1"/>
  <c r="AG41" i="9"/>
  <c r="O73" i="8" l="1"/>
  <c r="N73" i="8"/>
  <c r="M73" i="8"/>
  <c r="L73" i="8"/>
  <c r="K73" i="8"/>
  <c r="J73" i="8"/>
  <c r="I73" i="8"/>
  <c r="H73" i="8"/>
  <c r="G73" i="8"/>
  <c r="G78" i="8" s="1"/>
  <c r="K86" i="8" l="1"/>
  <c r="F81" i="8"/>
  <c r="M78" i="8"/>
  <c r="F77" i="8"/>
  <c r="E38" i="8" s="1"/>
  <c r="F38" i="8" s="1"/>
  <c r="F57" i="8" s="1"/>
  <c r="N78" i="8"/>
  <c r="M89" i="8"/>
  <c r="M91" i="8" s="1"/>
  <c r="L78" i="8"/>
  <c r="K78" i="8"/>
  <c r="J78" i="8"/>
  <c r="I89" i="8"/>
  <c r="I91" i="8" s="1"/>
  <c r="H89" i="8"/>
  <c r="H91" i="8" s="1"/>
  <c r="L69" i="8"/>
  <c r="L86" i="8" s="1"/>
  <c r="J69" i="8"/>
  <c r="J86" i="8" s="1"/>
  <c r="I69" i="8"/>
  <c r="U53" i="8"/>
  <c r="V24" i="8"/>
  <c r="AH22" i="8"/>
  <c r="AH37" i="8" s="1"/>
  <c r="AG22" i="8"/>
  <c r="AE22" i="8"/>
  <c r="AE37" i="8" s="1"/>
  <c r="AD22" i="8"/>
  <c r="AB22" i="8"/>
  <c r="AB37" i="8" s="1"/>
  <c r="AA22" i="8"/>
  <c r="Y22" i="8"/>
  <c r="Y37" i="8" s="1"/>
  <c r="X22" i="8"/>
  <c r="V22" i="8"/>
  <c r="V37" i="8" s="1"/>
  <c r="U22" i="8"/>
  <c r="S22" i="8"/>
  <c r="S37" i="8" s="1"/>
  <c r="R22" i="8"/>
  <c r="P22" i="8"/>
  <c r="P37" i="8" s="1"/>
  <c r="O22" i="8"/>
  <c r="M22" i="8"/>
  <c r="M37" i="8" s="1"/>
  <c r="L22" i="8"/>
  <c r="J22" i="8"/>
  <c r="J37" i="8" s="1"/>
  <c r="I22" i="8"/>
  <c r="G22" i="8"/>
  <c r="G37" i="8" s="1"/>
  <c r="F22" i="8"/>
  <c r="AH21" i="8"/>
  <c r="AG21" i="8"/>
  <c r="AE21" i="8"/>
  <c r="AD21" i="8"/>
  <c r="AD37" i="8" s="1"/>
  <c r="AB21" i="8"/>
  <c r="AA21" i="8"/>
  <c r="Y21" i="8"/>
  <c r="X21" i="8"/>
  <c r="V21" i="8"/>
  <c r="U21" i="8"/>
  <c r="U24" i="8" s="1"/>
  <c r="S21" i="8"/>
  <c r="R21" i="8"/>
  <c r="R37" i="8" s="1"/>
  <c r="P21" i="8"/>
  <c r="O21" i="8"/>
  <c r="M21" i="8"/>
  <c r="L21" i="8"/>
  <c r="J21" i="8"/>
  <c r="I21" i="8"/>
  <c r="I37" i="8" s="1"/>
  <c r="G21" i="8"/>
  <c r="F21" i="8"/>
  <c r="F37" i="8" s="1"/>
  <c r="W17" i="8"/>
  <c r="Z17" i="8" s="1"/>
  <c r="AC17" i="8" s="1"/>
  <c r="Q17" i="8"/>
  <c r="S24" i="8" s="1"/>
  <c r="V61" i="8" l="1"/>
  <c r="R53" i="8"/>
  <c r="AG37" i="8"/>
  <c r="AA37" i="8"/>
  <c r="O37" i="8"/>
  <c r="N17" i="8"/>
  <c r="K17" i="8" s="1"/>
  <c r="L24" i="8" s="1"/>
  <c r="F79" i="8"/>
  <c r="G76" i="8" s="1"/>
  <c r="K89" i="8"/>
  <c r="K91" i="8" s="1"/>
  <c r="G38" i="8"/>
  <c r="G57" i="8" s="1"/>
  <c r="F74" i="8"/>
  <c r="L89" i="8"/>
  <c r="L91" i="8" s="1"/>
  <c r="I78" i="8"/>
  <c r="AE24" i="8"/>
  <c r="AF17" i="8"/>
  <c r="AD53" i="8"/>
  <c r="AD24" i="8"/>
  <c r="S61" i="8"/>
  <c r="U37" i="8"/>
  <c r="U61" i="8"/>
  <c r="AA53" i="8"/>
  <c r="G89" i="8"/>
  <c r="G91" i="8" s="1"/>
  <c r="O89" i="8"/>
  <c r="O91" i="8" s="1"/>
  <c r="O78" i="8"/>
  <c r="R24" i="8"/>
  <c r="H78" i="8"/>
  <c r="AB24" i="8"/>
  <c r="AA24" i="8"/>
  <c r="X37" i="8"/>
  <c r="I86" i="8"/>
  <c r="H69" i="8"/>
  <c r="L37" i="8"/>
  <c r="X24" i="8"/>
  <c r="X53" i="8"/>
  <c r="J89" i="8"/>
  <c r="J91" i="8" s="1"/>
  <c r="Y24" i="8"/>
  <c r="M69" i="8"/>
  <c r="F89" i="8"/>
  <c r="N89" i="8"/>
  <c r="N91" i="8" s="1"/>
  <c r="R61" i="8"/>
  <c r="O24" i="8" l="1"/>
  <c r="P24" i="8"/>
  <c r="H17" i="8"/>
  <c r="M24" i="8"/>
  <c r="F82" i="8"/>
  <c r="F83" i="8" s="1"/>
  <c r="E20" i="8" s="1"/>
  <c r="G20" i="8" s="1"/>
  <c r="O53" i="8"/>
  <c r="O61" i="8" s="1"/>
  <c r="L53" i="8"/>
  <c r="M61" i="8" s="1"/>
  <c r="G72" i="8"/>
  <c r="G77" i="8" s="1"/>
  <c r="Y61" i="8"/>
  <c r="X61" i="8"/>
  <c r="F20" i="8"/>
  <c r="F90" i="8"/>
  <c r="F91" i="8"/>
  <c r="P61" i="8"/>
  <c r="N69" i="8"/>
  <c r="M86" i="8"/>
  <c r="AE61" i="8"/>
  <c r="AD61" i="8"/>
  <c r="G69" i="8"/>
  <c r="H86" i="8"/>
  <c r="AB61" i="8"/>
  <c r="AA61" i="8"/>
  <c r="AG53" i="8"/>
  <c r="AG24" i="8"/>
  <c r="AH24" i="8"/>
  <c r="E17" i="8"/>
  <c r="I53" i="8"/>
  <c r="J24" i="8"/>
  <c r="I24" i="8"/>
  <c r="F53" i="8"/>
  <c r="G81" i="8" l="1"/>
  <c r="L61" i="8"/>
  <c r="G74" i="8"/>
  <c r="AG61" i="8"/>
  <c r="AH61" i="8"/>
  <c r="H38" i="8"/>
  <c r="G79" i="8"/>
  <c r="H76" i="8" s="1"/>
  <c r="H72" i="8"/>
  <c r="F92" i="8"/>
  <c r="F96" i="8" s="1"/>
  <c r="O69" i="8"/>
  <c r="O86" i="8" s="1"/>
  <c r="N86" i="8"/>
  <c r="I61" i="8"/>
  <c r="J61" i="8"/>
  <c r="F69" i="8"/>
  <c r="F86" i="8" s="1"/>
  <c r="G86" i="8"/>
  <c r="G61" i="8"/>
  <c r="F61" i="8"/>
  <c r="G24" i="8"/>
  <c r="G25" i="8" s="1"/>
  <c r="F24" i="8"/>
  <c r="F25" i="8" s="1"/>
  <c r="F29" i="8" l="1"/>
  <c r="F33" i="8" s="1"/>
  <c r="F30" i="8"/>
  <c r="F34" i="8" s="1"/>
  <c r="F56" i="8" s="1"/>
  <c r="F28" i="8"/>
  <c r="F32" i="8" s="1"/>
  <c r="F35" i="8" s="1"/>
  <c r="G82" i="8"/>
  <c r="G83" i="8" s="1"/>
  <c r="H20" i="8" s="1"/>
  <c r="J38" i="8"/>
  <c r="J57" i="8" s="1"/>
  <c r="I38" i="8"/>
  <c r="I57" i="8" s="1"/>
  <c r="K38" i="8"/>
  <c r="H81" i="8"/>
  <c r="H74" i="8"/>
  <c r="G58" i="8"/>
  <c r="F58" i="8"/>
  <c r="G29" i="8"/>
  <c r="G33" i="8" s="1"/>
  <c r="G28" i="8"/>
  <c r="G32" i="8" s="1"/>
  <c r="G30" i="8"/>
  <c r="G34" i="8" s="1"/>
  <c r="G56" i="8" s="1"/>
  <c r="G59" i="8" s="1"/>
  <c r="G63" i="8" s="1"/>
  <c r="G65" i="8" s="1"/>
  <c r="G66" i="8" s="1"/>
  <c r="G39" i="8" s="1"/>
  <c r="F97" i="8"/>
  <c r="G88" i="8" s="1"/>
  <c r="G90" i="8" s="1"/>
  <c r="L38" i="8" l="1"/>
  <c r="L57" i="8" s="1"/>
  <c r="M38" i="8"/>
  <c r="M57" i="8" s="1"/>
  <c r="H79" i="8"/>
  <c r="I76" i="8" s="1"/>
  <c r="G92" i="8"/>
  <c r="G96" i="8" s="1"/>
  <c r="J20" i="8"/>
  <c r="J25" i="8" s="1"/>
  <c r="I20" i="8"/>
  <c r="I25" i="8" s="1"/>
  <c r="F41" i="8"/>
  <c r="I72" i="8"/>
  <c r="F59" i="8"/>
  <c r="F63" i="8" s="1"/>
  <c r="F65" i="8" s="1"/>
  <c r="F66" i="8" s="1"/>
  <c r="F39" i="8" s="1"/>
  <c r="G35" i="8"/>
  <c r="G41" i="8" s="1"/>
  <c r="G44" i="8" s="1"/>
  <c r="G46" i="8" s="1"/>
  <c r="I28" i="8" l="1"/>
  <c r="I32" i="8" s="1"/>
  <c r="I30" i="8"/>
  <c r="I34" i="8" s="1"/>
  <c r="I56" i="8" s="1"/>
  <c r="I29" i="8"/>
  <c r="I33" i="8" s="1"/>
  <c r="J29" i="8"/>
  <c r="J33" i="8" s="1"/>
  <c r="J30" i="8"/>
  <c r="J34" i="8" s="1"/>
  <c r="J56" i="8" s="1"/>
  <c r="J28" i="8"/>
  <c r="J32" i="8" s="1"/>
  <c r="J35" i="8" s="1"/>
  <c r="J58" i="8"/>
  <c r="I58" i="8"/>
  <c r="G97" i="8"/>
  <c r="H88" i="8" s="1"/>
  <c r="H90" i="8" s="1"/>
  <c r="I81" i="8"/>
  <c r="I74" i="8"/>
  <c r="H82" i="8"/>
  <c r="H83" i="8" l="1"/>
  <c r="K20" i="8" s="1"/>
  <c r="L77" i="8"/>
  <c r="M77" i="8"/>
  <c r="N77" i="8"/>
  <c r="N38" i="8"/>
  <c r="O38" i="8" s="1"/>
  <c r="O57" i="8" s="1"/>
  <c r="O77" i="8"/>
  <c r="J59" i="8"/>
  <c r="J63" i="8" s="1"/>
  <c r="J65" i="8" s="1"/>
  <c r="J66" i="8" s="1"/>
  <c r="J39" i="8" s="1"/>
  <c r="J41" i="8" s="1"/>
  <c r="J44" i="8" s="1"/>
  <c r="J46" i="8" s="1"/>
  <c r="J72" i="8"/>
  <c r="L20" i="8"/>
  <c r="L25" i="8" s="1"/>
  <c r="M20" i="8"/>
  <c r="M25" i="8" s="1"/>
  <c r="I59" i="8"/>
  <c r="I63" i="8" s="1"/>
  <c r="I65" i="8" s="1"/>
  <c r="I66" i="8" s="1"/>
  <c r="I39" i="8" s="1"/>
  <c r="H92" i="8"/>
  <c r="H96" i="8" s="1"/>
  <c r="H97" i="8" s="1"/>
  <c r="I88" i="8" s="1"/>
  <c r="I90" i="8" s="1"/>
  <c r="I35" i="8"/>
  <c r="P38" i="8" l="1"/>
  <c r="P57" i="8" s="1"/>
  <c r="I79" i="8"/>
  <c r="J76" i="8" s="1"/>
  <c r="J81" i="8" s="1"/>
  <c r="I92" i="8"/>
  <c r="I96" i="8" s="1"/>
  <c r="I97" i="8" s="1"/>
  <c r="J88" i="8" s="1"/>
  <c r="J90" i="8" s="1"/>
  <c r="M30" i="8"/>
  <c r="M34" i="8" s="1"/>
  <c r="M56" i="8" s="1"/>
  <c r="M28" i="8"/>
  <c r="M32" i="8" s="1"/>
  <c r="M29" i="8"/>
  <c r="M33" i="8" s="1"/>
  <c r="L30" i="8"/>
  <c r="L34" i="8" s="1"/>
  <c r="L56" i="8" s="1"/>
  <c r="L28" i="8"/>
  <c r="L32" i="8" s="1"/>
  <c r="L29" i="8"/>
  <c r="L33" i="8" s="1"/>
  <c r="L58" i="8"/>
  <c r="M58" i="8"/>
  <c r="J74" i="8"/>
  <c r="Q38" i="8"/>
  <c r="I41" i="8"/>
  <c r="I82" i="8" l="1"/>
  <c r="I83" i="8" s="1"/>
  <c r="N20" i="8" s="1"/>
  <c r="P20" i="8" s="1"/>
  <c r="P25" i="8" s="1"/>
  <c r="R38" i="8"/>
  <c r="R57" i="8" s="1"/>
  <c r="S38" i="8"/>
  <c r="S57" i="8" s="1"/>
  <c r="L59" i="8"/>
  <c r="L63" i="8" s="1"/>
  <c r="L65" i="8" s="1"/>
  <c r="L66" i="8" s="1"/>
  <c r="L39" i="8" s="1"/>
  <c r="L35" i="8"/>
  <c r="J92" i="8"/>
  <c r="J96" i="8" s="1"/>
  <c r="J97" i="8" s="1"/>
  <c r="K88" i="8" s="1"/>
  <c r="K90" i="8" s="1"/>
  <c r="M35" i="8"/>
  <c r="K72" i="8"/>
  <c r="M59" i="8"/>
  <c r="M63" i="8" s="1"/>
  <c r="M65" i="8" s="1"/>
  <c r="M66" i="8" s="1"/>
  <c r="M39" i="8" s="1"/>
  <c r="J79" i="8"/>
  <c r="K76" i="8" s="1"/>
  <c r="P58" i="8"/>
  <c r="O58" i="8"/>
  <c r="O20" i="8" l="1"/>
  <c r="O25" i="8" s="1"/>
  <c r="L41" i="8"/>
  <c r="J82" i="8"/>
  <c r="J83" i="8" s="1"/>
  <c r="Q20" i="8" s="1"/>
  <c r="K74" i="8"/>
  <c r="K81" i="8"/>
  <c r="T38" i="8"/>
  <c r="M41" i="8"/>
  <c r="M44" i="8" s="1"/>
  <c r="M46" i="8" s="1"/>
  <c r="P30" i="8"/>
  <c r="P34" i="8" s="1"/>
  <c r="P56" i="8" s="1"/>
  <c r="P59" i="8" s="1"/>
  <c r="P63" i="8" s="1"/>
  <c r="P65" i="8" s="1"/>
  <c r="P66" i="8" s="1"/>
  <c r="P39" i="8" s="1"/>
  <c r="P28" i="8"/>
  <c r="P32" i="8" s="1"/>
  <c r="P29" i="8"/>
  <c r="P33" i="8" s="1"/>
  <c r="K92" i="8"/>
  <c r="K96" i="8" s="1"/>
  <c r="K97" i="8" s="1"/>
  <c r="L88" i="8" s="1"/>
  <c r="L90" i="8" s="1"/>
  <c r="O29" i="8"/>
  <c r="O33" i="8" s="1"/>
  <c r="O28" i="8"/>
  <c r="O32" i="8" s="1"/>
  <c r="O30" i="8"/>
  <c r="O34" i="8" s="1"/>
  <c r="O56" i="8" s="1"/>
  <c r="O59" i="8" s="1"/>
  <c r="O63" i="8" s="1"/>
  <c r="O65" i="8" s="1"/>
  <c r="O66" i="8" s="1"/>
  <c r="O39" i="8" s="1"/>
  <c r="S58" i="8"/>
  <c r="R58" i="8"/>
  <c r="P35" i="8" l="1"/>
  <c r="P41" i="8" s="1"/>
  <c r="P44" i="8" s="1"/>
  <c r="P46" i="8" s="1"/>
  <c r="O35" i="8"/>
  <c r="O41" i="8" s="1"/>
  <c r="U38" i="8"/>
  <c r="U57" i="8" s="1"/>
  <c r="V38" i="8"/>
  <c r="V57" i="8" s="1"/>
  <c r="L72" i="8"/>
  <c r="L92" i="8"/>
  <c r="L96" i="8" s="1"/>
  <c r="L97" i="8" s="1"/>
  <c r="M88" i="8" s="1"/>
  <c r="M90" i="8" s="1"/>
  <c r="V58" i="8"/>
  <c r="U58" i="8"/>
  <c r="K79" i="8"/>
  <c r="L76" i="8" s="1"/>
  <c r="R20" i="8"/>
  <c r="R25" i="8" s="1"/>
  <c r="S20" i="8"/>
  <c r="S25" i="8" s="1"/>
  <c r="K82" i="8" l="1"/>
  <c r="K83" i="8" s="1"/>
  <c r="T20" i="8" s="1"/>
  <c r="V20" i="8" s="1"/>
  <c r="V25" i="8" s="1"/>
  <c r="M92" i="8"/>
  <c r="M96" i="8" s="1"/>
  <c r="S29" i="8"/>
  <c r="S33" i="8" s="1"/>
  <c r="S28" i="8"/>
  <c r="S32" i="8" s="1"/>
  <c r="S30" i="8"/>
  <c r="S34" i="8" s="1"/>
  <c r="S56" i="8" s="1"/>
  <c r="S59" i="8" s="1"/>
  <c r="S63" i="8" s="1"/>
  <c r="S65" i="8" s="1"/>
  <c r="S66" i="8" s="1"/>
  <c r="S39" i="8" s="1"/>
  <c r="R29" i="8"/>
  <c r="R33" i="8" s="1"/>
  <c r="R30" i="8"/>
  <c r="R34" i="8" s="1"/>
  <c r="R56" i="8" s="1"/>
  <c r="R59" i="8" s="1"/>
  <c r="R63" i="8" s="1"/>
  <c r="R65" i="8" s="1"/>
  <c r="R66" i="8" s="1"/>
  <c r="R39" i="8" s="1"/>
  <c r="R28" i="8"/>
  <c r="R32" i="8" s="1"/>
  <c r="W38" i="8"/>
  <c r="L74" i="8"/>
  <c r="L81" i="8"/>
  <c r="X58" i="8"/>
  <c r="Y58" i="8"/>
  <c r="U20" i="8" l="1"/>
  <c r="U25" i="8" s="1"/>
  <c r="L79" i="8"/>
  <c r="M76" i="8" s="1"/>
  <c r="S35" i="8"/>
  <c r="S41" i="8" s="1"/>
  <c r="S44" i="8" s="1"/>
  <c r="S46" i="8" s="1"/>
  <c r="M72" i="8"/>
  <c r="AB58" i="8"/>
  <c r="AA58" i="8"/>
  <c r="Y38" i="8"/>
  <c r="Y57" i="8" s="1"/>
  <c r="X38" i="8"/>
  <c r="X57" i="8" s="1"/>
  <c r="M97" i="8"/>
  <c r="N88" i="8" s="1"/>
  <c r="N90" i="8" s="1"/>
  <c r="R35" i="8"/>
  <c r="R41" i="8" s="1"/>
  <c r="U28" i="8"/>
  <c r="U32" i="8" s="1"/>
  <c r="U30" i="8"/>
  <c r="U34" i="8" s="1"/>
  <c r="U56" i="8" s="1"/>
  <c r="U59" i="8" s="1"/>
  <c r="U63" i="8" s="1"/>
  <c r="U65" i="8" s="1"/>
  <c r="U66" i="8" s="1"/>
  <c r="U39" i="8" s="1"/>
  <c r="U29" i="8"/>
  <c r="U33" i="8" s="1"/>
  <c r="V29" i="8"/>
  <c r="V33" i="8" s="1"/>
  <c r="V30" i="8"/>
  <c r="V34" i="8" s="1"/>
  <c r="V56" i="8" s="1"/>
  <c r="V59" i="8" s="1"/>
  <c r="V63" i="8" s="1"/>
  <c r="V65" i="8" s="1"/>
  <c r="V66" i="8" s="1"/>
  <c r="V39" i="8" s="1"/>
  <c r="V28" i="8"/>
  <c r="V32" i="8" s="1"/>
  <c r="L82" i="8" l="1"/>
  <c r="L83" i="8" s="1"/>
  <c r="W20" i="8" s="1"/>
  <c r="X20" i="8" s="1"/>
  <c r="X25" i="8" s="1"/>
  <c r="U35" i="8"/>
  <c r="U41" i="8" s="1"/>
  <c r="M81" i="8"/>
  <c r="M74" i="8"/>
  <c r="N92" i="8"/>
  <c r="N96" i="8" s="1"/>
  <c r="N97" i="8" s="1"/>
  <c r="O88" i="8" s="1"/>
  <c r="O90" i="8" s="1"/>
  <c r="V35" i="8"/>
  <c r="V41" i="8" s="1"/>
  <c r="V44" i="8" s="1"/>
  <c r="V46" i="8" s="1"/>
  <c r="Y20" i="8" l="1"/>
  <c r="Y25" i="8" s="1"/>
  <c r="Y30" i="8" s="1"/>
  <c r="Y34" i="8" s="1"/>
  <c r="Y56" i="8" s="1"/>
  <c r="Y59" i="8" s="1"/>
  <c r="Y63" i="8" s="1"/>
  <c r="Y65" i="8" s="1"/>
  <c r="Y66" i="8" s="1"/>
  <c r="Y39" i="8" s="1"/>
  <c r="O92" i="8"/>
  <c r="O96" i="8" s="1"/>
  <c r="Z38" i="8"/>
  <c r="M79" i="8"/>
  <c r="N76" i="8" s="1"/>
  <c r="AE58" i="8"/>
  <c r="AD58" i="8"/>
  <c r="X30" i="8"/>
  <c r="X34" i="8" s="1"/>
  <c r="X56" i="8" s="1"/>
  <c r="X59" i="8" s="1"/>
  <c r="X63" i="8" s="1"/>
  <c r="X65" i="8" s="1"/>
  <c r="X66" i="8" s="1"/>
  <c r="X39" i="8" s="1"/>
  <c r="X28" i="8"/>
  <c r="X32" i="8" s="1"/>
  <c r="X29" i="8"/>
  <c r="X33" i="8" s="1"/>
  <c r="N72" i="8"/>
  <c r="Y29" i="8"/>
  <c r="Y33" i="8" s="1"/>
  <c r="Y28" i="8" l="1"/>
  <c r="Y32" i="8" s="1"/>
  <c r="M82" i="8"/>
  <c r="M83" i="8" s="1"/>
  <c r="Z20" i="8" s="1"/>
  <c r="AB20" i="8" s="1"/>
  <c r="AB25" i="8" s="1"/>
  <c r="AC38" i="8"/>
  <c r="N81" i="8"/>
  <c r="N74" i="8"/>
  <c r="AB38" i="8"/>
  <c r="AB57" i="8" s="1"/>
  <c r="AA38" i="8"/>
  <c r="AA57" i="8" s="1"/>
  <c r="AH58" i="8"/>
  <c r="AG58" i="8"/>
  <c r="Y35" i="8"/>
  <c r="Y41" i="8" s="1"/>
  <c r="Y44" i="8" s="1"/>
  <c r="Y46" i="8" s="1"/>
  <c r="X35" i="8"/>
  <c r="X41" i="8" s="1"/>
  <c r="O97" i="8"/>
  <c r="AA20" i="8" l="1"/>
  <c r="AA25" i="8" s="1"/>
  <c r="AA29" i="8" s="1"/>
  <c r="AA33" i="8" s="1"/>
  <c r="AE38" i="8"/>
  <c r="AE57" i="8" s="1"/>
  <c r="AD38" i="8"/>
  <c r="AD57" i="8" s="1"/>
  <c r="N79" i="8"/>
  <c r="O76" i="8" s="1"/>
  <c r="O72" i="8"/>
  <c r="AB30" i="8"/>
  <c r="AB34" i="8" s="1"/>
  <c r="AB56" i="8" s="1"/>
  <c r="AB59" i="8" s="1"/>
  <c r="AB63" i="8" s="1"/>
  <c r="AB65" i="8" s="1"/>
  <c r="AB66" i="8" s="1"/>
  <c r="AB39" i="8" s="1"/>
  <c r="AB28" i="8"/>
  <c r="AB32" i="8" s="1"/>
  <c r="AB29" i="8"/>
  <c r="AB33" i="8" s="1"/>
  <c r="AA28" i="8" l="1"/>
  <c r="AA32" i="8" s="1"/>
  <c r="AA30" i="8"/>
  <c r="AA34" i="8" s="1"/>
  <c r="AA56" i="8" s="1"/>
  <c r="AA59" i="8" s="1"/>
  <c r="AA63" i="8" s="1"/>
  <c r="AA65" i="8" s="1"/>
  <c r="AA66" i="8" s="1"/>
  <c r="AA39" i="8" s="1"/>
  <c r="N82" i="8"/>
  <c r="N83" i="8" s="1"/>
  <c r="AC20" i="8" s="1"/>
  <c r="AD20" i="8" s="1"/>
  <c r="AD25" i="8" s="1"/>
  <c r="AF38" i="8"/>
  <c r="O81" i="8"/>
  <c r="O74" i="8"/>
  <c r="AA35" i="8"/>
  <c r="AB35" i="8"/>
  <c r="AB41" i="8" s="1"/>
  <c r="AB44" i="8" s="1"/>
  <c r="AB46" i="8" s="1"/>
  <c r="AA41" i="8" l="1"/>
  <c r="AE20" i="8"/>
  <c r="AE25" i="8" s="1"/>
  <c r="AH38" i="8"/>
  <c r="AH57" i="8" s="1"/>
  <c r="AG38" i="8"/>
  <c r="AG57" i="8" s="1"/>
  <c r="AE29" i="8"/>
  <c r="AE33" i="8" s="1"/>
  <c r="AE30" i="8"/>
  <c r="AE34" i="8" s="1"/>
  <c r="AE56" i="8" s="1"/>
  <c r="AE59" i="8" s="1"/>
  <c r="AE63" i="8" s="1"/>
  <c r="AE65" i="8" s="1"/>
  <c r="AE66" i="8" s="1"/>
  <c r="AE39" i="8" s="1"/>
  <c r="AE28" i="8"/>
  <c r="AE32" i="8" s="1"/>
  <c r="O79" i="8"/>
  <c r="O82" i="8" s="1"/>
  <c r="O83" i="8" s="1"/>
  <c r="AF20" i="8" s="1"/>
  <c r="AD29" i="8"/>
  <c r="AD33" i="8" s="1"/>
  <c r="AD30" i="8"/>
  <c r="AD34" i="8" s="1"/>
  <c r="AD56" i="8" s="1"/>
  <c r="AD59" i="8" s="1"/>
  <c r="AD63" i="8" s="1"/>
  <c r="AD65" i="8" s="1"/>
  <c r="AD66" i="8" s="1"/>
  <c r="AD39" i="8" s="1"/>
  <c r="AD28" i="8"/>
  <c r="AD32" i="8" s="1"/>
  <c r="AE35" i="8" l="1"/>
  <c r="AE41" i="8"/>
  <c r="AE44" i="8" s="1"/>
  <c r="AE46" i="8" s="1"/>
  <c r="AD35" i="8"/>
  <c r="AH20" i="8"/>
  <c r="AH25" i="8" s="1"/>
  <c r="AG20" i="8"/>
  <c r="AG25" i="8" s="1"/>
  <c r="AD41" i="8"/>
  <c r="AG30" i="8" l="1"/>
  <c r="AG34" i="8" s="1"/>
  <c r="AG56" i="8" s="1"/>
  <c r="AG59" i="8" s="1"/>
  <c r="AG63" i="8" s="1"/>
  <c r="AG65" i="8" s="1"/>
  <c r="AG66" i="8" s="1"/>
  <c r="AG39" i="8" s="1"/>
  <c r="AG29" i="8"/>
  <c r="AG33" i="8" s="1"/>
  <c r="AG28" i="8"/>
  <c r="AG32" i="8" s="1"/>
  <c r="AH29" i="8"/>
  <c r="AH33" i="8" s="1"/>
  <c r="AH30" i="8"/>
  <c r="AH34" i="8" s="1"/>
  <c r="AH56" i="8" s="1"/>
  <c r="AH59" i="8" s="1"/>
  <c r="AH63" i="8" s="1"/>
  <c r="AH65" i="8" s="1"/>
  <c r="AH66" i="8" s="1"/>
  <c r="AH39" i="8" s="1"/>
  <c r="AH28" i="8"/>
  <c r="AH32" i="8" s="1"/>
  <c r="AH35" i="8" s="1"/>
  <c r="AG35" i="8" l="1"/>
  <c r="AG41" i="8"/>
  <c r="AH41" i="8"/>
  <c r="AH44" i="8" s="1"/>
  <c r="AH46" i="8" s="1"/>
  <c r="O73" i="7" l="1"/>
  <c r="N73" i="7"/>
  <c r="M73" i="7"/>
  <c r="L73" i="7"/>
  <c r="K73" i="7"/>
  <c r="K90" i="7" s="1"/>
  <c r="K92" i="7" s="1"/>
  <c r="J73" i="7"/>
  <c r="J78" i="7" s="1"/>
  <c r="I73" i="7"/>
  <c r="I90" i="7" s="1"/>
  <c r="I92" i="7" s="1"/>
  <c r="H73" i="7"/>
  <c r="G73" i="7"/>
  <c r="G78" i="7" s="1"/>
  <c r="F73" i="7"/>
  <c r="K87" i="7"/>
  <c r="F82" i="7"/>
  <c r="F77" i="7"/>
  <c r="O78" i="7"/>
  <c r="N78" i="7"/>
  <c r="M78" i="7"/>
  <c r="L78" i="7"/>
  <c r="K78" i="7"/>
  <c r="L69" i="7"/>
  <c r="L87" i="7" s="1"/>
  <c r="J69" i="7"/>
  <c r="U53" i="7"/>
  <c r="R53" i="7"/>
  <c r="AG37" i="7"/>
  <c r="R24" i="7"/>
  <c r="AH22" i="7"/>
  <c r="AH37" i="7" s="1"/>
  <c r="AG22" i="7"/>
  <c r="AE22" i="7"/>
  <c r="AE37" i="7" s="1"/>
  <c r="AD22" i="7"/>
  <c r="AB22" i="7"/>
  <c r="AB37" i="7" s="1"/>
  <c r="AA22" i="7"/>
  <c r="Y22" i="7"/>
  <c r="Y37" i="7" s="1"/>
  <c r="X22" i="7"/>
  <c r="V22" i="7"/>
  <c r="V37" i="7" s="1"/>
  <c r="U22" i="7"/>
  <c r="S22" i="7"/>
  <c r="S37" i="7" s="1"/>
  <c r="R22" i="7"/>
  <c r="P22" i="7"/>
  <c r="P37" i="7" s="1"/>
  <c r="O22" i="7"/>
  <c r="M22" i="7"/>
  <c r="M37" i="7" s="1"/>
  <c r="L22" i="7"/>
  <c r="J22" i="7"/>
  <c r="J37" i="7" s="1"/>
  <c r="I22" i="7"/>
  <c r="G22" i="7"/>
  <c r="G37" i="7" s="1"/>
  <c r="F22" i="7"/>
  <c r="AH21" i="7"/>
  <c r="AG21" i="7"/>
  <c r="AE21" i="7"/>
  <c r="AD21" i="7"/>
  <c r="AB21" i="7"/>
  <c r="AA21" i="7"/>
  <c r="AA37" i="7" s="1"/>
  <c r="Y21" i="7"/>
  <c r="X21" i="7"/>
  <c r="V21" i="7"/>
  <c r="U21" i="7"/>
  <c r="U24" i="7" s="1"/>
  <c r="S21" i="7"/>
  <c r="R21" i="7"/>
  <c r="P21" i="7"/>
  <c r="O21" i="7"/>
  <c r="O37" i="7" s="1"/>
  <c r="M21" i="7"/>
  <c r="L21" i="7"/>
  <c r="J21" i="7"/>
  <c r="I21" i="7"/>
  <c r="I37" i="7" s="1"/>
  <c r="G21" i="7"/>
  <c r="F21" i="7"/>
  <c r="W17" i="7"/>
  <c r="X53" i="7" s="1"/>
  <c r="Q17" i="7"/>
  <c r="S24" i="7" s="1"/>
  <c r="V24" i="7" l="1"/>
  <c r="X61" i="7"/>
  <c r="L37" i="7"/>
  <c r="X37" i="7"/>
  <c r="N17" i="7"/>
  <c r="K17" i="7" s="1"/>
  <c r="H17" i="7" s="1"/>
  <c r="E17" i="7" s="1"/>
  <c r="U37" i="7"/>
  <c r="F74" i="7"/>
  <c r="G72" i="7" s="1"/>
  <c r="F79" i="7"/>
  <c r="F78" i="7"/>
  <c r="I78" i="7"/>
  <c r="X24" i="7"/>
  <c r="S61" i="7"/>
  <c r="R61" i="7"/>
  <c r="U61" i="7"/>
  <c r="I24" i="7"/>
  <c r="J24" i="7"/>
  <c r="L53" i="7"/>
  <c r="M24" i="7"/>
  <c r="O53" i="7"/>
  <c r="P24" i="7"/>
  <c r="J87" i="7"/>
  <c r="I69" i="7"/>
  <c r="Y61" i="7"/>
  <c r="F53" i="7"/>
  <c r="F37" i="7"/>
  <c r="R37" i="7"/>
  <c r="AD37" i="7"/>
  <c r="H90" i="7"/>
  <c r="H92" i="7" s="1"/>
  <c r="H78" i="7"/>
  <c r="L24" i="7"/>
  <c r="V61" i="7"/>
  <c r="F80" i="7"/>
  <c r="J90" i="7"/>
  <c r="J92" i="7" s="1"/>
  <c r="Y24" i="7"/>
  <c r="L90" i="7"/>
  <c r="L92" i="7" s="1"/>
  <c r="M69" i="7"/>
  <c r="M90" i="7"/>
  <c r="M92" i="7" s="1"/>
  <c r="Z17" i="7"/>
  <c r="F90" i="7"/>
  <c r="N90" i="7"/>
  <c r="N92" i="7" s="1"/>
  <c r="G90" i="7"/>
  <c r="G92" i="7" s="1"/>
  <c r="O90" i="7"/>
  <c r="O92" i="7" s="1"/>
  <c r="I53" i="7" l="1"/>
  <c r="O24" i="7"/>
  <c r="F57" i="7"/>
  <c r="G57" i="7"/>
  <c r="G76" i="7"/>
  <c r="F83" i="7"/>
  <c r="F84" i="7" s="1"/>
  <c r="E20" i="7" s="1"/>
  <c r="G24" i="7"/>
  <c r="F24" i="7"/>
  <c r="P61" i="7"/>
  <c r="O61" i="7"/>
  <c r="G61" i="7"/>
  <c r="F61" i="7"/>
  <c r="M61" i="7"/>
  <c r="L61" i="7"/>
  <c r="I61" i="7"/>
  <c r="J61" i="7"/>
  <c r="AB24" i="7"/>
  <c r="AA24" i="7"/>
  <c r="AA53" i="7"/>
  <c r="AC17" i="7"/>
  <c r="H69" i="7"/>
  <c r="I87" i="7"/>
  <c r="G77" i="7"/>
  <c r="G82" i="7"/>
  <c r="G74" i="7"/>
  <c r="F91" i="7"/>
  <c r="F92" i="7"/>
  <c r="N69" i="7"/>
  <c r="M87" i="7"/>
  <c r="O69" i="7" l="1"/>
  <c r="O87" i="7" s="1"/>
  <c r="N87" i="7"/>
  <c r="AE24" i="7"/>
  <c r="AF17" i="7"/>
  <c r="AD24" i="7"/>
  <c r="AD53" i="7"/>
  <c r="F93" i="7"/>
  <c r="H72" i="7"/>
  <c r="AB61" i="7"/>
  <c r="AA61" i="7"/>
  <c r="J57" i="7"/>
  <c r="I57" i="7"/>
  <c r="G20" i="7"/>
  <c r="G25" i="7" s="1"/>
  <c r="F20" i="7"/>
  <c r="F25" i="7" s="1"/>
  <c r="G69" i="7"/>
  <c r="H87" i="7"/>
  <c r="G80" i="7"/>
  <c r="H76" i="7" s="1"/>
  <c r="F98" i="7" l="1"/>
  <c r="G89" i="7" s="1"/>
  <c r="G91" i="7" s="1"/>
  <c r="G93" i="7" s="1"/>
  <c r="G97" i="7" s="1"/>
  <c r="F97" i="7"/>
  <c r="AE61" i="7"/>
  <c r="AD61" i="7"/>
  <c r="G29" i="7"/>
  <c r="G33" i="7" s="1"/>
  <c r="G30" i="7"/>
  <c r="G34" i="7" s="1"/>
  <c r="G56" i="7" s="1"/>
  <c r="G28" i="7"/>
  <c r="G32" i="7" s="1"/>
  <c r="G35" i="7" s="1"/>
  <c r="G58" i="7"/>
  <c r="F58" i="7"/>
  <c r="AG24" i="7"/>
  <c r="AG53" i="7"/>
  <c r="AH24" i="7"/>
  <c r="F69" i="7"/>
  <c r="F87" i="7" s="1"/>
  <c r="G87" i="7"/>
  <c r="G83" i="7"/>
  <c r="G84" i="7" s="1"/>
  <c r="H20" i="7" s="1"/>
  <c r="F30" i="7"/>
  <c r="F34" i="7" s="1"/>
  <c r="F56" i="7" s="1"/>
  <c r="F59" i="7" s="1"/>
  <c r="F63" i="7" s="1"/>
  <c r="F65" i="7" s="1"/>
  <c r="F39" i="7" s="1"/>
  <c r="F28" i="7"/>
  <c r="F32" i="7" s="1"/>
  <c r="F29" i="7"/>
  <c r="F33" i="7" s="1"/>
  <c r="H77" i="7"/>
  <c r="H82" i="7"/>
  <c r="H74" i="7"/>
  <c r="H80" i="7" l="1"/>
  <c r="I76" i="7" s="1"/>
  <c r="F35" i="7"/>
  <c r="F41" i="7" s="1"/>
  <c r="J20" i="7"/>
  <c r="J25" i="7" s="1"/>
  <c r="I20" i="7"/>
  <c r="I25" i="7" s="1"/>
  <c r="G59" i="7"/>
  <c r="G63" i="7" s="1"/>
  <c r="G65" i="7" s="1"/>
  <c r="G66" i="7" s="1"/>
  <c r="G39" i="7" s="1"/>
  <c r="G41" i="7" s="1"/>
  <c r="G44" i="7" s="1"/>
  <c r="M38" i="7"/>
  <c r="M57" i="7" s="1"/>
  <c r="L38" i="7"/>
  <c r="L57" i="7" s="1"/>
  <c r="AG61" i="7"/>
  <c r="AH61" i="7"/>
  <c r="J58" i="7"/>
  <c r="I58" i="7"/>
  <c r="I72" i="7"/>
  <c r="G98" i="7"/>
  <c r="H89" i="7" s="1"/>
  <c r="H91" i="7" s="1"/>
  <c r="H83" i="7" l="1"/>
  <c r="H84" i="7" s="1"/>
  <c r="K20" i="7" s="1"/>
  <c r="L20" i="7" s="1"/>
  <c r="L25" i="7" s="1"/>
  <c r="G46" i="7"/>
  <c r="I77" i="7"/>
  <c r="I82" i="7"/>
  <c r="I74" i="7"/>
  <c r="I30" i="7"/>
  <c r="I34" i="7" s="1"/>
  <c r="I56" i="7" s="1"/>
  <c r="I59" i="7" s="1"/>
  <c r="I63" i="7" s="1"/>
  <c r="I65" i="7" s="1"/>
  <c r="I66" i="7" s="1"/>
  <c r="I39" i="7" s="1"/>
  <c r="I28" i="7"/>
  <c r="I32" i="7" s="1"/>
  <c r="I29" i="7"/>
  <c r="I33" i="7" s="1"/>
  <c r="H93" i="7"/>
  <c r="H97" i="7" s="1"/>
  <c r="H98" i="7" s="1"/>
  <c r="I89" i="7" s="1"/>
  <c r="I91" i="7" s="1"/>
  <c r="J29" i="7"/>
  <c r="J33" i="7" s="1"/>
  <c r="J30" i="7"/>
  <c r="J34" i="7" s="1"/>
  <c r="J56" i="7" s="1"/>
  <c r="J59" i="7" s="1"/>
  <c r="J63" i="7" s="1"/>
  <c r="J65" i="7" s="1"/>
  <c r="J66" i="7" s="1"/>
  <c r="J39" i="7" s="1"/>
  <c r="J28" i="7"/>
  <c r="J32" i="7" s="1"/>
  <c r="M20" i="7" l="1"/>
  <c r="M25" i="7" s="1"/>
  <c r="M29" i="7" s="1"/>
  <c r="M33" i="7" s="1"/>
  <c r="J35" i="7"/>
  <c r="I93" i="7"/>
  <c r="I97" i="7" s="1"/>
  <c r="I98" i="7" s="1"/>
  <c r="J89" i="7" s="1"/>
  <c r="J91" i="7" s="1"/>
  <c r="I35" i="7"/>
  <c r="I41" i="7" s="1"/>
  <c r="J72" i="7"/>
  <c r="N38" i="7"/>
  <c r="I80" i="7"/>
  <c r="J76" i="7" s="1"/>
  <c r="J41" i="7"/>
  <c r="J44" i="7" s="1"/>
  <c r="J46" i="7" s="1"/>
  <c r="L58" i="7"/>
  <c r="M58" i="7"/>
  <c r="L29" i="7"/>
  <c r="L33" i="7" s="1"/>
  <c r="L30" i="7"/>
  <c r="L34" i="7" s="1"/>
  <c r="L56" i="7" s="1"/>
  <c r="L59" i="7" s="1"/>
  <c r="L63" i="7" s="1"/>
  <c r="L65" i="7" s="1"/>
  <c r="L66" i="7" s="1"/>
  <c r="L39" i="7" s="1"/>
  <c r="L28" i="7"/>
  <c r="L32" i="7" s="1"/>
  <c r="M28" i="7" l="1"/>
  <c r="M32" i="7" s="1"/>
  <c r="M35" i="7" s="1"/>
  <c r="M30" i="7"/>
  <c r="M34" i="7" s="1"/>
  <c r="M56" i="7" s="1"/>
  <c r="J93" i="7"/>
  <c r="J97" i="7" s="1"/>
  <c r="J98" i="7" s="1"/>
  <c r="K89" i="7" s="1"/>
  <c r="K91" i="7" s="1"/>
  <c r="P38" i="7"/>
  <c r="P57" i="7" s="1"/>
  <c r="O38" i="7"/>
  <c r="O57" i="7" s="1"/>
  <c r="J82" i="7"/>
  <c r="J74" i="7"/>
  <c r="J77" i="7"/>
  <c r="I83" i="7"/>
  <c r="I84" i="7" s="1"/>
  <c r="N20" i="7" s="1"/>
  <c r="L35" i="7"/>
  <c r="L41" i="7" s="1"/>
  <c r="M59" i="7"/>
  <c r="M63" i="7" s="1"/>
  <c r="M65" i="7" s="1"/>
  <c r="M66" i="7" s="1"/>
  <c r="M39" i="7" s="1"/>
  <c r="P58" i="7"/>
  <c r="O58" i="7"/>
  <c r="R57" i="7" l="1"/>
  <c r="S38" i="7"/>
  <c r="S57" i="7" s="1"/>
  <c r="J80" i="7"/>
  <c r="K76" i="7" s="1"/>
  <c r="K72" i="7"/>
  <c r="M41" i="7"/>
  <c r="M44" i="7" s="1"/>
  <c r="M46" i="7" s="1"/>
  <c r="K93" i="7"/>
  <c r="K97" i="7" s="1"/>
  <c r="P20" i="7"/>
  <c r="P25" i="7" s="1"/>
  <c r="O20" i="7"/>
  <c r="O25" i="7" s="1"/>
  <c r="S58" i="7"/>
  <c r="R58" i="7"/>
  <c r="J83" i="7" l="1"/>
  <c r="J84" i="7" s="1"/>
  <c r="Q20" i="7" s="1"/>
  <c r="R20" i="7"/>
  <c r="R25" i="7" s="1"/>
  <c r="S20" i="7"/>
  <c r="S25" i="7" s="1"/>
  <c r="K74" i="7"/>
  <c r="K82" i="7"/>
  <c r="K77" i="7"/>
  <c r="T38" i="7" s="1"/>
  <c r="P30" i="7"/>
  <c r="P34" i="7" s="1"/>
  <c r="P56" i="7" s="1"/>
  <c r="P59" i="7" s="1"/>
  <c r="P63" i="7" s="1"/>
  <c r="P65" i="7" s="1"/>
  <c r="P66" i="7" s="1"/>
  <c r="P39" i="7" s="1"/>
  <c r="P28" i="7"/>
  <c r="P32" i="7" s="1"/>
  <c r="P29" i="7"/>
  <c r="P33" i="7" s="1"/>
  <c r="V58" i="7"/>
  <c r="U58" i="7"/>
  <c r="O30" i="7"/>
  <c r="O34" i="7" s="1"/>
  <c r="O56" i="7" s="1"/>
  <c r="O59" i="7" s="1"/>
  <c r="O63" i="7" s="1"/>
  <c r="O65" i="7" s="1"/>
  <c r="O66" i="7" s="1"/>
  <c r="O39" i="7" s="1"/>
  <c r="O28" i="7"/>
  <c r="O32" i="7" s="1"/>
  <c r="O29" i="7"/>
  <c r="O33" i="7" s="1"/>
  <c r="K98" i="7"/>
  <c r="L89" i="7" s="1"/>
  <c r="L91" i="7" s="1"/>
  <c r="P35" i="7" l="1"/>
  <c r="P41" i="7" s="1"/>
  <c r="P44" i="7" s="1"/>
  <c r="P46" i="7" s="1"/>
  <c r="L93" i="7"/>
  <c r="L97" i="7" s="1"/>
  <c r="L98" i="7" s="1"/>
  <c r="M89" i="7" s="1"/>
  <c r="M91" i="7" s="1"/>
  <c r="K80" i="7"/>
  <c r="L76" i="7" s="1"/>
  <c r="O35" i="7"/>
  <c r="O41" i="7" s="1"/>
  <c r="S29" i="7"/>
  <c r="S33" i="7" s="1"/>
  <c r="S30" i="7"/>
  <c r="S34" i="7" s="1"/>
  <c r="S56" i="7" s="1"/>
  <c r="S59" i="7" s="1"/>
  <c r="S63" i="7" s="1"/>
  <c r="S65" i="7" s="1"/>
  <c r="S66" i="7" s="1"/>
  <c r="S39" i="7" s="1"/>
  <c r="S28" i="7"/>
  <c r="S32" i="7" s="1"/>
  <c r="U38" i="7"/>
  <c r="U57" i="7" s="1"/>
  <c r="V38" i="7"/>
  <c r="V57" i="7" s="1"/>
  <c r="L72" i="7"/>
  <c r="R30" i="7"/>
  <c r="R34" i="7" s="1"/>
  <c r="R56" i="7" s="1"/>
  <c r="R59" i="7" s="1"/>
  <c r="R63" i="7" s="1"/>
  <c r="R65" i="7" s="1"/>
  <c r="R66" i="7" s="1"/>
  <c r="R39" i="7" s="1"/>
  <c r="R28" i="7"/>
  <c r="R32" i="7" s="1"/>
  <c r="R29" i="7"/>
  <c r="R33" i="7" s="1"/>
  <c r="M93" i="7" l="1"/>
  <c r="M97" i="7" s="1"/>
  <c r="R35" i="7"/>
  <c r="R41" i="7" s="1"/>
  <c r="K83" i="7"/>
  <c r="K84" i="7" s="1"/>
  <c r="T20" i="7" s="1"/>
  <c r="L74" i="7"/>
  <c r="L77" i="7"/>
  <c r="W38" i="7" s="1"/>
  <c r="L82" i="7"/>
  <c r="X58" i="7"/>
  <c r="Y58" i="7"/>
  <c r="S35" i="7"/>
  <c r="S41" i="7" s="1"/>
  <c r="S44" i="7" s="1"/>
  <c r="S46" i="7" s="1"/>
  <c r="U20" i="7" l="1"/>
  <c r="U25" i="7" s="1"/>
  <c r="V20" i="7"/>
  <c r="V25" i="7" s="1"/>
  <c r="M72" i="7"/>
  <c r="L83" i="7"/>
  <c r="L84" i="7" s="1"/>
  <c r="W20" i="7" s="1"/>
  <c r="AB58" i="7"/>
  <c r="AA58" i="7"/>
  <c r="Y38" i="7"/>
  <c r="Y57" i="7" s="1"/>
  <c r="X38" i="7"/>
  <c r="X57" i="7" s="1"/>
  <c r="L80" i="7"/>
  <c r="M76" i="7" s="1"/>
  <c r="M98" i="7"/>
  <c r="N89" i="7" s="1"/>
  <c r="N91" i="7" s="1"/>
  <c r="Y20" i="7" l="1"/>
  <c r="Y25" i="7" s="1"/>
  <c r="X20" i="7"/>
  <c r="X25" i="7" s="1"/>
  <c r="V29" i="7"/>
  <c r="V33" i="7" s="1"/>
  <c r="V30" i="7"/>
  <c r="V34" i="7" s="1"/>
  <c r="V56" i="7" s="1"/>
  <c r="V59" i="7" s="1"/>
  <c r="V63" i="7" s="1"/>
  <c r="V65" i="7" s="1"/>
  <c r="V66" i="7" s="1"/>
  <c r="V39" i="7" s="1"/>
  <c r="V28" i="7"/>
  <c r="V32" i="7" s="1"/>
  <c r="M77" i="7"/>
  <c r="Z38" i="7" s="1"/>
  <c r="M82" i="7"/>
  <c r="M74" i="7"/>
  <c r="U30" i="7"/>
  <c r="U34" i="7" s="1"/>
  <c r="U56" i="7" s="1"/>
  <c r="U59" i="7" s="1"/>
  <c r="U63" i="7" s="1"/>
  <c r="U65" i="7" s="1"/>
  <c r="U66" i="7" s="1"/>
  <c r="U28" i="7"/>
  <c r="U32" i="7" s="1"/>
  <c r="U29" i="7"/>
  <c r="U33" i="7" s="1"/>
  <c r="N93" i="7"/>
  <c r="N97" i="7" s="1"/>
  <c r="V35" i="7" l="1"/>
  <c r="V41" i="7" s="1"/>
  <c r="V44" i="7" s="1"/>
  <c r="V46" i="7" s="1"/>
  <c r="N72" i="7"/>
  <c r="AB38" i="7"/>
  <c r="AB57" i="7" s="1"/>
  <c r="AA38" i="7"/>
  <c r="AA57" i="7" s="1"/>
  <c r="U35" i="7"/>
  <c r="U41" i="7" s="1"/>
  <c r="X29" i="7"/>
  <c r="X33" i="7" s="1"/>
  <c r="X30" i="7"/>
  <c r="X34" i="7" s="1"/>
  <c r="X56" i="7" s="1"/>
  <c r="X59" i="7" s="1"/>
  <c r="X63" i="7" s="1"/>
  <c r="X65" i="7" s="1"/>
  <c r="X66" i="7" s="1"/>
  <c r="X39" i="7" s="1"/>
  <c r="X28" i="7"/>
  <c r="X32" i="7" s="1"/>
  <c r="AE58" i="7"/>
  <c r="AD58" i="7"/>
  <c r="N98" i="7"/>
  <c r="O89" i="7" s="1"/>
  <c r="O91" i="7" s="1"/>
  <c r="M80" i="7"/>
  <c r="N76" i="7" s="1"/>
  <c r="Y30" i="7"/>
  <c r="Y34" i="7" s="1"/>
  <c r="Y56" i="7" s="1"/>
  <c r="Y59" i="7" s="1"/>
  <c r="Y63" i="7" s="1"/>
  <c r="Y65" i="7" s="1"/>
  <c r="Y66" i="7" s="1"/>
  <c r="Y39" i="7" s="1"/>
  <c r="Y28" i="7"/>
  <c r="Y32" i="7" s="1"/>
  <c r="Y29" i="7"/>
  <c r="Y33" i="7" s="1"/>
  <c r="O93" i="7" l="1"/>
  <c r="O97" i="7" s="1"/>
  <c r="M83" i="7"/>
  <c r="M84" i="7" s="1"/>
  <c r="Z20" i="7" s="1"/>
  <c r="Y35" i="7"/>
  <c r="Y41" i="7" s="1"/>
  <c r="Y44" i="7" s="1"/>
  <c r="Y46" i="7" s="1"/>
  <c r="X35" i="7"/>
  <c r="X41" i="7" s="1"/>
  <c r="N77" i="7"/>
  <c r="AC38" i="7" s="1"/>
  <c r="N82" i="7"/>
  <c r="N74" i="7"/>
  <c r="AH58" i="7" l="1"/>
  <c r="AG58" i="7"/>
  <c r="AB20" i="7"/>
  <c r="AB25" i="7" s="1"/>
  <c r="AA20" i="7"/>
  <c r="AA25" i="7" s="1"/>
  <c r="O98" i="7"/>
  <c r="AD38" i="7"/>
  <c r="AD57" i="7" s="1"/>
  <c r="AE38" i="7"/>
  <c r="AE57" i="7" s="1"/>
  <c r="O72" i="7"/>
  <c r="N80" i="7"/>
  <c r="O76" i="7" s="1"/>
  <c r="AA28" i="7" l="1"/>
  <c r="AA32" i="7" s="1"/>
  <c r="AA29" i="7"/>
  <c r="AA33" i="7" s="1"/>
  <c r="AA30" i="7"/>
  <c r="AA34" i="7" s="1"/>
  <c r="AA56" i="7" s="1"/>
  <c r="AA59" i="7" s="1"/>
  <c r="AA63" i="7" s="1"/>
  <c r="AA65" i="7" s="1"/>
  <c r="AA66" i="7" s="1"/>
  <c r="AA39" i="7" s="1"/>
  <c r="O80" i="7"/>
  <c r="N83" i="7"/>
  <c r="N84" i="7" s="1"/>
  <c r="AC20" i="7" s="1"/>
  <c r="AB30" i="7"/>
  <c r="AB34" i="7" s="1"/>
  <c r="AB56" i="7" s="1"/>
  <c r="AB59" i="7" s="1"/>
  <c r="AB63" i="7" s="1"/>
  <c r="AB65" i="7" s="1"/>
  <c r="AB66" i="7" s="1"/>
  <c r="AB39" i="7" s="1"/>
  <c r="AB28" i="7"/>
  <c r="AB32" i="7" s="1"/>
  <c r="AB29" i="7"/>
  <c r="AB33" i="7" s="1"/>
  <c r="O77" i="7"/>
  <c r="AF38" i="7" s="1"/>
  <c r="O82" i="7"/>
  <c r="O74" i="7"/>
  <c r="AB35" i="7" l="1"/>
  <c r="AB41" i="7"/>
  <c r="AB44" i="7" s="1"/>
  <c r="AB46" i="7" s="1"/>
  <c r="AE20" i="7"/>
  <c r="AE25" i="7" s="1"/>
  <c r="AD20" i="7"/>
  <c r="AD25" i="7" s="1"/>
  <c r="O83" i="7"/>
  <c r="O84" i="7" s="1"/>
  <c r="AF20" i="7" s="1"/>
  <c r="AH38" i="7"/>
  <c r="AH57" i="7" s="1"/>
  <c r="AG38" i="7"/>
  <c r="AG57" i="7" s="1"/>
  <c r="AA35" i="7"/>
  <c r="AA41" i="7" s="1"/>
  <c r="AE29" i="7" l="1"/>
  <c r="AE33" i="7" s="1"/>
  <c r="AE30" i="7"/>
  <c r="AE34" i="7" s="1"/>
  <c r="AE56" i="7" s="1"/>
  <c r="AE59" i="7" s="1"/>
  <c r="AE63" i="7" s="1"/>
  <c r="AE65" i="7" s="1"/>
  <c r="AE66" i="7" s="1"/>
  <c r="AE39" i="7" s="1"/>
  <c r="AE28" i="7"/>
  <c r="AE32" i="7" s="1"/>
  <c r="AE35" i="7" s="1"/>
  <c r="AH20" i="7"/>
  <c r="AH25" i="7" s="1"/>
  <c r="AG20" i="7"/>
  <c r="AG25" i="7" s="1"/>
  <c r="AD30" i="7"/>
  <c r="AD34" i="7" s="1"/>
  <c r="AD56" i="7" s="1"/>
  <c r="AD59" i="7" s="1"/>
  <c r="AD63" i="7" s="1"/>
  <c r="AD65" i="7" s="1"/>
  <c r="AD66" i="7" s="1"/>
  <c r="AD39" i="7" s="1"/>
  <c r="AD28" i="7"/>
  <c r="AD32" i="7" s="1"/>
  <c r="AD29" i="7"/>
  <c r="AD33" i="7" s="1"/>
  <c r="AD35" i="7" l="1"/>
  <c r="AD41" i="7"/>
  <c r="AE41" i="7"/>
  <c r="AE44" i="7" s="1"/>
  <c r="AE46" i="7" s="1"/>
  <c r="AH29" i="7"/>
  <c r="AH33" i="7" s="1"/>
  <c r="AH30" i="7"/>
  <c r="AH34" i="7" s="1"/>
  <c r="AH56" i="7" s="1"/>
  <c r="AH59" i="7" s="1"/>
  <c r="AH63" i="7" s="1"/>
  <c r="AH65" i="7" s="1"/>
  <c r="AH66" i="7" s="1"/>
  <c r="AH39" i="7" s="1"/>
  <c r="AH28" i="7"/>
  <c r="AH32" i="7" s="1"/>
  <c r="AH35" i="7" s="1"/>
  <c r="AG28" i="7"/>
  <c r="AG32" i="7" s="1"/>
  <c r="AG30" i="7"/>
  <c r="AG34" i="7" s="1"/>
  <c r="AG56" i="7" s="1"/>
  <c r="AG59" i="7" s="1"/>
  <c r="AG63" i="7" s="1"/>
  <c r="AG65" i="7" s="1"/>
  <c r="AG66" i="7" s="1"/>
  <c r="AG39" i="7" s="1"/>
  <c r="AG29" i="7"/>
  <c r="AG33" i="7" s="1"/>
  <c r="AG35" i="7" l="1"/>
  <c r="AG41" i="7" s="1"/>
  <c r="AH41" i="7"/>
  <c r="AH44" i="7" s="1"/>
  <c r="AH46" i="7" s="1"/>
  <c r="U73" i="6" l="1"/>
  <c r="T73" i="6"/>
  <c r="S73" i="6"/>
  <c r="R73" i="6"/>
  <c r="R78" i="6" s="1"/>
  <c r="Q73" i="6"/>
  <c r="Q89" i="6" s="1"/>
  <c r="Q93" i="6" s="1"/>
  <c r="P73" i="6"/>
  <c r="O73" i="6"/>
  <c r="N73" i="6"/>
  <c r="M73" i="6"/>
  <c r="L73" i="6"/>
  <c r="H89" i="6"/>
  <c r="H93" i="6" s="1"/>
  <c r="K73" i="6"/>
  <c r="K78" i="6" s="1"/>
  <c r="U89" i="6"/>
  <c r="U93" i="6" s="1"/>
  <c r="S89" i="6"/>
  <c r="S93" i="6" s="1"/>
  <c r="R89" i="6"/>
  <c r="R93" i="6" s="1"/>
  <c r="M89" i="6"/>
  <c r="M93" i="6" s="1"/>
  <c r="J89" i="6"/>
  <c r="J93" i="6" s="1"/>
  <c r="G88" i="6"/>
  <c r="U86" i="6"/>
  <c r="T86" i="6"/>
  <c r="S86" i="6"/>
  <c r="R86" i="6"/>
  <c r="Q86" i="6"/>
  <c r="P86" i="6"/>
  <c r="O86" i="6"/>
  <c r="N86" i="6"/>
  <c r="M86" i="6"/>
  <c r="L86" i="6"/>
  <c r="K86" i="6"/>
  <c r="J86" i="6"/>
  <c r="I86" i="6"/>
  <c r="H86" i="6"/>
  <c r="G86" i="6"/>
  <c r="G81" i="6"/>
  <c r="T78" i="6"/>
  <c r="S78" i="6"/>
  <c r="L78" i="6"/>
  <c r="G77" i="6"/>
  <c r="G74" i="6"/>
  <c r="H72" i="6" s="1"/>
  <c r="U78" i="6"/>
  <c r="T89" i="6"/>
  <c r="T93" i="6" s="1"/>
  <c r="P89" i="6"/>
  <c r="P93" i="6" s="1"/>
  <c r="M78" i="6"/>
  <c r="L89" i="6"/>
  <c r="L93" i="6" s="1"/>
  <c r="J78" i="6"/>
  <c r="I89" i="6"/>
  <c r="I93" i="6" s="1"/>
  <c r="AX61" i="6"/>
  <c r="S61" i="6"/>
  <c r="AW53" i="6"/>
  <c r="AW61" i="6" s="1"/>
  <c r="AT53" i="6"/>
  <c r="AQ53" i="6"/>
  <c r="AR61" i="6" s="1"/>
  <c r="AN53" i="6"/>
  <c r="AO61" i="6" s="1"/>
  <c r="AK53" i="6"/>
  <c r="AK61" i="6" s="1"/>
  <c r="AH53" i="6"/>
  <c r="AI61" i="6" s="1"/>
  <c r="AE53" i="6"/>
  <c r="AB53" i="6"/>
  <c r="AC61" i="6" s="1"/>
  <c r="Y53" i="6"/>
  <c r="Y61" i="6" s="1"/>
  <c r="V53" i="6"/>
  <c r="S53" i="6"/>
  <c r="T61" i="6" s="1"/>
  <c r="P53" i="6"/>
  <c r="Q61" i="6" s="1"/>
  <c r="M53" i="6"/>
  <c r="M61" i="6" s="1"/>
  <c r="J53" i="6"/>
  <c r="K61" i="6" s="1"/>
  <c r="G53" i="6"/>
  <c r="AX24" i="6"/>
  <c r="AW24" i="6"/>
  <c r="AX22" i="6"/>
  <c r="AX37" i="6" s="1"/>
  <c r="AW22" i="6"/>
  <c r="AU22" i="6"/>
  <c r="AU37" i="6" s="1"/>
  <c r="AT22" i="6"/>
  <c r="AR22" i="6"/>
  <c r="AR37" i="6" s="1"/>
  <c r="AQ22" i="6"/>
  <c r="AO22" i="6"/>
  <c r="AO37" i="6" s="1"/>
  <c r="AN22" i="6"/>
  <c r="AL22" i="6"/>
  <c r="AL37" i="6" s="1"/>
  <c r="AK22" i="6"/>
  <c r="AI22" i="6"/>
  <c r="AI37" i="6" s="1"/>
  <c r="AH22" i="6"/>
  <c r="AF22" i="6"/>
  <c r="AF37" i="6" s="1"/>
  <c r="AE22" i="6"/>
  <c r="AC22" i="6"/>
  <c r="AC37" i="6" s="1"/>
  <c r="AB22" i="6"/>
  <c r="Z22" i="6"/>
  <c r="Z37" i="6" s="1"/>
  <c r="Y22" i="6"/>
  <c r="Y24" i="6" s="1"/>
  <c r="W22" i="6"/>
  <c r="W37" i="6" s="1"/>
  <c r="V22" i="6"/>
  <c r="T22" i="6"/>
  <c r="T37" i="6" s="1"/>
  <c r="S22" i="6"/>
  <c r="Q22" i="6"/>
  <c r="Q37" i="6" s="1"/>
  <c r="P22" i="6"/>
  <c r="N22" i="6"/>
  <c r="N37" i="6" s="1"/>
  <c r="M22" i="6"/>
  <c r="K22" i="6"/>
  <c r="K37" i="6" s="1"/>
  <c r="J22" i="6"/>
  <c r="H22" i="6"/>
  <c r="H37" i="6" s="1"/>
  <c r="G22" i="6"/>
  <c r="AX21" i="6"/>
  <c r="AW21" i="6"/>
  <c r="AU21" i="6"/>
  <c r="AT21" i="6"/>
  <c r="AT24" i="6" s="1"/>
  <c r="AR21" i="6"/>
  <c r="AQ21" i="6"/>
  <c r="AO21" i="6"/>
  <c r="AN21" i="6"/>
  <c r="AN24" i="6" s="1"/>
  <c r="AL21" i="6"/>
  <c r="AK21" i="6"/>
  <c r="AI21" i="6"/>
  <c r="AH21" i="6"/>
  <c r="AH24" i="6" s="1"/>
  <c r="AF21" i="6"/>
  <c r="AE21" i="6"/>
  <c r="AC21" i="6"/>
  <c r="AB21" i="6"/>
  <c r="AB24" i="6" s="1"/>
  <c r="Z21" i="6"/>
  <c r="Y21" i="6"/>
  <c r="W21" i="6"/>
  <c r="V21" i="6"/>
  <c r="V24" i="6" s="1"/>
  <c r="T21" i="6"/>
  <c r="S21" i="6"/>
  <c r="Q21" i="6"/>
  <c r="P21" i="6"/>
  <c r="P24" i="6" s="1"/>
  <c r="N21" i="6"/>
  <c r="M21" i="6"/>
  <c r="K21" i="6"/>
  <c r="J21" i="6"/>
  <c r="J24" i="6" s="1"/>
  <c r="H21" i="6"/>
  <c r="G21" i="6"/>
  <c r="K73" i="5"/>
  <c r="U73" i="5"/>
  <c r="U89" i="5" s="1"/>
  <c r="U93" i="5" s="1"/>
  <c r="T73" i="5"/>
  <c r="S73" i="5"/>
  <c r="R73" i="5"/>
  <c r="Q73" i="5"/>
  <c r="Q89" i="5" s="1"/>
  <c r="Q93" i="5" s="1"/>
  <c r="P73" i="5"/>
  <c r="P89" i="5" s="1"/>
  <c r="P93" i="5" s="1"/>
  <c r="O73" i="5"/>
  <c r="N73" i="5"/>
  <c r="M73" i="5"/>
  <c r="M89" i="5" s="1"/>
  <c r="M93" i="5" s="1"/>
  <c r="L73" i="5"/>
  <c r="J73" i="5"/>
  <c r="I73" i="5"/>
  <c r="H73" i="5"/>
  <c r="H89" i="5" s="1"/>
  <c r="H93" i="5" s="1"/>
  <c r="G73" i="5"/>
  <c r="O89" i="5"/>
  <c r="O93" i="5" s="1"/>
  <c r="N89" i="5"/>
  <c r="N93" i="5" s="1"/>
  <c r="I89" i="5"/>
  <c r="I93" i="5" s="1"/>
  <c r="S89" i="5"/>
  <c r="S93" i="5" s="1"/>
  <c r="K89" i="5"/>
  <c r="K91" i="5" s="1"/>
  <c r="K93" i="5" s="1"/>
  <c r="G88" i="5"/>
  <c r="U86" i="5"/>
  <c r="T86" i="5"/>
  <c r="S86" i="5"/>
  <c r="R86" i="5"/>
  <c r="Q86" i="5"/>
  <c r="P86" i="5"/>
  <c r="O86" i="5"/>
  <c r="N86" i="5"/>
  <c r="M86" i="5"/>
  <c r="L86" i="5"/>
  <c r="K86" i="5"/>
  <c r="J86" i="5"/>
  <c r="I86" i="5"/>
  <c r="H86" i="5"/>
  <c r="G86" i="5"/>
  <c r="G81" i="5"/>
  <c r="T78" i="5"/>
  <c r="L78" i="5"/>
  <c r="G77" i="5"/>
  <c r="T89" i="5"/>
  <c r="T93" i="5" s="1"/>
  <c r="S78" i="5"/>
  <c r="L89" i="5"/>
  <c r="L93" i="5" s="1"/>
  <c r="K78" i="5"/>
  <c r="AW53" i="5"/>
  <c r="AT53" i="5"/>
  <c r="AU61" i="5" s="1"/>
  <c r="AQ53" i="5"/>
  <c r="AQ61" i="5" s="1"/>
  <c r="AN53" i="5"/>
  <c r="AO61" i="5" s="1"/>
  <c r="AK53" i="5"/>
  <c r="AK61" i="5" s="1"/>
  <c r="AH53" i="5"/>
  <c r="AE53" i="5"/>
  <c r="AE61" i="5" s="1"/>
  <c r="AB53" i="5"/>
  <c r="AC61" i="5" s="1"/>
  <c r="Y53" i="5"/>
  <c r="V53" i="5"/>
  <c r="W61" i="5" s="1"/>
  <c r="S53" i="5"/>
  <c r="S61" i="5" s="1"/>
  <c r="P53" i="5"/>
  <c r="Q61" i="5" s="1"/>
  <c r="M53" i="5"/>
  <c r="M61" i="5" s="1"/>
  <c r="J53" i="5"/>
  <c r="G53" i="5"/>
  <c r="G61" i="5" s="1"/>
  <c r="AT24" i="5"/>
  <c r="K24" i="5"/>
  <c r="AX22" i="5"/>
  <c r="AX37" i="5" s="1"/>
  <c r="AW22" i="5"/>
  <c r="AU22" i="5"/>
  <c r="AU24" i="5" s="1"/>
  <c r="AT22" i="5"/>
  <c r="AR22" i="5"/>
  <c r="AR37" i="5" s="1"/>
  <c r="AQ22" i="5"/>
  <c r="AO22" i="5"/>
  <c r="AO37" i="5" s="1"/>
  <c r="AN22" i="5"/>
  <c r="AL22" i="5"/>
  <c r="AL37" i="5" s="1"/>
  <c r="AK22" i="5"/>
  <c r="AI22" i="5"/>
  <c r="AI37" i="5" s="1"/>
  <c r="AH22" i="5"/>
  <c r="AF22" i="5"/>
  <c r="AF37" i="5" s="1"/>
  <c r="AE22" i="5"/>
  <c r="AC22" i="5"/>
  <c r="AC37" i="5" s="1"/>
  <c r="AB22" i="5"/>
  <c r="Z22" i="5"/>
  <c r="Z37" i="5" s="1"/>
  <c r="Y22" i="5"/>
  <c r="W22" i="5"/>
  <c r="W37" i="5" s="1"/>
  <c r="V22" i="5"/>
  <c r="T22" i="5"/>
  <c r="T37" i="5" s="1"/>
  <c r="S22" i="5"/>
  <c r="Q22" i="5"/>
  <c r="Q37" i="5" s="1"/>
  <c r="P22" i="5"/>
  <c r="N22" i="5"/>
  <c r="N37" i="5" s="1"/>
  <c r="M22" i="5"/>
  <c r="K22" i="5"/>
  <c r="K37" i="5" s="1"/>
  <c r="J22" i="5"/>
  <c r="H22" i="5"/>
  <c r="H37" i="5" s="1"/>
  <c r="G22" i="5"/>
  <c r="AX21" i="5"/>
  <c r="AW21" i="5"/>
  <c r="AU21" i="5"/>
  <c r="AT21" i="5"/>
  <c r="AT37" i="5" s="1"/>
  <c r="AR21" i="5"/>
  <c r="AQ21" i="5"/>
  <c r="AO21" i="5"/>
  <c r="AN21" i="5"/>
  <c r="AN37" i="5" s="1"/>
  <c r="AL21" i="5"/>
  <c r="AK21" i="5"/>
  <c r="AK37" i="5" s="1"/>
  <c r="AI21" i="5"/>
  <c r="AH21" i="5"/>
  <c r="AH37" i="5" s="1"/>
  <c r="AF21" i="5"/>
  <c r="AE21" i="5"/>
  <c r="AC21" i="5"/>
  <c r="AB21" i="5"/>
  <c r="AB37" i="5" s="1"/>
  <c r="Z21" i="5"/>
  <c r="Y21" i="5"/>
  <c r="Y37" i="5" s="1"/>
  <c r="W21" i="5"/>
  <c r="V21" i="5"/>
  <c r="V37" i="5" s="1"/>
  <c r="T21" i="5"/>
  <c r="S21" i="5"/>
  <c r="Q21" i="5"/>
  <c r="P21" i="5"/>
  <c r="P24" i="5" s="1"/>
  <c r="N21" i="5"/>
  <c r="M21" i="5"/>
  <c r="M37" i="5" s="1"/>
  <c r="K21" i="5"/>
  <c r="J21" i="5"/>
  <c r="J37" i="5" s="1"/>
  <c r="H21" i="5"/>
  <c r="G21" i="5"/>
  <c r="U73" i="4"/>
  <c r="T73" i="4"/>
  <c r="S73" i="4"/>
  <c r="R73" i="4"/>
  <c r="Q73" i="4"/>
  <c r="P73" i="4"/>
  <c r="O73" i="4"/>
  <c r="N73" i="4"/>
  <c r="M73" i="4"/>
  <c r="L73" i="4"/>
  <c r="K73" i="11" s="1"/>
  <c r="K73" i="4"/>
  <c r="J73" i="11" s="1"/>
  <c r="J73" i="4"/>
  <c r="I73" i="11" s="1"/>
  <c r="H73" i="4"/>
  <c r="G73" i="4"/>
  <c r="F73" i="11" s="1"/>
  <c r="F74" i="11" s="1"/>
  <c r="G72" i="11" s="1"/>
  <c r="I73" i="4"/>
  <c r="R89" i="4"/>
  <c r="J89" i="4"/>
  <c r="G88" i="4"/>
  <c r="U86" i="4"/>
  <c r="T86" i="4"/>
  <c r="S86" i="4"/>
  <c r="R86" i="4"/>
  <c r="Q86" i="4"/>
  <c r="P86" i="4"/>
  <c r="O86" i="4"/>
  <c r="N86" i="4"/>
  <c r="M86" i="4"/>
  <c r="L86" i="4"/>
  <c r="K86" i="4"/>
  <c r="J86" i="4"/>
  <c r="I86" i="4"/>
  <c r="H86" i="4"/>
  <c r="G86" i="4"/>
  <c r="G81" i="4"/>
  <c r="G77" i="4"/>
  <c r="F77" i="11" s="1"/>
  <c r="G74" i="4"/>
  <c r="U89" i="4"/>
  <c r="R78" i="4"/>
  <c r="Q78" i="4"/>
  <c r="P89" i="4"/>
  <c r="M89" i="4"/>
  <c r="J78" i="4"/>
  <c r="H89" i="4"/>
  <c r="G89" i="4"/>
  <c r="AW53" i="4"/>
  <c r="AW61" i="4" s="1"/>
  <c r="AT53" i="4"/>
  <c r="AQ53" i="4"/>
  <c r="AR61" i="4" s="1"/>
  <c r="AN53" i="4"/>
  <c r="AO61" i="4" s="1"/>
  <c r="AK53" i="4"/>
  <c r="AK61" i="4" s="1"/>
  <c r="AH53" i="4"/>
  <c r="AI61" i="4" s="1"/>
  <c r="AE53" i="4"/>
  <c r="AF61" i="4" s="1"/>
  <c r="AB53" i="4"/>
  <c r="AC61" i="4" s="1"/>
  <c r="Y53" i="4"/>
  <c r="Y61" i="4" s="1"/>
  <c r="V53" i="4"/>
  <c r="S53" i="4"/>
  <c r="T61" i="4" s="1"/>
  <c r="P53" i="4"/>
  <c r="Q61" i="4" s="1"/>
  <c r="M53" i="4"/>
  <c r="M61" i="4" s="1"/>
  <c r="J53" i="4"/>
  <c r="K61" i="4" s="1"/>
  <c r="G53" i="4"/>
  <c r="H61" i="4" s="1"/>
  <c r="AT24" i="4"/>
  <c r="AO24" i="4"/>
  <c r="AX22" i="4"/>
  <c r="AX37" i="4" s="1"/>
  <c r="AW22" i="4"/>
  <c r="AU22" i="4"/>
  <c r="AU37" i="4" s="1"/>
  <c r="AT22" i="4"/>
  <c r="AR22" i="4"/>
  <c r="AR37" i="4" s="1"/>
  <c r="AQ22" i="4"/>
  <c r="AO22" i="4"/>
  <c r="AO37" i="4" s="1"/>
  <c r="AN22" i="4"/>
  <c r="AL22" i="4"/>
  <c r="AL37" i="4" s="1"/>
  <c r="AK22" i="4"/>
  <c r="AI22" i="4"/>
  <c r="AI37" i="4" s="1"/>
  <c r="AH22" i="4"/>
  <c r="AF22" i="4"/>
  <c r="AF37" i="4" s="1"/>
  <c r="AE22" i="4"/>
  <c r="AC22" i="4"/>
  <c r="AC37" i="4" s="1"/>
  <c r="AB22" i="4"/>
  <c r="Z22" i="4"/>
  <c r="Z37" i="4" s="1"/>
  <c r="Y22" i="4"/>
  <c r="W22" i="4"/>
  <c r="W37" i="4" s="1"/>
  <c r="V22" i="4"/>
  <c r="T22" i="4"/>
  <c r="T37" i="4" s="1"/>
  <c r="S22" i="4"/>
  <c r="Q22" i="4"/>
  <c r="Q37" i="4" s="1"/>
  <c r="P22" i="4"/>
  <c r="N22" i="4"/>
  <c r="N37" i="4" s="1"/>
  <c r="M22" i="4"/>
  <c r="M24" i="4" s="1"/>
  <c r="K22" i="4"/>
  <c r="K37" i="4" s="1"/>
  <c r="J22" i="4"/>
  <c r="H22" i="4"/>
  <c r="H37" i="4" s="1"/>
  <c r="G22" i="4"/>
  <c r="AX21" i="4"/>
  <c r="AW21" i="4"/>
  <c r="AU21" i="4"/>
  <c r="AT21" i="4"/>
  <c r="AT37" i="4" s="1"/>
  <c r="AR21" i="4"/>
  <c r="AQ21" i="4"/>
  <c r="AO21" i="4"/>
  <c r="AN21" i="4"/>
  <c r="AN37" i="4" s="1"/>
  <c r="AL21" i="4"/>
  <c r="AK21" i="4"/>
  <c r="AI21" i="4"/>
  <c r="AH21" i="4"/>
  <c r="AH37" i="4" s="1"/>
  <c r="AF21" i="4"/>
  <c r="AE21" i="4"/>
  <c r="AE24" i="4" s="1"/>
  <c r="AC21" i="4"/>
  <c r="AB21" i="4"/>
  <c r="AB37" i="4" s="1"/>
  <c r="Z21" i="4"/>
  <c r="Y21" i="4"/>
  <c r="W21" i="4"/>
  <c r="V21" i="4"/>
  <c r="V37" i="4" s="1"/>
  <c r="T21" i="4"/>
  <c r="S21" i="4"/>
  <c r="Q21" i="4"/>
  <c r="P21" i="4"/>
  <c r="P37" i="4" s="1"/>
  <c r="N21" i="4"/>
  <c r="M21" i="4"/>
  <c r="K21" i="4"/>
  <c r="J21" i="4"/>
  <c r="J24" i="4" s="1"/>
  <c r="H21" i="4"/>
  <c r="G21" i="4"/>
  <c r="G24" i="4" s="1"/>
  <c r="M37" i="6" l="1"/>
  <c r="Y37" i="6"/>
  <c r="AK37" i="6"/>
  <c r="AW37" i="6"/>
  <c r="M24" i="6"/>
  <c r="N61" i="6"/>
  <c r="N24" i="6"/>
  <c r="P61" i="6"/>
  <c r="M73" i="11"/>
  <c r="Z24" i="6"/>
  <c r="AB61" i="6"/>
  <c r="G37" i="6"/>
  <c r="S37" i="6"/>
  <c r="AE37" i="6"/>
  <c r="AQ37" i="6"/>
  <c r="AH37" i="6"/>
  <c r="AK24" i="6"/>
  <c r="AL61" i="6"/>
  <c r="AL24" i="6"/>
  <c r="AN61" i="6"/>
  <c r="H61" i="5"/>
  <c r="L73" i="11"/>
  <c r="V24" i="5"/>
  <c r="P61" i="5"/>
  <c r="Q24" i="5"/>
  <c r="W24" i="5"/>
  <c r="T61" i="5"/>
  <c r="AB61" i="5"/>
  <c r="AH24" i="5"/>
  <c r="AF61" i="5"/>
  <c r="AC24" i="5"/>
  <c r="G73" i="11"/>
  <c r="G74" i="11" s="1"/>
  <c r="H72" i="11" s="1"/>
  <c r="AI24" i="5"/>
  <c r="AN61" i="5"/>
  <c r="AW37" i="5"/>
  <c r="J24" i="5"/>
  <c r="AO24" i="5"/>
  <c r="AR61" i="5"/>
  <c r="H91" i="4"/>
  <c r="G89" i="11"/>
  <c r="G91" i="11" s="1"/>
  <c r="J37" i="4"/>
  <c r="S89" i="4"/>
  <c r="J91" i="4"/>
  <c r="I89" i="11"/>
  <c r="I91" i="11" s="1"/>
  <c r="AK24" i="4"/>
  <c r="T89" i="4"/>
  <c r="R91" i="4"/>
  <c r="S78" i="4"/>
  <c r="Q24" i="4"/>
  <c r="N61" i="4"/>
  <c r="K89" i="4"/>
  <c r="U91" i="4"/>
  <c r="I78" i="4"/>
  <c r="H73" i="11"/>
  <c r="O89" i="4"/>
  <c r="N73" i="11"/>
  <c r="V24" i="4"/>
  <c r="Z61" i="4"/>
  <c r="L89" i="4"/>
  <c r="AC24" i="4"/>
  <c r="AL61" i="4"/>
  <c r="M91" i="4"/>
  <c r="L89" i="11"/>
  <c r="L91" i="11" s="1"/>
  <c r="G91" i="4"/>
  <c r="F89" i="11"/>
  <c r="AH24" i="4"/>
  <c r="AX61" i="4"/>
  <c r="P91" i="4"/>
  <c r="K78" i="4"/>
  <c r="J78" i="11" s="1"/>
  <c r="K89" i="6"/>
  <c r="K91" i="6" s="1"/>
  <c r="AF61" i="6"/>
  <c r="AE61" i="6"/>
  <c r="K24" i="6"/>
  <c r="W24" i="6"/>
  <c r="AI24" i="6"/>
  <c r="AU24" i="6"/>
  <c r="J37" i="6"/>
  <c r="Q24" i="6"/>
  <c r="AC24" i="6"/>
  <c r="AO24" i="6"/>
  <c r="AT37" i="6"/>
  <c r="N89" i="6"/>
  <c r="N93" i="6" s="1"/>
  <c r="N78" i="6"/>
  <c r="H77" i="6"/>
  <c r="G24" i="6"/>
  <c r="S24" i="6"/>
  <c r="AE24" i="6"/>
  <c r="AQ24" i="6"/>
  <c r="G89" i="6"/>
  <c r="G93" i="6" s="1"/>
  <c r="G78" i="6"/>
  <c r="O89" i="6"/>
  <c r="O93" i="6" s="1"/>
  <c r="O78" i="6"/>
  <c r="H74" i="6"/>
  <c r="H61" i="6"/>
  <c r="G61" i="6"/>
  <c r="H24" i="6"/>
  <c r="T24" i="6"/>
  <c r="AF24" i="6"/>
  <c r="AR24" i="6"/>
  <c r="V37" i="6"/>
  <c r="W61" i="6"/>
  <c r="V61" i="6"/>
  <c r="AU61" i="6"/>
  <c r="AT61" i="6"/>
  <c r="Z61" i="6"/>
  <c r="P37" i="6"/>
  <c r="AB37" i="6"/>
  <c r="AN37" i="6"/>
  <c r="AQ61" i="6"/>
  <c r="J61" i="6"/>
  <c r="AH61" i="6"/>
  <c r="H78" i="6"/>
  <c r="P78" i="6"/>
  <c r="I78" i="6"/>
  <c r="Q78" i="6"/>
  <c r="H24" i="5"/>
  <c r="T24" i="5"/>
  <c r="AF24" i="5"/>
  <c r="AR24" i="5"/>
  <c r="AU37" i="5"/>
  <c r="G89" i="5"/>
  <c r="G93" i="5" s="1"/>
  <c r="G74" i="5"/>
  <c r="G92" i="5"/>
  <c r="G37" i="5"/>
  <c r="S37" i="5"/>
  <c r="AE37" i="5"/>
  <c r="AQ37" i="5"/>
  <c r="M24" i="5"/>
  <c r="Y24" i="5"/>
  <c r="AK24" i="5"/>
  <c r="AW24" i="5"/>
  <c r="P37" i="5"/>
  <c r="N24" i="5"/>
  <c r="Z24" i="5"/>
  <c r="AL24" i="5"/>
  <c r="AX24" i="5"/>
  <c r="K61" i="5"/>
  <c r="J61" i="5"/>
  <c r="AI61" i="5"/>
  <c r="AH61" i="5"/>
  <c r="Y61" i="5"/>
  <c r="Z61" i="5"/>
  <c r="AB24" i="5"/>
  <c r="AN24" i="5"/>
  <c r="J78" i="5"/>
  <c r="I78" i="11" s="1"/>
  <c r="J89" i="5"/>
  <c r="J93" i="5" s="1"/>
  <c r="R78" i="5"/>
  <c r="R89" i="5"/>
  <c r="R93" i="5" s="1"/>
  <c r="G78" i="5"/>
  <c r="F38" i="5" s="1"/>
  <c r="AW61" i="5"/>
  <c r="AX61" i="5"/>
  <c r="G24" i="5"/>
  <c r="S24" i="5"/>
  <c r="AE24" i="5"/>
  <c r="AQ24" i="5"/>
  <c r="O78" i="5"/>
  <c r="N61" i="5"/>
  <c r="AL61" i="5"/>
  <c r="M78" i="5"/>
  <c r="U78" i="5"/>
  <c r="N78" i="5"/>
  <c r="V61" i="5"/>
  <c r="AT61" i="5"/>
  <c r="H78" i="5"/>
  <c r="P78" i="5"/>
  <c r="I78" i="5"/>
  <c r="Q78" i="5"/>
  <c r="M37" i="4"/>
  <c r="Y37" i="4"/>
  <c r="AW37" i="4"/>
  <c r="H24" i="4"/>
  <c r="T24" i="4"/>
  <c r="AF24" i="4"/>
  <c r="AR24" i="4"/>
  <c r="W61" i="4"/>
  <c r="V61" i="4"/>
  <c r="AU61" i="4"/>
  <c r="AT61" i="4"/>
  <c r="K24" i="4"/>
  <c r="W24" i="4"/>
  <c r="AI24" i="4"/>
  <c r="AU24" i="4"/>
  <c r="N89" i="4"/>
  <c r="N78" i="4"/>
  <c r="M78" i="11" s="1"/>
  <c r="H72" i="4"/>
  <c r="G90" i="4"/>
  <c r="G37" i="4"/>
  <c r="S37" i="4"/>
  <c r="AE37" i="4"/>
  <c r="AQ37" i="4"/>
  <c r="Y24" i="4"/>
  <c r="AW24" i="4"/>
  <c r="N24" i="4"/>
  <c r="Z24" i="4"/>
  <c r="AL24" i="4"/>
  <c r="AX24" i="4"/>
  <c r="P24" i="4"/>
  <c r="AB24" i="4"/>
  <c r="AN24" i="4"/>
  <c r="AK37" i="4"/>
  <c r="S24" i="4"/>
  <c r="AQ24" i="4"/>
  <c r="I89" i="4"/>
  <c r="Q89" i="4"/>
  <c r="P61" i="4"/>
  <c r="AB61" i="4"/>
  <c r="AN61" i="4"/>
  <c r="L78" i="4"/>
  <c r="K78" i="11" s="1"/>
  <c r="T78" i="4"/>
  <c r="M78" i="4"/>
  <c r="L78" i="11" s="1"/>
  <c r="U78" i="4"/>
  <c r="G61" i="4"/>
  <c r="S61" i="4"/>
  <c r="AE61" i="4"/>
  <c r="AQ61" i="4"/>
  <c r="G78" i="4"/>
  <c r="O78" i="4"/>
  <c r="J61" i="4"/>
  <c r="AH61" i="4"/>
  <c r="H78" i="4"/>
  <c r="G78" i="11" s="1"/>
  <c r="P78" i="4"/>
  <c r="G63" i="3"/>
  <c r="H78" i="11" l="1"/>
  <c r="H74" i="11"/>
  <c r="I72" i="11" s="1"/>
  <c r="I74" i="11" s="1"/>
  <c r="J72" i="11" s="1"/>
  <c r="J74" i="11" s="1"/>
  <c r="K72" i="11" s="1"/>
  <c r="K74" i="11" s="1"/>
  <c r="L72" i="11" s="1"/>
  <c r="L74" i="11" s="1"/>
  <c r="M72" i="11" s="1"/>
  <c r="M74" i="11" s="1"/>
  <c r="N72" i="11" s="1"/>
  <c r="N74" i="11" s="1"/>
  <c r="O72" i="11" s="1"/>
  <c r="N78" i="11"/>
  <c r="T91" i="4"/>
  <c r="L91" i="4"/>
  <c r="K89" i="11"/>
  <c r="K91" i="11" s="1"/>
  <c r="N91" i="4"/>
  <c r="M89" i="11"/>
  <c r="M91" i="11" s="1"/>
  <c r="F91" i="11"/>
  <c r="F90" i="11"/>
  <c r="K91" i="4"/>
  <c r="J89" i="11"/>
  <c r="J91" i="11" s="1"/>
  <c r="S91" i="4"/>
  <c r="O91" i="4"/>
  <c r="N89" i="11"/>
  <c r="N91" i="11" s="1"/>
  <c r="Q91" i="4"/>
  <c r="I91" i="4"/>
  <c r="H89" i="11"/>
  <c r="H91" i="11" s="1"/>
  <c r="F38" i="4"/>
  <c r="G38" i="4" s="1"/>
  <c r="G57" i="4" s="1"/>
  <c r="F78" i="11"/>
  <c r="I38" i="6"/>
  <c r="I72" i="6"/>
  <c r="F38" i="6"/>
  <c r="G79" i="6"/>
  <c r="G92" i="6"/>
  <c r="H72" i="5"/>
  <c r="G94" i="5"/>
  <c r="G97" i="5" s="1"/>
  <c r="H38" i="5"/>
  <c r="H57" i="5" s="1"/>
  <c r="G38" i="5"/>
  <c r="G57" i="5" s="1"/>
  <c r="G79" i="5"/>
  <c r="H76" i="5" s="1"/>
  <c r="G92" i="4"/>
  <c r="G95" i="4" s="1"/>
  <c r="H38" i="4"/>
  <c r="H57" i="4" s="1"/>
  <c r="G79" i="4"/>
  <c r="H77" i="4"/>
  <c r="H74" i="4"/>
  <c r="F92" i="11" l="1"/>
  <c r="G96" i="4"/>
  <c r="H88" i="4" s="1"/>
  <c r="H90" i="4" s="1"/>
  <c r="H92" i="4" s="1"/>
  <c r="H95" i="4" s="1"/>
  <c r="F79" i="11"/>
  <c r="E38" i="11"/>
  <c r="I38" i="4"/>
  <c r="K38" i="4" s="1"/>
  <c r="K57" i="4" s="1"/>
  <c r="G94" i="6"/>
  <c r="G97" i="6" s="1"/>
  <c r="F95" i="11" s="1"/>
  <c r="H38" i="6"/>
  <c r="H57" i="6" s="1"/>
  <c r="G38" i="6"/>
  <c r="G57" i="6" s="1"/>
  <c r="I77" i="6"/>
  <c r="L38" i="6" s="1"/>
  <c r="I74" i="6"/>
  <c r="H76" i="6"/>
  <c r="G82" i="6"/>
  <c r="G83" i="6" s="1"/>
  <c r="F20" i="6" s="1"/>
  <c r="J38" i="6"/>
  <c r="J57" i="6" s="1"/>
  <c r="K38" i="6"/>
  <c r="K57" i="6" s="1"/>
  <c r="H58" i="5"/>
  <c r="G58" i="5"/>
  <c r="G82" i="5"/>
  <c r="G83" i="5" s="1"/>
  <c r="F20" i="5" s="1"/>
  <c r="G98" i="5"/>
  <c r="H88" i="5" s="1"/>
  <c r="H92" i="5" s="1"/>
  <c r="H77" i="5"/>
  <c r="I38" i="5" s="1"/>
  <c r="H81" i="5"/>
  <c r="H74" i="5"/>
  <c r="I72" i="4"/>
  <c r="H76" i="4"/>
  <c r="G82" i="4"/>
  <c r="G83" i="4" s="1"/>
  <c r="F20" i="4" s="1"/>
  <c r="G58" i="4"/>
  <c r="H58" i="4"/>
  <c r="G98" i="6" l="1"/>
  <c r="H88" i="6" s="1"/>
  <c r="H92" i="6" s="1"/>
  <c r="G77" i="11"/>
  <c r="H38" i="11" s="1"/>
  <c r="I38" i="11" s="1"/>
  <c r="I57" i="11" s="1"/>
  <c r="H96" i="4"/>
  <c r="I88" i="4" s="1"/>
  <c r="I90" i="4" s="1"/>
  <c r="I92" i="4" s="1"/>
  <c r="I95" i="4" s="1"/>
  <c r="G58" i="11"/>
  <c r="F58" i="11"/>
  <c r="J38" i="4"/>
  <c r="J57" i="4" s="1"/>
  <c r="F96" i="11"/>
  <c r="G88" i="11" s="1"/>
  <c r="G90" i="11" s="1"/>
  <c r="J38" i="11"/>
  <c r="J57" i="11" s="1"/>
  <c r="G38" i="11"/>
  <c r="G57" i="11" s="1"/>
  <c r="F38" i="11"/>
  <c r="F57" i="11" s="1"/>
  <c r="G76" i="11"/>
  <c r="F82" i="11"/>
  <c r="F83" i="11" s="1"/>
  <c r="E20" i="11" s="1"/>
  <c r="H94" i="6"/>
  <c r="H97" i="6" s="1"/>
  <c r="H98" i="6" s="1"/>
  <c r="I88" i="6" s="1"/>
  <c r="I92" i="6" s="1"/>
  <c r="H79" i="6"/>
  <c r="H81" i="6"/>
  <c r="J72" i="6"/>
  <c r="N38" i="6"/>
  <c r="N57" i="6" s="1"/>
  <c r="M38" i="6"/>
  <c r="M57" i="6" s="1"/>
  <c r="H20" i="6"/>
  <c r="H25" i="6" s="1"/>
  <c r="G20" i="6"/>
  <c r="G25" i="6" s="1"/>
  <c r="H58" i="6"/>
  <c r="G58" i="6"/>
  <c r="J38" i="5"/>
  <c r="J57" i="5" s="1"/>
  <c r="K38" i="5"/>
  <c r="K57" i="5" s="1"/>
  <c r="H94" i="5"/>
  <c r="H97" i="5" s="1"/>
  <c r="H98" i="5" s="1"/>
  <c r="I88" i="5" s="1"/>
  <c r="I92" i="5" s="1"/>
  <c r="I72" i="5"/>
  <c r="G20" i="5"/>
  <c r="G25" i="5" s="1"/>
  <c r="H20" i="5"/>
  <c r="H25" i="5" s="1"/>
  <c r="H79" i="5"/>
  <c r="I76" i="5" s="1"/>
  <c r="H79" i="4"/>
  <c r="H81" i="4"/>
  <c r="I74" i="4"/>
  <c r="I77" i="4"/>
  <c r="H20" i="4"/>
  <c r="H25" i="4" s="1"/>
  <c r="G20" i="4"/>
  <c r="G25" i="4" s="1"/>
  <c r="K58" i="4"/>
  <c r="J58" i="4"/>
  <c r="G95" i="11" l="1"/>
  <c r="G92" i="11"/>
  <c r="G96" i="11"/>
  <c r="H88" i="11" s="1"/>
  <c r="H90" i="11" s="1"/>
  <c r="H92" i="11" s="1"/>
  <c r="I58" i="11"/>
  <c r="J58" i="11"/>
  <c r="G81" i="11"/>
  <c r="G79" i="11"/>
  <c r="L38" i="4"/>
  <c r="M38" i="4" s="1"/>
  <c r="M57" i="4" s="1"/>
  <c r="H77" i="11"/>
  <c r="K38" i="11" s="1"/>
  <c r="F20" i="11"/>
  <c r="F25" i="11" s="1"/>
  <c r="G20" i="11"/>
  <c r="G25" i="11" s="1"/>
  <c r="I94" i="6"/>
  <c r="I97" i="6" s="1"/>
  <c r="I98" i="6" s="1"/>
  <c r="J88" i="6" s="1"/>
  <c r="J92" i="6" s="1"/>
  <c r="J74" i="6"/>
  <c r="J77" i="6"/>
  <c r="O38" i="6" s="1"/>
  <c r="I76" i="6"/>
  <c r="H82" i="6"/>
  <c r="H83" i="6" s="1"/>
  <c r="I20" i="6" s="1"/>
  <c r="G29" i="6"/>
  <c r="G33" i="6" s="1"/>
  <c r="G30" i="6"/>
  <c r="G34" i="6" s="1"/>
  <c r="G56" i="6" s="1"/>
  <c r="G59" i="6" s="1"/>
  <c r="G63" i="6" s="1"/>
  <c r="G65" i="6" s="1"/>
  <c r="G66" i="6" s="1"/>
  <c r="G39" i="6" s="1"/>
  <c r="G28" i="6"/>
  <c r="G32" i="6" s="1"/>
  <c r="H30" i="6"/>
  <c r="H34" i="6" s="1"/>
  <c r="H56" i="6" s="1"/>
  <c r="H59" i="6" s="1"/>
  <c r="H63" i="6" s="1"/>
  <c r="H65" i="6" s="1"/>
  <c r="H66" i="6" s="1"/>
  <c r="H39" i="6" s="1"/>
  <c r="H28" i="6"/>
  <c r="H32" i="6" s="1"/>
  <c r="H29" i="6"/>
  <c r="H33" i="6" s="1"/>
  <c r="K58" i="6"/>
  <c r="J58" i="6"/>
  <c r="H82" i="5"/>
  <c r="H83" i="5" s="1"/>
  <c r="I20" i="5" s="1"/>
  <c r="K20" i="5" s="1"/>
  <c r="K25" i="5" s="1"/>
  <c r="J20" i="5"/>
  <c r="J25" i="5" s="1"/>
  <c r="I77" i="5"/>
  <c r="L38" i="5" s="1"/>
  <c r="I81" i="5"/>
  <c r="I74" i="5"/>
  <c r="I94" i="5"/>
  <c r="I97" i="5" s="1"/>
  <c r="I98" i="5" s="1"/>
  <c r="J88" i="5" s="1"/>
  <c r="J92" i="5" s="1"/>
  <c r="J58" i="5"/>
  <c r="K58" i="5"/>
  <c r="G30" i="5"/>
  <c r="G34" i="5" s="1"/>
  <c r="G56" i="5" s="1"/>
  <c r="G59" i="5" s="1"/>
  <c r="G63" i="5" s="1"/>
  <c r="G65" i="5" s="1"/>
  <c r="G66" i="5" s="1"/>
  <c r="G39" i="5" s="1"/>
  <c r="G28" i="5"/>
  <c r="G32" i="5" s="1"/>
  <c r="G29" i="5"/>
  <c r="G33" i="5" s="1"/>
  <c r="H28" i="5"/>
  <c r="H32" i="5" s="1"/>
  <c r="H29" i="5"/>
  <c r="H33" i="5" s="1"/>
  <c r="H30" i="5"/>
  <c r="H34" i="5" s="1"/>
  <c r="H56" i="5" s="1"/>
  <c r="H59" i="5" s="1"/>
  <c r="H63" i="5" s="1"/>
  <c r="H65" i="5" s="1"/>
  <c r="H66" i="5" s="1"/>
  <c r="H39" i="5" s="1"/>
  <c r="N58" i="4"/>
  <c r="M58" i="4"/>
  <c r="J72" i="4"/>
  <c r="J77" i="4" s="1"/>
  <c r="H28" i="4"/>
  <c r="H32" i="4" s="1"/>
  <c r="H29" i="4"/>
  <c r="H33" i="4" s="1"/>
  <c r="H30" i="4"/>
  <c r="H34" i="4" s="1"/>
  <c r="H56" i="4" s="1"/>
  <c r="H59" i="4" s="1"/>
  <c r="H63" i="4" s="1"/>
  <c r="H65" i="4" s="1"/>
  <c r="H66" i="4" s="1"/>
  <c r="H39" i="4" s="1"/>
  <c r="G30" i="4"/>
  <c r="G34" i="4" s="1"/>
  <c r="G56" i="4" s="1"/>
  <c r="G59" i="4" s="1"/>
  <c r="G63" i="4" s="1"/>
  <c r="G65" i="4" s="1"/>
  <c r="G66" i="4" s="1"/>
  <c r="G39" i="4" s="1"/>
  <c r="G28" i="4"/>
  <c r="G32" i="4" s="1"/>
  <c r="G29" i="4"/>
  <c r="G33" i="4" s="1"/>
  <c r="I96" i="4"/>
  <c r="J88" i="4" s="1"/>
  <c r="J90" i="4" s="1"/>
  <c r="I76" i="4"/>
  <c r="H82" i="4"/>
  <c r="H83" i="4" s="1"/>
  <c r="I20" i="4" s="1"/>
  <c r="H96" i="11" l="1"/>
  <c r="I88" i="11" s="1"/>
  <c r="I90" i="11" s="1"/>
  <c r="I92" i="11" s="1"/>
  <c r="H95" i="11"/>
  <c r="N38" i="4"/>
  <c r="N57" i="4" s="1"/>
  <c r="G30" i="11"/>
  <c r="G34" i="11" s="1"/>
  <c r="G56" i="11" s="1"/>
  <c r="G59" i="11" s="1"/>
  <c r="G63" i="11" s="1"/>
  <c r="G65" i="11" s="1"/>
  <c r="G66" i="11" s="1"/>
  <c r="G39" i="11" s="1"/>
  <c r="G28" i="11"/>
  <c r="G32" i="11" s="1"/>
  <c r="G29" i="11"/>
  <c r="G33" i="11" s="1"/>
  <c r="F28" i="11"/>
  <c r="F32" i="11" s="1"/>
  <c r="F29" i="11"/>
  <c r="F33" i="11" s="1"/>
  <c r="F30" i="11"/>
  <c r="F34" i="11" s="1"/>
  <c r="F56" i="11" s="1"/>
  <c r="F59" i="11" s="1"/>
  <c r="F63" i="11" s="1"/>
  <c r="F65" i="11" s="1"/>
  <c r="F66" i="11" s="1"/>
  <c r="F39" i="11" s="1"/>
  <c r="M38" i="11"/>
  <c r="M57" i="11" s="1"/>
  <c r="L38" i="11"/>
  <c r="L57" i="11" s="1"/>
  <c r="H76" i="11"/>
  <c r="G82" i="11"/>
  <c r="G83" i="11" s="1"/>
  <c r="H20" i="11" s="1"/>
  <c r="G35" i="6"/>
  <c r="G41" i="6" s="1"/>
  <c r="J20" i="6"/>
  <c r="J25" i="6" s="1"/>
  <c r="K20" i="6"/>
  <c r="K25" i="6" s="1"/>
  <c r="H35" i="6"/>
  <c r="H41" i="6" s="1"/>
  <c r="H44" i="6" s="1"/>
  <c r="H46" i="6" s="1"/>
  <c r="K72" i="6"/>
  <c r="I79" i="6"/>
  <c r="I81" i="6"/>
  <c r="J94" i="6"/>
  <c r="J97" i="6" s="1"/>
  <c r="J98" i="6" s="1"/>
  <c r="K88" i="6" s="1"/>
  <c r="K92" i="6" s="1"/>
  <c r="Q38" i="6"/>
  <c r="Q57" i="6" s="1"/>
  <c r="P38" i="6"/>
  <c r="P57" i="6" s="1"/>
  <c r="M58" i="6"/>
  <c r="N58" i="6"/>
  <c r="I79" i="5"/>
  <c r="J76" i="5" s="1"/>
  <c r="J94" i="5"/>
  <c r="J97" i="5" s="1"/>
  <c r="J98" i="5" s="1"/>
  <c r="K88" i="5" s="1"/>
  <c r="K92" i="5" s="1"/>
  <c r="H35" i="5"/>
  <c r="H41" i="5" s="1"/>
  <c r="H44" i="5" s="1"/>
  <c r="H46" i="5" s="1"/>
  <c r="N58" i="5"/>
  <c r="M58" i="5"/>
  <c r="M38" i="5"/>
  <c r="M57" i="5" s="1"/>
  <c r="N38" i="5"/>
  <c r="N57" i="5" s="1"/>
  <c r="J28" i="5"/>
  <c r="J32" i="5" s="1"/>
  <c r="J29" i="5"/>
  <c r="J33" i="5" s="1"/>
  <c r="J30" i="5"/>
  <c r="J34" i="5" s="1"/>
  <c r="J56" i="5" s="1"/>
  <c r="J59" i="5" s="1"/>
  <c r="J63" i="5" s="1"/>
  <c r="J65" i="5" s="1"/>
  <c r="J66" i="5" s="1"/>
  <c r="J39" i="5" s="1"/>
  <c r="J72" i="5"/>
  <c r="I82" i="5"/>
  <c r="I83" i="5" s="1"/>
  <c r="L20" i="5" s="1"/>
  <c r="G35" i="5"/>
  <c r="G41" i="5" s="1"/>
  <c r="K28" i="5"/>
  <c r="K32" i="5" s="1"/>
  <c r="K29" i="5"/>
  <c r="K33" i="5" s="1"/>
  <c r="K30" i="5"/>
  <c r="K34" i="5" s="1"/>
  <c r="K56" i="5" s="1"/>
  <c r="K59" i="5" s="1"/>
  <c r="K63" i="5" s="1"/>
  <c r="K65" i="5" s="1"/>
  <c r="K66" i="5" s="1"/>
  <c r="K39" i="5" s="1"/>
  <c r="G35" i="4"/>
  <c r="K20" i="4"/>
  <c r="K25" i="4" s="1"/>
  <c r="J20" i="4"/>
  <c r="J25" i="4" s="1"/>
  <c r="I79" i="4"/>
  <c r="I81" i="4"/>
  <c r="J74" i="4"/>
  <c r="G41" i="4"/>
  <c r="J92" i="4"/>
  <c r="J95" i="4" s="1"/>
  <c r="H35" i="4"/>
  <c r="H41" i="4" s="1"/>
  <c r="H44" i="4" s="1"/>
  <c r="H46" i="4" s="1"/>
  <c r="L58" i="11" l="1"/>
  <c r="M58" i="11"/>
  <c r="J96" i="4"/>
  <c r="K88" i="4" s="1"/>
  <c r="K90" i="4" s="1"/>
  <c r="I95" i="11"/>
  <c r="F35" i="11"/>
  <c r="F41" i="11" s="1"/>
  <c r="O38" i="4"/>
  <c r="P38" i="4" s="1"/>
  <c r="P57" i="4" s="1"/>
  <c r="I20" i="11"/>
  <c r="I25" i="11" s="1"/>
  <c r="J20" i="11"/>
  <c r="J25" i="11" s="1"/>
  <c r="G35" i="11"/>
  <c r="G41" i="11" s="1"/>
  <c r="G44" i="11" s="1"/>
  <c r="G46" i="11" s="1"/>
  <c r="H81" i="11"/>
  <c r="H79" i="11"/>
  <c r="K74" i="6"/>
  <c r="K77" i="6"/>
  <c r="R38" i="6" s="1"/>
  <c r="J76" i="6"/>
  <c r="I82" i="6"/>
  <c r="I83" i="6" s="1"/>
  <c r="L20" i="6" s="1"/>
  <c r="K93" i="6"/>
  <c r="K94" i="6" s="1"/>
  <c r="K97" i="6" s="1"/>
  <c r="K98" i="6" s="1"/>
  <c r="L88" i="6" s="1"/>
  <c r="L92" i="6" s="1"/>
  <c r="K28" i="6"/>
  <c r="K32" i="6" s="1"/>
  <c r="K29" i="6"/>
  <c r="K33" i="6" s="1"/>
  <c r="K30" i="6"/>
  <c r="K34" i="6" s="1"/>
  <c r="K56" i="6" s="1"/>
  <c r="K59" i="6" s="1"/>
  <c r="K63" i="6" s="1"/>
  <c r="K65" i="6" s="1"/>
  <c r="K66" i="6" s="1"/>
  <c r="K39" i="6" s="1"/>
  <c r="Q58" i="6"/>
  <c r="P58" i="6"/>
  <c r="J30" i="6"/>
  <c r="J34" i="6" s="1"/>
  <c r="J56" i="6" s="1"/>
  <c r="J59" i="6" s="1"/>
  <c r="J63" i="6" s="1"/>
  <c r="J65" i="6" s="1"/>
  <c r="J66" i="6" s="1"/>
  <c r="J39" i="6" s="1"/>
  <c r="J29" i="6"/>
  <c r="J33" i="6" s="1"/>
  <c r="J28" i="6"/>
  <c r="J32" i="6" s="1"/>
  <c r="K35" i="5"/>
  <c r="K41" i="5" s="1"/>
  <c r="K44" i="5" s="1"/>
  <c r="K46" i="5" s="1"/>
  <c r="N20" i="5"/>
  <c r="N25" i="5" s="1"/>
  <c r="M20" i="5"/>
  <c r="M25" i="5" s="1"/>
  <c r="J81" i="5"/>
  <c r="J74" i="5"/>
  <c r="J77" i="5"/>
  <c r="I77" i="11" s="1"/>
  <c r="N38" i="11" s="1"/>
  <c r="J35" i="5"/>
  <c r="J41" i="5" s="1"/>
  <c r="K94" i="5"/>
  <c r="K97" i="5" s="1"/>
  <c r="Q58" i="5"/>
  <c r="P58" i="5"/>
  <c r="K92" i="4"/>
  <c r="K95" i="4" s="1"/>
  <c r="J76" i="4"/>
  <c r="I82" i="4"/>
  <c r="I83" i="4" s="1"/>
  <c r="L20" i="4" s="1"/>
  <c r="J28" i="4"/>
  <c r="J32" i="4" s="1"/>
  <c r="J29" i="4"/>
  <c r="J33" i="4" s="1"/>
  <c r="J30" i="4"/>
  <c r="J34" i="4" s="1"/>
  <c r="J56" i="4" s="1"/>
  <c r="J59" i="4" s="1"/>
  <c r="J63" i="4" s="1"/>
  <c r="J65" i="4" s="1"/>
  <c r="J66" i="4" s="1"/>
  <c r="J39" i="4" s="1"/>
  <c r="K72" i="4"/>
  <c r="K77" i="4" s="1"/>
  <c r="Q58" i="4"/>
  <c r="P58" i="4"/>
  <c r="K29" i="4"/>
  <c r="K33" i="4" s="1"/>
  <c r="K30" i="4"/>
  <c r="K34" i="4" s="1"/>
  <c r="K56" i="4" s="1"/>
  <c r="K59" i="4" s="1"/>
  <c r="K63" i="4" s="1"/>
  <c r="K65" i="4" s="1"/>
  <c r="K66" i="4" s="1"/>
  <c r="K39" i="4" s="1"/>
  <c r="K28" i="4"/>
  <c r="K32" i="4" s="1"/>
  <c r="Q38" i="4" l="1"/>
  <c r="Q57" i="4" s="1"/>
  <c r="K96" i="4"/>
  <c r="L88" i="4" s="1"/>
  <c r="L90" i="4" s="1"/>
  <c r="J95" i="11"/>
  <c r="P58" i="11"/>
  <c r="O58" i="11"/>
  <c r="I96" i="11"/>
  <c r="J88" i="11" s="1"/>
  <c r="J90" i="11" s="1"/>
  <c r="I76" i="11"/>
  <c r="H82" i="11"/>
  <c r="H83" i="11" s="1"/>
  <c r="K20" i="11" s="1"/>
  <c r="J29" i="11"/>
  <c r="J33" i="11" s="1"/>
  <c r="J30" i="11"/>
  <c r="J34" i="11" s="1"/>
  <c r="J56" i="11" s="1"/>
  <c r="J59" i="11" s="1"/>
  <c r="J63" i="11" s="1"/>
  <c r="J65" i="11" s="1"/>
  <c r="J66" i="11" s="1"/>
  <c r="J39" i="11" s="1"/>
  <c r="J28" i="11"/>
  <c r="J32" i="11" s="1"/>
  <c r="I29" i="11"/>
  <c r="I33" i="11" s="1"/>
  <c r="I28" i="11"/>
  <c r="I32" i="11" s="1"/>
  <c r="I30" i="11"/>
  <c r="I34" i="11" s="1"/>
  <c r="I56" i="11" s="1"/>
  <c r="I59" i="11" s="1"/>
  <c r="I63" i="11" s="1"/>
  <c r="I65" i="11" s="1"/>
  <c r="I66" i="11" s="1"/>
  <c r="I39" i="11" s="1"/>
  <c r="O38" i="11"/>
  <c r="O57" i="11" s="1"/>
  <c r="P38" i="11"/>
  <c r="P57" i="11" s="1"/>
  <c r="N20" i="6"/>
  <c r="N25" i="6" s="1"/>
  <c r="M20" i="6"/>
  <c r="M25" i="6" s="1"/>
  <c r="T58" i="6"/>
  <c r="S58" i="6"/>
  <c r="L94" i="6"/>
  <c r="L97" i="6" s="1"/>
  <c r="T38" i="6"/>
  <c r="T57" i="6" s="1"/>
  <c r="S38" i="6"/>
  <c r="S57" i="6" s="1"/>
  <c r="L72" i="6"/>
  <c r="J79" i="6"/>
  <c r="J81" i="6"/>
  <c r="K35" i="6"/>
  <c r="K41" i="6" s="1"/>
  <c r="K44" i="6" s="1"/>
  <c r="K46" i="6" s="1"/>
  <c r="J35" i="6"/>
  <c r="J41" i="6" s="1"/>
  <c r="T58" i="5"/>
  <c r="S58" i="5"/>
  <c r="K72" i="5"/>
  <c r="O38" i="5"/>
  <c r="J79" i="5"/>
  <c r="K76" i="5" s="1"/>
  <c r="M28" i="5"/>
  <c r="M32" i="5" s="1"/>
  <c r="M29" i="5"/>
  <c r="M33" i="5" s="1"/>
  <c r="M30" i="5"/>
  <c r="M34" i="5" s="1"/>
  <c r="M56" i="5" s="1"/>
  <c r="M59" i="5" s="1"/>
  <c r="M63" i="5" s="1"/>
  <c r="M65" i="5" s="1"/>
  <c r="M66" i="5" s="1"/>
  <c r="M39" i="5" s="1"/>
  <c r="K98" i="5"/>
  <c r="L88" i="5" s="1"/>
  <c r="L92" i="5" s="1"/>
  <c r="N29" i="5"/>
  <c r="N33" i="5" s="1"/>
  <c r="N30" i="5"/>
  <c r="N34" i="5" s="1"/>
  <c r="N56" i="5" s="1"/>
  <c r="N59" i="5" s="1"/>
  <c r="N63" i="5" s="1"/>
  <c r="N65" i="5" s="1"/>
  <c r="N66" i="5" s="1"/>
  <c r="N39" i="5" s="1"/>
  <c r="N28" i="5"/>
  <c r="N32" i="5" s="1"/>
  <c r="N35" i="5" s="1"/>
  <c r="J35" i="4"/>
  <c r="J41" i="4" s="1"/>
  <c r="M20" i="4"/>
  <c r="M25" i="4" s="1"/>
  <c r="N20" i="4"/>
  <c r="N25" i="4" s="1"/>
  <c r="J79" i="4"/>
  <c r="J81" i="4"/>
  <c r="K74" i="4"/>
  <c r="L92" i="4"/>
  <c r="L95" i="4" s="1"/>
  <c r="K35" i="4"/>
  <c r="K41" i="4" s="1"/>
  <c r="K44" i="4" s="1"/>
  <c r="K46" i="4" s="1"/>
  <c r="S58" i="4"/>
  <c r="T58" i="4"/>
  <c r="J92" i="11" l="1"/>
  <c r="J96" i="11"/>
  <c r="K88" i="11" s="1"/>
  <c r="K90" i="11" s="1"/>
  <c r="I35" i="11"/>
  <c r="I41" i="11" s="1"/>
  <c r="L96" i="4"/>
  <c r="M88" i="4" s="1"/>
  <c r="M90" i="4" s="1"/>
  <c r="M92" i="4" s="1"/>
  <c r="M95" i="4" s="1"/>
  <c r="K95" i="11"/>
  <c r="J35" i="11"/>
  <c r="J41" i="11" s="1"/>
  <c r="J44" i="11" s="1"/>
  <c r="J46" i="11" s="1"/>
  <c r="R58" i="11"/>
  <c r="S58" i="11"/>
  <c r="L20" i="11"/>
  <c r="L25" i="11" s="1"/>
  <c r="M20" i="11"/>
  <c r="M25" i="11" s="1"/>
  <c r="R38" i="4"/>
  <c r="T38" i="4" s="1"/>
  <c r="T57" i="4" s="1"/>
  <c r="I81" i="11"/>
  <c r="I79" i="11"/>
  <c r="W58" i="6"/>
  <c r="V58" i="6"/>
  <c r="L98" i="6"/>
  <c r="M88" i="6" s="1"/>
  <c r="M92" i="6" s="1"/>
  <c r="K76" i="6"/>
  <c r="J82" i="6"/>
  <c r="J83" i="6" s="1"/>
  <c r="O20" i="6" s="1"/>
  <c r="M28" i="6"/>
  <c r="M32" i="6" s="1"/>
  <c r="M29" i="6"/>
  <c r="M33" i="6" s="1"/>
  <c r="M30" i="6"/>
  <c r="M34" i="6" s="1"/>
  <c r="M56" i="6" s="1"/>
  <c r="M59" i="6" s="1"/>
  <c r="M63" i="6" s="1"/>
  <c r="M65" i="6" s="1"/>
  <c r="M66" i="6" s="1"/>
  <c r="M39" i="6" s="1"/>
  <c r="L74" i="6"/>
  <c r="L77" i="6"/>
  <c r="U38" i="6" s="1"/>
  <c r="N28" i="6"/>
  <c r="N32" i="6" s="1"/>
  <c r="N30" i="6"/>
  <c r="N34" i="6" s="1"/>
  <c r="N56" i="6" s="1"/>
  <c r="N59" i="6" s="1"/>
  <c r="N63" i="6" s="1"/>
  <c r="N65" i="6" s="1"/>
  <c r="N66" i="6" s="1"/>
  <c r="N39" i="6" s="1"/>
  <c r="N29" i="6"/>
  <c r="N33" i="6" s="1"/>
  <c r="M35" i="5"/>
  <c r="M41" i="5" s="1"/>
  <c r="Q38" i="5"/>
  <c r="Q57" i="5" s="1"/>
  <c r="P38" i="5"/>
  <c r="P57" i="5" s="1"/>
  <c r="J82" i="5"/>
  <c r="J83" i="5" s="1"/>
  <c r="O20" i="5" s="1"/>
  <c r="N41" i="5"/>
  <c r="N44" i="5" s="1"/>
  <c r="N46" i="5" s="1"/>
  <c r="L94" i="5"/>
  <c r="L97" i="5" s="1"/>
  <c r="K81" i="5"/>
  <c r="K77" i="5"/>
  <c r="R38" i="5" s="1"/>
  <c r="K74" i="5"/>
  <c r="L72" i="4"/>
  <c r="K76" i="4"/>
  <c r="J82" i="4"/>
  <c r="J83" i="4" s="1"/>
  <c r="O20" i="4" s="1"/>
  <c r="N29" i="4"/>
  <c r="N33" i="4" s="1"/>
  <c r="N30" i="4"/>
  <c r="N34" i="4" s="1"/>
  <c r="N56" i="4" s="1"/>
  <c r="N59" i="4" s="1"/>
  <c r="N63" i="4" s="1"/>
  <c r="N65" i="4" s="1"/>
  <c r="N66" i="4" s="1"/>
  <c r="N39" i="4" s="1"/>
  <c r="N28" i="4"/>
  <c r="N32" i="4" s="1"/>
  <c r="W58" i="4"/>
  <c r="V58" i="4"/>
  <c r="M28" i="4"/>
  <c r="M32" i="4" s="1"/>
  <c r="M29" i="4"/>
  <c r="M33" i="4" s="1"/>
  <c r="M30" i="4"/>
  <c r="M34" i="4" s="1"/>
  <c r="M56" i="4" s="1"/>
  <c r="M59" i="4" s="1"/>
  <c r="M63" i="4" s="1"/>
  <c r="M65" i="4" s="1"/>
  <c r="M66" i="4" s="1"/>
  <c r="M39" i="4" s="1"/>
  <c r="J77" i="11" l="1"/>
  <c r="Q38" i="11" s="1"/>
  <c r="R38" i="11" s="1"/>
  <c r="R57" i="11" s="1"/>
  <c r="M96" i="4"/>
  <c r="N88" i="4" s="1"/>
  <c r="N90" i="4" s="1"/>
  <c r="K92" i="11"/>
  <c r="K96" i="11"/>
  <c r="L88" i="11" s="1"/>
  <c r="L90" i="11" s="1"/>
  <c r="U58" i="11"/>
  <c r="V58" i="11"/>
  <c r="S38" i="4"/>
  <c r="S57" i="4" s="1"/>
  <c r="J76" i="11"/>
  <c r="I82" i="11"/>
  <c r="I83" i="11" s="1"/>
  <c r="N20" i="11" s="1"/>
  <c r="M28" i="11"/>
  <c r="M32" i="11" s="1"/>
  <c r="M29" i="11"/>
  <c r="M33" i="11" s="1"/>
  <c r="M30" i="11"/>
  <c r="M34" i="11" s="1"/>
  <c r="M56" i="11" s="1"/>
  <c r="M59" i="11" s="1"/>
  <c r="M63" i="11" s="1"/>
  <c r="M65" i="11" s="1"/>
  <c r="M66" i="11" s="1"/>
  <c r="M39" i="11" s="1"/>
  <c r="L29" i="11"/>
  <c r="L33" i="11" s="1"/>
  <c r="L30" i="11"/>
  <c r="L34" i="11" s="1"/>
  <c r="L56" i="11" s="1"/>
  <c r="L59" i="11" s="1"/>
  <c r="L63" i="11" s="1"/>
  <c r="L65" i="11" s="1"/>
  <c r="L66" i="11" s="1"/>
  <c r="L39" i="11" s="1"/>
  <c r="L28" i="11"/>
  <c r="L32" i="11" s="1"/>
  <c r="M35" i="6"/>
  <c r="M41" i="6" s="1"/>
  <c r="Q20" i="6"/>
  <c r="Q25" i="6" s="1"/>
  <c r="P20" i="6"/>
  <c r="P25" i="6" s="1"/>
  <c r="N35" i="6"/>
  <c r="N41" i="6" s="1"/>
  <c r="N44" i="6" s="1"/>
  <c r="N46" i="6" s="1"/>
  <c r="K79" i="6"/>
  <c r="K81" i="6"/>
  <c r="W38" i="6"/>
  <c r="W57" i="6" s="1"/>
  <c r="V38" i="6"/>
  <c r="V57" i="6" s="1"/>
  <c r="M72" i="6"/>
  <c r="M94" i="6"/>
  <c r="M97" i="6" s="1"/>
  <c r="V58" i="5"/>
  <c r="W58" i="5"/>
  <c r="L98" i="5"/>
  <c r="M88" i="5" s="1"/>
  <c r="M92" i="5" s="1"/>
  <c r="Q20" i="5"/>
  <c r="Q25" i="5" s="1"/>
  <c r="P20" i="5"/>
  <c r="P25" i="5" s="1"/>
  <c r="K79" i="5"/>
  <c r="L76" i="5" s="1"/>
  <c r="T38" i="5"/>
  <c r="T57" i="5" s="1"/>
  <c r="S38" i="5"/>
  <c r="S57" i="5" s="1"/>
  <c r="L72" i="5"/>
  <c r="N35" i="4"/>
  <c r="N41" i="4" s="1"/>
  <c r="N44" i="4" s="1"/>
  <c r="N46" i="4" s="1"/>
  <c r="P20" i="4"/>
  <c r="P25" i="4" s="1"/>
  <c r="Q20" i="4"/>
  <c r="Q25" i="4" s="1"/>
  <c r="N92" i="4"/>
  <c r="N95" i="4" s="1"/>
  <c r="K79" i="4"/>
  <c r="K81" i="4"/>
  <c r="L74" i="4"/>
  <c r="M35" i="4"/>
  <c r="M41" i="4" s="1"/>
  <c r="Z58" i="4"/>
  <c r="Y58" i="4"/>
  <c r="S38" i="11" l="1"/>
  <c r="S57" i="11" s="1"/>
  <c r="L92" i="11"/>
  <c r="N96" i="4"/>
  <c r="O88" i="4" s="1"/>
  <c r="O90" i="4" s="1"/>
  <c r="M35" i="11"/>
  <c r="M41" i="11" s="1"/>
  <c r="M44" i="11" s="1"/>
  <c r="M46" i="11" s="1"/>
  <c r="U38" i="4"/>
  <c r="V38" i="4" s="1"/>
  <c r="V57" i="4" s="1"/>
  <c r="L35" i="11"/>
  <c r="L41" i="11" s="1"/>
  <c r="P20" i="11"/>
  <c r="P25" i="11" s="1"/>
  <c r="O20" i="11"/>
  <c r="O25" i="11" s="1"/>
  <c r="J81" i="11"/>
  <c r="J79" i="11"/>
  <c r="L76" i="6"/>
  <c r="K82" i="6"/>
  <c r="K83" i="6" s="1"/>
  <c r="R20" i="6" s="1"/>
  <c r="Y58" i="6"/>
  <c r="Z58" i="6"/>
  <c r="M98" i="6"/>
  <c r="N88" i="6" s="1"/>
  <c r="N92" i="6" s="1"/>
  <c r="P28" i="6"/>
  <c r="P32" i="6" s="1"/>
  <c r="P29" i="6"/>
  <c r="P33" i="6" s="1"/>
  <c r="P30" i="6"/>
  <c r="P34" i="6" s="1"/>
  <c r="P56" i="6" s="1"/>
  <c r="P59" i="6" s="1"/>
  <c r="P63" i="6" s="1"/>
  <c r="P65" i="6" s="1"/>
  <c r="P66" i="6" s="1"/>
  <c r="P39" i="6" s="1"/>
  <c r="M74" i="6"/>
  <c r="M77" i="6"/>
  <c r="X38" i="6" s="1"/>
  <c r="Q29" i="6"/>
  <c r="Q33" i="6" s="1"/>
  <c r="Q30" i="6"/>
  <c r="Q34" i="6" s="1"/>
  <c r="Q56" i="6" s="1"/>
  <c r="Q59" i="6" s="1"/>
  <c r="Q63" i="6" s="1"/>
  <c r="Q65" i="6" s="1"/>
  <c r="Q66" i="6" s="1"/>
  <c r="Q39" i="6" s="1"/>
  <c r="Q28" i="6"/>
  <c r="Q32" i="6" s="1"/>
  <c r="Q35" i="6" s="1"/>
  <c r="P29" i="5"/>
  <c r="P33" i="5" s="1"/>
  <c r="P28" i="5"/>
  <c r="P32" i="5" s="1"/>
  <c r="P30" i="5"/>
  <c r="P34" i="5" s="1"/>
  <c r="P56" i="5" s="1"/>
  <c r="P59" i="5" s="1"/>
  <c r="P63" i="5" s="1"/>
  <c r="P65" i="5" s="1"/>
  <c r="P66" i="5" s="1"/>
  <c r="P39" i="5" s="1"/>
  <c r="Q30" i="5"/>
  <c r="Q34" i="5" s="1"/>
  <c r="Q56" i="5" s="1"/>
  <c r="Q59" i="5" s="1"/>
  <c r="Q63" i="5" s="1"/>
  <c r="Q65" i="5" s="1"/>
  <c r="Q66" i="5" s="1"/>
  <c r="Q39" i="5" s="1"/>
  <c r="Q28" i="5"/>
  <c r="Q32" i="5" s="1"/>
  <c r="Q29" i="5"/>
  <c r="Q33" i="5" s="1"/>
  <c r="M94" i="5"/>
  <c r="M97" i="5" s="1"/>
  <c r="K82" i="5"/>
  <c r="K83" i="5" s="1"/>
  <c r="R20" i="5" s="1"/>
  <c r="L81" i="5"/>
  <c r="L74" i="5"/>
  <c r="L77" i="5"/>
  <c r="U38" i="5" s="1"/>
  <c r="O92" i="4"/>
  <c r="O95" i="4" s="1"/>
  <c r="W38" i="4"/>
  <c r="W57" i="4" s="1"/>
  <c r="L76" i="4"/>
  <c r="K82" i="4"/>
  <c r="K83" i="4" s="1"/>
  <c r="R20" i="4" s="1"/>
  <c r="AC58" i="4"/>
  <c r="AB58" i="4"/>
  <c r="M72" i="4"/>
  <c r="Q30" i="4"/>
  <c r="Q34" i="4" s="1"/>
  <c r="Q56" i="4" s="1"/>
  <c r="Q59" i="4" s="1"/>
  <c r="Q63" i="4" s="1"/>
  <c r="Q65" i="4" s="1"/>
  <c r="Q66" i="4" s="1"/>
  <c r="Q39" i="4" s="1"/>
  <c r="Q28" i="4"/>
  <c r="Q32" i="4" s="1"/>
  <c r="Q29" i="4"/>
  <c r="Q33" i="4" s="1"/>
  <c r="P29" i="4"/>
  <c r="P33" i="4" s="1"/>
  <c r="P30" i="4"/>
  <c r="P34" i="4" s="1"/>
  <c r="P56" i="4" s="1"/>
  <c r="P59" i="4" s="1"/>
  <c r="P63" i="4" s="1"/>
  <c r="P65" i="4" s="1"/>
  <c r="P66" i="4" s="1"/>
  <c r="P39" i="4" s="1"/>
  <c r="P28" i="4"/>
  <c r="P32" i="4" s="1"/>
  <c r="M98" i="5" l="1"/>
  <c r="N88" i="5" s="1"/>
  <c r="N92" i="5" s="1"/>
  <c r="L95" i="11"/>
  <c r="K77" i="11"/>
  <c r="T38" i="11" s="1"/>
  <c r="V38" i="11" s="1"/>
  <c r="V57" i="11" s="1"/>
  <c r="O96" i="4"/>
  <c r="P88" i="4" s="1"/>
  <c r="P90" i="4" s="1"/>
  <c r="K76" i="11"/>
  <c r="J82" i="11"/>
  <c r="J83" i="11" s="1"/>
  <c r="Q20" i="11" s="1"/>
  <c r="O28" i="11"/>
  <c r="O32" i="11" s="1"/>
  <c r="O30" i="11"/>
  <c r="O34" i="11" s="1"/>
  <c r="O56" i="11" s="1"/>
  <c r="O59" i="11" s="1"/>
  <c r="O63" i="11" s="1"/>
  <c r="O65" i="11" s="1"/>
  <c r="O66" i="11" s="1"/>
  <c r="O39" i="11" s="1"/>
  <c r="O29" i="11"/>
  <c r="O33" i="11" s="1"/>
  <c r="P28" i="11"/>
  <c r="P32" i="11" s="1"/>
  <c r="P30" i="11"/>
  <c r="P34" i="11" s="1"/>
  <c r="P56" i="11" s="1"/>
  <c r="P59" i="11" s="1"/>
  <c r="P63" i="11" s="1"/>
  <c r="P65" i="11" s="1"/>
  <c r="P66" i="11" s="1"/>
  <c r="P39" i="11" s="1"/>
  <c r="P29" i="11"/>
  <c r="P33" i="11" s="1"/>
  <c r="P35" i="6"/>
  <c r="P41" i="6" s="1"/>
  <c r="S20" i="6"/>
  <c r="S25" i="6" s="1"/>
  <c r="T20" i="6"/>
  <c r="T25" i="6" s="1"/>
  <c r="N94" i="6"/>
  <c r="N97" i="6" s="1"/>
  <c r="N98" i="6" s="1"/>
  <c r="O88" i="6" s="1"/>
  <c r="O92" i="6" s="1"/>
  <c r="Y38" i="6"/>
  <c r="Y57" i="6" s="1"/>
  <c r="Z38" i="6"/>
  <c r="Z57" i="6" s="1"/>
  <c r="Q41" i="6"/>
  <c r="Q44" i="6" s="1"/>
  <c r="Q46" i="6" s="1"/>
  <c r="N72" i="6"/>
  <c r="L79" i="6"/>
  <c r="L81" i="6"/>
  <c r="Q35" i="5"/>
  <c r="Q41" i="5" s="1"/>
  <c r="Q44" i="5" s="1"/>
  <c r="Q46" i="5" s="1"/>
  <c r="P35" i="5"/>
  <c r="P41" i="5" s="1"/>
  <c r="W38" i="5"/>
  <c r="W57" i="5" s="1"/>
  <c r="V38" i="5"/>
  <c r="V57" i="5" s="1"/>
  <c r="T20" i="5"/>
  <c r="T25" i="5" s="1"/>
  <c r="S20" i="5"/>
  <c r="S25" i="5" s="1"/>
  <c r="N94" i="5"/>
  <c r="N97" i="5" s="1"/>
  <c r="M95" i="11" s="1"/>
  <c r="AB58" i="11" s="1"/>
  <c r="M72" i="5"/>
  <c r="Z58" i="5"/>
  <c r="Y58" i="5"/>
  <c r="L79" i="5"/>
  <c r="M76" i="5" s="1"/>
  <c r="P92" i="4"/>
  <c r="P95" i="4" s="1"/>
  <c r="L79" i="4"/>
  <c r="L81" i="4"/>
  <c r="T20" i="4"/>
  <c r="T25" i="4" s="1"/>
  <c r="S20" i="4"/>
  <c r="S25" i="4" s="1"/>
  <c r="Q35" i="4"/>
  <c r="Q41" i="4" s="1"/>
  <c r="Q44" i="4" s="1"/>
  <c r="Q46" i="4" s="1"/>
  <c r="M74" i="4"/>
  <c r="P35" i="4"/>
  <c r="P41" i="4" s="1"/>
  <c r="AE58" i="4"/>
  <c r="AF58" i="4"/>
  <c r="U38" i="11" l="1"/>
  <c r="U57" i="11" s="1"/>
  <c r="AA58" i="11"/>
  <c r="L96" i="11"/>
  <c r="M88" i="11" s="1"/>
  <c r="M90" i="11" s="1"/>
  <c r="X58" i="11"/>
  <c r="Y58" i="11"/>
  <c r="P96" i="4"/>
  <c r="Q88" i="4" s="1"/>
  <c r="Q90" i="4" s="1"/>
  <c r="P35" i="11"/>
  <c r="P41" i="11" s="1"/>
  <c r="P44" i="11" s="1"/>
  <c r="P46" i="11" s="1"/>
  <c r="O35" i="11"/>
  <c r="O41" i="11" s="1"/>
  <c r="S20" i="11"/>
  <c r="S25" i="11" s="1"/>
  <c r="R20" i="11"/>
  <c r="R25" i="11" s="1"/>
  <c r="X38" i="4"/>
  <c r="L77" i="11"/>
  <c r="W38" i="11" s="1"/>
  <c r="K81" i="11"/>
  <c r="K79" i="11"/>
  <c r="O94" i="6"/>
  <c r="O97" i="6" s="1"/>
  <c r="O98" i="6" s="1"/>
  <c r="P88" i="6" s="1"/>
  <c r="P92" i="6" s="1"/>
  <c r="AC58" i="6"/>
  <c r="AB58" i="6"/>
  <c r="M76" i="6"/>
  <c r="L82" i="6"/>
  <c r="L83" i="6" s="1"/>
  <c r="U20" i="6" s="1"/>
  <c r="T30" i="6"/>
  <c r="T34" i="6" s="1"/>
  <c r="T56" i="6" s="1"/>
  <c r="T59" i="6" s="1"/>
  <c r="T63" i="6" s="1"/>
  <c r="T65" i="6" s="1"/>
  <c r="T66" i="6" s="1"/>
  <c r="T39" i="6" s="1"/>
  <c r="T29" i="6"/>
  <c r="T33" i="6" s="1"/>
  <c r="T28" i="6"/>
  <c r="T32" i="6" s="1"/>
  <c r="N74" i="6"/>
  <c r="N77" i="6"/>
  <c r="AA38" i="6" s="1"/>
  <c r="S29" i="6"/>
  <c r="S33" i="6" s="1"/>
  <c r="S28" i="6"/>
  <c r="S32" i="6" s="1"/>
  <c r="S30" i="6"/>
  <c r="S34" i="6" s="1"/>
  <c r="S56" i="6" s="1"/>
  <c r="S59" i="6" s="1"/>
  <c r="S63" i="6" s="1"/>
  <c r="S65" i="6" s="1"/>
  <c r="S66" i="6" s="1"/>
  <c r="S39" i="6" s="1"/>
  <c r="AC58" i="5"/>
  <c r="AB58" i="5"/>
  <c r="M74" i="5"/>
  <c r="M77" i="5"/>
  <c r="X38" i="5" s="1"/>
  <c r="M81" i="5"/>
  <c r="S30" i="5"/>
  <c r="S34" i="5" s="1"/>
  <c r="S56" i="5" s="1"/>
  <c r="S59" i="5" s="1"/>
  <c r="S63" i="5" s="1"/>
  <c r="S65" i="5" s="1"/>
  <c r="S66" i="5" s="1"/>
  <c r="S39" i="5" s="1"/>
  <c r="S29" i="5"/>
  <c r="S33" i="5" s="1"/>
  <c r="S28" i="5"/>
  <c r="S32" i="5" s="1"/>
  <c r="L82" i="5"/>
  <c r="L83" i="5" s="1"/>
  <c r="U20" i="5" s="1"/>
  <c r="T28" i="5"/>
  <c r="T32" i="5" s="1"/>
  <c r="T29" i="5"/>
  <c r="T33" i="5" s="1"/>
  <c r="T30" i="5"/>
  <c r="T34" i="5" s="1"/>
  <c r="T56" i="5" s="1"/>
  <c r="T59" i="5" s="1"/>
  <c r="T63" i="5" s="1"/>
  <c r="T65" i="5" s="1"/>
  <c r="T66" i="5" s="1"/>
  <c r="T39" i="5" s="1"/>
  <c r="N98" i="5"/>
  <c r="O88" i="5" s="1"/>
  <c r="O92" i="5" s="1"/>
  <c r="T28" i="4"/>
  <c r="T32" i="4" s="1"/>
  <c r="T29" i="4"/>
  <c r="T33" i="4" s="1"/>
  <c r="T30" i="4"/>
  <c r="T34" i="4" s="1"/>
  <c r="T56" i="4" s="1"/>
  <c r="T59" i="4" s="1"/>
  <c r="T63" i="4" s="1"/>
  <c r="T65" i="4" s="1"/>
  <c r="T66" i="4" s="1"/>
  <c r="T39" i="4" s="1"/>
  <c r="L83" i="4"/>
  <c r="U20" i="4" s="1"/>
  <c r="S30" i="4"/>
  <c r="S34" i="4" s="1"/>
  <c r="S56" i="4" s="1"/>
  <c r="S59" i="4" s="1"/>
  <c r="S63" i="4" s="1"/>
  <c r="S65" i="4" s="1"/>
  <c r="S66" i="4" s="1"/>
  <c r="S39" i="4" s="1"/>
  <c r="S29" i="4"/>
  <c r="S33" i="4" s="1"/>
  <c r="S28" i="4"/>
  <c r="S32" i="4" s="1"/>
  <c r="M76" i="4"/>
  <c r="L82" i="4"/>
  <c r="N72" i="4"/>
  <c r="Q92" i="4"/>
  <c r="Q95" i="4" s="1"/>
  <c r="Y38" i="4"/>
  <c r="Y57" i="4" s="1"/>
  <c r="Z38" i="4"/>
  <c r="Z57" i="4" s="1"/>
  <c r="AI58" i="4"/>
  <c r="AH58" i="4"/>
  <c r="M96" i="11" l="1"/>
  <c r="N88" i="11" s="1"/>
  <c r="N90" i="11" s="1"/>
  <c r="N92" i="11" s="1"/>
  <c r="M92" i="11"/>
  <c r="L76" i="11"/>
  <c r="K82" i="11"/>
  <c r="K83" i="11" s="1"/>
  <c r="T20" i="11" s="1"/>
  <c r="X38" i="11"/>
  <c r="X57" i="11" s="1"/>
  <c r="Y38" i="11"/>
  <c r="Y57" i="11" s="1"/>
  <c r="R30" i="11"/>
  <c r="R34" i="11" s="1"/>
  <c r="R56" i="11" s="1"/>
  <c r="R59" i="11" s="1"/>
  <c r="R63" i="11" s="1"/>
  <c r="R65" i="11" s="1"/>
  <c r="R66" i="11" s="1"/>
  <c r="R39" i="11" s="1"/>
  <c r="R29" i="11"/>
  <c r="R33" i="11" s="1"/>
  <c r="R28" i="11"/>
  <c r="R32" i="11" s="1"/>
  <c r="S29" i="11"/>
  <c r="S33" i="11" s="1"/>
  <c r="S30" i="11"/>
  <c r="S34" i="11" s="1"/>
  <c r="S56" i="11" s="1"/>
  <c r="S59" i="11" s="1"/>
  <c r="S63" i="11" s="1"/>
  <c r="S65" i="11" s="1"/>
  <c r="S66" i="11" s="1"/>
  <c r="S39" i="11" s="1"/>
  <c r="S28" i="11"/>
  <c r="S32" i="11" s="1"/>
  <c r="S35" i="4"/>
  <c r="S41" i="4" s="1"/>
  <c r="S35" i="6"/>
  <c r="S41" i="6" s="1"/>
  <c r="W20" i="6"/>
  <c r="W25" i="6" s="1"/>
  <c r="V20" i="6"/>
  <c r="V25" i="6" s="1"/>
  <c r="M79" i="6"/>
  <c r="M81" i="6"/>
  <c r="AB38" i="6"/>
  <c r="AB57" i="6" s="1"/>
  <c r="AC38" i="6"/>
  <c r="AC57" i="6" s="1"/>
  <c r="O72" i="6"/>
  <c r="T35" i="6"/>
  <c r="T41" i="6" s="1"/>
  <c r="T44" i="6" s="1"/>
  <c r="T46" i="6" s="1"/>
  <c r="P94" i="6"/>
  <c r="P97" i="6" s="1"/>
  <c r="AF58" i="6"/>
  <c r="AE58" i="6"/>
  <c r="Y38" i="5"/>
  <c r="Y57" i="5" s="1"/>
  <c r="Z38" i="5"/>
  <c r="Z57" i="5" s="1"/>
  <c r="N72" i="5"/>
  <c r="T35" i="5"/>
  <c r="T41" i="5" s="1"/>
  <c r="T44" i="5" s="1"/>
  <c r="T46" i="5" s="1"/>
  <c r="M79" i="5"/>
  <c r="N76" i="5" s="1"/>
  <c r="W20" i="5"/>
  <c r="W25" i="5" s="1"/>
  <c r="V20" i="5"/>
  <c r="V25" i="5" s="1"/>
  <c r="O94" i="5"/>
  <c r="O97" i="5" s="1"/>
  <c r="S35" i="5"/>
  <c r="S41" i="5" s="1"/>
  <c r="AL58" i="4"/>
  <c r="AK58" i="4"/>
  <c r="V20" i="4"/>
  <c r="V25" i="4" s="1"/>
  <c r="W20" i="4"/>
  <c r="W25" i="4" s="1"/>
  <c r="M79" i="4"/>
  <c r="M81" i="4"/>
  <c r="N74" i="4"/>
  <c r="Q96" i="4"/>
  <c r="R88" i="4" s="1"/>
  <c r="R90" i="4" s="1"/>
  <c r="T35" i="4"/>
  <c r="T41" i="4" s="1"/>
  <c r="T44" i="4" s="1"/>
  <c r="T46" i="4" s="1"/>
  <c r="O98" i="5" l="1"/>
  <c r="P88" i="5" s="1"/>
  <c r="P92" i="5" s="1"/>
  <c r="N95" i="11"/>
  <c r="N96" i="11" s="1"/>
  <c r="O88" i="11" s="1"/>
  <c r="R35" i="11"/>
  <c r="S35" i="11"/>
  <c r="S41" i="11" s="1"/>
  <c r="S44" i="11" s="1"/>
  <c r="S46" i="11" s="1"/>
  <c r="V20" i="11"/>
  <c r="V25" i="11" s="1"/>
  <c r="U20" i="11"/>
  <c r="U25" i="11" s="1"/>
  <c r="R41" i="11"/>
  <c r="AA38" i="4"/>
  <c r="AB38" i="4" s="1"/>
  <c r="AB57" i="4" s="1"/>
  <c r="L81" i="11"/>
  <c r="L79" i="11"/>
  <c r="AI58" i="6"/>
  <c r="AH58" i="6"/>
  <c r="N76" i="6"/>
  <c r="M82" i="6"/>
  <c r="M83" i="6" s="1"/>
  <c r="X20" i="6" s="1"/>
  <c r="O77" i="6"/>
  <c r="AD38" i="6" s="1"/>
  <c r="O74" i="6"/>
  <c r="V30" i="6"/>
  <c r="V34" i="6" s="1"/>
  <c r="V56" i="6" s="1"/>
  <c r="V59" i="6" s="1"/>
  <c r="V63" i="6" s="1"/>
  <c r="V65" i="6" s="1"/>
  <c r="V66" i="6" s="1"/>
  <c r="V39" i="6" s="1"/>
  <c r="V28" i="6"/>
  <c r="V32" i="6" s="1"/>
  <c r="V29" i="6"/>
  <c r="V33" i="6" s="1"/>
  <c r="P98" i="6"/>
  <c r="Q88" i="6" s="1"/>
  <c r="Q92" i="6" s="1"/>
  <c r="W28" i="6"/>
  <c r="W32" i="6" s="1"/>
  <c r="W29" i="6"/>
  <c r="W33" i="6" s="1"/>
  <c r="W30" i="6"/>
  <c r="W34" i="6" s="1"/>
  <c r="W56" i="6" s="1"/>
  <c r="W59" i="6" s="1"/>
  <c r="W63" i="6" s="1"/>
  <c r="W65" i="6" s="1"/>
  <c r="W66" i="6" s="1"/>
  <c r="W39" i="6" s="1"/>
  <c r="P94" i="5"/>
  <c r="P97" i="5" s="1"/>
  <c r="W28" i="5"/>
  <c r="W32" i="5" s="1"/>
  <c r="W29" i="5"/>
  <c r="W33" i="5" s="1"/>
  <c r="W30" i="5"/>
  <c r="W34" i="5" s="1"/>
  <c r="W56" i="5" s="1"/>
  <c r="W59" i="5" s="1"/>
  <c r="W63" i="5" s="1"/>
  <c r="W65" i="5" s="1"/>
  <c r="W66" i="5" s="1"/>
  <c r="W39" i="5" s="1"/>
  <c r="N74" i="5"/>
  <c r="N81" i="5"/>
  <c r="N77" i="5"/>
  <c r="AA38" i="5" s="1"/>
  <c r="AF58" i="5"/>
  <c r="AE58" i="5"/>
  <c r="M82" i="5"/>
  <c r="M83" i="5" s="1"/>
  <c r="X20" i="5" s="1"/>
  <c r="V30" i="5"/>
  <c r="V34" i="5" s="1"/>
  <c r="V56" i="5" s="1"/>
  <c r="V59" i="5" s="1"/>
  <c r="V63" i="5" s="1"/>
  <c r="V65" i="5" s="1"/>
  <c r="V66" i="5" s="1"/>
  <c r="V39" i="5" s="1"/>
  <c r="V28" i="5"/>
  <c r="V32" i="5" s="1"/>
  <c r="V29" i="5"/>
  <c r="V33" i="5" s="1"/>
  <c r="W28" i="4"/>
  <c r="W32" i="4" s="1"/>
  <c r="W29" i="4"/>
  <c r="W33" i="4" s="1"/>
  <c r="W30" i="4"/>
  <c r="W34" i="4" s="1"/>
  <c r="W56" i="4" s="1"/>
  <c r="W59" i="4" s="1"/>
  <c r="W63" i="4" s="1"/>
  <c r="W65" i="4" s="1"/>
  <c r="W66" i="4" s="1"/>
  <c r="W39" i="4" s="1"/>
  <c r="M83" i="4"/>
  <c r="X20" i="4" s="1"/>
  <c r="V28" i="4"/>
  <c r="V32" i="4" s="1"/>
  <c r="V30" i="4"/>
  <c r="V34" i="4" s="1"/>
  <c r="V56" i="4" s="1"/>
  <c r="V59" i="4" s="1"/>
  <c r="V63" i="4" s="1"/>
  <c r="V65" i="4" s="1"/>
  <c r="V66" i="4" s="1"/>
  <c r="V39" i="4" s="1"/>
  <c r="V29" i="4"/>
  <c r="V33" i="4" s="1"/>
  <c r="N76" i="4"/>
  <c r="M82" i="4"/>
  <c r="R92" i="4"/>
  <c r="R95" i="4" s="1"/>
  <c r="R96" i="4"/>
  <c r="S88" i="4" s="1"/>
  <c r="S90" i="4" s="1"/>
  <c r="O72" i="4"/>
  <c r="AC38" i="4" l="1"/>
  <c r="AC57" i="4" s="1"/>
  <c r="AD58" i="11"/>
  <c r="AE58" i="11"/>
  <c r="P98" i="5"/>
  <c r="Q88" i="5" s="1"/>
  <c r="Q92" i="5" s="1"/>
  <c r="Q94" i="5" s="1"/>
  <c r="Q97" i="5" s="1"/>
  <c r="M77" i="11"/>
  <c r="Z38" i="11" s="1"/>
  <c r="AB38" i="11" s="1"/>
  <c r="AB57" i="11" s="1"/>
  <c r="M76" i="11"/>
  <c r="L82" i="11"/>
  <c r="L83" i="11" s="1"/>
  <c r="W20" i="11" s="1"/>
  <c r="U30" i="11"/>
  <c r="U34" i="11" s="1"/>
  <c r="U56" i="11" s="1"/>
  <c r="U59" i="11" s="1"/>
  <c r="U63" i="11" s="1"/>
  <c r="U65" i="11" s="1"/>
  <c r="U66" i="11" s="1"/>
  <c r="U39" i="11" s="1"/>
  <c r="U28" i="11"/>
  <c r="U32" i="11" s="1"/>
  <c r="U29" i="11"/>
  <c r="U33" i="11" s="1"/>
  <c r="V29" i="11"/>
  <c r="V33" i="11" s="1"/>
  <c r="V30" i="11"/>
  <c r="V34" i="11" s="1"/>
  <c r="V56" i="11" s="1"/>
  <c r="V59" i="11" s="1"/>
  <c r="V63" i="11" s="1"/>
  <c r="V65" i="11" s="1"/>
  <c r="V66" i="11" s="1"/>
  <c r="V39" i="11" s="1"/>
  <c r="V28" i="11"/>
  <c r="V32" i="11" s="1"/>
  <c r="Y20" i="6"/>
  <c r="Y25" i="6" s="1"/>
  <c r="Z20" i="6"/>
  <c r="Z25" i="6" s="1"/>
  <c r="N79" i="6"/>
  <c r="N81" i="6"/>
  <c r="P72" i="6"/>
  <c r="W35" i="6"/>
  <c r="W41" i="6" s="1"/>
  <c r="W44" i="6" s="1"/>
  <c r="W46" i="6" s="1"/>
  <c r="V35" i="6"/>
  <c r="V41" i="6" s="1"/>
  <c r="AF38" i="6"/>
  <c r="AF57" i="6" s="1"/>
  <c r="AE38" i="6"/>
  <c r="AE57" i="6" s="1"/>
  <c r="Q94" i="6"/>
  <c r="Q97" i="6" s="1"/>
  <c r="Q98" i="6" s="1"/>
  <c r="R88" i="6" s="1"/>
  <c r="R92" i="6" s="1"/>
  <c r="V35" i="5"/>
  <c r="V41" i="5" s="1"/>
  <c r="N79" i="5"/>
  <c r="O76" i="5" s="1"/>
  <c r="W35" i="5"/>
  <c r="W41" i="5" s="1"/>
  <c r="W44" i="5" s="1"/>
  <c r="W46" i="5" s="1"/>
  <c r="AC38" i="5"/>
  <c r="AC57" i="5" s="1"/>
  <c r="AB38" i="5"/>
  <c r="AB57" i="5" s="1"/>
  <c r="O72" i="5"/>
  <c r="Y20" i="5"/>
  <c r="Y25" i="5" s="1"/>
  <c r="Z20" i="5"/>
  <c r="Z25" i="5" s="1"/>
  <c r="AH58" i="5"/>
  <c r="AI58" i="5"/>
  <c r="N79" i="4"/>
  <c r="N81" i="4"/>
  <c r="V35" i="4"/>
  <c r="V41" i="4" s="1"/>
  <c r="Y20" i="4"/>
  <c r="Y25" i="4" s="1"/>
  <c r="Z20" i="4"/>
  <c r="Z25" i="4" s="1"/>
  <c r="AO58" i="4"/>
  <c r="AN58" i="4"/>
  <c r="O74" i="4"/>
  <c r="S92" i="4"/>
  <c r="S95" i="4" s="1"/>
  <c r="W35" i="4"/>
  <c r="W41" i="4" s="1"/>
  <c r="W44" i="4" s="1"/>
  <c r="Q98" i="5" l="1"/>
  <c r="R88" i="5" s="1"/>
  <c r="R92" i="5" s="1"/>
  <c r="AA38" i="11"/>
  <c r="AA57" i="11" s="1"/>
  <c r="S96" i="4"/>
  <c r="T88" i="4" s="1"/>
  <c r="T90" i="4" s="1"/>
  <c r="U35" i="11"/>
  <c r="U41" i="11" s="1"/>
  <c r="W46" i="4"/>
  <c r="W48" i="4"/>
  <c r="V35" i="11"/>
  <c r="V41" i="11" s="1"/>
  <c r="V44" i="11" s="1"/>
  <c r="X20" i="11"/>
  <c r="X25" i="11" s="1"/>
  <c r="Y20" i="11"/>
  <c r="Y25" i="11" s="1"/>
  <c r="M81" i="11"/>
  <c r="M79" i="11"/>
  <c r="P74" i="6"/>
  <c r="O76" i="6"/>
  <c r="N82" i="6"/>
  <c r="N83" i="6" s="1"/>
  <c r="AA20" i="6" s="1"/>
  <c r="Z30" i="6"/>
  <c r="Z34" i="6" s="1"/>
  <c r="Z56" i="6" s="1"/>
  <c r="Z59" i="6" s="1"/>
  <c r="Z63" i="6" s="1"/>
  <c r="Z65" i="6" s="1"/>
  <c r="Z66" i="6" s="1"/>
  <c r="Z39" i="6" s="1"/>
  <c r="Z28" i="6"/>
  <c r="Z32" i="6" s="1"/>
  <c r="Z29" i="6"/>
  <c r="Z33" i="6" s="1"/>
  <c r="R94" i="6"/>
  <c r="R97" i="6" s="1"/>
  <c r="R98" i="6" s="1"/>
  <c r="S88" i="6" s="1"/>
  <c r="S92" i="6" s="1"/>
  <c r="AK58" i="6"/>
  <c r="AL58" i="6"/>
  <c r="Y30" i="6"/>
  <c r="Y34" i="6" s="1"/>
  <c r="Y56" i="6" s="1"/>
  <c r="Y59" i="6" s="1"/>
  <c r="Y63" i="6" s="1"/>
  <c r="Y65" i="6" s="1"/>
  <c r="Y66" i="6" s="1"/>
  <c r="Y39" i="6" s="1"/>
  <c r="Y28" i="6"/>
  <c r="Y32" i="6" s="1"/>
  <c r="Y29" i="6"/>
  <c r="Y33" i="6" s="1"/>
  <c r="R94" i="5"/>
  <c r="R97" i="5" s="1"/>
  <c r="AL58" i="5"/>
  <c r="AK58" i="5"/>
  <c r="Z29" i="5"/>
  <c r="Z33" i="5" s="1"/>
  <c r="Z30" i="5"/>
  <c r="Z34" i="5" s="1"/>
  <c r="Z56" i="5" s="1"/>
  <c r="Z59" i="5" s="1"/>
  <c r="Z63" i="5" s="1"/>
  <c r="Z65" i="5" s="1"/>
  <c r="Z66" i="5" s="1"/>
  <c r="Z39" i="5" s="1"/>
  <c r="Z28" i="5"/>
  <c r="Z32" i="5" s="1"/>
  <c r="N82" i="5"/>
  <c r="N83" i="5" s="1"/>
  <c r="AA20" i="5" s="1"/>
  <c r="Y28" i="5"/>
  <c r="Y32" i="5" s="1"/>
  <c r="Y29" i="5"/>
  <c r="Y33" i="5" s="1"/>
  <c r="Y30" i="5"/>
  <c r="Y34" i="5" s="1"/>
  <c r="Y56" i="5" s="1"/>
  <c r="Y59" i="5" s="1"/>
  <c r="Y63" i="5" s="1"/>
  <c r="Y65" i="5" s="1"/>
  <c r="Y66" i="5" s="1"/>
  <c r="Y39" i="5" s="1"/>
  <c r="O77" i="5"/>
  <c r="AD38" i="5" s="1"/>
  <c r="O81" i="5"/>
  <c r="O74" i="5"/>
  <c r="T92" i="4"/>
  <c r="T95" i="4" s="1"/>
  <c r="Y28" i="4"/>
  <c r="Y32" i="4" s="1"/>
  <c r="Y29" i="4"/>
  <c r="Y33" i="4" s="1"/>
  <c r="Y30" i="4"/>
  <c r="Y34" i="4" s="1"/>
  <c r="Y56" i="4" s="1"/>
  <c r="Y59" i="4" s="1"/>
  <c r="Y63" i="4" s="1"/>
  <c r="Y65" i="4" s="1"/>
  <c r="Y66" i="4" s="1"/>
  <c r="Y39" i="4" s="1"/>
  <c r="Z30" i="4"/>
  <c r="Z34" i="4" s="1"/>
  <c r="Z56" i="4" s="1"/>
  <c r="Z59" i="4" s="1"/>
  <c r="Z63" i="4" s="1"/>
  <c r="Z65" i="4" s="1"/>
  <c r="Z66" i="4" s="1"/>
  <c r="Z39" i="4" s="1"/>
  <c r="Z28" i="4"/>
  <c r="Z32" i="4" s="1"/>
  <c r="Z29" i="4"/>
  <c r="Z33" i="4" s="1"/>
  <c r="P72" i="4"/>
  <c r="AQ58" i="4"/>
  <c r="AR58" i="4"/>
  <c r="O76" i="4"/>
  <c r="N82" i="4"/>
  <c r="N83" i="4" l="1"/>
  <c r="AA20" i="4" s="1"/>
  <c r="S77" i="4"/>
  <c r="T77" i="4"/>
  <c r="U77" i="4"/>
  <c r="O77" i="4"/>
  <c r="AD38" i="4" s="1"/>
  <c r="AF38" i="4" s="1"/>
  <c r="AF57" i="4" s="1"/>
  <c r="Z35" i="5"/>
  <c r="R98" i="5"/>
  <c r="S88" i="5" s="1"/>
  <c r="S92" i="5" s="1"/>
  <c r="S94" i="5" s="1"/>
  <c r="S97" i="5" s="1"/>
  <c r="Y30" i="11"/>
  <c r="Y34" i="11" s="1"/>
  <c r="Y56" i="11" s="1"/>
  <c r="Y59" i="11" s="1"/>
  <c r="Y63" i="11" s="1"/>
  <c r="Y65" i="11" s="1"/>
  <c r="Y66" i="11" s="1"/>
  <c r="Y39" i="11" s="1"/>
  <c r="Y28" i="11"/>
  <c r="Y32" i="11" s="1"/>
  <c r="Y29" i="11"/>
  <c r="Y33" i="11" s="1"/>
  <c r="X29" i="11"/>
  <c r="X33" i="11" s="1"/>
  <c r="X30" i="11"/>
  <c r="X34" i="11" s="1"/>
  <c r="X56" i="11" s="1"/>
  <c r="X59" i="11" s="1"/>
  <c r="X63" i="11" s="1"/>
  <c r="X65" i="11" s="1"/>
  <c r="X66" i="11" s="1"/>
  <c r="X39" i="11" s="1"/>
  <c r="X28" i="11"/>
  <c r="X32" i="11" s="1"/>
  <c r="V48" i="11"/>
  <c r="V46" i="11"/>
  <c r="N76" i="11"/>
  <c r="M82" i="11"/>
  <c r="M83" i="11" s="1"/>
  <c r="Z20" i="11" s="1"/>
  <c r="S94" i="6"/>
  <c r="S97" i="6" s="1"/>
  <c r="S98" i="6" s="1"/>
  <c r="T88" i="6" s="1"/>
  <c r="T92" i="6" s="1"/>
  <c r="AB20" i="6"/>
  <c r="AB25" i="6" s="1"/>
  <c r="AC20" i="6"/>
  <c r="AC25" i="6" s="1"/>
  <c r="Z35" i="6"/>
  <c r="Z41" i="6" s="1"/>
  <c r="Z44" i="6" s="1"/>
  <c r="Z46" i="6" s="1"/>
  <c r="O79" i="6"/>
  <c r="O81" i="6"/>
  <c r="Y35" i="6"/>
  <c r="Y41" i="6" s="1"/>
  <c r="Q72" i="6"/>
  <c r="AO58" i="6"/>
  <c r="AN58" i="6"/>
  <c r="Z41" i="5"/>
  <c r="Z44" i="5" s="1"/>
  <c r="Z46" i="5" s="1"/>
  <c r="AF38" i="5"/>
  <c r="AF57" i="5" s="1"/>
  <c r="AE38" i="5"/>
  <c r="AE57" i="5" s="1"/>
  <c r="O79" i="5"/>
  <c r="P76" i="5" s="1"/>
  <c r="Y35" i="5"/>
  <c r="Y41" i="5" s="1"/>
  <c r="P72" i="5"/>
  <c r="AC20" i="5"/>
  <c r="AC25" i="5" s="1"/>
  <c r="AB20" i="5"/>
  <c r="AB25" i="5" s="1"/>
  <c r="AO58" i="5"/>
  <c r="AN58" i="5"/>
  <c r="O81" i="4"/>
  <c r="AC20" i="4"/>
  <c r="AC25" i="4" s="1"/>
  <c r="AB20" i="4"/>
  <c r="AB25" i="4" s="1"/>
  <c r="P74" i="4"/>
  <c r="AU58" i="4"/>
  <c r="AT58" i="4"/>
  <c r="Y35" i="4"/>
  <c r="Y41" i="4" s="1"/>
  <c r="Z35" i="4"/>
  <c r="Z41" i="4" s="1"/>
  <c r="Z44" i="4" s="1"/>
  <c r="Z46" i="4" s="1"/>
  <c r="T96" i="4"/>
  <c r="U88" i="4" s="1"/>
  <c r="U90" i="4" s="1"/>
  <c r="AE38" i="4" l="1"/>
  <c r="AE57" i="4" s="1"/>
  <c r="N77" i="11"/>
  <c r="AC38" i="11" s="1"/>
  <c r="AE38" i="11" s="1"/>
  <c r="AE57" i="11" s="1"/>
  <c r="O79" i="4"/>
  <c r="S98" i="5"/>
  <c r="T88" i="5" s="1"/>
  <c r="T92" i="5" s="1"/>
  <c r="X35" i="11"/>
  <c r="X41" i="11" s="1"/>
  <c r="AG38" i="4"/>
  <c r="AI38" i="4" s="1"/>
  <c r="AI57" i="4" s="1"/>
  <c r="AB20" i="11"/>
  <c r="AB25" i="11" s="1"/>
  <c r="AA20" i="11"/>
  <c r="AA25" i="11" s="1"/>
  <c r="N81" i="11"/>
  <c r="Y35" i="11"/>
  <c r="Y41" i="11" s="1"/>
  <c r="Y44" i="11" s="1"/>
  <c r="Y46" i="11" s="1"/>
  <c r="P76" i="6"/>
  <c r="O82" i="6"/>
  <c r="O83" i="6" s="1"/>
  <c r="AD20" i="6" s="1"/>
  <c r="AC29" i="6"/>
  <c r="AC33" i="6" s="1"/>
  <c r="AC30" i="6"/>
  <c r="AC34" i="6" s="1"/>
  <c r="AC56" i="6" s="1"/>
  <c r="AC59" i="6" s="1"/>
  <c r="AC63" i="6" s="1"/>
  <c r="AC65" i="6" s="1"/>
  <c r="AC66" i="6" s="1"/>
  <c r="AC39" i="6" s="1"/>
  <c r="AC28" i="6"/>
  <c r="AC32" i="6" s="1"/>
  <c r="AB28" i="6"/>
  <c r="AB32" i="6" s="1"/>
  <c r="AB29" i="6"/>
  <c r="AB33" i="6" s="1"/>
  <c r="AB30" i="6"/>
  <c r="AB34" i="6" s="1"/>
  <c r="AB56" i="6" s="1"/>
  <c r="AB59" i="6" s="1"/>
  <c r="AB63" i="6" s="1"/>
  <c r="AB65" i="6" s="1"/>
  <c r="AB66" i="6" s="1"/>
  <c r="AB39" i="6" s="1"/>
  <c r="T94" i="6"/>
  <c r="T97" i="6" s="1"/>
  <c r="Q74" i="6"/>
  <c r="AR58" i="6"/>
  <c r="AQ58" i="6"/>
  <c r="AB29" i="5"/>
  <c r="AB33" i="5" s="1"/>
  <c r="AB30" i="5"/>
  <c r="AB34" i="5" s="1"/>
  <c r="AB56" i="5" s="1"/>
  <c r="AB59" i="5" s="1"/>
  <c r="AB63" i="5" s="1"/>
  <c r="AB65" i="5" s="1"/>
  <c r="AB66" i="5" s="1"/>
  <c r="AB39" i="5" s="1"/>
  <c r="AB28" i="5"/>
  <c r="AB32" i="5" s="1"/>
  <c r="AC30" i="5"/>
  <c r="AC34" i="5" s="1"/>
  <c r="AC56" i="5" s="1"/>
  <c r="AC59" i="5" s="1"/>
  <c r="AC63" i="5" s="1"/>
  <c r="AC65" i="5" s="1"/>
  <c r="AC66" i="5" s="1"/>
  <c r="AC39" i="5" s="1"/>
  <c r="AC28" i="5"/>
  <c r="AC32" i="5" s="1"/>
  <c r="AC29" i="5"/>
  <c r="AC33" i="5" s="1"/>
  <c r="T94" i="5"/>
  <c r="T97" i="5" s="1"/>
  <c r="O82" i="5"/>
  <c r="O83" i="5" s="1"/>
  <c r="AD20" i="5" s="1"/>
  <c r="P77" i="5"/>
  <c r="AG38" i="5" s="1"/>
  <c r="P81" i="5"/>
  <c r="P74" i="5"/>
  <c r="AR58" i="5"/>
  <c r="AQ58" i="5"/>
  <c r="AB29" i="4"/>
  <c r="AB33" i="4" s="1"/>
  <c r="AB30" i="4"/>
  <c r="AB34" i="4" s="1"/>
  <c r="AB56" i="4" s="1"/>
  <c r="AB59" i="4" s="1"/>
  <c r="AB63" i="4" s="1"/>
  <c r="AB65" i="4" s="1"/>
  <c r="AB66" i="4" s="1"/>
  <c r="AB39" i="4" s="1"/>
  <c r="AB28" i="4"/>
  <c r="AB32" i="4" s="1"/>
  <c r="AC28" i="4"/>
  <c r="AC32" i="4" s="1"/>
  <c r="AC29" i="4"/>
  <c r="AC33" i="4" s="1"/>
  <c r="AC30" i="4"/>
  <c r="AC34" i="4" s="1"/>
  <c r="AC56" i="4" s="1"/>
  <c r="AC59" i="4" s="1"/>
  <c r="AC63" i="4" s="1"/>
  <c r="AC65" i="4" s="1"/>
  <c r="AC66" i="4" s="1"/>
  <c r="AC39" i="4" s="1"/>
  <c r="Q72" i="4"/>
  <c r="U92" i="4"/>
  <c r="U95" i="4" s="1"/>
  <c r="P76" i="4"/>
  <c r="O82" i="4"/>
  <c r="O83" i="4" s="1"/>
  <c r="AD20" i="4" s="1"/>
  <c r="AH38" i="4" l="1"/>
  <c r="AH57" i="4" s="1"/>
  <c r="AD38" i="11"/>
  <c r="AD57" i="11" s="1"/>
  <c r="N79" i="11"/>
  <c r="O76" i="11" s="1"/>
  <c r="AB35" i="6"/>
  <c r="AB41" i="6" s="1"/>
  <c r="AB35" i="4"/>
  <c r="AB41" i="4" s="1"/>
  <c r="AA29" i="11"/>
  <c r="AA33" i="11" s="1"/>
  <c r="AA30" i="11"/>
  <c r="AA34" i="11" s="1"/>
  <c r="AA56" i="11" s="1"/>
  <c r="AA59" i="11" s="1"/>
  <c r="AA63" i="11" s="1"/>
  <c r="AA65" i="11" s="1"/>
  <c r="AA66" i="11" s="1"/>
  <c r="AA39" i="11" s="1"/>
  <c r="AA28" i="11"/>
  <c r="AA32" i="11" s="1"/>
  <c r="AB30" i="11"/>
  <c r="AB34" i="11" s="1"/>
  <c r="AB56" i="11" s="1"/>
  <c r="AB59" i="11" s="1"/>
  <c r="AB63" i="11" s="1"/>
  <c r="AB65" i="11" s="1"/>
  <c r="AB66" i="11" s="1"/>
  <c r="AB39" i="11" s="1"/>
  <c r="AB28" i="11"/>
  <c r="AB32" i="11" s="1"/>
  <c r="AB29" i="11"/>
  <c r="AB33" i="11" s="1"/>
  <c r="AC35" i="6"/>
  <c r="AF20" i="6"/>
  <c r="AF25" i="6" s="1"/>
  <c r="AE20" i="6"/>
  <c r="AE25" i="6" s="1"/>
  <c r="AC41" i="6"/>
  <c r="AC44" i="6" s="1"/>
  <c r="AC46" i="6" s="1"/>
  <c r="AT58" i="6"/>
  <c r="AU58" i="6"/>
  <c r="T98" i="6"/>
  <c r="U88" i="6" s="1"/>
  <c r="U92" i="6" s="1"/>
  <c r="R72" i="6"/>
  <c r="P77" i="6"/>
  <c r="P81" i="6"/>
  <c r="AC35" i="5"/>
  <c r="AC41" i="5" s="1"/>
  <c r="AC44" i="5" s="1"/>
  <c r="AC46" i="5" s="1"/>
  <c r="AB35" i="5"/>
  <c r="AB41" i="5" s="1"/>
  <c r="AT58" i="5"/>
  <c r="AU58" i="5"/>
  <c r="T98" i="5"/>
  <c r="U88" i="5" s="1"/>
  <c r="U92" i="5" s="1"/>
  <c r="AH38" i="5"/>
  <c r="AH57" i="5" s="1"/>
  <c r="AI38" i="5"/>
  <c r="AI57" i="5" s="1"/>
  <c r="Q72" i="5"/>
  <c r="AE20" i="5"/>
  <c r="AE25" i="5" s="1"/>
  <c r="AF20" i="5"/>
  <c r="AF25" i="5" s="1"/>
  <c r="P79" i="5"/>
  <c r="Q76" i="5" s="1"/>
  <c r="AE20" i="4"/>
  <c r="AE25" i="4" s="1"/>
  <c r="AF20" i="4"/>
  <c r="AF25" i="4" s="1"/>
  <c r="P79" i="4"/>
  <c r="P81" i="4"/>
  <c r="AC35" i="4"/>
  <c r="AC41" i="4" s="1"/>
  <c r="AC44" i="4" s="1"/>
  <c r="AC46" i="4" s="1"/>
  <c r="AX58" i="4"/>
  <c r="AW58" i="4"/>
  <c r="U96" i="4"/>
  <c r="Q74" i="4"/>
  <c r="N82" i="11" l="1"/>
  <c r="N83" i="11" s="1"/>
  <c r="AC20" i="11" s="1"/>
  <c r="AE20" i="11" s="1"/>
  <c r="AE25" i="11" s="1"/>
  <c r="AG38" i="6"/>
  <c r="O77" i="11"/>
  <c r="AA35" i="11"/>
  <c r="AA41" i="11" s="1"/>
  <c r="AB35" i="11"/>
  <c r="AB41" i="11" s="1"/>
  <c r="AB44" i="11" s="1"/>
  <c r="AB46" i="11" s="1"/>
  <c r="AJ38" i="4"/>
  <c r="AL38" i="4" s="1"/>
  <c r="AL57" i="4" s="1"/>
  <c r="AD20" i="11"/>
  <c r="AD25" i="11" s="1"/>
  <c r="O81" i="11"/>
  <c r="R74" i="6"/>
  <c r="U94" i="6"/>
  <c r="U97" i="6" s="1"/>
  <c r="AH38" i="6"/>
  <c r="AH57" i="6" s="1"/>
  <c r="AI38" i="6"/>
  <c r="AI57" i="6" s="1"/>
  <c r="AE29" i="6"/>
  <c r="AE33" i="6" s="1"/>
  <c r="AE28" i="6"/>
  <c r="AE32" i="6" s="1"/>
  <c r="AE30" i="6"/>
  <c r="AE34" i="6" s="1"/>
  <c r="AE56" i="6" s="1"/>
  <c r="AE59" i="6" s="1"/>
  <c r="AE63" i="6" s="1"/>
  <c r="AE65" i="6" s="1"/>
  <c r="AE66" i="6" s="1"/>
  <c r="AE39" i="6" s="1"/>
  <c r="P79" i="6"/>
  <c r="AF30" i="6"/>
  <c r="AF34" i="6" s="1"/>
  <c r="AF56" i="6" s="1"/>
  <c r="AF59" i="6" s="1"/>
  <c r="AF63" i="6" s="1"/>
  <c r="AF65" i="6" s="1"/>
  <c r="AF66" i="6" s="1"/>
  <c r="AF39" i="6" s="1"/>
  <c r="AF28" i="6"/>
  <c r="AF32" i="6" s="1"/>
  <c r="AF29" i="6"/>
  <c r="AF33" i="6" s="1"/>
  <c r="P82" i="5"/>
  <c r="P83" i="5" s="1"/>
  <c r="AG20" i="5" s="1"/>
  <c r="AI20" i="5" s="1"/>
  <c r="AI25" i="5" s="1"/>
  <c r="AF28" i="5"/>
  <c r="AF32" i="5" s="1"/>
  <c r="AF29" i="5"/>
  <c r="AF33" i="5" s="1"/>
  <c r="AF30" i="5"/>
  <c r="AF34" i="5" s="1"/>
  <c r="AF56" i="5" s="1"/>
  <c r="AF59" i="5" s="1"/>
  <c r="AF63" i="5" s="1"/>
  <c r="AF65" i="5" s="1"/>
  <c r="AF66" i="5" s="1"/>
  <c r="AF39" i="5" s="1"/>
  <c r="U94" i="5"/>
  <c r="U97" i="5" s="1"/>
  <c r="AE30" i="5"/>
  <c r="AE34" i="5" s="1"/>
  <c r="AE56" i="5" s="1"/>
  <c r="AE59" i="5" s="1"/>
  <c r="AE63" i="5" s="1"/>
  <c r="AE65" i="5" s="1"/>
  <c r="AE66" i="5" s="1"/>
  <c r="AE39" i="5" s="1"/>
  <c r="AE29" i="5"/>
  <c r="AE33" i="5" s="1"/>
  <c r="AE28" i="5"/>
  <c r="AE32" i="5" s="1"/>
  <c r="Q77" i="5"/>
  <c r="AJ38" i="5" s="1"/>
  <c r="Q81" i="5"/>
  <c r="Q74" i="5"/>
  <c r="Q76" i="4"/>
  <c r="P82" i="4"/>
  <c r="P83" i="4" s="1"/>
  <c r="AG20" i="4" s="1"/>
  <c r="R72" i="4"/>
  <c r="AF28" i="4"/>
  <c r="AF32" i="4" s="1"/>
  <c r="AF29" i="4"/>
  <c r="AF33" i="4" s="1"/>
  <c r="AF30" i="4"/>
  <c r="AF34" i="4" s="1"/>
  <c r="AF56" i="4" s="1"/>
  <c r="AF59" i="4" s="1"/>
  <c r="AF63" i="4" s="1"/>
  <c r="AF65" i="4" s="1"/>
  <c r="AF66" i="4" s="1"/>
  <c r="AF39" i="4" s="1"/>
  <c r="AE30" i="4"/>
  <c r="AE34" i="4" s="1"/>
  <c r="AE56" i="4" s="1"/>
  <c r="AE59" i="4" s="1"/>
  <c r="AE63" i="4" s="1"/>
  <c r="AE65" i="4" s="1"/>
  <c r="AE66" i="4" s="1"/>
  <c r="AE39" i="4" s="1"/>
  <c r="AE28" i="4"/>
  <c r="AE32" i="4" s="1"/>
  <c r="AE29" i="4"/>
  <c r="AE33" i="4" s="1"/>
  <c r="U98" i="5" l="1"/>
  <c r="AK38" i="4"/>
  <c r="AK57" i="4" s="1"/>
  <c r="AE29" i="11"/>
  <c r="AE33" i="11" s="1"/>
  <c r="AE28" i="11"/>
  <c r="AE32" i="11" s="1"/>
  <c r="AE30" i="11"/>
  <c r="AE34" i="11" s="1"/>
  <c r="AE56" i="11" s="1"/>
  <c r="AE59" i="11" s="1"/>
  <c r="AE63" i="11" s="1"/>
  <c r="AE65" i="11" s="1"/>
  <c r="AE66" i="11" s="1"/>
  <c r="AE39" i="11" s="1"/>
  <c r="AD28" i="11"/>
  <c r="AD32" i="11" s="1"/>
  <c r="AD29" i="11"/>
  <c r="AD33" i="11" s="1"/>
  <c r="AD30" i="11"/>
  <c r="AD34" i="11" s="1"/>
  <c r="AD56" i="11" s="1"/>
  <c r="AD59" i="11" s="1"/>
  <c r="AD63" i="11" s="1"/>
  <c r="AD65" i="11" s="1"/>
  <c r="AD66" i="11" s="1"/>
  <c r="AD39" i="11" s="1"/>
  <c r="AF35" i="6"/>
  <c r="AF41" i="6" s="1"/>
  <c r="AF44" i="6" s="1"/>
  <c r="AF46" i="6" s="1"/>
  <c r="AW58" i="6"/>
  <c r="AX58" i="6"/>
  <c r="Q76" i="6"/>
  <c r="P82" i="6"/>
  <c r="P83" i="6" s="1"/>
  <c r="AG20" i="6" s="1"/>
  <c r="U98" i="6"/>
  <c r="S72" i="6"/>
  <c r="AE35" i="6"/>
  <c r="AE41" i="6" s="1"/>
  <c r="AH20" i="5"/>
  <c r="AH25" i="5" s="1"/>
  <c r="AE35" i="5"/>
  <c r="AE41" i="5" s="1"/>
  <c r="AX58" i="5"/>
  <c r="AW58" i="5"/>
  <c r="AF35" i="5"/>
  <c r="AF41" i="5" s="1"/>
  <c r="AF44" i="5" s="1"/>
  <c r="AF46" i="5" s="1"/>
  <c r="Q79" i="5"/>
  <c r="R76" i="5" s="1"/>
  <c r="AK38" i="5"/>
  <c r="AK57" i="5" s="1"/>
  <c r="AL38" i="5"/>
  <c r="AL57" i="5" s="1"/>
  <c r="AH28" i="5"/>
  <c r="AH32" i="5" s="1"/>
  <c r="AH29" i="5"/>
  <c r="AH33" i="5" s="1"/>
  <c r="AH30" i="5"/>
  <c r="AH34" i="5" s="1"/>
  <c r="AH56" i="5" s="1"/>
  <c r="AH59" i="5" s="1"/>
  <c r="AH63" i="5" s="1"/>
  <c r="AH65" i="5" s="1"/>
  <c r="AH66" i="5" s="1"/>
  <c r="AH39" i="5" s="1"/>
  <c r="R72" i="5"/>
  <c r="AI28" i="5"/>
  <c r="AI32" i="5" s="1"/>
  <c r="AI29" i="5"/>
  <c r="AI33" i="5" s="1"/>
  <c r="AI30" i="5"/>
  <c r="AI34" i="5" s="1"/>
  <c r="AI56" i="5" s="1"/>
  <c r="AI59" i="5" s="1"/>
  <c r="AI63" i="5" s="1"/>
  <c r="AI65" i="5" s="1"/>
  <c r="AI66" i="5" s="1"/>
  <c r="AI39" i="5" s="1"/>
  <c r="AF35" i="4"/>
  <c r="AF41" i="4" s="1"/>
  <c r="AF44" i="4" s="1"/>
  <c r="AF46" i="4" s="1"/>
  <c r="AI20" i="4"/>
  <c r="AI25" i="4" s="1"/>
  <c r="AH20" i="4"/>
  <c r="AH25" i="4" s="1"/>
  <c r="AE35" i="4"/>
  <c r="AE41" i="4" s="1"/>
  <c r="R74" i="4"/>
  <c r="Q79" i="4"/>
  <c r="Q81" i="4"/>
  <c r="AD35" i="11" l="1"/>
  <c r="AD41" i="11" s="1"/>
  <c r="AE35" i="11"/>
  <c r="AE41" i="11" s="1"/>
  <c r="AE44" i="11" s="1"/>
  <c r="AE46" i="11" s="1"/>
  <c r="AM38" i="4"/>
  <c r="AN38" i="4" s="1"/>
  <c r="AN57" i="4" s="1"/>
  <c r="S74" i="6"/>
  <c r="AI20" i="6"/>
  <c r="AI25" i="6" s="1"/>
  <c r="AH20" i="6"/>
  <c r="AH25" i="6" s="1"/>
  <c r="Q77" i="6"/>
  <c r="AJ38" i="6" s="1"/>
  <c r="Q81" i="6"/>
  <c r="AH35" i="5"/>
  <c r="AH41" i="5" s="1"/>
  <c r="R81" i="5"/>
  <c r="R74" i="5"/>
  <c r="R77" i="5"/>
  <c r="AM38" i="5" s="1"/>
  <c r="AI35" i="5"/>
  <c r="AI41" i="5" s="1"/>
  <c r="AI44" i="5" s="1"/>
  <c r="AI46" i="5" s="1"/>
  <c r="Q82" i="5"/>
  <c r="Q83" i="5" s="1"/>
  <c r="AJ20" i="5" s="1"/>
  <c r="S72" i="4"/>
  <c r="R76" i="4"/>
  <c r="Q82" i="4"/>
  <c r="Q83" i="4" s="1"/>
  <c r="AJ20" i="4" s="1"/>
  <c r="AH28" i="4"/>
  <c r="AH32" i="4" s="1"/>
  <c r="AH29" i="4"/>
  <c r="AH33" i="4" s="1"/>
  <c r="AH30" i="4"/>
  <c r="AH34" i="4" s="1"/>
  <c r="AH56" i="4" s="1"/>
  <c r="AH59" i="4" s="1"/>
  <c r="AH63" i="4" s="1"/>
  <c r="AH65" i="4" s="1"/>
  <c r="AH66" i="4" s="1"/>
  <c r="AH39" i="4" s="1"/>
  <c r="AI28" i="4"/>
  <c r="AI32" i="4" s="1"/>
  <c r="AI29" i="4"/>
  <c r="AI33" i="4" s="1"/>
  <c r="AI30" i="4"/>
  <c r="AI34" i="4" s="1"/>
  <c r="AI56" i="4" s="1"/>
  <c r="AI59" i="4" s="1"/>
  <c r="AI63" i="4" s="1"/>
  <c r="AI65" i="4" s="1"/>
  <c r="AI66" i="4" s="1"/>
  <c r="AI39" i="4" s="1"/>
  <c r="AO38" i="4" l="1"/>
  <c r="AO57" i="4" s="1"/>
  <c r="AL38" i="6"/>
  <c r="AL57" i="6" s="1"/>
  <c r="AK38" i="6"/>
  <c r="AK57" i="6" s="1"/>
  <c r="AH30" i="6"/>
  <c r="AH34" i="6" s="1"/>
  <c r="AH56" i="6" s="1"/>
  <c r="AH59" i="6" s="1"/>
  <c r="AH63" i="6" s="1"/>
  <c r="AH65" i="6" s="1"/>
  <c r="AH66" i="6" s="1"/>
  <c r="AH39" i="6" s="1"/>
  <c r="AH29" i="6"/>
  <c r="AH33" i="6" s="1"/>
  <c r="AH28" i="6"/>
  <c r="AH32" i="6" s="1"/>
  <c r="AH35" i="6" s="1"/>
  <c r="T72" i="6"/>
  <c r="Q79" i="6"/>
  <c r="AI29" i="6"/>
  <c r="AI33" i="6" s="1"/>
  <c r="AI28" i="6"/>
  <c r="AI32" i="6" s="1"/>
  <c r="AI30" i="6"/>
  <c r="AI34" i="6" s="1"/>
  <c r="AI56" i="6" s="1"/>
  <c r="AI59" i="6" s="1"/>
  <c r="AI63" i="6" s="1"/>
  <c r="AI65" i="6" s="1"/>
  <c r="AI66" i="6" s="1"/>
  <c r="AI39" i="6" s="1"/>
  <c r="AL20" i="5"/>
  <c r="AL25" i="5" s="1"/>
  <c r="AK20" i="5"/>
  <c r="AK25" i="5" s="1"/>
  <c r="S72" i="5"/>
  <c r="AO38" i="5"/>
  <c r="AO57" i="5" s="1"/>
  <c r="AN38" i="5"/>
  <c r="AN57" i="5" s="1"/>
  <c r="R79" i="5"/>
  <c r="S76" i="5" s="1"/>
  <c r="AL20" i="4"/>
  <c r="AL25" i="4" s="1"/>
  <c r="AK20" i="4"/>
  <c r="AK25" i="4" s="1"/>
  <c r="R79" i="4"/>
  <c r="R81" i="4"/>
  <c r="AH35" i="4"/>
  <c r="AH41" i="4" s="1"/>
  <c r="S74" i="4"/>
  <c r="AI35" i="4"/>
  <c r="AI41" i="4" s="1"/>
  <c r="AI44" i="4" s="1"/>
  <c r="AI46" i="4" s="1"/>
  <c r="AH41" i="6" l="1"/>
  <c r="AP38" i="4"/>
  <c r="T74" i="6"/>
  <c r="AI35" i="6"/>
  <c r="AI41" i="6" s="1"/>
  <c r="AI44" i="6" s="1"/>
  <c r="AI46" i="6" s="1"/>
  <c r="R76" i="6"/>
  <c r="Q82" i="6"/>
  <c r="Q83" i="6" s="1"/>
  <c r="AJ20" i="6" s="1"/>
  <c r="S81" i="5"/>
  <c r="S77" i="5"/>
  <c r="AP38" i="5" s="1"/>
  <c r="S74" i="5"/>
  <c r="AK28" i="5"/>
  <c r="AK32" i="5" s="1"/>
  <c r="AK29" i="5"/>
  <c r="AK33" i="5" s="1"/>
  <c r="AK30" i="5"/>
  <c r="AK34" i="5" s="1"/>
  <c r="AK56" i="5" s="1"/>
  <c r="AK59" i="5" s="1"/>
  <c r="AK63" i="5" s="1"/>
  <c r="AK65" i="5" s="1"/>
  <c r="AK66" i="5" s="1"/>
  <c r="AK39" i="5" s="1"/>
  <c r="R82" i="5"/>
  <c r="R83" i="5" s="1"/>
  <c r="AM20" i="5" s="1"/>
  <c r="AL29" i="5"/>
  <c r="AL33" i="5" s="1"/>
  <c r="AL30" i="5"/>
  <c r="AL34" i="5" s="1"/>
  <c r="AL56" i="5" s="1"/>
  <c r="AL59" i="5" s="1"/>
  <c r="AL63" i="5" s="1"/>
  <c r="AL65" i="5" s="1"/>
  <c r="AL66" i="5" s="1"/>
  <c r="AL39" i="5" s="1"/>
  <c r="AL28" i="5"/>
  <c r="AL32" i="5" s="1"/>
  <c r="T72" i="4"/>
  <c r="S76" i="4"/>
  <c r="R82" i="4"/>
  <c r="R83" i="4" s="1"/>
  <c r="AM20" i="4" s="1"/>
  <c r="AK28" i="4"/>
  <c r="AK32" i="4" s="1"/>
  <c r="AK29" i="4"/>
  <c r="AK33" i="4" s="1"/>
  <c r="AK30" i="4"/>
  <c r="AK34" i="4" s="1"/>
  <c r="AK56" i="4" s="1"/>
  <c r="AK59" i="4" s="1"/>
  <c r="AK63" i="4" s="1"/>
  <c r="AK65" i="4" s="1"/>
  <c r="AK66" i="4" s="1"/>
  <c r="AK39" i="4" s="1"/>
  <c r="AR38" i="4"/>
  <c r="AR57" i="4" s="1"/>
  <c r="AQ38" i="4"/>
  <c r="AQ57" i="4" s="1"/>
  <c r="AL29" i="4"/>
  <c r="AL33" i="4" s="1"/>
  <c r="AL30" i="4"/>
  <c r="AL34" i="4" s="1"/>
  <c r="AL56" i="4" s="1"/>
  <c r="AL59" i="4" s="1"/>
  <c r="AL63" i="4" s="1"/>
  <c r="AL65" i="4" s="1"/>
  <c r="AL66" i="4" s="1"/>
  <c r="AL39" i="4" s="1"/>
  <c r="AL28" i="4"/>
  <c r="AL32" i="4" s="1"/>
  <c r="S79" i="5" l="1"/>
  <c r="T76" i="5" s="1"/>
  <c r="AL35" i="4"/>
  <c r="AL41" i="4" s="1"/>
  <c r="AL44" i="4" s="1"/>
  <c r="AL46" i="4" s="1"/>
  <c r="R81" i="6"/>
  <c r="R77" i="6"/>
  <c r="AM38" i="6" s="1"/>
  <c r="AL20" i="6"/>
  <c r="AL25" i="6" s="1"/>
  <c r="AK20" i="6"/>
  <c r="AK25" i="6" s="1"/>
  <c r="U72" i="6"/>
  <c r="AK35" i="5"/>
  <c r="AK41" i="5" s="1"/>
  <c r="AO20" i="5"/>
  <c r="AO25" i="5" s="1"/>
  <c r="AN20" i="5"/>
  <c r="AN25" i="5" s="1"/>
  <c r="AL35" i="5"/>
  <c r="AL41" i="5" s="1"/>
  <c r="AL44" i="5" s="1"/>
  <c r="AL46" i="5" s="1"/>
  <c r="T72" i="5"/>
  <c r="S82" i="5"/>
  <c r="S83" i="5" s="1"/>
  <c r="AP20" i="5" s="1"/>
  <c r="AR38" i="5"/>
  <c r="AR57" i="5" s="1"/>
  <c r="AQ38" i="5"/>
  <c r="AQ57" i="5" s="1"/>
  <c r="AO20" i="4"/>
  <c r="AO25" i="4" s="1"/>
  <c r="AN20" i="4"/>
  <c r="AN25" i="4" s="1"/>
  <c r="S79" i="4"/>
  <c r="S81" i="4"/>
  <c r="AK35" i="4"/>
  <c r="AK41" i="4" s="1"/>
  <c r="T74" i="4"/>
  <c r="AS38" i="4" l="1"/>
  <c r="AU38" i="4" s="1"/>
  <c r="AU57" i="4" s="1"/>
  <c r="AO38" i="6"/>
  <c r="AO57" i="6" s="1"/>
  <c r="AN38" i="6"/>
  <c r="AN57" i="6" s="1"/>
  <c r="AL28" i="6"/>
  <c r="AL32" i="6" s="1"/>
  <c r="AL29" i="6"/>
  <c r="AL33" i="6" s="1"/>
  <c r="AL30" i="6"/>
  <c r="AL34" i="6" s="1"/>
  <c r="AL56" i="6" s="1"/>
  <c r="AL59" i="6" s="1"/>
  <c r="AL63" i="6" s="1"/>
  <c r="AL65" i="6" s="1"/>
  <c r="AL66" i="6" s="1"/>
  <c r="AL39" i="6" s="1"/>
  <c r="U74" i="6"/>
  <c r="AK28" i="6"/>
  <c r="AK32" i="6" s="1"/>
  <c r="AK30" i="6"/>
  <c r="AK34" i="6" s="1"/>
  <c r="AK56" i="6" s="1"/>
  <c r="AK59" i="6" s="1"/>
  <c r="AK63" i="6" s="1"/>
  <c r="AK65" i="6" s="1"/>
  <c r="AK66" i="6" s="1"/>
  <c r="AK39" i="6" s="1"/>
  <c r="AK29" i="6"/>
  <c r="AK33" i="6" s="1"/>
  <c r="R79" i="6"/>
  <c r="AR20" i="5"/>
  <c r="AR25" i="5" s="1"/>
  <c r="AQ20" i="5"/>
  <c r="AQ25" i="5" s="1"/>
  <c r="T81" i="5"/>
  <c r="T74" i="5"/>
  <c r="T77" i="5"/>
  <c r="AO30" i="5"/>
  <c r="AO34" i="5" s="1"/>
  <c r="AO56" i="5" s="1"/>
  <c r="AO59" i="5" s="1"/>
  <c r="AO63" i="5" s="1"/>
  <c r="AO65" i="5" s="1"/>
  <c r="AO66" i="5" s="1"/>
  <c r="AO39" i="5" s="1"/>
  <c r="AO28" i="5"/>
  <c r="AO32" i="5" s="1"/>
  <c r="AO29" i="5"/>
  <c r="AO33" i="5" s="1"/>
  <c r="AN29" i="5"/>
  <c r="AN33" i="5" s="1"/>
  <c r="AN28" i="5"/>
  <c r="AN32" i="5" s="1"/>
  <c r="AN30" i="5"/>
  <c r="AN34" i="5" s="1"/>
  <c r="AN56" i="5" s="1"/>
  <c r="AN59" i="5" s="1"/>
  <c r="AN63" i="5" s="1"/>
  <c r="AN65" i="5" s="1"/>
  <c r="AN66" i="5" s="1"/>
  <c r="AN39" i="5" s="1"/>
  <c r="U72" i="4"/>
  <c r="T76" i="4"/>
  <c r="S82" i="4"/>
  <c r="S83" i="4" s="1"/>
  <c r="AP20" i="4" s="1"/>
  <c r="AN29" i="4"/>
  <c r="AN33" i="4" s="1"/>
  <c r="AN30" i="4"/>
  <c r="AN34" i="4" s="1"/>
  <c r="AN56" i="4" s="1"/>
  <c r="AN59" i="4" s="1"/>
  <c r="AN63" i="4" s="1"/>
  <c r="AN65" i="4" s="1"/>
  <c r="AN66" i="4" s="1"/>
  <c r="AN39" i="4" s="1"/>
  <c r="AN28" i="4"/>
  <c r="AN32" i="4" s="1"/>
  <c r="AO30" i="4"/>
  <c r="AO34" i="4" s="1"/>
  <c r="AO56" i="4" s="1"/>
  <c r="AO59" i="4" s="1"/>
  <c r="AO63" i="4" s="1"/>
  <c r="AO65" i="4" s="1"/>
  <c r="AO66" i="4" s="1"/>
  <c r="AO39" i="4" s="1"/>
  <c r="AO28" i="4"/>
  <c r="AO32" i="4" s="1"/>
  <c r="AO29" i="4"/>
  <c r="AO33" i="4" s="1"/>
  <c r="AN35" i="4" l="1"/>
  <c r="AN41" i="4" s="1"/>
  <c r="AT38" i="4"/>
  <c r="AT57" i="4" s="1"/>
  <c r="S76" i="6"/>
  <c r="R82" i="6"/>
  <c r="R83" i="6" s="1"/>
  <c r="AM20" i="6" s="1"/>
  <c r="AL35" i="6"/>
  <c r="AL41" i="6" s="1"/>
  <c r="AL44" i="6" s="1"/>
  <c r="AL46" i="6" s="1"/>
  <c r="AK35" i="6"/>
  <c r="AK41" i="6" s="1"/>
  <c r="AS38" i="5"/>
  <c r="T79" i="5"/>
  <c r="U76" i="5" s="1"/>
  <c r="AO35" i="5"/>
  <c r="AO41" i="5" s="1"/>
  <c r="AO44" i="5" s="1"/>
  <c r="AO46" i="5" s="1"/>
  <c r="U72" i="5"/>
  <c r="AN35" i="5"/>
  <c r="AN41" i="5" s="1"/>
  <c r="AQ30" i="5"/>
  <c r="AQ34" i="5" s="1"/>
  <c r="AQ56" i="5" s="1"/>
  <c r="AQ59" i="5" s="1"/>
  <c r="AQ63" i="5" s="1"/>
  <c r="AQ65" i="5" s="1"/>
  <c r="AQ66" i="5" s="1"/>
  <c r="AQ39" i="5" s="1"/>
  <c r="AQ29" i="5"/>
  <c r="AQ33" i="5" s="1"/>
  <c r="AQ28" i="5"/>
  <c r="AQ32" i="5" s="1"/>
  <c r="AR28" i="5"/>
  <c r="AR32" i="5" s="1"/>
  <c r="AR29" i="5"/>
  <c r="AR33" i="5" s="1"/>
  <c r="AR30" i="5"/>
  <c r="AR34" i="5" s="1"/>
  <c r="AR56" i="5" s="1"/>
  <c r="AR59" i="5" s="1"/>
  <c r="AR63" i="5" s="1"/>
  <c r="AR65" i="5" s="1"/>
  <c r="AR66" i="5" s="1"/>
  <c r="AR39" i="5" s="1"/>
  <c r="AO35" i="4"/>
  <c r="AO41" i="4" s="1"/>
  <c r="AO44" i="4" s="1"/>
  <c r="AO46" i="4" s="1"/>
  <c r="AR20" i="4"/>
  <c r="AR25" i="4" s="1"/>
  <c r="AQ20" i="4"/>
  <c r="AQ25" i="4" s="1"/>
  <c r="T79" i="4"/>
  <c r="T81" i="4"/>
  <c r="U74" i="4"/>
  <c r="T82" i="5" l="1"/>
  <c r="T83" i="5" s="1"/>
  <c r="AS20" i="5" s="1"/>
  <c r="AV38" i="4"/>
  <c r="AX38" i="4" s="1"/>
  <c r="AX57" i="4" s="1"/>
  <c r="AO20" i="6"/>
  <c r="AO25" i="6" s="1"/>
  <c r="AN20" i="6"/>
  <c r="AN25" i="6" s="1"/>
  <c r="S81" i="6"/>
  <c r="S77" i="6"/>
  <c r="AP38" i="6" s="1"/>
  <c r="AU20" i="5"/>
  <c r="AU25" i="5" s="1"/>
  <c r="AT20" i="5"/>
  <c r="AT25" i="5" s="1"/>
  <c r="U74" i="5"/>
  <c r="U77" i="5"/>
  <c r="AV38" i="5" s="1"/>
  <c r="U81" i="5"/>
  <c r="AR35" i="5"/>
  <c r="AR41" i="5" s="1"/>
  <c r="AR44" i="5" s="1"/>
  <c r="AR46" i="5" s="1"/>
  <c r="AQ35" i="5"/>
  <c r="AQ41" i="5" s="1"/>
  <c r="AU38" i="5"/>
  <c r="AU57" i="5" s="1"/>
  <c r="AT38" i="5"/>
  <c r="AT57" i="5" s="1"/>
  <c r="U76" i="4"/>
  <c r="T82" i="4"/>
  <c r="T83" i="4" s="1"/>
  <c r="AS20" i="4" s="1"/>
  <c r="AW38" i="4"/>
  <c r="AW57" i="4" s="1"/>
  <c r="AQ30" i="4"/>
  <c r="AQ34" i="4" s="1"/>
  <c r="AQ56" i="4" s="1"/>
  <c r="AQ59" i="4" s="1"/>
  <c r="AQ63" i="4" s="1"/>
  <c r="AQ65" i="4" s="1"/>
  <c r="AQ66" i="4" s="1"/>
  <c r="AQ39" i="4" s="1"/>
  <c r="AQ29" i="4"/>
  <c r="AQ33" i="4" s="1"/>
  <c r="AQ28" i="4"/>
  <c r="AQ32" i="4" s="1"/>
  <c r="AQ35" i="4" s="1"/>
  <c r="AR28" i="4"/>
  <c r="AR32" i="4" s="1"/>
  <c r="AR29" i="4"/>
  <c r="AR33" i="4" s="1"/>
  <c r="AR30" i="4"/>
  <c r="AR34" i="4" s="1"/>
  <c r="AR56" i="4" s="1"/>
  <c r="AR59" i="4" s="1"/>
  <c r="AR63" i="4" s="1"/>
  <c r="AR65" i="4" s="1"/>
  <c r="AR66" i="4" s="1"/>
  <c r="AR39" i="4" s="1"/>
  <c r="AR38" i="6" l="1"/>
  <c r="AR57" i="6" s="1"/>
  <c r="AQ38" i="6"/>
  <c r="AQ57" i="6" s="1"/>
  <c r="S79" i="6"/>
  <c r="AN28" i="6"/>
  <c r="AN32" i="6" s="1"/>
  <c r="AN29" i="6"/>
  <c r="AN33" i="6" s="1"/>
  <c r="AN30" i="6"/>
  <c r="AN34" i="6" s="1"/>
  <c r="AN56" i="6" s="1"/>
  <c r="AN59" i="6" s="1"/>
  <c r="AN63" i="6" s="1"/>
  <c r="AN65" i="6" s="1"/>
  <c r="AN66" i="6" s="1"/>
  <c r="AN39" i="6" s="1"/>
  <c r="AO29" i="6"/>
  <c r="AO33" i="6" s="1"/>
  <c r="AO30" i="6"/>
  <c r="AO34" i="6" s="1"/>
  <c r="AO56" i="6" s="1"/>
  <c r="AO59" i="6" s="1"/>
  <c r="AO63" i="6" s="1"/>
  <c r="AO65" i="6" s="1"/>
  <c r="AO66" i="6" s="1"/>
  <c r="AO39" i="6" s="1"/>
  <c r="AO28" i="6"/>
  <c r="AO32" i="6" s="1"/>
  <c r="U79" i="5"/>
  <c r="U82" i="5" s="1"/>
  <c r="U83" i="5" s="1"/>
  <c r="AV20" i="5" s="1"/>
  <c r="AW38" i="5"/>
  <c r="AW57" i="5" s="1"/>
  <c r="AX38" i="5"/>
  <c r="AX57" i="5" s="1"/>
  <c r="AT30" i="5"/>
  <c r="AT34" i="5" s="1"/>
  <c r="AT56" i="5" s="1"/>
  <c r="AT59" i="5" s="1"/>
  <c r="AT63" i="5" s="1"/>
  <c r="AT65" i="5" s="1"/>
  <c r="AT66" i="5" s="1"/>
  <c r="AT39" i="5" s="1"/>
  <c r="AT28" i="5"/>
  <c r="AT32" i="5" s="1"/>
  <c r="AT29" i="5"/>
  <c r="AT33" i="5" s="1"/>
  <c r="AU28" i="5"/>
  <c r="AU32" i="5" s="1"/>
  <c r="AU29" i="5"/>
  <c r="AU33" i="5" s="1"/>
  <c r="AU30" i="5"/>
  <c r="AU34" i="5" s="1"/>
  <c r="AU56" i="5" s="1"/>
  <c r="AU59" i="5" s="1"/>
  <c r="AU63" i="5" s="1"/>
  <c r="AU65" i="5" s="1"/>
  <c r="AU66" i="5" s="1"/>
  <c r="AU39" i="5" s="1"/>
  <c r="AU20" i="4"/>
  <c r="AU25" i="4" s="1"/>
  <c r="AT20" i="4"/>
  <c r="AT25" i="4" s="1"/>
  <c r="AQ41" i="4"/>
  <c r="AR35" i="4"/>
  <c r="AR41" i="4" s="1"/>
  <c r="AR44" i="4" s="1"/>
  <c r="AR46" i="4" s="1"/>
  <c r="U79" i="4"/>
  <c r="U82" i="4" s="1"/>
  <c r="U81" i="4"/>
  <c r="AN35" i="6" l="1"/>
  <c r="AN41" i="6" s="1"/>
  <c r="T76" i="6"/>
  <c r="S82" i="6"/>
  <c r="S83" i="6" s="1"/>
  <c r="AP20" i="6" s="1"/>
  <c r="AO35" i="6"/>
  <c r="AO41" i="6" s="1"/>
  <c r="AO44" i="6" s="1"/>
  <c r="AO46" i="6" s="1"/>
  <c r="AW20" i="5"/>
  <c r="AW25" i="5" s="1"/>
  <c r="AX20" i="5"/>
  <c r="AX25" i="5" s="1"/>
  <c r="AT35" i="5"/>
  <c r="AT41" i="5" s="1"/>
  <c r="AU35" i="5"/>
  <c r="AU41" i="5" s="1"/>
  <c r="AU44" i="5" s="1"/>
  <c r="AU46" i="5" s="1"/>
  <c r="U83" i="4"/>
  <c r="AV20" i="4" s="1"/>
  <c r="AW20" i="4" s="1"/>
  <c r="AW25" i="4" s="1"/>
  <c r="AT28" i="4"/>
  <c r="AT32" i="4" s="1"/>
  <c r="AT30" i="4"/>
  <c r="AT34" i="4" s="1"/>
  <c r="AT56" i="4" s="1"/>
  <c r="AT59" i="4" s="1"/>
  <c r="AT63" i="4" s="1"/>
  <c r="AT65" i="4" s="1"/>
  <c r="AT66" i="4" s="1"/>
  <c r="AT39" i="4" s="1"/>
  <c r="AT29" i="4"/>
  <c r="AT33" i="4" s="1"/>
  <c r="AU29" i="4"/>
  <c r="AU33" i="4" s="1"/>
  <c r="AU30" i="4"/>
  <c r="AU34" i="4" s="1"/>
  <c r="AU56" i="4" s="1"/>
  <c r="AU59" i="4" s="1"/>
  <c r="AU63" i="4" s="1"/>
  <c r="AU65" i="4" s="1"/>
  <c r="AU66" i="4" s="1"/>
  <c r="AU39" i="4" s="1"/>
  <c r="AU28" i="4"/>
  <c r="AU32" i="4" s="1"/>
  <c r="AX20" i="4" l="1"/>
  <c r="AX25" i="4" s="1"/>
  <c r="AX30" i="4" s="1"/>
  <c r="AX34" i="4" s="1"/>
  <c r="AX56" i="4" s="1"/>
  <c r="AX59" i="4" s="1"/>
  <c r="AX63" i="4" s="1"/>
  <c r="AX65" i="4" s="1"/>
  <c r="AX66" i="4" s="1"/>
  <c r="AX39" i="4" s="1"/>
  <c r="AR20" i="6"/>
  <c r="AR25" i="6" s="1"/>
  <c r="AQ20" i="6"/>
  <c r="AQ25" i="6" s="1"/>
  <c r="T81" i="6"/>
  <c r="T77" i="6"/>
  <c r="AS38" i="6" s="1"/>
  <c r="AX29" i="5"/>
  <c r="AX33" i="5" s="1"/>
  <c r="AX30" i="5"/>
  <c r="AX34" i="5" s="1"/>
  <c r="AX56" i="5" s="1"/>
  <c r="AX59" i="5" s="1"/>
  <c r="AX63" i="5" s="1"/>
  <c r="AX65" i="5" s="1"/>
  <c r="AX66" i="5" s="1"/>
  <c r="AX39" i="5" s="1"/>
  <c r="AX28" i="5"/>
  <c r="AX32" i="5" s="1"/>
  <c r="AX35" i="5" s="1"/>
  <c r="AW28" i="5"/>
  <c r="AW32" i="5" s="1"/>
  <c r="AW29" i="5"/>
  <c r="AW33" i="5" s="1"/>
  <c r="AW30" i="5"/>
  <c r="AW34" i="5" s="1"/>
  <c r="AW56" i="5" s="1"/>
  <c r="AW59" i="5" s="1"/>
  <c r="AW63" i="5" s="1"/>
  <c r="AW65" i="5" s="1"/>
  <c r="AW66" i="5" s="1"/>
  <c r="AW39" i="5" s="1"/>
  <c r="AU35" i="4"/>
  <c r="AU41" i="4" s="1"/>
  <c r="AU44" i="4" s="1"/>
  <c r="AU46" i="4" s="1"/>
  <c r="AT35" i="4"/>
  <c r="AT41" i="4" s="1"/>
  <c r="AW28" i="4"/>
  <c r="AW32" i="4" s="1"/>
  <c r="AW29" i="4"/>
  <c r="AW33" i="4" s="1"/>
  <c r="AW30" i="4"/>
  <c r="AW34" i="4" s="1"/>
  <c r="AW56" i="4" s="1"/>
  <c r="AW59" i="4" s="1"/>
  <c r="AW63" i="4" s="1"/>
  <c r="AW65" i="4" s="1"/>
  <c r="AW66" i="4" s="1"/>
  <c r="AW39" i="4" s="1"/>
  <c r="AX28" i="4" l="1"/>
  <c r="AX32" i="4" s="1"/>
  <c r="AX29" i="4"/>
  <c r="AX33" i="4" s="1"/>
  <c r="AU38" i="6"/>
  <c r="AU57" i="6" s="1"/>
  <c r="AT38" i="6"/>
  <c r="AT57" i="6" s="1"/>
  <c r="T79" i="6"/>
  <c r="AQ29" i="6"/>
  <c r="AQ33" i="6" s="1"/>
  <c r="AQ30" i="6"/>
  <c r="AQ34" i="6" s="1"/>
  <c r="AQ56" i="6" s="1"/>
  <c r="AQ59" i="6" s="1"/>
  <c r="AQ63" i="6" s="1"/>
  <c r="AQ65" i="6" s="1"/>
  <c r="AQ66" i="6" s="1"/>
  <c r="AQ39" i="6" s="1"/>
  <c r="AQ28" i="6"/>
  <c r="AQ32" i="6" s="1"/>
  <c r="AQ35" i="6" s="1"/>
  <c r="AR28" i="6"/>
  <c r="AR32" i="6" s="1"/>
  <c r="AR30" i="6"/>
  <c r="AR34" i="6" s="1"/>
  <c r="AR56" i="6" s="1"/>
  <c r="AR59" i="6" s="1"/>
  <c r="AR63" i="6" s="1"/>
  <c r="AR65" i="6" s="1"/>
  <c r="AR66" i="6" s="1"/>
  <c r="AR39" i="6" s="1"/>
  <c r="AR29" i="6"/>
  <c r="AR33" i="6" s="1"/>
  <c r="AX41" i="5"/>
  <c r="AX44" i="5" s="1"/>
  <c r="AX46" i="5" s="1"/>
  <c r="AW35" i="5"/>
  <c r="AW41" i="5" s="1"/>
  <c r="AW35" i="4"/>
  <c r="AW41" i="4" s="1"/>
  <c r="AX35" i="4" l="1"/>
  <c r="AX41" i="4" s="1"/>
  <c r="AX44" i="4" s="1"/>
  <c r="AX46" i="4" s="1"/>
  <c r="AR35" i="6"/>
  <c r="AR41" i="6" s="1"/>
  <c r="AR44" i="6" s="1"/>
  <c r="AR46" i="6" s="1"/>
  <c r="AQ41" i="6"/>
  <c r="U76" i="6"/>
  <c r="T82" i="6"/>
  <c r="T83" i="6" s="1"/>
  <c r="AS20" i="6" s="1"/>
  <c r="AU20" i="6" l="1"/>
  <c r="AU25" i="6" s="1"/>
  <c r="AT20" i="6"/>
  <c r="AT25" i="6" s="1"/>
  <c r="U81" i="6"/>
  <c r="U77" i="6"/>
  <c r="AV38" i="6" s="1"/>
  <c r="C63" i="3"/>
  <c r="C64" i="3"/>
  <c r="C65" i="3"/>
  <c r="C100" i="3"/>
  <c r="C101" i="3"/>
  <c r="C102" i="3"/>
  <c r="D63" i="3"/>
  <c r="E63" i="3"/>
  <c r="F63" i="3"/>
  <c r="D64" i="3"/>
  <c r="E64" i="3"/>
  <c r="F64" i="3"/>
  <c r="G64" i="3"/>
  <c r="D65" i="3"/>
  <c r="E65" i="3"/>
  <c r="F65" i="3"/>
  <c r="G65" i="3"/>
  <c r="D100" i="3"/>
  <c r="E100" i="3"/>
  <c r="F100" i="3"/>
  <c r="G100" i="3"/>
  <c r="D101" i="3"/>
  <c r="E101" i="3"/>
  <c r="F101" i="3"/>
  <c r="G101" i="3"/>
  <c r="D102" i="3"/>
  <c r="E102" i="3"/>
  <c r="F102" i="3"/>
  <c r="G102" i="3"/>
  <c r="AW38" i="6" l="1"/>
  <c r="AW57" i="6" s="1"/>
  <c r="AX38" i="6"/>
  <c r="AX57" i="6" s="1"/>
  <c r="U79" i="6"/>
  <c r="U82" i="6" s="1"/>
  <c r="U83" i="6" s="1"/>
  <c r="AV20" i="6" s="1"/>
  <c r="AT30" i="6"/>
  <c r="AT34" i="6" s="1"/>
  <c r="AT56" i="6" s="1"/>
  <c r="AT59" i="6" s="1"/>
  <c r="AT63" i="6" s="1"/>
  <c r="AT65" i="6" s="1"/>
  <c r="AT66" i="6" s="1"/>
  <c r="AT39" i="6" s="1"/>
  <c r="AT28" i="6"/>
  <c r="AT32" i="6" s="1"/>
  <c r="AT29" i="6"/>
  <c r="AT33" i="6" s="1"/>
  <c r="AU28" i="6"/>
  <c r="AU32" i="6" s="1"/>
  <c r="AU30" i="6"/>
  <c r="AU34" i="6" s="1"/>
  <c r="AU56" i="6" s="1"/>
  <c r="AU59" i="6" s="1"/>
  <c r="AU63" i="6" s="1"/>
  <c r="AU65" i="6" s="1"/>
  <c r="AU66" i="6" s="1"/>
  <c r="AU39" i="6" s="1"/>
  <c r="AU29" i="6"/>
  <c r="AU33" i="6" s="1"/>
  <c r="Q102" i="3"/>
  <c r="P102" i="3"/>
  <c r="O102" i="3"/>
  <c r="N102" i="3"/>
  <c r="M102" i="3"/>
  <c r="L102" i="3"/>
  <c r="K102" i="3"/>
  <c r="J102" i="3"/>
  <c r="I102" i="3"/>
  <c r="H102" i="3"/>
  <c r="Q101" i="3"/>
  <c r="P101" i="3"/>
  <c r="O101" i="3"/>
  <c r="N101" i="3"/>
  <c r="M101" i="3"/>
  <c r="L101" i="3"/>
  <c r="K101" i="3"/>
  <c r="J101" i="3"/>
  <c r="I101" i="3"/>
  <c r="H101" i="3"/>
  <c r="Q100" i="3"/>
  <c r="P100" i="3"/>
  <c r="O100" i="3"/>
  <c r="N100" i="3"/>
  <c r="M100" i="3"/>
  <c r="L100" i="3"/>
  <c r="K100" i="3"/>
  <c r="J100" i="3"/>
  <c r="I100" i="3"/>
  <c r="H100" i="3"/>
  <c r="M69" i="3"/>
  <c r="N69" i="3" s="1"/>
  <c r="O69" i="3" s="1"/>
  <c r="P69" i="3" s="1"/>
  <c r="Q69" i="3" s="1"/>
  <c r="Q65" i="3"/>
  <c r="P65" i="3"/>
  <c r="O65" i="3"/>
  <c r="N65" i="3"/>
  <c r="M65" i="3"/>
  <c r="L65" i="3"/>
  <c r="K65" i="3"/>
  <c r="J65" i="3"/>
  <c r="I65" i="3"/>
  <c r="H65" i="3"/>
  <c r="Q64" i="3"/>
  <c r="P64" i="3"/>
  <c r="O64" i="3"/>
  <c r="N64" i="3"/>
  <c r="M64" i="3"/>
  <c r="L64" i="3"/>
  <c r="K64" i="3"/>
  <c r="J64" i="3"/>
  <c r="I64" i="3"/>
  <c r="H64" i="3"/>
  <c r="Q63" i="3"/>
  <c r="P63" i="3"/>
  <c r="O63" i="3"/>
  <c r="N63" i="3"/>
  <c r="M63" i="3"/>
  <c r="L63" i="3"/>
  <c r="K63" i="3"/>
  <c r="J63" i="3"/>
  <c r="I63" i="3"/>
  <c r="H63" i="3"/>
  <c r="N31" i="3"/>
  <c r="O31" i="3" s="1"/>
  <c r="P31" i="3" s="1"/>
  <c r="Q31" i="3" s="1"/>
  <c r="L31" i="3"/>
  <c r="K31" i="3" s="1"/>
  <c r="J31" i="3" s="1"/>
  <c r="I31" i="3" s="1"/>
  <c r="H31" i="3" s="1"/>
  <c r="G31" i="3" s="1"/>
  <c r="F31" i="3" s="1"/>
  <c r="E31" i="3" s="1"/>
  <c r="D31" i="3" s="1"/>
  <c r="C31" i="3" s="1"/>
  <c r="G31" i="2"/>
  <c r="F31" i="2" s="1"/>
  <c r="E31" i="2" s="1"/>
  <c r="D31" i="2" s="1"/>
  <c r="C31" i="2" s="1"/>
  <c r="C62" i="2"/>
  <c r="D62" i="2"/>
  <c r="E62" i="2"/>
  <c r="F62" i="2"/>
  <c r="G62" i="2"/>
  <c r="C63" i="2"/>
  <c r="D63" i="2"/>
  <c r="E63" i="2"/>
  <c r="F63" i="2"/>
  <c r="G63" i="2"/>
  <c r="C64" i="2"/>
  <c r="D64" i="2"/>
  <c r="E64" i="2"/>
  <c r="F64" i="2"/>
  <c r="G64" i="2"/>
  <c r="E68" i="2"/>
  <c r="D68" i="2" s="1"/>
  <c r="C68" i="2" s="1"/>
  <c r="F68" i="2"/>
  <c r="G68" i="2"/>
  <c r="C99" i="2"/>
  <c r="D99" i="2"/>
  <c r="E99" i="2"/>
  <c r="F99" i="2"/>
  <c r="G99" i="2"/>
  <c r="C100" i="2"/>
  <c r="D100" i="2"/>
  <c r="E100" i="2"/>
  <c r="F100" i="2"/>
  <c r="G100" i="2"/>
  <c r="C101" i="2"/>
  <c r="D101" i="2"/>
  <c r="E101" i="2"/>
  <c r="F101" i="2"/>
  <c r="G101" i="2"/>
  <c r="L31" i="2"/>
  <c r="K31" i="2" s="1"/>
  <c r="J31" i="2" s="1"/>
  <c r="I31" i="2" s="1"/>
  <c r="H31" i="2" s="1"/>
  <c r="I62" i="2"/>
  <c r="J62" i="2"/>
  <c r="K62" i="2"/>
  <c r="L62" i="2"/>
  <c r="I63" i="2"/>
  <c r="J63" i="2"/>
  <c r="K63" i="2"/>
  <c r="L63" i="2"/>
  <c r="I64" i="2"/>
  <c r="J64" i="2"/>
  <c r="K64" i="2"/>
  <c r="L64" i="2"/>
  <c r="L68" i="2"/>
  <c r="K68" i="2" s="1"/>
  <c r="J68" i="2" s="1"/>
  <c r="I68" i="2" s="1"/>
  <c r="H68" i="2" s="1"/>
  <c r="I99" i="2"/>
  <c r="J99" i="2"/>
  <c r="K99" i="2"/>
  <c r="L99" i="2"/>
  <c r="I100" i="2"/>
  <c r="J100" i="2"/>
  <c r="K100" i="2"/>
  <c r="L100" i="2"/>
  <c r="I101" i="2"/>
  <c r="J101" i="2"/>
  <c r="K101" i="2"/>
  <c r="L101" i="2"/>
  <c r="Q101" i="2"/>
  <c r="P101" i="2"/>
  <c r="O101" i="2"/>
  <c r="N101" i="2"/>
  <c r="M101" i="2"/>
  <c r="H101" i="2"/>
  <c r="Q100" i="2"/>
  <c r="P100" i="2"/>
  <c r="O100" i="2"/>
  <c r="N100" i="2"/>
  <c r="M100" i="2"/>
  <c r="H100" i="2"/>
  <c r="Q99" i="2"/>
  <c r="P99" i="2"/>
  <c r="O99" i="2"/>
  <c r="N99" i="2"/>
  <c r="M99" i="2"/>
  <c r="H99" i="2"/>
  <c r="M68" i="2"/>
  <c r="N68" i="2" s="1"/>
  <c r="O68" i="2" s="1"/>
  <c r="P68" i="2" s="1"/>
  <c r="Q68" i="2" s="1"/>
  <c r="Q64" i="2"/>
  <c r="P64" i="2"/>
  <c r="O64" i="2"/>
  <c r="N64" i="2"/>
  <c r="M64" i="2"/>
  <c r="H64" i="2"/>
  <c r="Q63" i="2"/>
  <c r="P63" i="2"/>
  <c r="O63" i="2"/>
  <c r="N63" i="2"/>
  <c r="M63" i="2"/>
  <c r="H63" i="2"/>
  <c r="Q62" i="2"/>
  <c r="P62" i="2"/>
  <c r="O62" i="2"/>
  <c r="N62" i="2"/>
  <c r="M62" i="2"/>
  <c r="H62" i="2"/>
  <c r="N31" i="2"/>
  <c r="O31" i="2" s="1"/>
  <c r="P31" i="2" s="1"/>
  <c r="Q31" i="2" s="1"/>
  <c r="L73" i="10" l="1"/>
  <c r="Q73" i="11" s="1"/>
  <c r="M73" i="10"/>
  <c r="R73" i="11" s="1"/>
  <c r="N73" i="10"/>
  <c r="S73" i="11" s="1"/>
  <c r="O73" i="10"/>
  <c r="T73" i="11" s="1"/>
  <c r="O73" i="11"/>
  <c r="O74" i="11" s="1"/>
  <c r="P72" i="11" s="1"/>
  <c r="P74" i="11" s="1"/>
  <c r="Q72" i="11" s="1"/>
  <c r="Q74" i="11" s="1"/>
  <c r="R72" i="11" s="1"/>
  <c r="R74" i="11" s="1"/>
  <c r="S72" i="11" s="1"/>
  <c r="S74" i="11" s="1"/>
  <c r="T72" i="11" s="1"/>
  <c r="T74" i="11" s="1"/>
  <c r="K73" i="10"/>
  <c r="P73" i="11" s="1"/>
  <c r="AU35" i="6"/>
  <c r="AU41" i="6" s="1"/>
  <c r="AU44" i="6" s="1"/>
  <c r="AU46" i="6" s="1"/>
  <c r="AW20" i="6"/>
  <c r="AW25" i="6" s="1"/>
  <c r="AX20" i="6"/>
  <c r="AX25" i="6" s="1"/>
  <c r="AT35" i="6"/>
  <c r="AT41" i="6" s="1"/>
  <c r="L69" i="3"/>
  <c r="K69" i="3" s="1"/>
  <c r="J69" i="3" s="1"/>
  <c r="I69" i="3" s="1"/>
  <c r="H69" i="3" s="1"/>
  <c r="G69" i="3" s="1"/>
  <c r="F69" i="3" s="1"/>
  <c r="E69" i="3" s="1"/>
  <c r="D69" i="3" s="1"/>
  <c r="C69" i="3" s="1"/>
  <c r="O89" i="10" l="1"/>
  <c r="T78" i="11"/>
  <c r="R78" i="11"/>
  <c r="M89" i="10"/>
  <c r="S78" i="11"/>
  <c r="N89" i="10"/>
  <c r="K89" i="10"/>
  <c r="P78" i="11"/>
  <c r="Q78" i="11"/>
  <c r="L89" i="10"/>
  <c r="J89" i="10"/>
  <c r="O89" i="11" s="1"/>
  <c r="O78" i="11"/>
  <c r="J74" i="10"/>
  <c r="AX28" i="6"/>
  <c r="AX32" i="6" s="1"/>
  <c r="AX29" i="6"/>
  <c r="AX33" i="6" s="1"/>
  <c r="AX30" i="6"/>
  <c r="AX34" i="6" s="1"/>
  <c r="AX56" i="6" s="1"/>
  <c r="AX59" i="6" s="1"/>
  <c r="AX63" i="6" s="1"/>
  <c r="AX65" i="6" s="1"/>
  <c r="AX66" i="6" s="1"/>
  <c r="AX39" i="6" s="1"/>
  <c r="AW30" i="6"/>
  <c r="AW34" i="6" s="1"/>
  <c r="AW56" i="6" s="1"/>
  <c r="AW59" i="6" s="1"/>
  <c r="AW63" i="6" s="1"/>
  <c r="AW65" i="6" s="1"/>
  <c r="AW66" i="6" s="1"/>
  <c r="AW39" i="6" s="1"/>
  <c r="AW28" i="6"/>
  <c r="AW32" i="6" s="1"/>
  <c r="AW29" i="6"/>
  <c r="AW33" i="6" s="1"/>
  <c r="K91" i="10" l="1"/>
  <c r="P89" i="11"/>
  <c r="P91" i="11" s="1"/>
  <c r="N91" i="10"/>
  <c r="S89" i="11"/>
  <c r="S91" i="11" s="1"/>
  <c r="M91" i="10"/>
  <c r="R89" i="11"/>
  <c r="R91" i="11" s="1"/>
  <c r="O91" i="11"/>
  <c r="O90" i="11"/>
  <c r="L91" i="10"/>
  <c r="Q89" i="11"/>
  <c r="Q91" i="11" s="1"/>
  <c r="O91" i="10"/>
  <c r="T89" i="11"/>
  <c r="T91" i="11" s="1"/>
  <c r="AF38" i="11"/>
  <c r="O79" i="11"/>
  <c r="J91" i="10"/>
  <c r="J90" i="10"/>
  <c r="Q38" i="10"/>
  <c r="J79" i="10"/>
  <c r="K76" i="10" s="1"/>
  <c r="AW35" i="6"/>
  <c r="AW41" i="6" s="1"/>
  <c r="AX35" i="6"/>
  <c r="AX41" i="6" s="1"/>
  <c r="AX44" i="6" s="1"/>
  <c r="AX46" i="6" s="1"/>
  <c r="O92" i="11" l="1"/>
  <c r="J92" i="10"/>
  <c r="P76" i="11"/>
  <c r="O82" i="11"/>
  <c r="O83" i="11" s="1"/>
  <c r="AF20" i="11" s="1"/>
  <c r="AG38" i="11"/>
  <c r="AG57" i="11" s="1"/>
  <c r="AH38" i="11"/>
  <c r="AH57" i="11" s="1"/>
  <c r="R38" i="10"/>
  <c r="R57" i="10" s="1"/>
  <c r="S38" i="10"/>
  <c r="S57" i="10" s="1"/>
  <c r="K74" i="10"/>
  <c r="K81" i="10"/>
  <c r="J95" i="10"/>
  <c r="O95" i="11" s="1"/>
  <c r="J82" i="10"/>
  <c r="AH58" i="11" l="1"/>
  <c r="AG58" i="11"/>
  <c r="O96" i="11"/>
  <c r="P88" i="11" s="1"/>
  <c r="P90" i="11" s="1"/>
  <c r="P92" i="11" s="1"/>
  <c r="T38" i="10"/>
  <c r="V38" i="10" s="1"/>
  <c r="V57" i="10" s="1"/>
  <c r="P77" i="11"/>
  <c r="AI38" i="11" s="1"/>
  <c r="AG20" i="11"/>
  <c r="AG25" i="11" s="1"/>
  <c r="AH20" i="11"/>
  <c r="AH25" i="11" s="1"/>
  <c r="P81" i="11"/>
  <c r="S58" i="10"/>
  <c r="R58" i="10"/>
  <c r="K79" i="10"/>
  <c r="L76" i="10" s="1"/>
  <c r="J96" i="10"/>
  <c r="J83" i="10"/>
  <c r="Q20" i="10" s="1"/>
  <c r="U38" i="10" l="1"/>
  <c r="U57" i="10" s="1"/>
  <c r="P79" i="11"/>
  <c r="Q76" i="11" s="1"/>
  <c r="AH28" i="11"/>
  <c r="AH32" i="11" s="1"/>
  <c r="AH30" i="11"/>
  <c r="AH34" i="11" s="1"/>
  <c r="AH56" i="11" s="1"/>
  <c r="AH59" i="11" s="1"/>
  <c r="AH63" i="11" s="1"/>
  <c r="AH65" i="11" s="1"/>
  <c r="AH66" i="11" s="1"/>
  <c r="AH39" i="11" s="1"/>
  <c r="AH29" i="11"/>
  <c r="AH33" i="11" s="1"/>
  <c r="AG29" i="11"/>
  <c r="AG33" i="11" s="1"/>
  <c r="AG30" i="11"/>
  <c r="AG34" i="11" s="1"/>
  <c r="AG56" i="11" s="1"/>
  <c r="AG59" i="11" s="1"/>
  <c r="AG63" i="11" s="1"/>
  <c r="AG65" i="11" s="1"/>
  <c r="AG66" i="11" s="1"/>
  <c r="AG39" i="11" s="1"/>
  <c r="AG28" i="11"/>
  <c r="AG32" i="11" s="1"/>
  <c r="AK38" i="11"/>
  <c r="AK57" i="11" s="1"/>
  <c r="AJ38" i="11"/>
  <c r="AJ57" i="11" s="1"/>
  <c r="L81" i="10"/>
  <c r="L74" i="10"/>
  <c r="K88" i="10"/>
  <c r="K90" i="10" s="1"/>
  <c r="K92" i="10" s="1"/>
  <c r="K95" i="10" s="1"/>
  <c r="P95" i="11" s="1"/>
  <c r="K82" i="10"/>
  <c r="R20" i="10"/>
  <c r="R25" i="10" s="1"/>
  <c r="S20" i="10"/>
  <c r="S25" i="10" s="1"/>
  <c r="P96" i="11" l="1"/>
  <c r="Q88" i="11" s="1"/>
  <c r="Q90" i="11" s="1"/>
  <c r="AJ58" i="11"/>
  <c r="AK58" i="11"/>
  <c r="AG35" i="11"/>
  <c r="AG41" i="11" s="1"/>
  <c r="P82" i="11"/>
  <c r="P83" i="11" s="1"/>
  <c r="AI20" i="11" s="1"/>
  <c r="AJ20" i="11" s="1"/>
  <c r="AJ25" i="11" s="1"/>
  <c r="W38" i="10"/>
  <c r="X38" i="10" s="1"/>
  <c r="X57" i="10" s="1"/>
  <c r="Q77" i="11"/>
  <c r="AL38" i="11" s="1"/>
  <c r="AH35" i="11"/>
  <c r="AH41" i="11" s="1"/>
  <c r="AH44" i="11" s="1"/>
  <c r="AH46" i="11" s="1"/>
  <c r="Q81" i="11"/>
  <c r="K96" i="10"/>
  <c r="U58" i="10"/>
  <c r="V58" i="10"/>
  <c r="M72" i="10"/>
  <c r="M77" i="10" s="1"/>
  <c r="R28" i="10"/>
  <c r="R32" i="10" s="1"/>
  <c r="R30" i="10"/>
  <c r="R34" i="10" s="1"/>
  <c r="R56" i="10" s="1"/>
  <c r="R59" i="10" s="1"/>
  <c r="R63" i="10" s="1"/>
  <c r="R65" i="10" s="1"/>
  <c r="R66" i="10" s="1"/>
  <c r="R39" i="10" s="1"/>
  <c r="R29" i="10"/>
  <c r="R33" i="10" s="1"/>
  <c r="K83" i="10"/>
  <c r="T20" i="10" s="1"/>
  <c r="S30" i="10"/>
  <c r="S34" i="10" s="1"/>
  <c r="S56" i="10" s="1"/>
  <c r="S59" i="10" s="1"/>
  <c r="S63" i="10" s="1"/>
  <c r="S65" i="10" s="1"/>
  <c r="S66" i="10" s="1"/>
  <c r="S39" i="10" s="1"/>
  <c r="S28" i="10"/>
  <c r="S32" i="10" s="1"/>
  <c r="S29" i="10"/>
  <c r="S33" i="10" s="1"/>
  <c r="L79" i="10"/>
  <c r="M76" i="10" s="1"/>
  <c r="Y38" i="10" l="1"/>
  <c r="Y57" i="10" s="1"/>
  <c r="AK20" i="11"/>
  <c r="AK25" i="11" s="1"/>
  <c r="AK29" i="11" s="1"/>
  <c r="AK33" i="11" s="1"/>
  <c r="Q92" i="11"/>
  <c r="Q79" i="11"/>
  <c r="Q82" i="11" s="1"/>
  <c r="Q83" i="11" s="1"/>
  <c r="AL20" i="11" s="1"/>
  <c r="AJ28" i="11"/>
  <c r="AJ32" i="11" s="1"/>
  <c r="AJ29" i="11"/>
  <c r="AJ33" i="11" s="1"/>
  <c r="AJ30" i="11"/>
  <c r="AJ34" i="11" s="1"/>
  <c r="AJ56" i="11" s="1"/>
  <c r="AJ59" i="11" s="1"/>
  <c r="AJ63" i="11" s="1"/>
  <c r="AJ65" i="11" s="1"/>
  <c r="AJ66" i="11" s="1"/>
  <c r="AJ39" i="11" s="1"/>
  <c r="AM38" i="11"/>
  <c r="AM57" i="11" s="1"/>
  <c r="AN38" i="11"/>
  <c r="AN57" i="11" s="1"/>
  <c r="R35" i="10"/>
  <c r="R41" i="10" s="1"/>
  <c r="L88" i="10"/>
  <c r="L90" i="10" s="1"/>
  <c r="S35" i="10"/>
  <c r="S41" i="10" s="1"/>
  <c r="S44" i="10" s="1"/>
  <c r="S46" i="10" s="1"/>
  <c r="L82" i="10"/>
  <c r="M81" i="10"/>
  <c r="M74" i="10"/>
  <c r="V20" i="10"/>
  <c r="V25" i="10" s="1"/>
  <c r="U20" i="10"/>
  <c r="U25" i="10" s="1"/>
  <c r="AK28" i="11" l="1"/>
  <c r="AK32" i="11" s="1"/>
  <c r="AK30" i="11"/>
  <c r="AK34" i="11" s="1"/>
  <c r="AK56" i="11" s="1"/>
  <c r="AK59" i="11" s="1"/>
  <c r="AK63" i="11" s="1"/>
  <c r="AK65" i="11" s="1"/>
  <c r="AK66" i="11" s="1"/>
  <c r="AK39" i="11" s="1"/>
  <c r="R76" i="11"/>
  <c r="R81" i="11" s="1"/>
  <c r="AJ35" i="11"/>
  <c r="AJ41" i="11" s="1"/>
  <c r="Z38" i="10"/>
  <c r="AB38" i="10" s="1"/>
  <c r="AB57" i="10" s="1"/>
  <c r="R77" i="11"/>
  <c r="AO38" i="11" s="1"/>
  <c r="AN20" i="11"/>
  <c r="AN25" i="11" s="1"/>
  <c r="AM20" i="11"/>
  <c r="AM25" i="11" s="1"/>
  <c r="N72" i="10"/>
  <c r="N77" i="10" s="1"/>
  <c r="L83" i="10"/>
  <c r="W20" i="10" s="1"/>
  <c r="V29" i="10"/>
  <c r="V33" i="10" s="1"/>
  <c r="V28" i="10"/>
  <c r="V32" i="10" s="1"/>
  <c r="V30" i="10"/>
  <c r="V34" i="10" s="1"/>
  <c r="V56" i="10" s="1"/>
  <c r="V59" i="10" s="1"/>
  <c r="V63" i="10" s="1"/>
  <c r="V65" i="10" s="1"/>
  <c r="V66" i="10" s="1"/>
  <c r="V39" i="10" s="1"/>
  <c r="M79" i="10"/>
  <c r="N76" i="10" s="1"/>
  <c r="U30" i="10"/>
  <c r="U34" i="10" s="1"/>
  <c r="U56" i="10" s="1"/>
  <c r="U59" i="10" s="1"/>
  <c r="U63" i="10" s="1"/>
  <c r="U65" i="10" s="1"/>
  <c r="U66" i="10" s="1"/>
  <c r="U39" i="10" s="1"/>
  <c r="U29" i="10"/>
  <c r="U33" i="10" s="1"/>
  <c r="U28" i="10"/>
  <c r="U32" i="10" s="1"/>
  <c r="L92" i="10"/>
  <c r="L95" i="10" s="1"/>
  <c r="Q95" i="11" s="1"/>
  <c r="L96" i="10" l="1"/>
  <c r="AK35" i="11"/>
  <c r="AK41" i="11" s="1"/>
  <c r="AK44" i="11" s="1"/>
  <c r="AK46" i="11" s="1"/>
  <c r="AN58" i="11"/>
  <c r="AM58" i="11"/>
  <c r="Q96" i="11"/>
  <c r="R88" i="11" s="1"/>
  <c r="R90" i="11" s="1"/>
  <c r="AQ38" i="11"/>
  <c r="AQ57" i="11" s="1"/>
  <c r="AP38" i="11"/>
  <c r="AP57" i="11" s="1"/>
  <c r="AM28" i="11"/>
  <c r="AM32" i="11" s="1"/>
  <c r="AM30" i="11"/>
  <c r="AM34" i="11" s="1"/>
  <c r="AM56" i="11" s="1"/>
  <c r="AM29" i="11"/>
  <c r="AM33" i="11" s="1"/>
  <c r="R79" i="11"/>
  <c r="AN28" i="11"/>
  <c r="AN32" i="11" s="1"/>
  <c r="AN29" i="11"/>
  <c r="AN33" i="11" s="1"/>
  <c r="AN30" i="11"/>
  <c r="AN34" i="11" s="1"/>
  <c r="AN56" i="11" s="1"/>
  <c r="AN59" i="11" s="1"/>
  <c r="AN63" i="11" s="1"/>
  <c r="AN65" i="11" s="1"/>
  <c r="AN66" i="11" s="1"/>
  <c r="AN39" i="11" s="1"/>
  <c r="U35" i="10"/>
  <c r="U41" i="10" s="1"/>
  <c r="AA38" i="10"/>
  <c r="AA57" i="10" s="1"/>
  <c r="M88" i="10"/>
  <c r="M90" i="10" s="1"/>
  <c r="M92" i="10" s="1"/>
  <c r="M95" i="10" s="1"/>
  <c r="R95" i="11" s="1"/>
  <c r="V35" i="10"/>
  <c r="V41" i="10" s="1"/>
  <c r="V44" i="10" s="1"/>
  <c r="V46" i="10" s="1"/>
  <c r="Y20" i="10"/>
  <c r="Y25" i="10" s="1"/>
  <c r="X20" i="10"/>
  <c r="X25" i="10" s="1"/>
  <c r="M82" i="10"/>
  <c r="X58" i="10"/>
  <c r="Y58" i="10"/>
  <c r="N79" i="10"/>
  <c r="O76" i="10" s="1"/>
  <c r="N74" i="10"/>
  <c r="N81" i="10"/>
  <c r="AM59" i="11" l="1"/>
  <c r="AM63" i="11" s="1"/>
  <c r="AM65" i="11" s="1"/>
  <c r="AM66" i="11" s="1"/>
  <c r="AM39" i="11" s="1"/>
  <c r="AP58" i="11"/>
  <c r="AQ58" i="11"/>
  <c r="R92" i="11"/>
  <c r="R96" i="11"/>
  <c r="S88" i="11" s="1"/>
  <c r="S90" i="11" s="1"/>
  <c r="AN35" i="11"/>
  <c r="AN41" i="11" s="1"/>
  <c r="AN44" i="11" s="1"/>
  <c r="AN46" i="11" s="1"/>
  <c r="S76" i="11"/>
  <c r="R82" i="11"/>
  <c r="R83" i="11" s="1"/>
  <c r="AO20" i="11" s="1"/>
  <c r="AM35" i="11"/>
  <c r="AM41" i="11" s="1"/>
  <c r="AC38" i="10"/>
  <c r="S77" i="11"/>
  <c r="AR38" i="11" s="1"/>
  <c r="Y29" i="10"/>
  <c r="Y33" i="10" s="1"/>
  <c r="Y30" i="10"/>
  <c r="Y34" i="10" s="1"/>
  <c r="Y56" i="10" s="1"/>
  <c r="Y59" i="10" s="1"/>
  <c r="Y63" i="10" s="1"/>
  <c r="Y65" i="10" s="1"/>
  <c r="Y66" i="10" s="1"/>
  <c r="Y39" i="10" s="1"/>
  <c r="Y28" i="10"/>
  <c r="Y32" i="10" s="1"/>
  <c r="X30" i="10"/>
  <c r="X34" i="10" s="1"/>
  <c r="X56" i="10" s="1"/>
  <c r="X59" i="10" s="1"/>
  <c r="X63" i="10" s="1"/>
  <c r="X65" i="10" s="1"/>
  <c r="X66" i="10" s="1"/>
  <c r="X39" i="10" s="1"/>
  <c r="X29" i="10"/>
  <c r="X33" i="10" s="1"/>
  <c r="X28" i="10"/>
  <c r="X32" i="10" s="1"/>
  <c r="O72" i="10"/>
  <c r="O77" i="10" s="1"/>
  <c r="N82" i="10"/>
  <c r="M83" i="10"/>
  <c r="Z20" i="10" s="1"/>
  <c r="AE38" i="10"/>
  <c r="AE57" i="10" s="1"/>
  <c r="AD38" i="10"/>
  <c r="AD57" i="10" s="1"/>
  <c r="M96" i="10"/>
  <c r="AB58" i="10"/>
  <c r="AA58" i="10"/>
  <c r="Y35" i="10" l="1"/>
  <c r="S92" i="11"/>
  <c r="X35" i="10"/>
  <c r="X41" i="10" s="1"/>
  <c r="AT38" i="11"/>
  <c r="AT57" i="11" s="1"/>
  <c r="AS38" i="11"/>
  <c r="AS57" i="11" s="1"/>
  <c r="AQ20" i="11"/>
  <c r="AQ25" i="11" s="1"/>
  <c r="AP20" i="11"/>
  <c r="AP25" i="11" s="1"/>
  <c r="S81" i="11"/>
  <c r="S79" i="11"/>
  <c r="N83" i="10"/>
  <c r="AC20" i="10" s="1"/>
  <c r="AE20" i="10" s="1"/>
  <c r="AE25" i="10" s="1"/>
  <c r="T77" i="11"/>
  <c r="AU38" i="11" s="1"/>
  <c r="O74" i="10"/>
  <c r="O81" i="10"/>
  <c r="AB20" i="10"/>
  <c r="AB25" i="10" s="1"/>
  <c r="AA20" i="10"/>
  <c r="AA25" i="10" s="1"/>
  <c r="Y41" i="10"/>
  <c r="Y44" i="10" s="1"/>
  <c r="Y46" i="10" s="1"/>
  <c r="N88" i="10"/>
  <c r="N90" i="10" s="1"/>
  <c r="AV38" i="11" l="1"/>
  <c r="AV57" i="11" s="1"/>
  <c r="AW38" i="11"/>
  <c r="AW57" i="11" s="1"/>
  <c r="AD20" i="10"/>
  <c r="AD25" i="10" s="1"/>
  <c r="AD29" i="10" s="1"/>
  <c r="AD33" i="10" s="1"/>
  <c r="AQ30" i="11"/>
  <c r="AQ34" i="11" s="1"/>
  <c r="AQ56" i="11" s="1"/>
  <c r="AQ59" i="11" s="1"/>
  <c r="AQ63" i="11" s="1"/>
  <c r="AQ65" i="11" s="1"/>
  <c r="AQ66" i="11" s="1"/>
  <c r="AQ39" i="11" s="1"/>
  <c r="AQ29" i="11"/>
  <c r="AQ33" i="11" s="1"/>
  <c r="AQ28" i="11"/>
  <c r="AQ32" i="11" s="1"/>
  <c r="T76" i="11"/>
  <c r="S82" i="11"/>
  <c r="S83" i="11" s="1"/>
  <c r="AR20" i="11" s="1"/>
  <c r="AP29" i="11"/>
  <c r="AP33" i="11" s="1"/>
  <c r="AP30" i="11"/>
  <c r="AP34" i="11" s="1"/>
  <c r="AP56" i="11" s="1"/>
  <c r="AP59" i="11" s="1"/>
  <c r="AP63" i="11" s="1"/>
  <c r="AP65" i="11" s="1"/>
  <c r="AP66" i="11" s="1"/>
  <c r="AP39" i="11" s="1"/>
  <c r="AP28" i="11"/>
  <c r="AP32" i="11" s="1"/>
  <c r="N92" i="10"/>
  <c r="N95" i="10" s="1"/>
  <c r="AA28" i="10"/>
  <c r="AA32" i="10" s="1"/>
  <c r="AA30" i="10"/>
  <c r="AA34" i="10" s="1"/>
  <c r="AA56" i="10" s="1"/>
  <c r="AA59" i="10" s="1"/>
  <c r="AA63" i="10" s="1"/>
  <c r="AA65" i="10" s="1"/>
  <c r="AA66" i="10" s="1"/>
  <c r="AA39" i="10" s="1"/>
  <c r="AA29" i="10"/>
  <c r="AA33" i="10" s="1"/>
  <c r="AB30" i="10"/>
  <c r="AB34" i="10" s="1"/>
  <c r="AB56" i="10" s="1"/>
  <c r="AB59" i="10" s="1"/>
  <c r="AB63" i="10" s="1"/>
  <c r="AB65" i="10" s="1"/>
  <c r="AB66" i="10" s="1"/>
  <c r="AB39" i="10" s="1"/>
  <c r="AB28" i="10"/>
  <c r="AB32" i="10" s="1"/>
  <c r="AB29" i="10"/>
  <c r="AB33" i="10" s="1"/>
  <c r="AE30" i="10"/>
  <c r="AE34" i="10" s="1"/>
  <c r="AE56" i="10" s="1"/>
  <c r="AE28" i="10"/>
  <c r="AE32" i="10" s="1"/>
  <c r="AE29" i="10"/>
  <c r="AE33" i="10" s="1"/>
  <c r="AF38" i="10"/>
  <c r="O79" i="10"/>
  <c r="O82" i="10" s="1"/>
  <c r="AD28" i="10" l="1"/>
  <c r="AD32" i="10" s="1"/>
  <c r="AD30" i="10"/>
  <c r="AD34" i="10" s="1"/>
  <c r="AD56" i="10" s="1"/>
  <c r="N96" i="10"/>
  <c r="S95" i="11"/>
  <c r="AP35" i="11"/>
  <c r="AP41" i="11" s="1"/>
  <c r="AQ35" i="11"/>
  <c r="AQ41" i="11" s="1"/>
  <c r="AQ44" i="11" s="1"/>
  <c r="AQ46" i="11" s="1"/>
  <c r="AS20" i="11"/>
  <c r="AS25" i="11" s="1"/>
  <c r="AT20" i="11"/>
  <c r="AT25" i="11" s="1"/>
  <c r="T81" i="11"/>
  <c r="T79" i="11"/>
  <c r="T82" i="11" s="1"/>
  <c r="AE35" i="10"/>
  <c r="O88" i="10"/>
  <c r="O90" i="10" s="1"/>
  <c r="O92" i="10" s="1"/>
  <c r="O95" i="10" s="1"/>
  <c r="T95" i="11" s="1"/>
  <c r="AH38" i="10"/>
  <c r="AH57" i="10" s="1"/>
  <c r="AG38" i="10"/>
  <c r="AG57" i="10" s="1"/>
  <c r="AB35" i="10"/>
  <c r="AB41" i="10" s="1"/>
  <c r="AB44" i="10" s="1"/>
  <c r="AB46" i="10" s="1"/>
  <c r="AD35" i="10"/>
  <c r="AA35" i="10"/>
  <c r="AA41" i="10" s="1"/>
  <c r="O83" i="10"/>
  <c r="AF20" i="10" s="1"/>
  <c r="AD58" i="10"/>
  <c r="AD59" i="10" s="1"/>
  <c r="AD63" i="10" s="1"/>
  <c r="AD65" i="10" s="1"/>
  <c r="AD66" i="10" s="1"/>
  <c r="AD39" i="10" s="1"/>
  <c r="AE58" i="10"/>
  <c r="AE59" i="10" s="1"/>
  <c r="AE63" i="10" s="1"/>
  <c r="AE65" i="10" s="1"/>
  <c r="AE66" i="10" s="1"/>
  <c r="AE39" i="10" s="1"/>
  <c r="AE41" i="10" s="1"/>
  <c r="AE44" i="10" s="1"/>
  <c r="AE46" i="10" s="1"/>
  <c r="AW58" i="11" l="1"/>
  <c r="AV58" i="11"/>
  <c r="AT58" i="11"/>
  <c r="AS58" i="11"/>
  <c r="S96" i="11"/>
  <c r="T88" i="11" s="1"/>
  <c r="T90" i="11" s="1"/>
  <c r="T83" i="11"/>
  <c r="AU20" i="11" s="1"/>
  <c r="AW20" i="11" s="1"/>
  <c r="AW25" i="11" s="1"/>
  <c r="AT29" i="11"/>
  <c r="AT33" i="11" s="1"/>
  <c r="AT28" i="11"/>
  <c r="AT32" i="11" s="1"/>
  <c r="AT30" i="11"/>
  <c r="AT34" i="11" s="1"/>
  <c r="AT56" i="11" s="1"/>
  <c r="AS30" i="11"/>
  <c r="AS34" i="11" s="1"/>
  <c r="AS56" i="11" s="1"/>
  <c r="AS28" i="11"/>
  <c r="AS32" i="11" s="1"/>
  <c r="AS29" i="11"/>
  <c r="AS33" i="11" s="1"/>
  <c r="AD41" i="10"/>
  <c r="AG20" i="10"/>
  <c r="AG25" i="10" s="1"/>
  <c r="AH20" i="10"/>
  <c r="AH25" i="10" s="1"/>
  <c r="O96" i="10"/>
  <c r="AH58" i="10"/>
  <c r="AG58" i="10"/>
  <c r="AS59" i="11" l="1"/>
  <c r="AS63" i="11" s="1"/>
  <c r="AS65" i="11" s="1"/>
  <c r="AS66" i="11" s="1"/>
  <c r="AS39" i="11" s="1"/>
  <c r="AT59" i="11"/>
  <c r="AT63" i="11" s="1"/>
  <c r="AT65" i="11" s="1"/>
  <c r="AT66" i="11" s="1"/>
  <c r="AT39" i="11" s="1"/>
  <c r="AV20" i="11"/>
  <c r="AV25" i="11" s="1"/>
  <c r="AV30" i="11" s="1"/>
  <c r="AV34" i="11" s="1"/>
  <c r="AV56" i="11" s="1"/>
  <c r="AV59" i="11" s="1"/>
  <c r="AV63" i="11" s="1"/>
  <c r="AV65" i="11" s="1"/>
  <c r="AV66" i="11" s="1"/>
  <c r="AV39" i="11" s="1"/>
  <c r="T92" i="11"/>
  <c r="T96" i="11"/>
  <c r="AT35" i="11"/>
  <c r="AT41" i="11" s="1"/>
  <c r="AT44" i="11" s="1"/>
  <c r="AT46" i="11" s="1"/>
  <c r="AV29" i="11"/>
  <c r="AV33" i="11" s="1"/>
  <c r="AV28" i="11"/>
  <c r="AV32" i="11" s="1"/>
  <c r="AS35" i="11"/>
  <c r="AS41" i="11" s="1"/>
  <c r="AW29" i="11"/>
  <c r="AW33" i="11" s="1"/>
  <c r="AW30" i="11"/>
  <c r="AW34" i="11" s="1"/>
  <c r="AW56" i="11" s="1"/>
  <c r="AW59" i="11" s="1"/>
  <c r="AW63" i="11" s="1"/>
  <c r="AW65" i="11" s="1"/>
  <c r="AW66" i="11" s="1"/>
  <c r="AW39" i="11" s="1"/>
  <c r="AW28" i="11"/>
  <c r="AW32" i="11" s="1"/>
  <c r="AH28" i="10"/>
  <c r="AH32" i="10" s="1"/>
  <c r="AH29" i="10"/>
  <c r="AH33" i="10" s="1"/>
  <c r="AH30" i="10"/>
  <c r="AH34" i="10" s="1"/>
  <c r="AH56" i="10" s="1"/>
  <c r="AH59" i="10" s="1"/>
  <c r="AH63" i="10" s="1"/>
  <c r="AH65" i="10" s="1"/>
  <c r="AH66" i="10" s="1"/>
  <c r="AH39" i="10" s="1"/>
  <c r="AG29" i="10"/>
  <c r="AG33" i="10" s="1"/>
  <c r="AG28" i="10"/>
  <c r="AG32" i="10" s="1"/>
  <c r="AG30" i="10"/>
  <c r="AG34" i="10" s="1"/>
  <c r="AG56" i="10" s="1"/>
  <c r="AG59" i="10" s="1"/>
  <c r="AG63" i="10" s="1"/>
  <c r="AG65" i="10" s="1"/>
  <c r="AG66" i="10" s="1"/>
  <c r="AG39" i="10" s="1"/>
  <c r="AW35" i="11" l="1"/>
  <c r="AW41" i="11" s="1"/>
  <c r="AW44" i="11" s="1"/>
  <c r="AW46" i="11" s="1"/>
  <c r="AV35" i="11"/>
  <c r="AV41" i="11" s="1"/>
  <c r="AG35" i="10"/>
  <c r="AG41" i="10" s="1"/>
  <c r="AH35" i="10"/>
  <c r="AH41" i="10" s="1"/>
  <c r="AH44" i="10" s="1"/>
  <c r="AH4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Githu Mundenchira</author>
  </authors>
  <commentList>
    <comment ref="A35" authorId="0" shapeId="0" xr:uid="{00DAF858-75DA-46DB-973D-FD5BA1B5D548}">
      <text>
        <r>
          <rPr>
            <sz val="9"/>
            <color indexed="81"/>
            <rFont val="Tahoma"/>
            <family val="2"/>
          </rPr>
          <t>Row added: Differentiate for CCA Class 12 assets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Danny Ko</author>
  </authors>
  <commentList>
    <comment ref="B23" authorId="0" shapeId="0" xr:uid="{76F9C313-2ED3-4D7A-B821-5505CD59D034}">
      <text>
        <r>
          <rPr>
            <sz val="9"/>
            <color indexed="81"/>
            <rFont val="Tahoma"/>
            <family val="2"/>
          </rPr>
          <t>Column added: reflecting rates for 2015-2019</t>
        </r>
      </text>
    </comment>
    <comment ref="D71" authorId="0" shapeId="0" xr:uid="{4FA0AF6C-7640-4A30-BE8A-ACB2DF5DCCF1}">
      <text>
        <r>
          <rPr>
            <sz val="9"/>
            <color indexed="81"/>
            <rFont val="Tahoma"/>
            <charset val="1"/>
          </rPr>
          <t>Represents remaining useful life after application of useful life change.
(i.e. 30 years useful life - 7 years elapse useful life)</t>
        </r>
      </text>
    </comment>
    <comment ref="O77" authorId="0" shapeId="0" xr:uid="{B6A8598F-1868-434D-B333-D581F86F1D03}">
      <text>
        <r>
          <rPr>
            <sz val="9"/>
            <color indexed="81"/>
            <rFont val="Tahoma"/>
            <family val="2"/>
          </rPr>
          <t>Formula updated to use Opening Net Fixed Assets as numerator and remaining useful life as denominator to reflect the useful life change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Danny Ko</author>
    <author>Githu Mundenchira</author>
  </authors>
  <commentList>
    <comment ref="B23" authorId="0" shapeId="0" xr:uid="{523ADF1B-1B0B-4AAF-B6BA-058BB3DF006F}">
      <text>
        <r>
          <rPr>
            <sz val="9"/>
            <color indexed="81"/>
            <rFont val="Tahoma"/>
            <family val="2"/>
          </rPr>
          <t>Column added: reflecting rates for 2015-2019</t>
        </r>
      </text>
    </comment>
    <comment ref="A90" authorId="1" shapeId="0" xr:uid="{853306E8-8A12-46F2-B3E1-F3870EC8E54C}">
      <text>
        <r>
          <rPr>
            <sz val="9"/>
            <color indexed="81"/>
            <rFont val="Tahoma"/>
            <family val="2"/>
          </rPr>
          <t>Row added: CCA Calculations are based on pre-AFUDC ISA</t>
        </r>
      </text>
    </comment>
    <comment ref="A91" authorId="1" shapeId="0" xr:uid="{98710FE5-A07A-47E3-AB7C-7F68EFB5ACB9}">
      <text>
        <r>
          <rPr>
            <sz val="9"/>
            <color indexed="81"/>
            <rFont val="Tahoma"/>
            <family val="2"/>
          </rPr>
          <t>Row added: Sub-total added for pre-AFUDC ISA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Danny Ko</author>
  </authors>
  <commentList>
    <comment ref="B23" authorId="0" shapeId="0" xr:uid="{A51F1233-66A8-4DA0-A8A9-82D3CEE0D6AA}">
      <text>
        <r>
          <rPr>
            <sz val="9"/>
            <color indexed="81"/>
            <rFont val="Tahoma"/>
            <family val="2"/>
          </rPr>
          <t>Column added: reflecting rates for 2015-2019</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Githu Mundenchira</author>
  </authors>
  <commentList>
    <comment ref="J77" authorId="0" shapeId="0" xr:uid="{CF2212EA-2AA8-4546-9EDB-B51ABEC8F049}">
      <text>
        <r>
          <rPr>
            <sz val="9"/>
            <color indexed="81"/>
            <rFont val="Tahoma"/>
            <family val="2"/>
          </rPr>
          <t>Formula updated to stop depreciation calculation once asset has reached end of accounting useful life</t>
        </r>
      </text>
    </comment>
    <comment ref="A79" authorId="0" shapeId="0" xr:uid="{2B5FCE71-0C07-4D42-BA79-01B33B772D91}">
      <text>
        <r>
          <rPr>
            <sz val="9"/>
            <color indexed="81"/>
            <rFont val="Tahoma"/>
            <family val="2"/>
          </rPr>
          <t>Row added: Additional costs related to 2019 in-service additions capitalized in 2020, including catch-up depreciation for 2019, recorded in 2020</t>
        </r>
      </text>
    </comment>
    <comment ref="A96" authorId="0" shapeId="0" xr:uid="{451FA3D1-1E99-4E0D-8150-66B5060D7E20}">
      <text>
        <r>
          <rPr>
            <sz val="9"/>
            <color indexed="81"/>
            <rFont val="Tahoma"/>
            <family val="2"/>
          </rPr>
          <t>Added new line to apply Bill C-97 impact to CCA</t>
        </r>
      </text>
    </comment>
    <comment ref="F96" authorId="1" shapeId="0" xr:uid="{C6B52837-17A0-49E9-9638-820AEB9CF361}">
      <text>
        <r>
          <rPr>
            <sz val="9"/>
            <color indexed="81"/>
            <rFont val="Tahoma"/>
            <family val="2"/>
          </rPr>
          <t>Accelerated CCA factor (Bill C-97 for 2020 ISA's)</t>
        </r>
      </text>
    </comment>
    <comment ref="F97" authorId="1" shapeId="0" xr:uid="{242AF144-B8B2-4844-9300-D95C5EF72347}">
      <text>
        <r>
          <rPr>
            <sz val="9"/>
            <color indexed="81"/>
            <rFont val="Tahoma"/>
            <family val="2"/>
          </rPr>
          <t>Formula adjusted for Bill C-97 calculations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Danny Ko</author>
    <author>Author</author>
    <author>Githu Mundenchira</author>
  </authors>
  <commentList>
    <comment ref="C71" authorId="0" shapeId="0" xr:uid="{F4D30AB7-D409-4949-90CB-225F138AB90D}">
      <text>
        <r>
          <rPr>
            <sz val="9"/>
            <color indexed="81"/>
            <rFont val="Tahoma"/>
            <family val="2"/>
          </rPr>
          <t>Represents remaining useful life after application of useful life change
(i.e. 30 years useful life - 2 years elapsed useful life)</t>
        </r>
      </text>
    </comment>
    <comment ref="I77" authorId="0" shapeId="0" xr:uid="{2B0AC57E-4811-4082-8757-9DB8A5EC9B45}">
      <text>
        <r>
          <rPr>
            <sz val="9"/>
            <color indexed="81"/>
            <rFont val="Tahoma"/>
            <family val="2"/>
          </rPr>
          <t>Formula updated to use Opening Net Fixed Assets as numerator and remaining useful life as denominator to reflect the useful life change</t>
        </r>
      </text>
    </comment>
    <comment ref="A95" authorId="1" shapeId="0" xr:uid="{1E7AECF5-6B36-498A-9251-CA3D2F409D92}">
      <text>
        <r>
          <rPr>
            <sz val="9"/>
            <color indexed="81"/>
            <rFont val="Tahoma"/>
            <family val="2"/>
          </rPr>
          <t>Added new line to apply Bill C-97 impact to CCA</t>
        </r>
      </text>
    </comment>
    <comment ref="G95" authorId="2" shapeId="0" xr:uid="{C308898C-FA35-4D00-8065-194A7C6C09BF}">
      <text>
        <r>
          <rPr>
            <sz val="9"/>
            <color indexed="81"/>
            <rFont val="Tahoma"/>
            <family val="2"/>
          </rPr>
          <t>Accelerated CCA factor (Bill C-97 for 2020 ISA's)</t>
        </r>
      </text>
    </comment>
    <comment ref="G96" authorId="2" shapeId="0" xr:uid="{88CBDDB9-DEAA-47DF-9A69-D79B419DA7FE}">
      <text>
        <r>
          <rPr>
            <sz val="9"/>
            <color indexed="81"/>
            <rFont val="Tahoma"/>
            <family val="2"/>
          </rPr>
          <t>Formula adjusted for Bill C-97 calculations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Danny Ko</author>
    <author>Author</author>
    <author>Githu Mundenchira</author>
  </authors>
  <commentList>
    <comment ref="C71" authorId="0" shapeId="0" xr:uid="{BA53944B-43F3-4512-A3A6-D8386459B737}">
      <text>
        <r>
          <rPr>
            <sz val="9"/>
            <color indexed="81"/>
            <rFont val="Tahoma"/>
            <family val="2"/>
          </rPr>
          <t>Represents remaining useful life after application of useful life change
(i.e. 30 years useful life - 1 year elapsed useful life)</t>
        </r>
      </text>
    </comment>
    <comment ref="I77" authorId="0" shapeId="0" xr:uid="{2B628455-0FFB-43CA-ADA5-2403AFEFB7A1}">
      <text>
        <r>
          <rPr>
            <sz val="9"/>
            <color indexed="81"/>
            <rFont val="Tahoma"/>
            <family val="2"/>
          </rPr>
          <t xml:space="preserve">
Formula updated to use Opening Net Fixed Assets as numerator and remaining useful life as denominator to reflect the useful life change</t>
        </r>
      </text>
    </comment>
    <comment ref="A95" authorId="1" shapeId="0" xr:uid="{DEE4C49E-02F2-47E5-82CC-8D36C65727B6}">
      <text>
        <r>
          <rPr>
            <sz val="9"/>
            <color indexed="81"/>
            <rFont val="Tahoma"/>
            <family val="2"/>
          </rPr>
          <t>Added new line to apply Bill C-97 impact to CCA</t>
        </r>
      </text>
    </comment>
    <comment ref="H95" authorId="2" shapeId="0" xr:uid="{1D3B5535-39D2-472E-9F86-7F79DC128F94}">
      <text>
        <r>
          <rPr>
            <sz val="9"/>
            <color indexed="81"/>
            <rFont val="Tahoma"/>
            <family val="2"/>
          </rPr>
          <t>Accelerated CCA factor (Bill C-97 for 2020 ISA's)</t>
        </r>
      </text>
    </comment>
    <comment ref="H96" authorId="2" shapeId="0" xr:uid="{357CB2B5-A217-45F4-82EA-6199C7571C4B}">
      <text>
        <r>
          <rPr>
            <sz val="9"/>
            <color indexed="81"/>
            <rFont val="Tahoma"/>
            <family val="2"/>
          </rPr>
          <t>Formula adjusted for Bill C-97 calculations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Danny Ko</author>
  </authors>
  <commentList>
    <comment ref="C71" authorId="0" shapeId="0" xr:uid="{ED80F6CB-5734-4D88-B7EE-686E4A724118}">
      <text>
        <r>
          <rPr>
            <sz val="9"/>
            <color indexed="81"/>
            <rFont val="Tahoma"/>
            <family val="2"/>
          </rPr>
          <t>Represents revised useful life after useful life change</t>
        </r>
      </text>
    </comment>
  </commentList>
</comments>
</file>

<file path=xl/sharedStrings.xml><?xml version="1.0" encoding="utf-8"?>
<sst xmlns="http://schemas.openxmlformats.org/spreadsheetml/2006/main" count="1410" uniqueCount="119">
  <si>
    <t>File Number:</t>
  </si>
  <si>
    <t>Exhibit:</t>
  </si>
  <si>
    <t>Tab:</t>
  </si>
  <si>
    <t>TO BE UPDATED AT DRAFT RATE ORDER STAGE</t>
  </si>
  <si>
    <t>Schedule:</t>
  </si>
  <si>
    <t>Page:</t>
  </si>
  <si>
    <t>Date:</t>
  </si>
  <si>
    <t>Appendix 2-FA</t>
  </si>
  <si>
    <t>Renewable Generation Connection Investment Summary (past investments or over the future rate setting period)</t>
  </si>
  <si>
    <r>
      <t>Enter the details of the Renewable Generation Connection projects as described in the appropriate section</t>
    </r>
    <r>
      <rPr>
        <sz val="11"/>
        <color rgb="FF00B050"/>
        <rFont val="Calibri"/>
        <family val="2"/>
        <scheme val="minor"/>
      </rPr>
      <t xml:space="preserve"> </t>
    </r>
    <r>
      <rPr>
        <sz val="11"/>
        <rFont val="Calibri"/>
        <family val="2"/>
        <scheme val="minor"/>
      </rPr>
      <t>of the Filing Requirements.</t>
    </r>
  </si>
  <si>
    <t>All costs entered on this page will be transferred to the appropriate cells in the appendices that follow.</t>
  </si>
  <si>
    <r>
      <rPr>
        <b/>
        <sz val="11"/>
        <rFont val="Calibri"/>
        <family val="2"/>
        <scheme val="minor"/>
      </rPr>
      <t>For Part A</t>
    </r>
    <r>
      <rPr>
        <sz val="11"/>
        <rFont val="Calibri"/>
        <family val="2"/>
        <scheme val="minor"/>
      </rPr>
      <t>, Renewable Enabling Improvements (REI), these amounts will be transferred to Appendix 2 - FB</t>
    </r>
  </si>
  <si>
    <r>
      <rPr>
        <b/>
        <sz val="11"/>
        <rFont val="Calibri"/>
        <family val="2"/>
        <scheme val="minor"/>
      </rPr>
      <t>For Part B</t>
    </r>
    <r>
      <rPr>
        <sz val="11"/>
        <rFont val="Calibri"/>
        <family val="2"/>
        <scheme val="minor"/>
      </rPr>
      <t>, Expansions, these amounts will be transferred to Appendix 2 - FC</t>
    </r>
  </si>
  <si>
    <r>
      <t xml:space="preserve">If there are more than </t>
    </r>
    <r>
      <rPr>
        <b/>
        <sz val="10"/>
        <rFont val="Calibri"/>
        <family val="2"/>
        <scheme val="minor"/>
      </rPr>
      <t>five</t>
    </r>
    <r>
      <rPr>
        <sz val="10"/>
        <rFont val="Calibri"/>
        <family val="2"/>
        <scheme val="minor"/>
      </rPr>
      <t xml:space="preserve"> projects proposed to be in-service in a certain year, please amend the tables below and ensure that the formulae for the Total Amounts in any given rate year are updated.</t>
    </r>
  </si>
  <si>
    <t>Based on the current methodology and allocation, amounts allocated represent 6% for REI Connection Investments and 17% for Expansion Investments. (EB-2009-0349, 6-10-2010, p. 15, note 9)</t>
  </si>
  <si>
    <t>Ensure that OM&amp;A costs below are not included in Recoverable OM&amp;A (App. 2-JA)</t>
  </si>
  <si>
    <t>There are two scenarios described below.  Separate sets of spreadsheets (2-FA, 2-FB, 2-FC) should be submited for each scenario as required.</t>
  </si>
  <si>
    <t xml:space="preserve">Scenario 1:  </t>
  </si>
  <si>
    <t>Past Investments with No Recovery.  The distributor has made investments in the past (during the IRM Years), but has not received approval for these projects and therefore did not receive</t>
  </si>
  <si>
    <t>revenue from the IESO under Regulation 330/09 and did not receive ratepayer revenue for the direct benefit portion of the investment.</t>
  </si>
  <si>
    <t xml:space="preserve">The WCA percentage, debt percentages, interest rates, kWh, tax rates, amortization period, CCA Class and percentage should correspond to the distributor's last Cost of Service approval. </t>
  </si>
  <si>
    <t>The Direct Benefit portion of the calculated Revenue Requirement for each year should be summed and can be applied for recovery from the distributor's ratepayers through a rate rider.</t>
  </si>
  <si>
    <t>The Provincial Recovery portion of the calculated Revenue Requirement for each year should be summed and can be applied for recovery from the IESO through a separate order.</t>
  </si>
  <si>
    <t>Scenario 2:</t>
  </si>
  <si>
    <t>Investments in the Test Year and Beyond.  Distributor plans to make investments in the Test Year and/or beyond.  These investments should be added to 2-FA in the appropriate year.</t>
  </si>
  <si>
    <t xml:space="preserve">The WCA percentage, debt percentages, interest rates, kWh, tax rates, amortization period, CCA Class and percentage should correspond to the distributor's current application. </t>
  </si>
  <si>
    <t>Part A</t>
  </si>
  <si>
    <t/>
  </si>
  <si>
    <t>Test Year</t>
  </si>
  <si>
    <t>REI Investments (Direct Benefit at 6%)</t>
  </si>
  <si>
    <t>Project 1</t>
  </si>
  <si>
    <t>Generation Protection MCS</t>
  </si>
  <si>
    <t>Capital Costs</t>
  </si>
  <si>
    <t>Incremental OM&amp;A (Start-Up)</t>
  </si>
  <si>
    <t>Incremental OM&amp;A (Ongoing)</t>
  </si>
  <si>
    <t>Project 2</t>
  </si>
  <si>
    <t>Generation Protection Bus Tie Reactors</t>
  </si>
  <si>
    <t>Project 3</t>
  </si>
  <si>
    <t>Name: REI Connection Project</t>
  </si>
  <si>
    <t>Project 4</t>
  </si>
  <si>
    <t>Project 5</t>
  </si>
  <si>
    <t>Total Capital Costs</t>
  </si>
  <si>
    <t>Total Incremental OM&amp;A (Start-Up)</t>
  </si>
  <si>
    <t>Total Incremental OM&amp;A (Ongoing)</t>
  </si>
  <si>
    <t>Part B</t>
  </si>
  <si>
    <t>Expansion Investments (Direct Benefit at 17%)</t>
  </si>
  <si>
    <t>Name: Expansion Connection Project</t>
  </si>
  <si>
    <t>Appendix 2-FB</t>
  </si>
  <si>
    <t>Calculation of Renewable Generation Connection Direct Benefits/Provincial Amount: Renewable Enabling Improvement Investments</t>
  </si>
  <si>
    <t>This table will calculate the distributor/provincial shares of the investments entered in Part A of Appendix 2-FA.</t>
  </si>
  <si>
    <t>Enter values in green shaded cells: WCA percentage, debt percentages, interest rates, kWh, tax rates, amortization period, CCA Class and percentage.</t>
  </si>
  <si>
    <t>For historical investments, enter these variables that were approved in your last cost of service test year.  For test year and beyond, enter variables as in the application.</t>
  </si>
  <si>
    <t>Rate Riders related to the direct benefit portion of the renewable investments are not calculated for the Test Year as these assets and costs are already in the distributor's rate base/revenue requirement.</t>
  </si>
  <si>
    <t>Direct Benefit</t>
  </si>
  <si>
    <t>Provincial</t>
  </si>
  <si>
    <t>Total</t>
  </si>
  <si>
    <t>Net Fixed Assets (average)</t>
  </si>
  <si>
    <t>Incremental OM&amp;A (on-going, N/A for Provincial Recovery)</t>
  </si>
  <si>
    <t>Incremental OM&amp;A (start-up, applicable for Provincial Recovery)</t>
  </si>
  <si>
    <t>Rebasing Year vs. Test Year</t>
  </si>
  <si>
    <t>Allowance for Working Capital (enter rate)</t>
  </si>
  <si>
    <t>Rate Base</t>
  </si>
  <si>
    <t xml:space="preserve">Deemed ST Debt </t>
  </si>
  <si>
    <t xml:space="preserve">Deemed LT Debt </t>
  </si>
  <si>
    <t xml:space="preserve">Deemed Equity </t>
  </si>
  <si>
    <t>ST Interest (enter rate)</t>
  </si>
  <si>
    <t>LT Interest (enter rate)</t>
  </si>
  <si>
    <t>Return on Equity (enter rate)</t>
  </si>
  <si>
    <t>Cost of Capital Total</t>
  </si>
  <si>
    <t>OM&amp;A</t>
  </si>
  <si>
    <t>Amortization</t>
  </si>
  <si>
    <t>Grossed-up PILs</t>
  </si>
  <si>
    <t>Revenue Requirement</t>
  </si>
  <si>
    <t>Provincial Rate Protection</t>
  </si>
  <si>
    <t>Monthly Amount Paid by IESO</t>
  </si>
  <si>
    <r>
      <rPr>
        <b/>
        <sz val="10"/>
        <color indexed="8"/>
        <rFont val="Arial"/>
        <family val="2"/>
      </rPr>
      <t>Note 1:</t>
    </r>
    <r>
      <rPr>
        <sz val="10"/>
        <color indexed="8"/>
        <rFont val="Arial"/>
        <family val="2"/>
      </rPr>
      <t xml:space="preserve"> The distributor should follow the regulatory accounting set out in the Accounting Procedure Handbook Guidance FAQs issued in March 2015. Q10 of the APH FAQs states that: “For approved eligible investments as defined under O.Reg. 330/09 under the OEB Act, a variance account will continue to be used for the purpose of recording variances between the revenue requirement based on actual costs of approved eligible investments and the revenue received from the IESO.” The answer for Q10 provides the accounting guidance for this variance account: “Distributors that have included eligible investments to connect qualifying facilities in their DS plans are to establish the variance Account 1533 Renewable Generation Connection Funding Adder Deferral Account, Sub-account Provincial Rate Protection Payment Variances following OEB approval for investments forecast to enter service beyond the test year for purposes of implementing rate protection pursuant to O.Reg. 330/09. The purpose of this variance account is to track the variance between the distributor’s revenue requirement associated with the portion of the actual capital and/or operating costs that are eligible for rate protection, as incurred by the distributor for eligible renewable enabling and expansion investments, and the rate protection payments collected from the IESO.” The answer further provides the journal entries to record the variances. Distributors should follow the instructions in the answer for recording the journal entries in the variance account 1533.</t>
    </r>
  </si>
  <si>
    <r>
      <rPr>
        <b/>
        <sz val="10"/>
        <color indexed="8"/>
        <rFont val="Arial"/>
        <family val="2"/>
      </rPr>
      <t>Note 2:</t>
    </r>
    <r>
      <rPr>
        <sz val="10"/>
        <color indexed="8"/>
        <rFont val="Arial"/>
        <family val="2"/>
      </rPr>
      <t xml:space="preserve"> For the Test Year, Costs and Revenues of the Direct Benefit are to be included in the test year applicant Rate Base and Revenues.</t>
    </r>
  </si>
  <si>
    <t>PILs Calculation</t>
  </si>
  <si>
    <t>Income Tax</t>
  </si>
  <si>
    <t>Net Income - ROE on Rate Base</t>
  </si>
  <si>
    <r>
      <t>Amortization</t>
    </r>
    <r>
      <rPr>
        <i/>
        <sz val="10"/>
        <rFont val="Arial"/>
        <family val="2"/>
      </rPr>
      <t xml:space="preserve"> </t>
    </r>
    <r>
      <rPr>
        <sz val="10"/>
        <rFont val="Arial"/>
        <family val="2"/>
      </rPr>
      <t>(6% DB and 94% P)</t>
    </r>
  </si>
  <si>
    <t>CCA (6% DB and 94% P)</t>
  </si>
  <si>
    <t>Taxable income</t>
  </si>
  <si>
    <t>Tax Rate  (to be entered)</t>
  </si>
  <si>
    <t>Income Taxes Payable</t>
  </si>
  <si>
    <t>Gross Up</t>
  </si>
  <si>
    <t>Grossed Up PILs</t>
  </si>
  <si>
    <t>Net Fixed Assets</t>
  </si>
  <si>
    <t>Enter applicable amortization in years:</t>
  </si>
  <si>
    <t>Opening Gross Fixed Assets</t>
  </si>
  <si>
    <t>Capital Additions</t>
  </si>
  <si>
    <t>Closing Gross Fixed Assets</t>
  </si>
  <si>
    <t>Opening Accumulated Amortization</t>
  </si>
  <si>
    <t>Current Year Amortization (before additions)</t>
  </si>
  <si>
    <t>Capital Additions Amortization (half year)</t>
  </si>
  <si>
    <t>Closing Accumulated Amortization</t>
  </si>
  <si>
    <t>Opening Net Fixed Assets</t>
  </si>
  <si>
    <t>Closing Net Fixed Assets</t>
  </si>
  <si>
    <t>Average Net Fixed Assets</t>
  </si>
  <si>
    <t>UCC for PILs Calculation</t>
  </si>
  <si>
    <t>Opening UCC</t>
  </si>
  <si>
    <t>UCC Before Half Year Rule</t>
  </si>
  <si>
    <t>Capital Additions (half year)</t>
  </si>
  <si>
    <t>Reduced UCC</t>
  </si>
  <si>
    <t>CCA Rate Class (to be entered)</t>
  </si>
  <si>
    <t>CCA Rate  (to be entered)</t>
  </si>
  <si>
    <t>CCA</t>
  </si>
  <si>
    <t>Closing UCC</t>
  </si>
  <si>
    <t>Deduct AFUDC not considered for Tax Purposes</t>
  </si>
  <si>
    <t>Capital Additions excluding AFUDC</t>
  </si>
  <si>
    <t>Capital Additions Amortization (full year)</t>
  </si>
  <si>
    <t>Accelerated CCA factor (Bill C-97)</t>
  </si>
  <si>
    <t>EB-2023-0195</t>
  </si>
  <si>
    <t>2A</t>
  </si>
  <si>
    <t>Calculations in formula intact tabs</t>
  </si>
  <si>
    <t>2020-2022</t>
  </si>
  <si>
    <t>2023-2024</t>
  </si>
  <si>
    <t>2025-2029</t>
  </si>
  <si>
    <t>2015-2019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</si>
</sst>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quot;$&quot;#,##0"/>
    <numFmt numFmtId="165" formatCode="_-&quot;$&quot;* #,##0_-;\-&quot;$&quot;* #,##0_-;_-&quot;$&quot;* &quot;-&quot;??_-;_-@_-"/>
    <numFmt numFmtId="166" formatCode="0.0%"/>
    <numFmt numFmtId="167" formatCode="_-* #,##0_-;\-* #,##0_-;_-* &quot;-&quot;??_-;_-@_-"/>
    <numFmt numFmtId="168" formatCode="_-&quot;$&quot;* #,##0.0000_-;\-&quot;$&quot;* #,##0.0000_-;_-&quot;$&quot;* &quot;-&quot;??_-;_-@_-"/>
    <numFmt numFmtId="169" formatCode="&quot;$&quot;#,##0.0000_);[Red]\(&quot;$&quot;#,##0.0000\)"/>
    <numFmt numFmtId="170" formatCode="0.0"/>
  </numFmts>
  <fonts count="32"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b/>
      <sz val="10"/>
      <name val="Arial"/>
      <family val="2"/>
    </font>
    <font>
      <sz val="8"/>
      <name val="Arial"/>
      <family val="2"/>
    </font>
    <font>
      <b/>
      <sz val="11"/>
      <color rgb="FFFF0000"/>
      <name val="Arial"/>
      <family val="2"/>
    </font>
    <font>
      <sz val="11"/>
      <color indexed="8"/>
      <name val="Arial"/>
      <family val="2"/>
    </font>
    <font>
      <b/>
      <sz val="14"/>
      <name val="Arial"/>
      <family val="2"/>
    </font>
    <font>
      <sz val="11"/>
      <name val="Calibri"/>
      <family val="2"/>
      <scheme val="minor"/>
    </font>
    <font>
      <sz val="11"/>
      <color rgb="FF00B050"/>
      <name val="Calibri"/>
      <family val="2"/>
      <scheme val="minor"/>
    </font>
    <font>
      <b/>
      <sz val="11"/>
      <name val="Calibri"/>
      <family val="2"/>
      <scheme val="minor"/>
    </font>
    <font>
      <sz val="12"/>
      <name val="Arial"/>
      <family val="2"/>
    </font>
    <font>
      <sz val="10"/>
      <name val="Calibri"/>
      <family val="2"/>
      <scheme val="minor"/>
    </font>
    <font>
      <b/>
      <sz val="10"/>
      <name val="Calibri"/>
      <family val="2"/>
      <scheme val="minor"/>
    </font>
    <font>
      <b/>
      <sz val="10"/>
      <color rgb="FFFF0000"/>
      <name val="Calibri"/>
      <family val="2"/>
      <scheme val="minor"/>
    </font>
    <font>
      <b/>
      <sz val="11"/>
      <color rgb="FF00B0F0"/>
      <name val="Calibri"/>
      <family val="2"/>
      <scheme val="minor"/>
    </font>
    <font>
      <b/>
      <u/>
      <sz val="10"/>
      <name val="Arial"/>
      <family val="2"/>
    </font>
    <font>
      <b/>
      <i/>
      <sz val="10"/>
      <name val="Arial"/>
      <family val="2"/>
    </font>
    <font>
      <i/>
      <sz val="9"/>
      <name val="Arial"/>
      <family val="2"/>
    </font>
    <font>
      <i/>
      <sz val="10"/>
      <name val="Arial"/>
      <family val="2"/>
    </font>
    <font>
      <b/>
      <sz val="12"/>
      <color rgb="FFFF0000"/>
      <name val="Arial"/>
      <family val="2"/>
    </font>
    <font>
      <b/>
      <sz val="10"/>
      <color theme="1"/>
      <name val="Arial"/>
      <family val="2"/>
    </font>
    <font>
      <sz val="10"/>
      <color indexed="8"/>
      <name val="Arial"/>
      <family val="2"/>
    </font>
    <font>
      <b/>
      <sz val="10"/>
      <color indexed="8"/>
      <name val="Arial"/>
      <family val="2"/>
    </font>
    <font>
      <b/>
      <u/>
      <sz val="12"/>
      <name val="Arial"/>
      <family val="2"/>
    </font>
    <font>
      <sz val="10"/>
      <color indexed="12"/>
      <name val="Arial"/>
      <family val="2"/>
    </font>
    <font>
      <b/>
      <sz val="10"/>
      <color indexed="10"/>
      <name val="Arial"/>
      <family val="2"/>
    </font>
    <font>
      <u/>
      <sz val="10"/>
      <name val="Arial"/>
      <family val="2"/>
    </font>
    <font>
      <sz val="10"/>
      <color rgb="FFFF0000"/>
      <name val="Arial"/>
      <family val="2"/>
    </font>
    <font>
      <sz val="9"/>
      <color indexed="81"/>
      <name val="Tahoma"/>
      <family val="2"/>
    </font>
    <font>
      <sz val="9"/>
      <color indexed="81"/>
      <name val="Tahoma"/>
      <charset val="1"/>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s>
  <borders count="11">
    <border>
      <left/>
      <right/>
      <top/>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0" fontId="1" fillId="0" borderId="0"/>
    <xf numFmtId="43"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43" fontId="1" fillId="0" borderId="0" applyFont="0" applyFill="0" applyBorder="0" applyAlignment="0" applyProtection="0"/>
    <xf numFmtId="44" fontId="1" fillId="0" borderId="0" applyFont="0" applyFill="0" applyBorder="0" applyAlignment="0" applyProtection="0"/>
  </cellStyleXfs>
  <cellXfs count="200">
    <xf numFmtId="0" fontId="0" fillId="0" borderId="0" xfId="0"/>
    <xf numFmtId="0" fontId="2" fillId="0" borderId="0" xfId="4"/>
    <xf numFmtId="0" fontId="3" fillId="0" borderId="0" xfId="5"/>
    <xf numFmtId="0" fontId="4" fillId="0" borderId="0" xfId="4" applyFont="1"/>
    <xf numFmtId="0" fontId="5" fillId="0" borderId="0" xfId="4" applyFont="1" applyAlignment="1">
      <alignment horizontal="right" vertical="top"/>
    </xf>
    <xf numFmtId="0" fontId="5" fillId="2" borderId="1" xfId="4" applyFont="1" applyFill="1" applyBorder="1" applyAlignment="1" applyProtection="1">
      <alignment horizontal="right" vertical="top"/>
      <protection locked="0"/>
    </xf>
    <xf numFmtId="0" fontId="6" fillId="3" borderId="0" xfId="4" applyFont="1" applyFill="1"/>
    <xf numFmtId="0" fontId="5" fillId="2" borderId="0" xfId="4" applyFont="1" applyFill="1" applyAlignment="1" applyProtection="1">
      <alignment horizontal="right" vertical="top"/>
      <protection locked="0"/>
    </xf>
    <xf numFmtId="0" fontId="7" fillId="0" borderId="0" xfId="5" applyFont="1"/>
    <xf numFmtId="0" fontId="8" fillId="0" borderId="0" xfId="4" applyFont="1"/>
    <xf numFmtId="0" fontId="1" fillId="0" borderId="0" xfId="6"/>
    <xf numFmtId="0" fontId="9" fillId="0" borderId="0" xfId="4" applyFont="1"/>
    <xf numFmtId="0" fontId="12" fillId="0" borderId="0" xfId="4" applyFont="1"/>
    <xf numFmtId="0" fontId="13" fillId="0" borderId="0" xfId="4" applyFont="1" applyAlignment="1">
      <alignment horizontal="left" vertical="top" wrapText="1"/>
    </xf>
    <xf numFmtId="0" fontId="9" fillId="0" borderId="0" xfId="4" applyFont="1" applyAlignment="1">
      <alignment horizontal="left" vertical="top"/>
    </xf>
    <xf numFmtId="0" fontId="16" fillId="0" borderId="0" xfId="6" applyFont="1"/>
    <xf numFmtId="0" fontId="9" fillId="0" borderId="0" xfId="6" applyFont="1"/>
    <xf numFmtId="0" fontId="4" fillId="0" borderId="0" xfId="4" applyFont="1" applyAlignment="1">
      <alignment horizontal="center"/>
    </xf>
    <xf numFmtId="0" fontId="17" fillId="0" borderId="0" xfId="4" applyFont="1"/>
    <xf numFmtId="0" fontId="4" fillId="0" borderId="2" xfId="4" applyFont="1" applyBorder="1" applyAlignment="1">
      <alignment horizontal="center"/>
    </xf>
    <xf numFmtId="0" fontId="18" fillId="0" borderId="0" xfId="4" applyFont="1"/>
    <xf numFmtId="164" fontId="2" fillId="2" borderId="0" xfId="1" applyNumberFormat="1" applyFont="1" applyFill="1" applyBorder="1" applyAlignment="1" applyProtection="1">
      <alignment horizontal="center"/>
      <protection locked="0"/>
    </xf>
    <xf numFmtId="165" fontId="2" fillId="0" borderId="0" xfId="2" applyNumberFormat="1" applyFont="1" applyProtection="1"/>
    <xf numFmtId="165" fontId="4" fillId="0" borderId="0" xfId="2" applyNumberFormat="1" applyFont="1" applyProtection="1"/>
    <xf numFmtId="165" fontId="4" fillId="0" borderId="0" xfId="4" applyNumberFormat="1" applyFont="1"/>
    <xf numFmtId="0" fontId="2" fillId="4" borderId="0" xfId="4" applyFill="1"/>
    <xf numFmtId="0" fontId="19" fillId="4" borderId="0" xfId="4" applyFont="1" applyFill="1" applyAlignment="1">
      <alignment horizontal="center"/>
    </xf>
    <xf numFmtId="165" fontId="12" fillId="4" borderId="0" xfId="4" applyNumberFormat="1" applyFont="1" applyFill="1"/>
    <xf numFmtId="165" fontId="12" fillId="4" borderId="0" xfId="4" applyNumberFormat="1" applyFont="1" applyFill="1" applyAlignment="1">
      <alignment horizontal="center"/>
    </xf>
    <xf numFmtId="0" fontId="19" fillId="0" borderId="0" xfId="4" applyFont="1" applyAlignment="1">
      <alignment horizontal="center"/>
    </xf>
    <xf numFmtId="165" fontId="0" fillId="0" borderId="0" xfId="2" applyNumberFormat="1" applyFont="1" applyFill="1" applyBorder="1" applyProtection="1"/>
    <xf numFmtId="9" fontId="2" fillId="0" borderId="0" xfId="4" applyNumberFormat="1" applyAlignment="1">
      <alignment horizontal="center"/>
    </xf>
    <xf numFmtId="165" fontId="2" fillId="0" borderId="0" xfId="2" applyNumberFormat="1" applyFont="1" applyFill="1" applyBorder="1" applyProtection="1"/>
    <xf numFmtId="165" fontId="2" fillId="0" borderId="0" xfId="2" applyNumberFormat="1" applyFont="1" applyFill="1" applyBorder="1" applyAlignment="1" applyProtection="1">
      <alignment horizontal="center"/>
    </xf>
    <xf numFmtId="9" fontId="2" fillId="0" borderId="0" xfId="1" applyNumberFormat="1" applyFont="1" applyFill="1" applyBorder="1" applyAlignment="1" applyProtection="1">
      <alignment horizontal="center"/>
    </xf>
    <xf numFmtId="165" fontId="2" fillId="0" borderId="0" xfId="4" applyNumberFormat="1"/>
    <xf numFmtId="9" fontId="2" fillId="0" borderId="0" xfId="3" applyFont="1" applyFill="1" applyBorder="1" applyAlignment="1" applyProtection="1">
      <alignment horizontal="center"/>
    </xf>
    <xf numFmtId="0" fontId="20" fillId="0" borderId="0" xfId="4" applyFont="1" applyAlignment="1">
      <alignment horizontal="center"/>
    </xf>
    <xf numFmtId="165" fontId="2" fillId="0" borderId="0" xfId="4" applyNumberFormat="1" applyAlignment="1">
      <alignment horizontal="center"/>
    </xf>
    <xf numFmtId="0" fontId="20" fillId="4" borderId="0" xfId="4" applyFont="1" applyFill="1" applyAlignment="1">
      <alignment horizontal="center"/>
    </xf>
    <xf numFmtId="165" fontId="2" fillId="4" borderId="0" xfId="4" applyNumberFormat="1" applyFill="1"/>
    <xf numFmtId="165" fontId="2" fillId="4" borderId="0" xfId="4" applyNumberFormat="1" applyFill="1" applyAlignment="1">
      <alignment horizontal="center"/>
    </xf>
    <xf numFmtId="0" fontId="21" fillId="3" borderId="0" xfId="4" applyFont="1" applyFill="1"/>
    <xf numFmtId="0" fontId="2" fillId="0" borderId="0" xfId="0" applyFont="1"/>
    <xf numFmtId="0" fontId="2" fillId="0" borderId="0" xfId="4" applyAlignment="1">
      <alignment horizontal="right"/>
    </xf>
    <xf numFmtId="0" fontId="4" fillId="0" borderId="0" xfId="8" applyFont="1" applyAlignment="1">
      <alignment horizontal="center"/>
    </xf>
    <xf numFmtId="9" fontId="4" fillId="0" borderId="0" xfId="8" applyNumberFormat="1" applyFont="1" applyAlignment="1">
      <alignment horizontal="center"/>
    </xf>
    <xf numFmtId="165" fontId="2" fillId="3" borderId="0" xfId="9" applyNumberFormat="1" applyFont="1" applyFill="1" applyProtection="1"/>
    <xf numFmtId="165" fontId="2" fillId="0" borderId="0" xfId="9" applyNumberFormat="1" applyFont="1" applyProtection="1"/>
    <xf numFmtId="165" fontId="2" fillId="0" borderId="0" xfId="9" applyNumberFormat="1" applyFont="1" applyAlignment="1" applyProtection="1">
      <alignment horizontal="center"/>
    </xf>
    <xf numFmtId="165" fontId="2" fillId="0" borderId="0" xfId="9" applyNumberFormat="1" applyFont="1" applyFill="1" applyProtection="1"/>
    <xf numFmtId="42" fontId="2" fillId="0" borderId="0" xfId="4" applyNumberFormat="1" applyAlignment="1">
      <alignment horizontal="center"/>
    </xf>
    <xf numFmtId="164" fontId="2" fillId="0" borderId="0" xfId="7" applyNumberFormat="1" applyFont="1" applyFill="1" applyBorder="1" applyAlignment="1" applyProtection="1">
      <alignment horizontal="center"/>
    </xf>
    <xf numFmtId="0" fontId="4" fillId="5" borderId="0" xfId="4" applyFont="1" applyFill="1" applyAlignment="1">
      <alignment horizontal="center" vertical="center"/>
    </xf>
    <xf numFmtId="0" fontId="4" fillId="0" borderId="0" xfId="4" applyFont="1" applyAlignment="1">
      <alignment horizontal="center" vertical="center"/>
    </xf>
    <xf numFmtId="0" fontId="2" fillId="0" borderId="7" xfId="4" applyBorder="1"/>
    <xf numFmtId="10" fontId="2" fillId="2" borderId="0" xfId="7" applyNumberFormat="1" applyFont="1" applyFill="1" applyBorder="1" applyAlignment="1" applyProtection="1">
      <alignment horizontal="center"/>
      <protection locked="0"/>
    </xf>
    <xf numFmtId="165" fontId="2" fillId="0" borderId="7" xfId="4" applyNumberFormat="1" applyBorder="1"/>
    <xf numFmtId="165" fontId="2" fillId="0" borderId="7" xfId="9" applyNumberFormat="1" applyFont="1" applyBorder="1" applyAlignment="1" applyProtection="1">
      <alignment horizontal="center"/>
    </xf>
    <xf numFmtId="166" fontId="2" fillId="0" borderId="0" xfId="4" applyNumberFormat="1" applyAlignment="1">
      <alignment horizontal="center"/>
    </xf>
    <xf numFmtId="10" fontId="2" fillId="0" borderId="0" xfId="7" applyNumberFormat="1" applyFont="1" applyFill="1" applyBorder="1" applyAlignment="1" applyProtection="1">
      <alignment horizontal="center"/>
      <protection locked="0"/>
    </xf>
    <xf numFmtId="9" fontId="2" fillId="0" borderId="0" xfId="10" applyFont="1" applyBorder="1" applyAlignment="1" applyProtection="1">
      <alignment horizontal="center"/>
    </xf>
    <xf numFmtId="9" fontId="2" fillId="0" borderId="0" xfId="10" applyFont="1" applyAlignment="1" applyProtection="1">
      <alignment horizontal="center"/>
    </xf>
    <xf numFmtId="44" fontId="2" fillId="0" borderId="0" xfId="9" applyFont="1" applyProtection="1"/>
    <xf numFmtId="10" fontId="2" fillId="0" borderId="0" xfId="10" applyNumberFormat="1" applyFont="1" applyAlignment="1" applyProtection="1">
      <alignment horizontal="center"/>
    </xf>
    <xf numFmtId="0" fontId="4" fillId="0" borderId="0" xfId="4" applyFont="1" applyAlignment="1">
      <alignment horizontal="left"/>
    </xf>
    <xf numFmtId="165" fontId="2" fillId="0" borderId="8" xfId="4" applyNumberFormat="1" applyBorder="1"/>
    <xf numFmtId="165" fontId="2" fillId="3" borderId="0" xfId="4" applyNumberFormat="1" applyFill="1"/>
    <xf numFmtId="165" fontId="2" fillId="0" borderId="9" xfId="4" applyNumberFormat="1" applyBorder="1"/>
    <xf numFmtId="0" fontId="2" fillId="3" borderId="0" xfId="4" applyFill="1"/>
    <xf numFmtId="0" fontId="4" fillId="3" borderId="0" xfId="4" applyFont="1" applyFill="1" applyAlignment="1">
      <alignment horizontal="center"/>
    </xf>
    <xf numFmtId="165" fontId="1" fillId="0" borderId="0" xfId="6" applyNumberFormat="1"/>
    <xf numFmtId="167" fontId="2" fillId="3" borderId="0" xfId="7" applyNumberFormat="1" applyFont="1" applyFill="1" applyBorder="1" applyAlignment="1" applyProtection="1">
      <alignment horizontal="center"/>
    </xf>
    <xf numFmtId="0" fontId="2" fillId="0" borderId="0" xfId="4" applyAlignment="1">
      <alignment horizontal="center"/>
    </xf>
    <xf numFmtId="168" fontId="2" fillId="0" borderId="0" xfId="4" applyNumberFormat="1"/>
    <xf numFmtId="44" fontId="2" fillId="0" borderId="0" xfId="4" applyNumberFormat="1"/>
    <xf numFmtId="0" fontId="23" fillId="0" borderId="0" xfId="4" applyFont="1"/>
    <xf numFmtId="0" fontId="23" fillId="0" borderId="0" xfId="4" applyFont="1" applyAlignment="1">
      <alignment horizontal="left"/>
    </xf>
    <xf numFmtId="0" fontId="25" fillId="0" borderId="0" xfId="8" applyFont="1"/>
    <xf numFmtId="0" fontId="2" fillId="0" borderId="0" xfId="8"/>
    <xf numFmtId="0" fontId="17" fillId="0" borderId="0" xfId="8" applyFont="1"/>
    <xf numFmtId="0" fontId="4" fillId="0" borderId="0" xfId="8" applyFont="1"/>
    <xf numFmtId="165" fontId="2" fillId="0" borderId="0" xfId="9" applyNumberFormat="1" applyFont="1" applyFill="1" applyBorder="1" applyAlignment="1" applyProtection="1">
      <alignment horizontal="center"/>
    </xf>
    <xf numFmtId="165" fontId="2" fillId="0" borderId="0" xfId="8" applyNumberFormat="1" applyAlignment="1">
      <alignment horizontal="center"/>
    </xf>
    <xf numFmtId="165" fontId="2" fillId="0" borderId="0" xfId="9" applyNumberFormat="1" applyFont="1" applyFill="1" applyBorder="1" applyProtection="1"/>
    <xf numFmtId="10" fontId="26" fillId="0" borderId="0" xfId="8" applyNumberFormat="1" applyFont="1" applyAlignment="1">
      <alignment horizontal="center"/>
    </xf>
    <xf numFmtId="165" fontId="2" fillId="0" borderId="8" xfId="9" applyNumberFormat="1" applyFont="1" applyFill="1" applyBorder="1" applyProtection="1"/>
    <xf numFmtId="10" fontId="2" fillId="2" borderId="0" xfId="10" applyNumberFormat="1" applyFill="1" applyAlignment="1" applyProtection="1">
      <alignment horizontal="center"/>
      <protection locked="0"/>
    </xf>
    <xf numFmtId="44" fontId="2" fillId="0" borderId="8" xfId="9" applyFont="1" applyFill="1" applyBorder="1" applyProtection="1"/>
    <xf numFmtId="0" fontId="4" fillId="0" borderId="0" xfId="8" applyFont="1" applyAlignment="1">
      <alignment horizontal="left"/>
    </xf>
    <xf numFmtId="44" fontId="2" fillId="0" borderId="0" xfId="9" applyFont="1" applyFill="1" applyProtection="1"/>
    <xf numFmtId="44" fontId="2" fillId="0" borderId="0" xfId="9" applyFont="1" applyFill="1" applyBorder="1" applyProtection="1"/>
    <xf numFmtId="165" fontId="27" fillId="0" borderId="8" xfId="9" applyNumberFormat="1" applyFont="1" applyFill="1" applyBorder="1" applyProtection="1"/>
    <xf numFmtId="44" fontId="27" fillId="0" borderId="0" xfId="9" applyFont="1" applyFill="1" applyBorder="1" applyProtection="1"/>
    <xf numFmtId="169" fontId="23" fillId="0" borderId="0" xfId="4" applyNumberFormat="1" applyFont="1" applyAlignment="1">
      <alignment horizontal="right"/>
    </xf>
    <xf numFmtId="0" fontId="24" fillId="0" borderId="0" xfId="4" applyFont="1" applyAlignment="1">
      <alignment horizontal="center" vertical="center"/>
    </xf>
    <xf numFmtId="0" fontId="2" fillId="0" borderId="0" xfId="11"/>
    <xf numFmtId="0" fontId="4" fillId="0" borderId="4" xfId="9" applyNumberFormat="1" applyFont="1" applyFill="1" applyBorder="1" applyAlignment="1" applyProtection="1">
      <alignment horizontal="center"/>
    </xf>
    <xf numFmtId="0" fontId="17" fillId="0" borderId="0" xfId="11" applyFont="1"/>
    <xf numFmtId="0" fontId="4" fillId="0" borderId="0" xfId="11" applyFont="1"/>
    <xf numFmtId="165" fontId="2" fillId="0" borderId="0" xfId="9" applyNumberFormat="1" applyFont="1" applyFill="1" applyAlignment="1" applyProtection="1">
      <alignment horizontal="center"/>
    </xf>
    <xf numFmtId="9" fontId="2" fillId="3" borderId="0" xfId="10" applyFont="1" applyFill="1" applyBorder="1" applyAlignment="1" applyProtection="1"/>
    <xf numFmtId="0" fontId="2" fillId="2" borderId="0" xfId="10" applyNumberFormat="1" applyFont="1" applyFill="1" applyAlignment="1" applyProtection="1">
      <alignment horizontal="center"/>
      <protection locked="0"/>
    </xf>
    <xf numFmtId="9" fontId="2" fillId="3" borderId="0" xfId="10" applyFont="1" applyFill="1" applyBorder="1" applyAlignment="1" applyProtection="1">
      <alignment horizontal="right"/>
    </xf>
    <xf numFmtId="165" fontId="2" fillId="2" borderId="8" xfId="9" applyNumberFormat="1" applyFont="1" applyFill="1" applyBorder="1" applyProtection="1">
      <protection locked="0"/>
    </xf>
    <xf numFmtId="6" fontId="2" fillId="0" borderId="0" xfId="4" applyNumberFormat="1"/>
    <xf numFmtId="165" fontId="2" fillId="0" borderId="9" xfId="9" applyNumberFormat="1" applyFont="1" applyFill="1" applyBorder="1" applyProtection="1"/>
    <xf numFmtId="165" fontId="2" fillId="2" borderId="0" xfId="10" applyNumberFormat="1" applyFont="1" applyFill="1" applyAlignment="1" applyProtection="1">
      <alignment horizontal="center"/>
      <protection locked="0"/>
    </xf>
    <xf numFmtId="0" fontId="2" fillId="2" borderId="0" xfId="9" applyNumberFormat="1" applyFill="1" applyAlignment="1" applyProtection="1">
      <alignment horizontal="center"/>
      <protection locked="0"/>
    </xf>
    <xf numFmtId="9" fontId="2" fillId="2" borderId="0" xfId="10" applyFill="1" applyAlignment="1" applyProtection="1">
      <alignment horizontal="center"/>
      <protection locked="0"/>
    </xf>
    <xf numFmtId="44" fontId="1" fillId="0" borderId="0" xfId="6" applyNumberFormat="1"/>
    <xf numFmtId="170" fontId="2" fillId="2" borderId="0" xfId="10" applyNumberFormat="1" applyFont="1" applyFill="1" applyAlignment="1" applyProtection="1">
      <alignment horizontal="center"/>
      <protection locked="0"/>
    </xf>
    <xf numFmtId="165" fontId="2" fillId="3" borderId="0" xfId="2" applyNumberFormat="1" applyFont="1" applyFill="1" applyProtection="1"/>
    <xf numFmtId="165" fontId="2" fillId="0" borderId="0" xfId="2" applyNumberFormat="1" applyFont="1" applyAlignment="1" applyProtection="1">
      <alignment horizontal="center"/>
    </xf>
    <xf numFmtId="165" fontId="2" fillId="0" borderId="0" xfId="2" applyNumberFormat="1" applyFont="1" applyFill="1" applyProtection="1"/>
    <xf numFmtId="165" fontId="2" fillId="0" borderId="0" xfId="2" applyNumberFormat="1" applyFont="1" applyBorder="1" applyProtection="1"/>
    <xf numFmtId="165" fontId="2" fillId="0" borderId="0" xfId="2" applyNumberFormat="1" applyFont="1" applyBorder="1" applyAlignment="1" applyProtection="1">
      <alignment horizontal="center"/>
    </xf>
    <xf numFmtId="164" fontId="2" fillId="0" borderId="0" xfId="1" applyNumberFormat="1" applyFont="1" applyFill="1" applyBorder="1" applyAlignment="1" applyProtection="1">
      <alignment horizontal="center"/>
    </xf>
    <xf numFmtId="10" fontId="2" fillId="0" borderId="0" xfId="1" applyNumberFormat="1" applyFont="1" applyFill="1" applyBorder="1" applyAlignment="1" applyProtection="1">
      <alignment horizontal="center"/>
    </xf>
    <xf numFmtId="10" fontId="2" fillId="2" borderId="0" xfId="1" applyNumberFormat="1" applyFont="1" applyFill="1" applyBorder="1" applyAlignment="1" applyProtection="1">
      <alignment horizontal="center"/>
      <protection locked="0"/>
    </xf>
    <xf numFmtId="165" fontId="2" fillId="0" borderId="7" xfId="2" applyNumberFormat="1" applyFont="1" applyBorder="1" applyAlignment="1" applyProtection="1">
      <alignment horizontal="center"/>
    </xf>
    <xf numFmtId="10" fontId="2" fillId="0" borderId="0" xfId="1" applyNumberFormat="1" applyFont="1" applyFill="1" applyBorder="1" applyAlignment="1" applyProtection="1">
      <alignment horizontal="center"/>
      <protection locked="0"/>
    </xf>
    <xf numFmtId="9" fontId="2" fillId="0" borderId="0" xfId="3" applyFont="1" applyBorder="1" applyAlignment="1" applyProtection="1">
      <alignment horizontal="center"/>
    </xf>
    <xf numFmtId="9" fontId="2" fillId="0" borderId="0" xfId="3" applyFont="1" applyAlignment="1" applyProtection="1">
      <alignment horizontal="center"/>
    </xf>
    <xf numFmtId="44" fontId="2" fillId="0" borderId="0" xfId="2" applyFont="1" applyProtection="1"/>
    <xf numFmtId="44" fontId="2" fillId="0" borderId="0" xfId="2" applyFont="1" applyBorder="1" applyProtection="1"/>
    <xf numFmtId="10" fontId="2" fillId="2" borderId="0" xfId="12" applyNumberFormat="1" applyFont="1" applyFill="1" applyBorder="1" applyAlignment="1" applyProtection="1">
      <alignment horizontal="center"/>
      <protection locked="0"/>
    </xf>
    <xf numFmtId="10" fontId="2" fillId="0" borderId="0" xfId="3" applyNumberFormat="1" applyFont="1" applyAlignment="1" applyProtection="1">
      <alignment horizontal="center"/>
    </xf>
    <xf numFmtId="10" fontId="2" fillId="0" borderId="0" xfId="3" applyNumberFormat="1" applyFont="1" applyBorder="1" applyAlignment="1" applyProtection="1">
      <alignment horizontal="center"/>
    </xf>
    <xf numFmtId="167" fontId="2" fillId="3" borderId="0" xfId="1" applyNumberFormat="1" applyFont="1" applyFill="1" applyBorder="1" applyAlignment="1" applyProtection="1">
      <alignment horizontal="center"/>
    </xf>
    <xf numFmtId="165" fontId="2" fillId="0" borderId="8" xfId="2" applyNumberFormat="1" applyFont="1" applyFill="1" applyBorder="1" applyProtection="1"/>
    <xf numFmtId="10" fontId="1" fillId="2" borderId="0" xfId="3" applyNumberFormat="1" applyFill="1" applyAlignment="1" applyProtection="1">
      <alignment horizontal="center"/>
      <protection locked="0"/>
    </xf>
    <xf numFmtId="10" fontId="1" fillId="2" borderId="0" xfId="3" applyNumberFormat="1" applyFill="1" applyBorder="1" applyAlignment="1" applyProtection="1">
      <alignment horizontal="center"/>
      <protection locked="0"/>
    </xf>
    <xf numFmtId="44" fontId="2" fillId="0" borderId="8" xfId="2" applyFont="1" applyFill="1" applyBorder="1" applyProtection="1"/>
    <xf numFmtId="44" fontId="2" fillId="0" borderId="0" xfId="2" applyFont="1" applyFill="1" applyBorder="1" applyProtection="1"/>
    <xf numFmtId="44" fontId="2" fillId="0" borderId="0" xfId="2" applyFont="1" applyFill="1" applyProtection="1"/>
    <xf numFmtId="165" fontId="27" fillId="0" borderId="8" xfId="2" applyNumberFormat="1" applyFont="1" applyFill="1" applyBorder="1" applyProtection="1"/>
    <xf numFmtId="44" fontId="27" fillId="0" borderId="0" xfId="2" applyFont="1" applyFill="1" applyBorder="1" applyProtection="1"/>
    <xf numFmtId="165" fontId="27" fillId="0" borderId="0" xfId="2" applyNumberFormat="1" applyFont="1" applyFill="1" applyBorder="1" applyProtection="1"/>
    <xf numFmtId="0" fontId="4" fillId="0" borderId="4" xfId="2" applyNumberFormat="1" applyFont="1" applyFill="1" applyBorder="1" applyAlignment="1" applyProtection="1">
      <alignment horizontal="center"/>
    </xf>
    <xf numFmtId="0" fontId="4" fillId="0" borderId="4" xfId="2" quotePrefix="1" applyNumberFormat="1" applyFont="1" applyFill="1" applyBorder="1" applyAlignment="1" applyProtection="1">
      <alignment horizontal="center"/>
    </xf>
    <xf numFmtId="0" fontId="4" fillId="0" borderId="10" xfId="2" applyNumberFormat="1" applyFont="1" applyFill="1" applyBorder="1" applyAlignment="1" applyProtection="1">
      <alignment horizontal="center"/>
    </xf>
    <xf numFmtId="0" fontId="4" fillId="0" borderId="0" xfId="2" applyNumberFormat="1" applyFont="1" applyFill="1" applyBorder="1" applyAlignment="1" applyProtection="1">
      <alignment horizontal="center"/>
    </xf>
    <xf numFmtId="165" fontId="2" fillId="0" borderId="0" xfId="2" applyNumberFormat="1" applyFont="1" applyFill="1" applyAlignment="1" applyProtection="1">
      <alignment horizontal="center"/>
    </xf>
    <xf numFmtId="0" fontId="28" fillId="0" borderId="0" xfId="4" applyFont="1"/>
    <xf numFmtId="0" fontId="29" fillId="0" borderId="0" xfId="4" applyFont="1"/>
    <xf numFmtId="9" fontId="2" fillId="3" borderId="0" xfId="3" applyFont="1" applyFill="1" applyBorder="1" applyAlignment="1" applyProtection="1"/>
    <xf numFmtId="170" fontId="2" fillId="2" borderId="0" xfId="3" applyNumberFormat="1" applyFont="1" applyFill="1" applyAlignment="1" applyProtection="1">
      <alignment horizontal="center"/>
      <protection locked="0"/>
    </xf>
    <xf numFmtId="9" fontId="2" fillId="3" borderId="0" xfId="3" applyFont="1" applyFill="1" applyBorder="1" applyAlignment="1" applyProtection="1">
      <alignment horizontal="right"/>
    </xf>
    <xf numFmtId="165" fontId="2" fillId="2" borderId="8" xfId="2" applyNumberFormat="1" applyFont="1" applyFill="1" applyBorder="1" applyProtection="1">
      <protection locked="0"/>
    </xf>
    <xf numFmtId="167" fontId="2" fillId="2" borderId="8" xfId="1" applyNumberFormat="1" applyFont="1" applyFill="1" applyBorder="1" applyAlignment="1" applyProtection="1">
      <alignment horizontal="center"/>
      <protection locked="0"/>
    </xf>
    <xf numFmtId="165" fontId="2" fillId="0" borderId="0" xfId="13" applyNumberFormat="1" applyFont="1" applyFill="1" applyBorder="1" applyProtection="1"/>
    <xf numFmtId="165" fontId="2" fillId="5" borderId="0" xfId="2" applyNumberFormat="1" applyFont="1" applyFill="1" applyProtection="1"/>
    <xf numFmtId="165" fontId="2" fillId="0" borderId="9" xfId="2" applyNumberFormat="1" applyFont="1" applyFill="1" applyBorder="1" applyProtection="1"/>
    <xf numFmtId="44" fontId="2" fillId="0" borderId="0" xfId="11" applyNumberFormat="1"/>
    <xf numFmtId="165" fontId="2" fillId="2" borderId="0" xfId="3" applyNumberFormat="1" applyFont="1" applyFill="1" applyAlignment="1" applyProtection="1">
      <alignment horizontal="center"/>
      <protection locked="0"/>
    </xf>
    <xf numFmtId="0" fontId="1" fillId="2" borderId="0" xfId="2" applyNumberFormat="1" applyFill="1" applyAlignment="1" applyProtection="1">
      <alignment horizontal="center"/>
      <protection locked="0"/>
    </xf>
    <xf numFmtId="9" fontId="1" fillId="2" borderId="0" xfId="3" applyFill="1" applyAlignment="1" applyProtection="1">
      <alignment horizontal="center"/>
      <protection locked="0"/>
    </xf>
    <xf numFmtId="165" fontId="2" fillId="5" borderId="8" xfId="2" applyNumberFormat="1" applyFont="1" applyFill="1" applyBorder="1" applyProtection="1"/>
    <xf numFmtId="167" fontId="2" fillId="2" borderId="0" xfId="1" applyNumberFormat="1" applyFont="1" applyFill="1" applyAlignment="1" applyProtection="1">
      <alignment horizontal="center"/>
      <protection locked="0"/>
    </xf>
    <xf numFmtId="167" fontId="1" fillId="0" borderId="0" xfId="1" applyNumberFormat="1" applyProtection="1"/>
    <xf numFmtId="0" fontId="2" fillId="2" borderId="0" xfId="3" applyNumberFormat="1" applyFont="1" applyFill="1" applyAlignment="1" applyProtection="1">
      <alignment horizontal="center"/>
      <protection locked="0"/>
    </xf>
    <xf numFmtId="0" fontId="2" fillId="5" borderId="0" xfId="4" applyFill="1"/>
    <xf numFmtId="0" fontId="2" fillId="0" borderId="0" xfId="4" applyFill="1"/>
    <xf numFmtId="0" fontId="2" fillId="5" borderId="0" xfId="11" applyFill="1"/>
    <xf numFmtId="165" fontId="2" fillId="2" borderId="8" xfId="10" applyNumberFormat="1" applyFont="1" applyFill="1" applyBorder="1" applyAlignment="1" applyProtection="1">
      <alignment horizontal="center"/>
      <protection locked="0"/>
    </xf>
    <xf numFmtId="165" fontId="2" fillId="5" borderId="0" xfId="13" applyNumberFormat="1" applyFont="1" applyFill="1" applyBorder="1" applyProtection="1"/>
    <xf numFmtId="0" fontId="2" fillId="5" borderId="0" xfId="1" applyNumberFormat="1" applyFont="1" applyFill="1" applyAlignment="1" applyProtection="1">
      <alignment horizontal="center"/>
    </xf>
    <xf numFmtId="0" fontId="4" fillId="0" borderId="0" xfId="4" applyFont="1"/>
    <xf numFmtId="0" fontId="4" fillId="0" borderId="0" xfId="4" applyFont="1" applyAlignment="1">
      <alignment horizontal="center"/>
    </xf>
    <xf numFmtId="0" fontId="4" fillId="0" borderId="0" xfId="4" applyFont="1" applyAlignment="1">
      <alignment horizontal="center" vertical="center"/>
    </xf>
    <xf numFmtId="167" fontId="1" fillId="0" borderId="0" xfId="1" applyNumberFormat="1"/>
    <xf numFmtId="165" fontId="23" fillId="0" borderId="0" xfId="4" applyNumberFormat="1" applyFont="1"/>
    <xf numFmtId="43" fontId="2" fillId="0" borderId="0" xfId="4" applyNumberFormat="1"/>
    <xf numFmtId="15" fontId="5" fillId="2" borderId="0" xfId="4" applyNumberFormat="1" applyFont="1" applyFill="1" applyAlignment="1" applyProtection="1">
      <alignment horizontal="right" vertical="top"/>
      <protection locked="0"/>
    </xf>
    <xf numFmtId="0" fontId="4" fillId="0" borderId="0" xfId="4" applyFont="1" applyFill="1" applyAlignment="1">
      <alignment horizontal="center" vertical="center"/>
    </xf>
    <xf numFmtId="0" fontId="2" fillId="2" borderId="0" xfId="10" applyNumberFormat="1" applyFont="1" applyFill="1" applyAlignment="1" applyProtection="1">
      <alignment horizontal="left"/>
      <protection locked="0"/>
    </xf>
    <xf numFmtId="0" fontId="4" fillId="0" borderId="0" xfId="4" applyFont="1"/>
    <xf numFmtId="0" fontId="4" fillId="0" borderId="0" xfId="4" applyFont="1" applyAlignment="1">
      <alignment horizontal="center" vertical="center"/>
    </xf>
    <xf numFmtId="0" fontId="4" fillId="0" borderId="0" xfId="11" applyFont="1" applyAlignment="1">
      <alignment horizontal="center"/>
    </xf>
    <xf numFmtId="0" fontId="13" fillId="0" borderId="0" xfId="4" applyFont="1" applyAlignment="1">
      <alignment horizontal="left" vertical="top" wrapText="1"/>
    </xf>
    <xf numFmtId="0" fontId="15" fillId="0" borderId="0" xfId="4" applyFont="1" applyAlignment="1">
      <alignment horizontal="left" vertical="top" wrapText="1"/>
    </xf>
    <xf numFmtId="0" fontId="8" fillId="0" borderId="0" xfId="4" applyFont="1" applyAlignment="1">
      <alignment horizontal="center"/>
    </xf>
    <xf numFmtId="0" fontId="9" fillId="0" borderId="0" xfId="4" applyFont="1" applyAlignment="1">
      <alignment horizontal="left" vertical="top"/>
    </xf>
    <xf numFmtId="0" fontId="9" fillId="0" borderId="0" xfId="4" applyFont="1" applyAlignment="1">
      <alignment horizontal="left" vertical="top" indent="2"/>
    </xf>
    <xf numFmtId="0" fontId="4" fillId="0" borderId="4" xfId="4" applyFont="1" applyBorder="1" applyAlignment="1">
      <alignment horizontal="center"/>
    </xf>
    <xf numFmtId="0" fontId="4" fillId="0" borderId="6" xfId="4" applyFont="1" applyBorder="1" applyAlignment="1">
      <alignment horizontal="center"/>
    </xf>
    <xf numFmtId="0" fontId="4" fillId="0" borderId="5" xfId="4" applyFont="1" applyBorder="1" applyAlignment="1">
      <alignment horizontal="center"/>
    </xf>
    <xf numFmtId="0" fontId="23" fillId="0" borderId="0" xfId="4" applyFont="1" applyAlignment="1">
      <alignment horizontal="left" wrapText="1"/>
    </xf>
    <xf numFmtId="0" fontId="4" fillId="0" borderId="0" xfId="4" applyFont="1"/>
    <xf numFmtId="0" fontId="4" fillId="0" borderId="3" xfId="4" applyFont="1" applyBorder="1" applyAlignment="1">
      <alignment horizontal="center" vertical="center"/>
    </xf>
    <xf numFmtId="0" fontId="8" fillId="0" borderId="0" xfId="4" applyFont="1" applyAlignment="1">
      <alignment horizontal="center" vertical="center" wrapText="1"/>
    </xf>
    <xf numFmtId="9" fontId="9" fillId="0" borderId="0" xfId="7" applyNumberFormat="1" applyFont="1" applyFill="1" applyBorder="1" applyAlignment="1" applyProtection="1">
      <alignment horizontal="left" vertical="top"/>
    </xf>
    <xf numFmtId="0" fontId="22" fillId="0" borderId="3" xfId="6" applyFont="1" applyBorder="1" applyAlignment="1">
      <alignment horizontal="center" vertical="center"/>
    </xf>
    <xf numFmtId="0" fontId="4" fillId="0" borderId="0" xfId="4" applyFont="1" applyAlignment="1">
      <alignment horizontal="center"/>
    </xf>
    <xf numFmtId="0" fontId="4" fillId="0" borderId="4" xfId="4" applyFont="1" applyBorder="1" applyAlignment="1">
      <alignment horizontal="center" vertical="center"/>
    </xf>
    <xf numFmtId="0" fontId="4" fillId="0" borderId="5" xfId="4" applyFont="1" applyBorder="1" applyAlignment="1">
      <alignment horizontal="center" vertical="center"/>
    </xf>
    <xf numFmtId="0" fontId="4" fillId="0" borderId="6" xfId="4" applyFont="1" applyBorder="1" applyAlignment="1">
      <alignment horizontal="center" vertical="center"/>
    </xf>
    <xf numFmtId="0" fontId="4" fillId="0" borderId="0" xfId="4" applyFont="1" applyAlignment="1">
      <alignment horizontal="center" vertical="center"/>
    </xf>
    <xf numFmtId="9" fontId="9" fillId="0" borderId="0" xfId="1" applyNumberFormat="1" applyFont="1" applyFill="1" applyBorder="1" applyAlignment="1" applyProtection="1">
      <alignment horizontal="left" vertical="top"/>
    </xf>
  </cellXfs>
  <cellStyles count="14">
    <cellStyle name="Comma" xfId="1" builtinId="3"/>
    <cellStyle name="Comma 2" xfId="7" xr:uid="{812823EC-A4FA-47F4-AADA-339486336821}"/>
    <cellStyle name="Comma 2 2" xfId="12" xr:uid="{89A8F458-D9D9-4C21-9D04-A7A542BF017A}"/>
    <cellStyle name="Currency" xfId="2" builtinId="4"/>
    <cellStyle name="Currency 2" xfId="9" xr:uid="{F6478B5F-2275-4BF1-B755-41E0D8474082}"/>
    <cellStyle name="Currency 2 2" xfId="13" xr:uid="{4F7507CE-7080-46FC-8B01-3C7276F6CC18}"/>
    <cellStyle name="Normal" xfId="0" builtinId="0"/>
    <cellStyle name="Normal 2" xfId="4" xr:uid="{E877F665-582C-45A3-813A-51E0868E64A1}"/>
    <cellStyle name="Normal 4 2" xfId="6" xr:uid="{B4150D66-35D4-4195-AC22-08EE6B081F1E}"/>
    <cellStyle name="Normal_PPE Deferral Account Schedule for 2013 MIFRS CoS applications (2)" xfId="5" xr:uid="{5C11F2E3-C5D6-4646-BC8B-C5CEBF582325}"/>
    <cellStyle name="Normal_Sheet2" xfId="8" xr:uid="{C4094112-0CC5-4FFF-802F-A2FB122DA127}"/>
    <cellStyle name="Normal_Sheet3" xfId="11" xr:uid="{E0555BED-67BC-4EBA-AAE7-15ADC6945D25}"/>
    <cellStyle name="Percent" xfId="3" builtinId="5"/>
    <cellStyle name="Percent 2" xfId="10" xr:uid="{86155964-8A6E-4A3B-9387-E6977F48F4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76200</xdr:rowOff>
    </xdr:from>
    <xdr:to>
      <xdr:col>7</xdr:col>
      <xdr:colOff>609600</xdr:colOff>
      <xdr:row>7</xdr:row>
      <xdr:rowOff>9525</xdr:rowOff>
    </xdr:to>
    <xdr:sp macro="" textlink="">
      <xdr:nvSpPr>
        <xdr:cNvPr id="2" name="TextBox 1">
          <a:extLst>
            <a:ext uri="{FF2B5EF4-FFF2-40B4-BE49-F238E27FC236}">
              <a16:creationId xmlns:a16="http://schemas.microsoft.com/office/drawing/2014/main" id="{37D77B8D-B42B-4AD7-9E21-F7F85D429057}"/>
            </a:ext>
          </a:extLst>
        </xdr:cNvPr>
        <xdr:cNvSpPr txBox="1"/>
      </xdr:nvSpPr>
      <xdr:spPr>
        <a:xfrm>
          <a:off x="47625" y="76200"/>
          <a:ext cx="8086725"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a:t>This</a:t>
          </a:r>
          <a:r>
            <a:rPr lang="en-CA" sz="1800" b="1" baseline="0"/>
            <a:t> tab is presents In-Service additions instead of Capital Expendutures in the 2-FA format.</a:t>
          </a:r>
          <a:endParaRPr lang="en-CA" sz="18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67236</xdr:colOff>
      <xdr:row>0</xdr:row>
      <xdr:rowOff>123265</xdr:rowOff>
    </xdr:from>
    <xdr:to>
      <xdr:col>7</xdr:col>
      <xdr:colOff>717177</xdr:colOff>
      <xdr:row>7</xdr:row>
      <xdr:rowOff>22412</xdr:rowOff>
    </xdr:to>
    <xdr:sp macro="" textlink="">
      <xdr:nvSpPr>
        <xdr:cNvPr id="2" name="TextBox 1">
          <a:extLst>
            <a:ext uri="{FF2B5EF4-FFF2-40B4-BE49-F238E27FC236}">
              <a16:creationId xmlns:a16="http://schemas.microsoft.com/office/drawing/2014/main" id="{9F9605B5-FC9D-44D6-BD1D-0117AE03A0E3}"/>
            </a:ext>
          </a:extLst>
        </xdr:cNvPr>
        <xdr:cNvSpPr txBox="1"/>
      </xdr:nvSpPr>
      <xdr:spPr>
        <a:xfrm>
          <a:off x="67236" y="123265"/>
          <a:ext cx="9693088" cy="12438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a:t>This</a:t>
          </a:r>
          <a:r>
            <a:rPr lang="en-CA" sz="1800" b="1" baseline="0"/>
            <a:t> tab is a consolidated view of the formula based calculations of all the "Formula intact" tabs.</a:t>
          </a:r>
          <a:endParaRPr lang="en-CA" sz="18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56030</xdr:rowOff>
    </xdr:from>
    <xdr:to>
      <xdr:col>8</xdr:col>
      <xdr:colOff>649941</xdr:colOff>
      <xdr:row>6</xdr:row>
      <xdr:rowOff>145677</xdr:rowOff>
    </xdr:to>
    <xdr:sp macro="" textlink="">
      <xdr:nvSpPr>
        <xdr:cNvPr id="2" name="TextBox 1">
          <a:extLst>
            <a:ext uri="{FF2B5EF4-FFF2-40B4-BE49-F238E27FC236}">
              <a16:creationId xmlns:a16="http://schemas.microsoft.com/office/drawing/2014/main" id="{9BE285EE-4829-402A-8651-F77228DE97FF}"/>
            </a:ext>
          </a:extLst>
        </xdr:cNvPr>
        <xdr:cNvSpPr txBox="1"/>
      </xdr:nvSpPr>
      <xdr:spPr>
        <a:xfrm>
          <a:off x="0" y="56030"/>
          <a:ext cx="9693088" cy="12438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a:t>This</a:t>
          </a:r>
          <a:r>
            <a:rPr lang="en-CA" sz="1800" b="1" baseline="0"/>
            <a:t> tab is a presents the continuity of 2017 actual in-service additions.</a:t>
          </a:r>
          <a:endParaRPr lang="en-CA" sz="18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11206</xdr:rowOff>
    </xdr:from>
    <xdr:to>
      <xdr:col>8</xdr:col>
      <xdr:colOff>112059</xdr:colOff>
      <xdr:row>6</xdr:row>
      <xdr:rowOff>100853</xdr:rowOff>
    </xdr:to>
    <xdr:sp macro="" textlink="">
      <xdr:nvSpPr>
        <xdr:cNvPr id="2" name="TextBox 1">
          <a:extLst>
            <a:ext uri="{FF2B5EF4-FFF2-40B4-BE49-F238E27FC236}">
              <a16:creationId xmlns:a16="http://schemas.microsoft.com/office/drawing/2014/main" id="{3C148664-4CCA-41CD-BE65-150BBA25A813}"/>
            </a:ext>
          </a:extLst>
        </xdr:cNvPr>
        <xdr:cNvSpPr txBox="1"/>
      </xdr:nvSpPr>
      <xdr:spPr>
        <a:xfrm>
          <a:off x="0" y="11206"/>
          <a:ext cx="9693088" cy="12438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a:t>This</a:t>
          </a:r>
          <a:r>
            <a:rPr lang="en-CA" sz="1800" b="1" baseline="0"/>
            <a:t> tab is a presents the continuity of 2019 actual in-service additions with CCA Class 50.</a:t>
          </a:r>
          <a:endParaRPr lang="en-CA" sz="18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74083</xdr:rowOff>
    </xdr:from>
    <xdr:to>
      <xdr:col>8</xdr:col>
      <xdr:colOff>654921</xdr:colOff>
      <xdr:row>9</xdr:row>
      <xdr:rowOff>122019</xdr:rowOff>
    </xdr:to>
    <xdr:sp macro="" textlink="">
      <xdr:nvSpPr>
        <xdr:cNvPr id="3" name="TextBox 2">
          <a:extLst>
            <a:ext uri="{FF2B5EF4-FFF2-40B4-BE49-F238E27FC236}">
              <a16:creationId xmlns:a16="http://schemas.microsoft.com/office/drawing/2014/main" id="{BE27E8E2-159D-489C-96FB-A228DA05B96F}"/>
            </a:ext>
          </a:extLst>
        </xdr:cNvPr>
        <xdr:cNvSpPr txBox="1"/>
      </xdr:nvSpPr>
      <xdr:spPr>
        <a:xfrm>
          <a:off x="0" y="645583"/>
          <a:ext cx="9693088" cy="12438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a:t>This</a:t>
          </a:r>
          <a:r>
            <a:rPr lang="en-CA" sz="1800" b="1" baseline="0"/>
            <a:t> tab is a presents the continuity of 2019 actual in-service additions with CCA Class 12.</a:t>
          </a:r>
          <a:endParaRPr lang="en-CA" sz="18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963706</xdr:colOff>
      <xdr:row>6</xdr:row>
      <xdr:rowOff>89647</xdr:rowOff>
    </xdr:to>
    <xdr:sp macro="" textlink="">
      <xdr:nvSpPr>
        <xdr:cNvPr id="2" name="TextBox 1">
          <a:extLst>
            <a:ext uri="{FF2B5EF4-FFF2-40B4-BE49-F238E27FC236}">
              <a16:creationId xmlns:a16="http://schemas.microsoft.com/office/drawing/2014/main" id="{EA5783CD-794C-4993-AA33-3B009E7101D1}"/>
            </a:ext>
          </a:extLst>
        </xdr:cNvPr>
        <xdr:cNvSpPr txBox="1"/>
      </xdr:nvSpPr>
      <xdr:spPr>
        <a:xfrm>
          <a:off x="0" y="0"/>
          <a:ext cx="9693088" cy="12438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a:t>This</a:t>
          </a:r>
          <a:r>
            <a:rPr lang="en-CA" sz="1800" b="1" baseline="0"/>
            <a:t> tab is a presents the continuity of 2020 actual in-service additions with CCA Class 47.</a:t>
          </a:r>
          <a:endParaRPr lang="en-CA" sz="18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33618</xdr:rowOff>
    </xdr:from>
    <xdr:to>
      <xdr:col>8</xdr:col>
      <xdr:colOff>963706</xdr:colOff>
      <xdr:row>6</xdr:row>
      <xdr:rowOff>123265</xdr:rowOff>
    </xdr:to>
    <xdr:sp macro="" textlink="">
      <xdr:nvSpPr>
        <xdr:cNvPr id="2" name="TextBox 1">
          <a:extLst>
            <a:ext uri="{FF2B5EF4-FFF2-40B4-BE49-F238E27FC236}">
              <a16:creationId xmlns:a16="http://schemas.microsoft.com/office/drawing/2014/main" id="{1811339D-D568-40DD-91A6-ABE7C18B3724}"/>
            </a:ext>
          </a:extLst>
        </xdr:cNvPr>
        <xdr:cNvSpPr txBox="1"/>
      </xdr:nvSpPr>
      <xdr:spPr>
        <a:xfrm>
          <a:off x="0" y="33618"/>
          <a:ext cx="9693088" cy="12438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a:t>This</a:t>
          </a:r>
          <a:r>
            <a:rPr lang="en-CA" sz="1800" b="1" baseline="0"/>
            <a:t> tab is a presents the continuity of 2021 actual in-service additions.</a:t>
          </a:r>
          <a:endParaRPr lang="en-CA" sz="18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963706</xdr:colOff>
      <xdr:row>6</xdr:row>
      <xdr:rowOff>89647</xdr:rowOff>
    </xdr:to>
    <xdr:sp macro="" textlink="">
      <xdr:nvSpPr>
        <xdr:cNvPr id="2" name="TextBox 1">
          <a:extLst>
            <a:ext uri="{FF2B5EF4-FFF2-40B4-BE49-F238E27FC236}">
              <a16:creationId xmlns:a16="http://schemas.microsoft.com/office/drawing/2014/main" id="{788DD3CF-B329-4A61-82D6-22984798A440}"/>
            </a:ext>
          </a:extLst>
        </xdr:cNvPr>
        <xdr:cNvSpPr txBox="1"/>
      </xdr:nvSpPr>
      <xdr:spPr>
        <a:xfrm>
          <a:off x="0" y="0"/>
          <a:ext cx="9693088" cy="12438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a:t>This</a:t>
          </a:r>
          <a:r>
            <a:rPr lang="en-CA" sz="1800" b="1" baseline="0"/>
            <a:t> tab is a presents the continuity of 2022 actual in-service.</a:t>
          </a:r>
          <a:endParaRPr lang="en-CA" sz="18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963706</xdr:colOff>
      <xdr:row>6</xdr:row>
      <xdr:rowOff>89647</xdr:rowOff>
    </xdr:to>
    <xdr:sp macro="" textlink="">
      <xdr:nvSpPr>
        <xdr:cNvPr id="2" name="TextBox 1">
          <a:extLst>
            <a:ext uri="{FF2B5EF4-FFF2-40B4-BE49-F238E27FC236}">
              <a16:creationId xmlns:a16="http://schemas.microsoft.com/office/drawing/2014/main" id="{AFE6484C-C4E3-4A61-8AF9-2F81713DE835}"/>
            </a:ext>
          </a:extLst>
        </xdr:cNvPr>
        <xdr:cNvSpPr txBox="1"/>
      </xdr:nvSpPr>
      <xdr:spPr>
        <a:xfrm>
          <a:off x="0" y="0"/>
          <a:ext cx="9693088" cy="12438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a:t>This</a:t>
          </a:r>
          <a:r>
            <a:rPr lang="en-CA" sz="1800" b="1" baseline="0"/>
            <a:t> tab is a presents the continuity of 2024-2029 forcasted in-service additions.</a:t>
          </a:r>
          <a:endParaRPr lang="en-CA" sz="18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D1F2C-E67E-48A8-84AF-743BFAD8B4DD}">
  <dimension ref="A1:R102"/>
  <sheetViews>
    <sheetView workbookViewId="0">
      <selection activeCell="A24" sqref="A24"/>
    </sheetView>
  </sheetViews>
  <sheetFormatPr defaultColWidth="8.5546875" defaultRowHeight="14.4" x14ac:dyDescent="0.3"/>
  <cols>
    <col min="1" max="1" width="37.6640625" style="10" customWidth="1"/>
    <col min="2" max="2" width="11.5546875" style="10" customWidth="1"/>
    <col min="3" max="17" width="16.109375" style="10" customWidth="1"/>
    <col min="18" max="16384" width="8.5546875" style="10"/>
  </cols>
  <sheetData>
    <row r="1" spans="1:15" s="2" customFormat="1" x14ac:dyDescent="0.3">
      <c r="A1" s="1"/>
      <c r="B1" s="1"/>
      <c r="C1" s="1"/>
      <c r="D1" s="1"/>
      <c r="E1" s="1"/>
      <c r="K1" s="3" t="s">
        <v>0</v>
      </c>
      <c r="L1" s="4" t="s">
        <v>112</v>
      </c>
    </row>
    <row r="2" spans="1:15" s="2" customFormat="1" x14ac:dyDescent="0.3">
      <c r="A2" s="1"/>
      <c r="B2" s="1"/>
      <c r="C2" s="1"/>
      <c r="D2" s="1"/>
      <c r="E2" s="1"/>
      <c r="K2" s="3" t="s">
        <v>1</v>
      </c>
      <c r="L2" s="5" t="s">
        <v>113</v>
      </c>
    </row>
    <row r="3" spans="1:15" s="2" customFormat="1" x14ac:dyDescent="0.3">
      <c r="A3" s="1"/>
      <c r="B3" s="1"/>
      <c r="C3" s="1"/>
      <c r="D3" s="1"/>
      <c r="E3" s="1"/>
      <c r="K3" s="3" t="s">
        <v>2</v>
      </c>
      <c r="L3" s="5">
        <v>5</v>
      </c>
    </row>
    <row r="4" spans="1:15" s="2" customFormat="1" x14ac:dyDescent="0.3">
      <c r="A4" s="6"/>
      <c r="B4" s="1"/>
      <c r="C4" s="1"/>
      <c r="D4" s="1"/>
      <c r="E4" s="1"/>
      <c r="K4" s="3" t="s">
        <v>4</v>
      </c>
      <c r="L4" s="5">
        <v>3</v>
      </c>
    </row>
    <row r="5" spans="1:15" s="2" customFormat="1" x14ac:dyDescent="0.3">
      <c r="A5" s="1"/>
      <c r="B5" s="1"/>
      <c r="C5" s="1"/>
      <c r="D5" s="1"/>
      <c r="E5" s="1"/>
      <c r="K5" s="3" t="s">
        <v>5</v>
      </c>
      <c r="L5" s="7"/>
    </row>
    <row r="6" spans="1:15" s="2" customFormat="1" x14ac:dyDescent="0.3">
      <c r="A6" s="1"/>
      <c r="B6" s="1"/>
      <c r="C6" s="1"/>
      <c r="D6" s="1"/>
      <c r="E6" s="1"/>
      <c r="K6" s="3"/>
      <c r="L6" s="4"/>
    </row>
    <row r="7" spans="1:15" s="2" customFormat="1" x14ac:dyDescent="0.3">
      <c r="A7" s="1"/>
      <c r="B7" s="1"/>
      <c r="C7" s="1"/>
      <c r="D7" s="1"/>
      <c r="E7" s="1"/>
      <c r="K7" s="3" t="s">
        <v>6</v>
      </c>
      <c r="L7" s="174">
        <v>45362</v>
      </c>
    </row>
    <row r="8" spans="1:15" s="2" customFormat="1" x14ac:dyDescent="0.3">
      <c r="A8" s="1"/>
      <c r="B8" s="1"/>
      <c r="C8" s="1"/>
      <c r="D8" s="1"/>
      <c r="E8" s="1"/>
      <c r="F8" s="1"/>
      <c r="G8" s="1"/>
      <c r="H8" s="1"/>
      <c r="I8" s="1"/>
      <c r="J8" s="1"/>
      <c r="M8" s="8"/>
      <c r="N8" s="8"/>
      <c r="O8" s="8"/>
    </row>
    <row r="9" spans="1:15" s="2" customFormat="1" ht="17.399999999999999" x14ac:dyDescent="0.3">
      <c r="A9" s="182" t="s">
        <v>7</v>
      </c>
      <c r="B9" s="182"/>
      <c r="C9" s="182"/>
      <c r="D9" s="182"/>
      <c r="E9" s="182"/>
      <c r="F9" s="182"/>
      <c r="G9" s="182"/>
      <c r="H9" s="182"/>
      <c r="I9" s="182"/>
      <c r="J9" s="182"/>
      <c r="K9" s="182"/>
      <c r="L9" s="182"/>
      <c r="M9" s="8"/>
      <c r="N9" s="8"/>
      <c r="O9" s="8"/>
    </row>
    <row r="10" spans="1:15" s="2" customFormat="1" ht="17.399999999999999" x14ac:dyDescent="0.3">
      <c r="A10" s="182" t="s">
        <v>8</v>
      </c>
      <c r="B10" s="182"/>
      <c r="C10" s="182"/>
      <c r="D10" s="182"/>
      <c r="E10" s="182"/>
      <c r="F10" s="182"/>
      <c r="G10" s="182"/>
      <c r="H10" s="182"/>
      <c r="I10" s="182"/>
      <c r="J10" s="182"/>
      <c r="K10" s="182"/>
      <c r="L10" s="182"/>
      <c r="M10" s="8"/>
      <c r="N10" s="8"/>
      <c r="O10" s="8"/>
    </row>
    <row r="11" spans="1:15" s="2" customFormat="1" ht="17.399999999999999" x14ac:dyDescent="0.3">
      <c r="A11" s="9"/>
      <c r="B11" s="9"/>
      <c r="C11" s="9"/>
      <c r="D11" s="9"/>
      <c r="E11" s="9"/>
      <c r="F11" s="9"/>
      <c r="G11" s="9"/>
      <c r="H11" s="9"/>
      <c r="I11" s="9"/>
      <c r="J11" s="9"/>
      <c r="K11" s="9"/>
      <c r="L11" s="9"/>
      <c r="M11" s="8"/>
      <c r="N11" s="8"/>
      <c r="O11" s="8"/>
    </row>
    <row r="12" spans="1:15" x14ac:dyDescent="0.3">
      <c r="A12" s="183" t="s">
        <v>9</v>
      </c>
      <c r="B12" s="183"/>
      <c r="C12" s="183"/>
      <c r="D12" s="183"/>
      <c r="E12" s="183"/>
      <c r="F12" s="183"/>
      <c r="G12" s="183"/>
      <c r="H12" s="183"/>
      <c r="I12" s="1"/>
      <c r="J12" s="1"/>
    </row>
    <row r="13" spans="1:15" x14ac:dyDescent="0.3">
      <c r="A13" s="183" t="s">
        <v>10</v>
      </c>
      <c r="B13" s="183"/>
      <c r="C13" s="183"/>
      <c r="D13" s="183"/>
      <c r="E13" s="183"/>
      <c r="F13" s="183"/>
      <c r="G13" s="183"/>
      <c r="H13" s="183"/>
      <c r="I13" s="1"/>
      <c r="J13" s="1"/>
    </row>
    <row r="14" spans="1:15" x14ac:dyDescent="0.3">
      <c r="A14" s="184" t="s">
        <v>11</v>
      </c>
      <c r="B14" s="184"/>
      <c r="C14" s="184"/>
      <c r="D14" s="184"/>
      <c r="E14" s="184"/>
      <c r="F14" s="184"/>
      <c r="G14" s="184"/>
      <c r="H14" s="11"/>
      <c r="I14" s="1"/>
      <c r="J14" s="1"/>
    </row>
    <row r="15" spans="1:15" x14ac:dyDescent="0.3">
      <c r="A15" s="184" t="s">
        <v>12</v>
      </c>
      <c r="B15" s="184"/>
      <c r="C15" s="184"/>
      <c r="D15" s="184"/>
      <c r="E15" s="184"/>
      <c r="F15" s="184"/>
      <c r="G15" s="184"/>
      <c r="H15" s="11"/>
      <c r="I15" s="1"/>
      <c r="J15" s="1"/>
    </row>
    <row r="16" spans="1:15" ht="15.6" x14ac:dyDescent="0.3">
      <c r="A16" s="12"/>
      <c r="B16" s="1"/>
      <c r="C16" s="1"/>
      <c r="D16" s="1"/>
      <c r="E16" s="1"/>
      <c r="F16" s="1"/>
      <c r="G16" s="1"/>
      <c r="H16" s="1"/>
      <c r="I16" s="1"/>
      <c r="J16" s="1"/>
    </row>
    <row r="17" spans="1:17" ht="15" customHeight="1" x14ac:dyDescent="0.3">
      <c r="A17" s="180" t="s">
        <v>13</v>
      </c>
      <c r="B17" s="180"/>
      <c r="C17" s="180"/>
      <c r="D17" s="180"/>
      <c r="E17" s="180"/>
      <c r="F17" s="180"/>
      <c r="G17" s="180"/>
      <c r="H17" s="180"/>
      <c r="I17" s="180"/>
      <c r="J17" s="180"/>
      <c r="K17" s="180"/>
    </row>
    <row r="18" spans="1:17" ht="15.75" customHeight="1" x14ac:dyDescent="0.3">
      <c r="A18" s="180" t="s">
        <v>14</v>
      </c>
      <c r="B18" s="180"/>
      <c r="C18" s="180"/>
      <c r="D18" s="180"/>
      <c r="E18" s="180"/>
      <c r="F18" s="180"/>
      <c r="G18" s="180"/>
      <c r="H18" s="180"/>
      <c r="I18" s="180"/>
      <c r="J18" s="180"/>
    </row>
    <row r="19" spans="1:17" ht="15.75" customHeight="1" x14ac:dyDescent="0.3">
      <c r="A19" s="181" t="s">
        <v>15</v>
      </c>
      <c r="B19" s="181"/>
      <c r="C19" s="181"/>
      <c r="D19" s="181"/>
      <c r="E19" s="181"/>
      <c r="F19" s="181"/>
      <c r="G19" s="181"/>
      <c r="H19" s="181"/>
      <c r="I19" s="181"/>
      <c r="J19" s="13"/>
    </row>
    <row r="20" spans="1:17" ht="15.75" customHeight="1" x14ac:dyDescent="0.3">
      <c r="A20" s="14" t="s">
        <v>16</v>
      </c>
      <c r="B20" s="13"/>
      <c r="C20" s="13"/>
      <c r="D20" s="13"/>
      <c r="E20" s="13"/>
      <c r="F20" s="13"/>
      <c r="G20" s="13"/>
      <c r="H20" s="13"/>
      <c r="I20" s="13"/>
      <c r="J20" s="13"/>
    </row>
    <row r="21" spans="1:17" x14ac:dyDescent="0.3">
      <c r="A21" s="15" t="s">
        <v>17</v>
      </c>
      <c r="B21" s="10" t="s">
        <v>18</v>
      </c>
      <c r="H21" s="1"/>
      <c r="I21" s="1"/>
      <c r="J21" s="1"/>
    </row>
    <row r="22" spans="1:17" x14ac:dyDescent="0.3">
      <c r="B22" s="11" t="s">
        <v>19</v>
      </c>
      <c r="H22" s="1"/>
      <c r="I22" s="1"/>
      <c r="J22" s="1"/>
    </row>
    <row r="23" spans="1:17" x14ac:dyDescent="0.3">
      <c r="B23" s="10" t="s">
        <v>20</v>
      </c>
      <c r="H23" s="1"/>
      <c r="I23" s="1"/>
      <c r="J23" s="1"/>
    </row>
    <row r="24" spans="1:17" x14ac:dyDescent="0.3">
      <c r="B24" s="16" t="s">
        <v>21</v>
      </c>
      <c r="H24" s="1"/>
      <c r="I24" s="1"/>
      <c r="J24" s="1"/>
    </row>
    <row r="25" spans="1:17" ht="12.75" customHeight="1" x14ac:dyDescent="0.3">
      <c r="B25" s="16" t="s">
        <v>22</v>
      </c>
      <c r="H25" s="1"/>
      <c r="I25" s="1"/>
      <c r="J25" s="1"/>
    </row>
    <row r="26" spans="1:17" ht="12.75" customHeight="1" x14ac:dyDescent="0.3">
      <c r="A26" s="16"/>
      <c r="H26" s="1"/>
      <c r="I26" s="1"/>
      <c r="J26" s="1"/>
    </row>
    <row r="27" spans="1:17" x14ac:dyDescent="0.3">
      <c r="A27" s="15" t="s">
        <v>23</v>
      </c>
      <c r="B27" s="10" t="s">
        <v>24</v>
      </c>
      <c r="H27" s="1"/>
      <c r="I27" s="1"/>
      <c r="J27" s="1"/>
    </row>
    <row r="28" spans="1:17" x14ac:dyDescent="0.3">
      <c r="B28" s="10" t="s">
        <v>25</v>
      </c>
      <c r="H28" s="1"/>
      <c r="I28" s="1"/>
      <c r="J28" s="1"/>
    </row>
    <row r="29" spans="1:17" x14ac:dyDescent="0.3">
      <c r="H29" s="1"/>
      <c r="I29" s="1"/>
      <c r="J29" s="1"/>
    </row>
    <row r="30" spans="1:17" ht="17.399999999999999" x14ac:dyDescent="0.3">
      <c r="A30" s="9" t="s">
        <v>26</v>
      </c>
      <c r="B30" s="1"/>
      <c r="C30" s="17" t="s">
        <v>27</v>
      </c>
      <c r="D30" s="17" t="s">
        <v>27</v>
      </c>
      <c r="E30" s="17" t="s">
        <v>27</v>
      </c>
      <c r="F30" s="17" t="s">
        <v>27</v>
      </c>
      <c r="G30" s="17" t="s">
        <v>27</v>
      </c>
      <c r="H30" s="17"/>
      <c r="I30" s="17" t="s">
        <v>27</v>
      </c>
      <c r="J30" s="17" t="s">
        <v>27</v>
      </c>
      <c r="K30" s="17" t="s">
        <v>27</v>
      </c>
      <c r="L30" s="17" t="s">
        <v>27</v>
      </c>
    </row>
    <row r="31" spans="1:17" x14ac:dyDescent="0.3">
      <c r="A31" s="18" t="s">
        <v>29</v>
      </c>
      <c r="B31" s="1"/>
      <c r="C31" s="19">
        <f t="shared" ref="C31:G31" si="0">D31-1</f>
        <v>2015</v>
      </c>
      <c r="D31" s="19">
        <f t="shared" si="0"/>
        <v>2016</v>
      </c>
      <c r="E31" s="19">
        <f t="shared" si="0"/>
        <v>2017</v>
      </c>
      <c r="F31" s="19">
        <f t="shared" si="0"/>
        <v>2018</v>
      </c>
      <c r="G31" s="19">
        <f t="shared" si="0"/>
        <v>2019</v>
      </c>
      <c r="H31" s="19">
        <f>I31-1</f>
        <v>2020</v>
      </c>
      <c r="I31" s="19">
        <f t="shared" ref="I31:L31" si="1">J31-1</f>
        <v>2021</v>
      </c>
      <c r="J31" s="19">
        <f t="shared" si="1"/>
        <v>2022</v>
      </c>
      <c r="K31" s="19">
        <f t="shared" si="1"/>
        <v>2023</v>
      </c>
      <c r="L31" s="19">
        <f t="shared" si="1"/>
        <v>2024</v>
      </c>
      <c r="M31" s="19">
        <v>2025</v>
      </c>
      <c r="N31" s="19">
        <f>M31+1</f>
        <v>2026</v>
      </c>
      <c r="O31" s="19">
        <f>N31+1</f>
        <v>2027</v>
      </c>
      <c r="P31" s="19">
        <f>O31+1</f>
        <v>2028</v>
      </c>
      <c r="Q31" s="19">
        <f>P31+1</f>
        <v>2029</v>
      </c>
    </row>
    <row r="32" spans="1:17" x14ac:dyDescent="0.3">
      <c r="A32" s="3" t="s">
        <v>30</v>
      </c>
      <c r="B32" s="1"/>
      <c r="C32" s="1"/>
      <c r="D32" s="1"/>
      <c r="E32" s="1"/>
      <c r="F32" s="1"/>
      <c r="G32" s="1"/>
      <c r="H32" s="1"/>
      <c r="I32" s="1"/>
      <c r="J32" s="1"/>
      <c r="K32" s="1"/>
      <c r="L32" s="1"/>
      <c r="M32" s="1"/>
      <c r="N32" s="1"/>
      <c r="O32" s="1"/>
      <c r="P32" s="1"/>
      <c r="Q32" s="1"/>
    </row>
    <row r="33" spans="1:17" x14ac:dyDescent="0.3">
      <c r="A33" s="20" t="s">
        <v>31</v>
      </c>
      <c r="B33" s="1"/>
      <c r="C33" s="1"/>
      <c r="D33" s="1"/>
      <c r="E33" s="1"/>
      <c r="F33" s="173"/>
      <c r="G33" s="1"/>
      <c r="H33" s="1"/>
      <c r="I33" s="1"/>
      <c r="J33" s="1"/>
      <c r="K33" s="1"/>
      <c r="L33" s="1"/>
      <c r="M33" s="1"/>
      <c r="N33" s="1"/>
      <c r="O33" s="1"/>
      <c r="P33" s="1"/>
      <c r="Q33" s="1"/>
    </row>
    <row r="34" spans="1:17" x14ac:dyDescent="0.3">
      <c r="A34" s="163" t="s">
        <v>32</v>
      </c>
      <c r="B34" s="1"/>
      <c r="C34" s="21">
        <v>0</v>
      </c>
      <c r="D34" s="21">
        <v>2129811.3199999998</v>
      </c>
      <c r="E34" s="21">
        <v>13401.749999999998</v>
      </c>
      <c r="F34" s="21">
        <v>605433.24</v>
      </c>
      <c r="G34" s="21">
        <v>4078281.6</v>
      </c>
      <c r="H34" s="21">
        <v>800073.26000000013</v>
      </c>
      <c r="I34" s="21">
        <v>816636.91999999981</v>
      </c>
      <c r="J34" s="21">
        <v>142990.50999999998</v>
      </c>
      <c r="K34" s="21">
        <v>225156.3899999999</v>
      </c>
      <c r="L34" s="21">
        <v>2805000</v>
      </c>
      <c r="M34" s="21">
        <v>2624879.4530915492</v>
      </c>
      <c r="N34" s="21">
        <v>2760424.1932664434</v>
      </c>
      <c r="O34" s="21">
        <v>2901074.2430740707</v>
      </c>
      <c r="P34" s="21">
        <v>3035271.0312387673</v>
      </c>
      <c r="Q34" s="21">
        <v>3221385.0646603815</v>
      </c>
    </row>
    <row r="35" spans="1:17" x14ac:dyDescent="0.3">
      <c r="A35" s="163" t="s">
        <v>33</v>
      </c>
      <c r="B35" s="1"/>
      <c r="C35" s="21">
        <v>0</v>
      </c>
      <c r="D35" s="21">
        <v>0</v>
      </c>
      <c r="E35" s="21">
        <v>0</v>
      </c>
      <c r="F35" s="21">
        <v>0</v>
      </c>
      <c r="G35" s="21">
        <v>0</v>
      </c>
      <c r="H35" s="21">
        <v>0</v>
      </c>
      <c r="I35" s="21">
        <v>0</v>
      </c>
      <c r="J35" s="21">
        <v>0</v>
      </c>
      <c r="K35" s="21">
        <v>0</v>
      </c>
      <c r="L35" s="21">
        <v>0</v>
      </c>
      <c r="M35" s="21">
        <v>0</v>
      </c>
      <c r="N35" s="21">
        <v>0</v>
      </c>
      <c r="O35" s="21">
        <v>0</v>
      </c>
      <c r="P35" s="21">
        <v>0</v>
      </c>
      <c r="Q35" s="21">
        <v>0</v>
      </c>
    </row>
    <row r="36" spans="1:17" x14ac:dyDescent="0.3">
      <c r="A36" s="1" t="s">
        <v>34</v>
      </c>
      <c r="B36" s="1"/>
      <c r="C36" s="21">
        <v>0</v>
      </c>
      <c r="D36" s="21">
        <v>0</v>
      </c>
      <c r="E36" s="21">
        <v>0</v>
      </c>
      <c r="F36" s="21">
        <v>0</v>
      </c>
      <c r="G36" s="21">
        <v>0</v>
      </c>
      <c r="H36" s="21">
        <v>0</v>
      </c>
      <c r="I36" s="21">
        <v>0</v>
      </c>
      <c r="J36" s="21">
        <v>0</v>
      </c>
      <c r="K36" s="21">
        <v>0</v>
      </c>
      <c r="L36" s="21">
        <v>0</v>
      </c>
      <c r="M36" s="21">
        <v>0</v>
      </c>
      <c r="N36" s="21">
        <v>0</v>
      </c>
      <c r="O36" s="21">
        <v>0</v>
      </c>
      <c r="P36" s="21">
        <v>0</v>
      </c>
      <c r="Q36" s="21">
        <v>0</v>
      </c>
    </row>
    <row r="37" spans="1:17" x14ac:dyDescent="0.3">
      <c r="A37" s="1"/>
      <c r="B37" s="1"/>
      <c r="C37" s="1"/>
      <c r="D37" s="1"/>
      <c r="E37" s="1"/>
      <c r="F37" s="1"/>
      <c r="G37" s="1"/>
      <c r="H37" s="1"/>
      <c r="I37" s="1"/>
      <c r="J37" s="1"/>
      <c r="K37" s="1"/>
      <c r="L37" s="1"/>
      <c r="M37" s="1"/>
      <c r="N37" s="1"/>
      <c r="O37" s="1"/>
      <c r="P37" s="1"/>
      <c r="Q37" s="1"/>
    </row>
    <row r="38" spans="1:17" x14ac:dyDescent="0.3">
      <c r="A38" s="3" t="s">
        <v>35</v>
      </c>
      <c r="B38" s="1"/>
      <c r="C38" s="1"/>
      <c r="D38" s="1"/>
      <c r="E38" s="1"/>
      <c r="F38" s="1"/>
      <c r="G38" s="1"/>
      <c r="H38" s="1"/>
      <c r="I38" s="1"/>
      <c r="J38" s="1"/>
      <c r="K38" s="1"/>
      <c r="L38" s="1"/>
      <c r="M38" s="1"/>
      <c r="N38" s="1"/>
      <c r="O38" s="1"/>
      <c r="P38" s="1"/>
      <c r="Q38" s="1"/>
    </row>
    <row r="39" spans="1:17" x14ac:dyDescent="0.3">
      <c r="A39" s="20" t="s">
        <v>36</v>
      </c>
      <c r="B39" s="1"/>
      <c r="C39" s="1"/>
      <c r="D39" s="1"/>
      <c r="E39" s="1"/>
      <c r="F39" s="1"/>
      <c r="G39" s="1"/>
      <c r="H39" s="1"/>
      <c r="I39" s="1"/>
      <c r="J39" s="1"/>
      <c r="K39" s="1"/>
      <c r="L39" s="1"/>
      <c r="M39" s="1"/>
      <c r="N39" s="1"/>
      <c r="O39" s="1"/>
      <c r="P39" s="1"/>
      <c r="Q39" s="1"/>
    </row>
    <row r="40" spans="1:17" x14ac:dyDescent="0.3">
      <c r="A40" s="1" t="s">
        <v>32</v>
      </c>
      <c r="B40" s="1"/>
      <c r="C40" s="21">
        <v>0</v>
      </c>
      <c r="D40" s="21">
        <v>0</v>
      </c>
      <c r="E40" s="21">
        <v>0</v>
      </c>
      <c r="F40" s="21">
        <v>0</v>
      </c>
      <c r="G40" s="21">
        <v>0</v>
      </c>
      <c r="H40" s="21">
        <v>0</v>
      </c>
      <c r="I40" s="21">
        <v>0</v>
      </c>
      <c r="J40" s="21">
        <v>0</v>
      </c>
      <c r="K40" s="21">
        <v>0</v>
      </c>
      <c r="L40" s="21">
        <v>5000000</v>
      </c>
      <c r="M40" s="21">
        <v>3233937.7245481093</v>
      </c>
      <c r="N40" s="21">
        <v>3305897.2374448413</v>
      </c>
      <c r="O40" s="21">
        <v>3379892.3220280423</v>
      </c>
      <c r="P40" s="21">
        <v>3455716.5441048583</v>
      </c>
      <c r="Q40" s="21">
        <v>7067023.9078472722</v>
      </c>
    </row>
    <row r="41" spans="1:17" x14ac:dyDescent="0.3">
      <c r="A41" s="1" t="s">
        <v>33</v>
      </c>
      <c r="B41" s="1"/>
      <c r="C41" s="21">
        <v>0</v>
      </c>
      <c r="D41" s="21">
        <v>0</v>
      </c>
      <c r="E41" s="21">
        <v>0</v>
      </c>
      <c r="F41" s="21">
        <v>0</v>
      </c>
      <c r="G41" s="21">
        <v>0</v>
      </c>
      <c r="H41" s="21">
        <v>0</v>
      </c>
      <c r="I41" s="21">
        <v>0</v>
      </c>
      <c r="J41" s="21">
        <v>0</v>
      </c>
      <c r="K41" s="21">
        <v>0</v>
      </c>
      <c r="L41" s="21">
        <v>0</v>
      </c>
      <c r="M41" s="21">
        <v>0</v>
      </c>
      <c r="N41" s="21">
        <v>0</v>
      </c>
      <c r="O41" s="21">
        <v>0</v>
      </c>
      <c r="P41" s="21">
        <v>0</v>
      </c>
      <c r="Q41" s="21">
        <v>0</v>
      </c>
    </row>
    <row r="42" spans="1:17" x14ac:dyDescent="0.3">
      <c r="A42" s="1" t="s">
        <v>34</v>
      </c>
      <c r="B42" s="1"/>
      <c r="C42" s="21">
        <v>0</v>
      </c>
      <c r="D42" s="21">
        <v>0</v>
      </c>
      <c r="E42" s="21">
        <v>0</v>
      </c>
      <c r="F42" s="21">
        <v>0</v>
      </c>
      <c r="G42" s="21">
        <v>0</v>
      </c>
      <c r="H42" s="21">
        <v>0</v>
      </c>
      <c r="I42" s="21">
        <v>0</v>
      </c>
      <c r="J42" s="21">
        <v>0</v>
      </c>
      <c r="K42" s="21">
        <v>0</v>
      </c>
      <c r="L42" s="21">
        <v>0</v>
      </c>
      <c r="M42" s="21">
        <v>0</v>
      </c>
      <c r="N42" s="21">
        <v>0</v>
      </c>
      <c r="O42" s="21">
        <v>0</v>
      </c>
      <c r="P42" s="21">
        <v>0</v>
      </c>
      <c r="Q42" s="21">
        <v>0</v>
      </c>
    </row>
    <row r="43" spans="1:17" x14ac:dyDescent="0.3">
      <c r="A43" s="1"/>
      <c r="B43" s="1"/>
      <c r="C43" s="1"/>
      <c r="D43" s="1"/>
      <c r="E43" s="1"/>
      <c r="F43" s="1"/>
      <c r="G43" s="1"/>
      <c r="H43" s="1"/>
      <c r="I43" s="1"/>
      <c r="J43" s="1"/>
      <c r="K43" s="1"/>
      <c r="L43" s="1"/>
      <c r="M43" s="1"/>
      <c r="N43" s="1"/>
      <c r="O43" s="1"/>
      <c r="P43" s="1"/>
      <c r="Q43" s="1"/>
    </row>
    <row r="44" spans="1:17" x14ac:dyDescent="0.3">
      <c r="A44" s="3" t="s">
        <v>37</v>
      </c>
      <c r="B44" s="1"/>
      <c r="C44" s="1"/>
      <c r="D44" s="1"/>
      <c r="E44" s="1"/>
      <c r="F44" s="1"/>
      <c r="G44" s="1"/>
      <c r="H44" s="1"/>
      <c r="I44" s="1"/>
      <c r="J44" s="1"/>
      <c r="K44" s="1"/>
      <c r="L44" s="1"/>
      <c r="M44" s="1"/>
      <c r="N44" s="1"/>
      <c r="O44" s="1"/>
      <c r="P44" s="1"/>
      <c r="Q44" s="1"/>
    </row>
    <row r="45" spans="1:17" x14ac:dyDescent="0.3">
      <c r="A45" s="20" t="s">
        <v>38</v>
      </c>
      <c r="B45" s="1"/>
      <c r="C45" s="1"/>
      <c r="D45" s="1"/>
      <c r="E45" s="1"/>
      <c r="F45" s="1"/>
      <c r="G45" s="1"/>
      <c r="H45" s="1"/>
      <c r="I45" s="1"/>
      <c r="J45" s="1"/>
      <c r="K45" s="1"/>
      <c r="L45" s="1"/>
      <c r="M45" s="1"/>
      <c r="N45" s="1"/>
      <c r="O45" s="1"/>
      <c r="P45" s="1"/>
      <c r="Q45" s="1"/>
    </row>
    <row r="46" spans="1:17" x14ac:dyDescent="0.3">
      <c r="A46" s="1" t="s">
        <v>32</v>
      </c>
      <c r="B46" s="1"/>
      <c r="C46" s="21">
        <v>0</v>
      </c>
      <c r="D46" s="21">
        <v>0</v>
      </c>
      <c r="E46" s="21">
        <v>0</v>
      </c>
      <c r="F46" s="21">
        <v>0</v>
      </c>
      <c r="G46" s="21">
        <v>0</v>
      </c>
      <c r="H46" s="21">
        <v>0</v>
      </c>
      <c r="I46" s="21">
        <v>0</v>
      </c>
      <c r="J46" s="21">
        <v>0</v>
      </c>
      <c r="K46" s="21">
        <v>0</v>
      </c>
      <c r="L46" s="21">
        <v>0</v>
      </c>
      <c r="M46" s="21">
        <v>0</v>
      </c>
      <c r="N46" s="21">
        <v>0</v>
      </c>
      <c r="O46" s="21">
        <v>0</v>
      </c>
      <c r="P46" s="21">
        <v>0</v>
      </c>
      <c r="Q46" s="21">
        <v>0</v>
      </c>
    </row>
    <row r="47" spans="1:17" x14ac:dyDescent="0.3">
      <c r="A47" s="1" t="s">
        <v>33</v>
      </c>
      <c r="B47" s="1"/>
      <c r="C47" s="21">
        <v>0</v>
      </c>
      <c r="D47" s="21">
        <v>0</v>
      </c>
      <c r="E47" s="21">
        <v>0</v>
      </c>
      <c r="F47" s="21">
        <v>0</v>
      </c>
      <c r="G47" s="21">
        <v>0</v>
      </c>
      <c r="H47" s="21">
        <v>0</v>
      </c>
      <c r="I47" s="21">
        <v>0</v>
      </c>
      <c r="J47" s="21">
        <v>0</v>
      </c>
      <c r="K47" s="21">
        <v>0</v>
      </c>
      <c r="L47" s="21">
        <v>0</v>
      </c>
      <c r="M47" s="21">
        <v>0</v>
      </c>
      <c r="N47" s="21">
        <v>0</v>
      </c>
      <c r="O47" s="21">
        <v>0</v>
      </c>
      <c r="P47" s="21">
        <v>0</v>
      </c>
      <c r="Q47" s="21">
        <v>0</v>
      </c>
    </row>
    <row r="48" spans="1:17" x14ac:dyDescent="0.3">
      <c r="A48" s="1" t="s">
        <v>34</v>
      </c>
      <c r="B48" s="1"/>
      <c r="C48" s="21">
        <v>0</v>
      </c>
      <c r="D48" s="21">
        <v>0</v>
      </c>
      <c r="E48" s="21">
        <v>0</v>
      </c>
      <c r="F48" s="21">
        <v>0</v>
      </c>
      <c r="G48" s="21">
        <v>0</v>
      </c>
      <c r="H48" s="21">
        <v>0</v>
      </c>
      <c r="I48" s="21">
        <v>0</v>
      </c>
      <c r="J48" s="21">
        <v>0</v>
      </c>
      <c r="K48" s="21">
        <v>0</v>
      </c>
      <c r="L48" s="21">
        <v>0</v>
      </c>
      <c r="M48" s="21">
        <v>0</v>
      </c>
      <c r="N48" s="21">
        <v>0</v>
      </c>
      <c r="O48" s="21">
        <v>0</v>
      </c>
      <c r="P48" s="21">
        <v>0</v>
      </c>
      <c r="Q48" s="21">
        <v>0</v>
      </c>
    </row>
    <row r="49" spans="1:18" x14ac:dyDescent="0.3">
      <c r="A49" s="1"/>
      <c r="B49" s="1"/>
      <c r="C49" s="1"/>
      <c r="D49" s="1"/>
      <c r="E49" s="1"/>
      <c r="F49" s="1"/>
      <c r="G49" s="1"/>
      <c r="H49" s="1"/>
      <c r="I49" s="1"/>
      <c r="J49" s="1"/>
      <c r="K49" s="1"/>
      <c r="L49" s="1"/>
      <c r="M49" s="1"/>
      <c r="N49" s="1"/>
      <c r="O49" s="1"/>
      <c r="P49" s="1"/>
      <c r="Q49" s="1"/>
    </row>
    <row r="50" spans="1:18" x14ac:dyDescent="0.3">
      <c r="A50" s="3" t="s">
        <v>39</v>
      </c>
      <c r="B50" s="1"/>
      <c r="C50" s="1"/>
      <c r="D50" s="1"/>
      <c r="E50" s="1"/>
      <c r="F50" s="1"/>
      <c r="G50" s="1"/>
      <c r="H50" s="1"/>
      <c r="I50" s="1"/>
      <c r="J50" s="1"/>
      <c r="K50" s="1"/>
      <c r="L50" s="1"/>
      <c r="M50" s="1"/>
      <c r="N50" s="1"/>
      <c r="O50" s="1"/>
      <c r="P50" s="1"/>
      <c r="Q50" s="1"/>
    </row>
    <row r="51" spans="1:18" x14ac:dyDescent="0.3">
      <c r="A51" s="20" t="s">
        <v>38</v>
      </c>
      <c r="B51" s="1"/>
      <c r="C51" s="1"/>
      <c r="D51" s="1"/>
      <c r="E51" s="1"/>
      <c r="F51" s="1"/>
      <c r="G51" s="1"/>
      <c r="H51" s="1"/>
      <c r="I51" s="1"/>
      <c r="J51" s="1"/>
      <c r="K51" s="1"/>
      <c r="L51" s="1"/>
      <c r="M51" s="1"/>
      <c r="N51" s="1"/>
      <c r="O51" s="1"/>
      <c r="P51" s="1"/>
      <c r="Q51" s="1"/>
    </row>
    <row r="52" spans="1:18" x14ac:dyDescent="0.3">
      <c r="A52" s="1" t="s">
        <v>32</v>
      </c>
      <c r="B52" s="1"/>
      <c r="C52" s="21">
        <v>0</v>
      </c>
      <c r="D52" s="21">
        <v>0</v>
      </c>
      <c r="E52" s="21">
        <v>0</v>
      </c>
      <c r="F52" s="21">
        <v>0</v>
      </c>
      <c r="G52" s="21">
        <v>0</v>
      </c>
      <c r="H52" s="21">
        <v>0</v>
      </c>
      <c r="I52" s="21">
        <v>0</v>
      </c>
      <c r="J52" s="21">
        <v>0</v>
      </c>
      <c r="K52" s="21">
        <v>0</v>
      </c>
      <c r="L52" s="21">
        <v>0</v>
      </c>
      <c r="M52" s="21">
        <v>0</v>
      </c>
      <c r="N52" s="21">
        <v>0</v>
      </c>
      <c r="O52" s="21">
        <v>0</v>
      </c>
      <c r="P52" s="21">
        <v>0</v>
      </c>
      <c r="Q52" s="21">
        <v>0</v>
      </c>
    </row>
    <row r="53" spans="1:18" x14ac:dyDescent="0.3">
      <c r="A53" s="1" t="s">
        <v>33</v>
      </c>
      <c r="B53" s="1"/>
      <c r="C53" s="21">
        <v>0</v>
      </c>
      <c r="D53" s="21">
        <v>0</v>
      </c>
      <c r="E53" s="21">
        <v>0</v>
      </c>
      <c r="F53" s="21">
        <v>0</v>
      </c>
      <c r="G53" s="21">
        <v>0</v>
      </c>
      <c r="H53" s="21">
        <v>0</v>
      </c>
      <c r="I53" s="21">
        <v>0</v>
      </c>
      <c r="J53" s="21">
        <v>0</v>
      </c>
      <c r="K53" s="21">
        <v>0</v>
      </c>
      <c r="L53" s="21">
        <v>0</v>
      </c>
      <c r="M53" s="21">
        <v>0</v>
      </c>
      <c r="N53" s="21">
        <v>0</v>
      </c>
      <c r="O53" s="21">
        <v>0</v>
      </c>
      <c r="P53" s="21">
        <v>0</v>
      </c>
      <c r="Q53" s="21">
        <v>0</v>
      </c>
    </row>
    <row r="54" spans="1:18" x14ac:dyDescent="0.3">
      <c r="A54" s="1" t="s">
        <v>34</v>
      </c>
      <c r="B54" s="1"/>
      <c r="C54" s="21">
        <v>0</v>
      </c>
      <c r="D54" s="21">
        <v>0</v>
      </c>
      <c r="E54" s="21">
        <v>0</v>
      </c>
      <c r="F54" s="21">
        <v>0</v>
      </c>
      <c r="G54" s="21">
        <v>0</v>
      </c>
      <c r="H54" s="21">
        <v>0</v>
      </c>
      <c r="I54" s="21">
        <v>0</v>
      </c>
      <c r="J54" s="21">
        <v>0</v>
      </c>
      <c r="K54" s="21">
        <v>0</v>
      </c>
      <c r="L54" s="21">
        <v>0</v>
      </c>
      <c r="M54" s="21">
        <v>0</v>
      </c>
      <c r="N54" s="21">
        <v>0</v>
      </c>
      <c r="O54" s="21">
        <v>0</v>
      </c>
      <c r="P54" s="21">
        <v>0</v>
      </c>
      <c r="Q54" s="21">
        <v>0</v>
      </c>
    </row>
    <row r="55" spans="1:18" x14ac:dyDescent="0.3">
      <c r="A55" s="1"/>
      <c r="B55" s="1"/>
      <c r="C55" s="1"/>
      <c r="D55" s="1"/>
      <c r="E55" s="1"/>
      <c r="F55" s="1"/>
      <c r="G55" s="1"/>
      <c r="H55" s="1"/>
      <c r="I55" s="1"/>
      <c r="J55" s="1"/>
      <c r="K55" s="1"/>
      <c r="L55" s="1"/>
      <c r="M55" s="1"/>
      <c r="N55" s="1"/>
      <c r="O55" s="1"/>
      <c r="P55" s="1"/>
      <c r="Q55" s="1"/>
    </row>
    <row r="56" spans="1:18" x14ac:dyDescent="0.3">
      <c r="A56" s="3" t="s">
        <v>40</v>
      </c>
      <c r="B56" s="1"/>
      <c r="C56" s="1"/>
      <c r="D56" s="1"/>
      <c r="E56" s="1"/>
      <c r="F56" s="1"/>
      <c r="G56" s="1"/>
      <c r="H56" s="1"/>
      <c r="I56" s="1"/>
      <c r="J56" s="1"/>
      <c r="K56" s="1"/>
      <c r="L56" s="1"/>
      <c r="M56" s="1"/>
      <c r="N56" s="1"/>
      <c r="O56" s="1"/>
      <c r="P56" s="1"/>
      <c r="Q56" s="1"/>
    </row>
    <row r="57" spans="1:18" x14ac:dyDescent="0.3">
      <c r="A57" s="20" t="s">
        <v>38</v>
      </c>
      <c r="B57" s="1"/>
      <c r="C57" s="1"/>
      <c r="D57" s="1"/>
      <c r="E57" s="1"/>
      <c r="F57" s="1"/>
      <c r="G57" s="1"/>
      <c r="H57" s="1"/>
      <c r="I57" s="1"/>
      <c r="J57" s="1"/>
      <c r="K57" s="1"/>
      <c r="L57" s="1"/>
      <c r="M57" s="1"/>
      <c r="N57" s="1"/>
      <c r="O57" s="1"/>
      <c r="P57" s="1"/>
      <c r="Q57" s="1"/>
    </row>
    <row r="58" spans="1:18" x14ac:dyDescent="0.3">
      <c r="A58" s="1" t="s">
        <v>32</v>
      </c>
      <c r="B58" s="1"/>
      <c r="C58" s="21">
        <v>0</v>
      </c>
      <c r="D58" s="21">
        <v>0</v>
      </c>
      <c r="E58" s="21">
        <v>0</v>
      </c>
      <c r="F58" s="21">
        <v>0</v>
      </c>
      <c r="G58" s="21">
        <v>0</v>
      </c>
      <c r="H58" s="21">
        <v>0</v>
      </c>
      <c r="I58" s="21">
        <v>0</v>
      </c>
      <c r="J58" s="21">
        <v>0</v>
      </c>
      <c r="K58" s="21">
        <v>0</v>
      </c>
      <c r="L58" s="21">
        <v>0</v>
      </c>
      <c r="M58" s="21">
        <v>0</v>
      </c>
      <c r="N58" s="21">
        <v>0</v>
      </c>
      <c r="O58" s="21">
        <v>0</v>
      </c>
      <c r="P58" s="21">
        <v>0</v>
      </c>
      <c r="Q58" s="21">
        <v>0</v>
      </c>
    </row>
    <row r="59" spans="1:18" x14ac:dyDescent="0.3">
      <c r="A59" s="1" t="s">
        <v>33</v>
      </c>
      <c r="B59" s="1"/>
      <c r="C59" s="21">
        <v>0</v>
      </c>
      <c r="D59" s="21">
        <v>0</v>
      </c>
      <c r="E59" s="21">
        <v>0</v>
      </c>
      <c r="F59" s="21">
        <v>0</v>
      </c>
      <c r="G59" s="21">
        <v>0</v>
      </c>
      <c r="H59" s="21">
        <v>0</v>
      </c>
      <c r="I59" s="21">
        <v>0</v>
      </c>
      <c r="J59" s="21">
        <v>0</v>
      </c>
      <c r="K59" s="21">
        <v>0</v>
      </c>
      <c r="L59" s="21">
        <v>0</v>
      </c>
      <c r="M59" s="21">
        <v>0</v>
      </c>
      <c r="N59" s="21">
        <v>0</v>
      </c>
      <c r="O59" s="21">
        <v>0</v>
      </c>
      <c r="P59" s="21">
        <v>0</v>
      </c>
      <c r="Q59" s="21">
        <v>0</v>
      </c>
    </row>
    <row r="60" spans="1:18" x14ac:dyDescent="0.3">
      <c r="A60" s="1" t="s">
        <v>34</v>
      </c>
      <c r="B60" s="1"/>
      <c r="C60" s="21">
        <v>0</v>
      </c>
      <c r="D60" s="21">
        <v>0</v>
      </c>
      <c r="E60" s="21">
        <v>0</v>
      </c>
      <c r="F60" s="21">
        <v>0</v>
      </c>
      <c r="G60" s="21">
        <v>0</v>
      </c>
      <c r="H60" s="21">
        <v>0</v>
      </c>
      <c r="I60" s="21">
        <v>0</v>
      </c>
      <c r="J60" s="21">
        <v>0</v>
      </c>
      <c r="K60" s="21">
        <v>0</v>
      </c>
      <c r="L60" s="21">
        <v>0</v>
      </c>
      <c r="M60" s="21">
        <v>0</v>
      </c>
      <c r="N60" s="21">
        <v>0</v>
      </c>
      <c r="O60" s="21">
        <v>0</v>
      </c>
      <c r="P60" s="21">
        <v>0</v>
      </c>
      <c r="Q60" s="21">
        <v>0</v>
      </c>
    </row>
    <row r="61" spans="1:18" x14ac:dyDescent="0.3">
      <c r="A61" s="1"/>
      <c r="B61" s="1"/>
      <c r="C61" s="22"/>
      <c r="D61" s="22"/>
      <c r="E61" s="22"/>
      <c r="F61" s="22"/>
      <c r="G61" s="22"/>
      <c r="H61" s="22"/>
      <c r="I61" s="22"/>
      <c r="J61" s="22"/>
      <c r="K61" s="22"/>
      <c r="L61" s="22"/>
      <c r="M61" s="22"/>
      <c r="N61" s="22"/>
      <c r="O61" s="22"/>
      <c r="P61" s="22"/>
      <c r="Q61" s="22"/>
      <c r="R61" s="22"/>
    </row>
    <row r="62" spans="1:18" x14ac:dyDescent="0.3">
      <c r="A62" s="3" t="s">
        <v>41</v>
      </c>
      <c r="B62" s="3"/>
      <c r="C62" s="23">
        <f t="shared" ref="C62:G62" si="2">SUM(C58,C52,C46,C40,C34)</f>
        <v>0</v>
      </c>
      <c r="D62" s="23">
        <f t="shared" si="2"/>
        <v>2129811.3199999998</v>
      </c>
      <c r="E62" s="23">
        <f t="shared" si="2"/>
        <v>13401.749999999998</v>
      </c>
      <c r="F62" s="23">
        <f t="shared" si="2"/>
        <v>605433.24</v>
      </c>
      <c r="G62" s="23">
        <f t="shared" si="2"/>
        <v>4078281.6</v>
      </c>
      <c r="H62" s="23">
        <f t="shared" ref="H62:Q64" si="3">SUM(H58,H52,H46,H40,H34)</f>
        <v>800073.26000000013</v>
      </c>
      <c r="I62" s="23">
        <f t="shared" ref="I62:L62" si="4">SUM(I58,I52,I46,I40,I34)</f>
        <v>816636.91999999981</v>
      </c>
      <c r="J62" s="23">
        <f t="shared" si="4"/>
        <v>142990.50999999998</v>
      </c>
      <c r="K62" s="23">
        <f t="shared" si="4"/>
        <v>225156.3899999999</v>
      </c>
      <c r="L62" s="23">
        <f t="shared" si="4"/>
        <v>7805000</v>
      </c>
      <c r="M62" s="23">
        <f t="shared" si="3"/>
        <v>5858817.1776396586</v>
      </c>
      <c r="N62" s="23">
        <f t="shared" si="3"/>
        <v>6066321.4307112843</v>
      </c>
      <c r="O62" s="23">
        <f t="shared" si="3"/>
        <v>6280966.5651021134</v>
      </c>
      <c r="P62" s="23">
        <f t="shared" si="3"/>
        <v>6490987.5753436256</v>
      </c>
      <c r="Q62" s="23">
        <f t="shared" si="3"/>
        <v>10288408.972507654</v>
      </c>
      <c r="R62" s="22"/>
    </row>
    <row r="63" spans="1:18" x14ac:dyDescent="0.3">
      <c r="A63" s="3" t="s">
        <v>42</v>
      </c>
      <c r="B63" s="3"/>
      <c r="C63" s="23">
        <f t="shared" ref="C63:G63" si="5">SUM(C59,C53,C47,C41,C35)</f>
        <v>0</v>
      </c>
      <c r="D63" s="23">
        <f t="shared" si="5"/>
        <v>0</v>
      </c>
      <c r="E63" s="23">
        <f t="shared" si="5"/>
        <v>0</v>
      </c>
      <c r="F63" s="23">
        <f t="shared" si="5"/>
        <v>0</v>
      </c>
      <c r="G63" s="23">
        <f t="shared" si="5"/>
        <v>0</v>
      </c>
      <c r="H63" s="23">
        <f t="shared" si="3"/>
        <v>0</v>
      </c>
      <c r="I63" s="23">
        <f t="shared" ref="I63:L63" si="6">SUM(I59,I53,I47,I41,I35)</f>
        <v>0</v>
      </c>
      <c r="J63" s="23">
        <f t="shared" si="6"/>
        <v>0</v>
      </c>
      <c r="K63" s="23">
        <f t="shared" si="6"/>
        <v>0</v>
      </c>
      <c r="L63" s="23">
        <f t="shared" si="6"/>
        <v>0</v>
      </c>
      <c r="M63" s="23">
        <f t="shared" si="3"/>
        <v>0</v>
      </c>
      <c r="N63" s="23">
        <f t="shared" si="3"/>
        <v>0</v>
      </c>
      <c r="O63" s="23">
        <f t="shared" si="3"/>
        <v>0</v>
      </c>
      <c r="P63" s="23">
        <f t="shared" si="3"/>
        <v>0</v>
      </c>
      <c r="Q63" s="23">
        <f t="shared" si="3"/>
        <v>0</v>
      </c>
      <c r="R63" s="22"/>
    </row>
    <row r="64" spans="1:18" x14ac:dyDescent="0.3">
      <c r="A64" s="3" t="s">
        <v>43</v>
      </c>
      <c r="B64" s="3"/>
      <c r="C64" s="24">
        <f t="shared" ref="C64:G64" si="7">SUM(C60,C54,C48,C42,C36)</f>
        <v>0</v>
      </c>
      <c r="D64" s="24">
        <f t="shared" si="7"/>
        <v>0</v>
      </c>
      <c r="E64" s="24">
        <f t="shared" si="7"/>
        <v>0</v>
      </c>
      <c r="F64" s="24">
        <f t="shared" si="7"/>
        <v>0</v>
      </c>
      <c r="G64" s="24">
        <f t="shared" si="7"/>
        <v>0</v>
      </c>
      <c r="H64" s="24">
        <f t="shared" si="3"/>
        <v>0</v>
      </c>
      <c r="I64" s="24">
        <f t="shared" ref="I64:L64" si="8">SUM(I60,I54,I48,I42,I36)</f>
        <v>0</v>
      </c>
      <c r="J64" s="24">
        <f t="shared" si="8"/>
        <v>0</v>
      </c>
      <c r="K64" s="24">
        <f t="shared" si="8"/>
        <v>0</v>
      </c>
      <c r="L64" s="24">
        <f t="shared" si="8"/>
        <v>0</v>
      </c>
      <c r="M64" s="24">
        <f t="shared" si="3"/>
        <v>0</v>
      </c>
      <c r="N64" s="24">
        <f t="shared" si="3"/>
        <v>0</v>
      </c>
      <c r="O64" s="24">
        <f t="shared" si="3"/>
        <v>0</v>
      </c>
      <c r="P64" s="24">
        <f t="shared" si="3"/>
        <v>0</v>
      </c>
      <c r="Q64" s="24">
        <f t="shared" si="3"/>
        <v>0</v>
      </c>
    </row>
    <row r="65" spans="1:17" ht="6" customHeight="1" x14ac:dyDescent="0.3">
      <c r="A65" s="25"/>
      <c r="B65" s="26"/>
      <c r="C65" s="26"/>
      <c r="D65" s="26"/>
      <c r="E65" s="26"/>
      <c r="F65" s="26"/>
      <c r="G65" s="26"/>
      <c r="H65" s="26"/>
      <c r="I65" s="26"/>
      <c r="J65" s="26"/>
      <c r="K65" s="26"/>
      <c r="L65" s="26"/>
      <c r="M65" s="27"/>
      <c r="N65" s="27"/>
      <c r="O65" s="25"/>
      <c r="P65" s="28"/>
      <c r="Q65" s="27"/>
    </row>
    <row r="66" spans="1:17" x14ac:dyDescent="0.3">
      <c r="A66" s="1"/>
      <c r="B66" s="29"/>
      <c r="C66" s="29"/>
      <c r="D66" s="29"/>
      <c r="E66" s="29"/>
      <c r="F66" s="29"/>
      <c r="G66" s="29"/>
      <c r="H66" s="29"/>
      <c r="I66" s="29"/>
      <c r="J66" s="29"/>
      <c r="K66" s="29"/>
      <c r="L66" s="29"/>
      <c r="M66" s="30"/>
      <c r="N66" s="30"/>
      <c r="O66" s="1"/>
      <c r="P66" s="29"/>
      <c r="Q66" s="30"/>
    </row>
    <row r="67" spans="1:17" ht="17.399999999999999" x14ac:dyDescent="0.3">
      <c r="A67" s="9" t="s">
        <v>44</v>
      </c>
      <c r="B67" s="1"/>
      <c r="C67" s="17" t="s">
        <v>27</v>
      </c>
      <c r="D67" s="17" t="s">
        <v>27</v>
      </c>
      <c r="E67" s="17" t="s">
        <v>27</v>
      </c>
      <c r="F67" s="17" t="s">
        <v>27</v>
      </c>
      <c r="G67" s="17" t="s">
        <v>27</v>
      </c>
      <c r="H67" s="17" t="s">
        <v>27</v>
      </c>
      <c r="I67" s="17" t="s">
        <v>27</v>
      </c>
      <c r="J67" s="17" t="s">
        <v>27</v>
      </c>
      <c r="K67" s="17" t="s">
        <v>27</v>
      </c>
      <c r="L67" s="17" t="s">
        <v>27</v>
      </c>
      <c r="M67" s="17" t="s">
        <v>28</v>
      </c>
      <c r="N67" s="17" t="s">
        <v>27</v>
      </c>
      <c r="O67" s="17" t="s">
        <v>27</v>
      </c>
      <c r="P67" s="17" t="s">
        <v>27</v>
      </c>
      <c r="Q67" s="17" t="s">
        <v>27</v>
      </c>
    </row>
    <row r="68" spans="1:17" x14ac:dyDescent="0.3">
      <c r="A68" s="18" t="s">
        <v>45</v>
      </c>
      <c r="B68" s="1"/>
      <c r="C68" s="19">
        <f t="shared" ref="C68:G68" si="9">D68-1</f>
        <v>2015</v>
      </c>
      <c r="D68" s="19">
        <f t="shared" si="9"/>
        <v>2016</v>
      </c>
      <c r="E68" s="19">
        <f t="shared" si="9"/>
        <v>2017</v>
      </c>
      <c r="F68" s="19">
        <f t="shared" si="9"/>
        <v>2018</v>
      </c>
      <c r="G68" s="19">
        <f t="shared" si="9"/>
        <v>2019</v>
      </c>
      <c r="H68" s="19">
        <f>I68-1</f>
        <v>2020</v>
      </c>
      <c r="I68" s="19">
        <f t="shared" ref="I68:L68" si="10">J68-1</f>
        <v>2021</v>
      </c>
      <c r="J68" s="19">
        <f t="shared" si="10"/>
        <v>2022</v>
      </c>
      <c r="K68" s="19">
        <f t="shared" si="10"/>
        <v>2023</v>
      </c>
      <c r="L68" s="19">
        <f t="shared" si="10"/>
        <v>2024</v>
      </c>
      <c r="M68" s="19">
        <f>M31</f>
        <v>2025</v>
      </c>
      <c r="N68" s="19">
        <f>M68+1</f>
        <v>2026</v>
      </c>
      <c r="O68" s="19">
        <f>N68+1</f>
        <v>2027</v>
      </c>
      <c r="P68" s="19">
        <f>O68+1</f>
        <v>2028</v>
      </c>
      <c r="Q68" s="19">
        <f>P68+1</f>
        <v>2029</v>
      </c>
    </row>
    <row r="69" spans="1:17" x14ac:dyDescent="0.3">
      <c r="A69" s="3" t="s">
        <v>30</v>
      </c>
      <c r="B69" s="1"/>
      <c r="C69" s="1"/>
      <c r="D69" s="1"/>
      <c r="E69" s="1"/>
      <c r="F69" s="1"/>
      <c r="G69" s="1"/>
      <c r="H69" s="1"/>
      <c r="I69" s="1"/>
      <c r="J69" s="1"/>
      <c r="K69" s="1"/>
      <c r="L69" s="1"/>
      <c r="M69" s="1"/>
      <c r="N69" s="1"/>
      <c r="O69" s="1"/>
      <c r="P69" s="1"/>
      <c r="Q69" s="1"/>
    </row>
    <row r="70" spans="1:17" x14ac:dyDescent="0.3">
      <c r="A70" s="20" t="s">
        <v>46</v>
      </c>
      <c r="B70" s="1"/>
      <c r="C70" s="1"/>
      <c r="D70" s="1"/>
      <c r="E70" s="1"/>
      <c r="F70" s="1"/>
      <c r="G70" s="1"/>
      <c r="H70" s="1"/>
      <c r="I70" s="1"/>
      <c r="J70" s="1"/>
      <c r="K70" s="1"/>
      <c r="L70" s="1"/>
      <c r="M70" s="1"/>
      <c r="N70" s="1"/>
      <c r="O70" s="1"/>
      <c r="P70" s="1"/>
      <c r="Q70" s="1"/>
    </row>
    <row r="71" spans="1:17" x14ac:dyDescent="0.3">
      <c r="A71" s="1" t="s">
        <v>32</v>
      </c>
      <c r="B71" s="1"/>
      <c r="C71" s="21">
        <v>0</v>
      </c>
      <c r="D71" s="21">
        <v>0</v>
      </c>
      <c r="E71" s="21">
        <v>0</v>
      </c>
      <c r="F71" s="21">
        <v>0</v>
      </c>
      <c r="G71" s="21">
        <v>0</v>
      </c>
      <c r="H71" s="21">
        <v>0</v>
      </c>
      <c r="I71" s="21">
        <v>0</v>
      </c>
      <c r="J71" s="21">
        <v>0</v>
      </c>
      <c r="K71" s="21">
        <v>0</v>
      </c>
      <c r="L71" s="21">
        <v>0</v>
      </c>
      <c r="M71" s="21">
        <v>0</v>
      </c>
      <c r="N71" s="21">
        <v>0</v>
      </c>
      <c r="O71" s="21">
        <v>0</v>
      </c>
      <c r="P71" s="21">
        <v>0</v>
      </c>
      <c r="Q71" s="21">
        <v>0</v>
      </c>
    </row>
    <row r="72" spans="1:17" x14ac:dyDescent="0.3">
      <c r="A72" s="1" t="s">
        <v>33</v>
      </c>
      <c r="B72" s="1"/>
      <c r="C72" s="21">
        <v>0</v>
      </c>
      <c r="D72" s="21">
        <v>0</v>
      </c>
      <c r="E72" s="21">
        <v>0</v>
      </c>
      <c r="F72" s="21">
        <v>0</v>
      </c>
      <c r="G72" s="21">
        <v>0</v>
      </c>
      <c r="H72" s="21">
        <v>0</v>
      </c>
      <c r="I72" s="21">
        <v>0</v>
      </c>
      <c r="J72" s="21">
        <v>0</v>
      </c>
      <c r="K72" s="21">
        <v>0</v>
      </c>
      <c r="L72" s="21">
        <v>0</v>
      </c>
      <c r="M72" s="21">
        <v>0</v>
      </c>
      <c r="N72" s="21">
        <v>0</v>
      </c>
      <c r="O72" s="21">
        <v>0</v>
      </c>
      <c r="P72" s="21">
        <v>0</v>
      </c>
      <c r="Q72" s="21">
        <v>0</v>
      </c>
    </row>
    <row r="73" spans="1:17" x14ac:dyDescent="0.3">
      <c r="A73" s="1" t="s">
        <v>34</v>
      </c>
      <c r="B73" s="1"/>
      <c r="C73" s="21">
        <v>0</v>
      </c>
      <c r="D73" s="21">
        <v>0</v>
      </c>
      <c r="E73" s="21">
        <v>0</v>
      </c>
      <c r="F73" s="21">
        <v>0</v>
      </c>
      <c r="G73" s="21">
        <v>0</v>
      </c>
      <c r="H73" s="21">
        <v>0</v>
      </c>
      <c r="I73" s="21">
        <v>0</v>
      </c>
      <c r="J73" s="21">
        <v>0</v>
      </c>
      <c r="K73" s="21">
        <v>0</v>
      </c>
      <c r="L73" s="21">
        <v>0</v>
      </c>
      <c r="M73" s="21">
        <v>0</v>
      </c>
      <c r="N73" s="21">
        <v>0</v>
      </c>
      <c r="O73" s="21">
        <v>0</v>
      </c>
      <c r="P73" s="21">
        <v>0</v>
      </c>
      <c r="Q73" s="21">
        <v>0</v>
      </c>
    </row>
    <row r="74" spans="1:17" x14ac:dyDescent="0.3">
      <c r="A74" s="1"/>
      <c r="B74" s="1"/>
      <c r="C74" s="1"/>
      <c r="D74" s="1"/>
      <c r="E74" s="1"/>
      <c r="F74" s="1"/>
      <c r="G74" s="1"/>
      <c r="H74" s="1"/>
      <c r="I74" s="1"/>
      <c r="J74" s="1"/>
      <c r="K74" s="1"/>
      <c r="L74" s="1"/>
      <c r="M74" s="1"/>
      <c r="N74" s="1"/>
      <c r="O74" s="1"/>
      <c r="P74" s="1"/>
      <c r="Q74" s="1"/>
    </row>
    <row r="75" spans="1:17" x14ac:dyDescent="0.3">
      <c r="A75" s="3" t="s">
        <v>35</v>
      </c>
      <c r="B75" s="1"/>
      <c r="C75" s="1"/>
      <c r="D75" s="1"/>
      <c r="E75" s="1"/>
      <c r="F75" s="1"/>
      <c r="G75" s="1"/>
      <c r="H75" s="1"/>
      <c r="I75" s="1"/>
      <c r="J75" s="1"/>
      <c r="K75" s="1"/>
      <c r="L75" s="1"/>
      <c r="M75" s="1"/>
      <c r="N75" s="1"/>
      <c r="O75" s="1"/>
      <c r="P75" s="1"/>
      <c r="Q75" s="1"/>
    </row>
    <row r="76" spans="1:17" x14ac:dyDescent="0.3">
      <c r="A76" s="20" t="s">
        <v>46</v>
      </c>
      <c r="B76" s="1"/>
      <c r="C76" s="1"/>
      <c r="D76" s="1"/>
      <c r="E76" s="1"/>
      <c r="F76" s="1"/>
      <c r="G76" s="1"/>
      <c r="H76" s="1"/>
      <c r="I76" s="1"/>
      <c r="J76" s="1"/>
      <c r="K76" s="1"/>
      <c r="L76" s="1"/>
      <c r="M76" s="1"/>
      <c r="N76" s="1"/>
      <c r="O76" s="1"/>
      <c r="P76" s="1"/>
      <c r="Q76" s="1"/>
    </row>
    <row r="77" spans="1:17" x14ac:dyDescent="0.3">
      <c r="A77" s="1" t="s">
        <v>32</v>
      </c>
      <c r="B77" s="1"/>
      <c r="C77" s="21">
        <v>0</v>
      </c>
      <c r="D77" s="21">
        <v>0</v>
      </c>
      <c r="E77" s="21">
        <v>0</v>
      </c>
      <c r="F77" s="21">
        <v>0</v>
      </c>
      <c r="G77" s="21">
        <v>0</v>
      </c>
      <c r="H77" s="21">
        <v>0</v>
      </c>
      <c r="I77" s="21">
        <v>0</v>
      </c>
      <c r="J77" s="21">
        <v>0</v>
      </c>
      <c r="K77" s="21">
        <v>0</v>
      </c>
      <c r="L77" s="21">
        <v>0</v>
      </c>
      <c r="M77" s="21">
        <v>0</v>
      </c>
      <c r="N77" s="21">
        <v>0</v>
      </c>
      <c r="O77" s="21">
        <v>0</v>
      </c>
      <c r="P77" s="21">
        <v>0</v>
      </c>
      <c r="Q77" s="21">
        <v>0</v>
      </c>
    </row>
    <row r="78" spans="1:17" x14ac:dyDescent="0.3">
      <c r="A78" s="1" t="s">
        <v>33</v>
      </c>
      <c r="B78" s="1"/>
      <c r="C78" s="21">
        <v>0</v>
      </c>
      <c r="D78" s="21">
        <v>0</v>
      </c>
      <c r="E78" s="21">
        <v>0</v>
      </c>
      <c r="F78" s="21">
        <v>0</v>
      </c>
      <c r="G78" s="21">
        <v>0</v>
      </c>
      <c r="H78" s="21">
        <v>0</v>
      </c>
      <c r="I78" s="21">
        <v>0</v>
      </c>
      <c r="J78" s="21">
        <v>0</v>
      </c>
      <c r="K78" s="21">
        <v>0</v>
      </c>
      <c r="L78" s="21">
        <v>0</v>
      </c>
      <c r="M78" s="21">
        <v>0</v>
      </c>
      <c r="N78" s="21">
        <v>0</v>
      </c>
      <c r="O78" s="21">
        <v>0</v>
      </c>
      <c r="P78" s="21">
        <v>0</v>
      </c>
      <c r="Q78" s="21">
        <v>0</v>
      </c>
    </row>
    <row r="79" spans="1:17" x14ac:dyDescent="0.3">
      <c r="A79" s="1" t="s">
        <v>34</v>
      </c>
      <c r="B79" s="1"/>
      <c r="C79" s="21">
        <v>0</v>
      </c>
      <c r="D79" s="21">
        <v>0</v>
      </c>
      <c r="E79" s="21">
        <v>0</v>
      </c>
      <c r="F79" s="21">
        <v>0</v>
      </c>
      <c r="G79" s="21">
        <v>0</v>
      </c>
      <c r="H79" s="21">
        <v>0</v>
      </c>
      <c r="I79" s="21">
        <v>0</v>
      </c>
      <c r="J79" s="21">
        <v>0</v>
      </c>
      <c r="K79" s="21">
        <v>0</v>
      </c>
      <c r="L79" s="21">
        <v>0</v>
      </c>
      <c r="M79" s="21">
        <v>0</v>
      </c>
      <c r="N79" s="21">
        <v>0</v>
      </c>
      <c r="O79" s="21">
        <v>0</v>
      </c>
      <c r="P79" s="21">
        <v>0</v>
      </c>
      <c r="Q79" s="21">
        <v>0</v>
      </c>
    </row>
    <row r="80" spans="1:17" x14ac:dyDescent="0.3">
      <c r="A80" s="1"/>
      <c r="B80" s="1"/>
      <c r="C80" s="1"/>
      <c r="D80" s="1"/>
      <c r="E80" s="1"/>
      <c r="F80" s="1"/>
      <c r="G80" s="1"/>
      <c r="H80" s="1"/>
      <c r="I80" s="1"/>
      <c r="J80" s="1"/>
      <c r="K80" s="1"/>
      <c r="L80" s="1"/>
      <c r="M80" s="1"/>
      <c r="N80" s="1"/>
      <c r="O80" s="1"/>
      <c r="P80" s="1"/>
      <c r="Q80" s="1"/>
    </row>
    <row r="81" spans="1:17" x14ac:dyDescent="0.3">
      <c r="A81" s="3" t="s">
        <v>37</v>
      </c>
      <c r="B81" s="1"/>
      <c r="C81" s="1"/>
      <c r="D81" s="1"/>
      <c r="E81" s="1"/>
      <c r="F81" s="1"/>
      <c r="G81" s="1"/>
      <c r="H81" s="1"/>
      <c r="I81" s="1"/>
      <c r="J81" s="1"/>
      <c r="K81" s="1"/>
      <c r="L81" s="1"/>
      <c r="M81" s="1"/>
      <c r="N81" s="1"/>
      <c r="O81" s="1"/>
      <c r="P81" s="1"/>
      <c r="Q81" s="1"/>
    </row>
    <row r="82" spans="1:17" x14ac:dyDescent="0.3">
      <c r="A82" s="20" t="s">
        <v>46</v>
      </c>
      <c r="B82" s="1"/>
      <c r="C82" s="1"/>
      <c r="D82" s="1"/>
      <c r="E82" s="1"/>
      <c r="F82" s="1"/>
      <c r="G82" s="1"/>
      <c r="H82" s="1"/>
      <c r="I82" s="1"/>
      <c r="J82" s="1"/>
      <c r="K82" s="1"/>
      <c r="L82" s="1"/>
      <c r="M82" s="1"/>
      <c r="N82" s="1"/>
      <c r="O82" s="1"/>
      <c r="P82" s="1"/>
      <c r="Q82" s="1"/>
    </row>
    <row r="83" spans="1:17" x14ac:dyDescent="0.3">
      <c r="A83" s="1" t="s">
        <v>32</v>
      </c>
      <c r="B83" s="1"/>
      <c r="C83" s="21">
        <v>0</v>
      </c>
      <c r="D83" s="21">
        <v>0</v>
      </c>
      <c r="E83" s="21">
        <v>0</v>
      </c>
      <c r="F83" s="21">
        <v>0</v>
      </c>
      <c r="G83" s="21">
        <v>0</v>
      </c>
      <c r="H83" s="21">
        <v>0</v>
      </c>
      <c r="I83" s="21">
        <v>0</v>
      </c>
      <c r="J83" s="21">
        <v>0</v>
      </c>
      <c r="K83" s="21">
        <v>0</v>
      </c>
      <c r="L83" s="21">
        <v>0</v>
      </c>
      <c r="M83" s="21">
        <v>0</v>
      </c>
      <c r="N83" s="21">
        <v>0</v>
      </c>
      <c r="O83" s="21">
        <v>0</v>
      </c>
      <c r="P83" s="21">
        <v>0</v>
      </c>
      <c r="Q83" s="21">
        <v>0</v>
      </c>
    </row>
    <row r="84" spans="1:17" x14ac:dyDescent="0.3">
      <c r="A84" s="1" t="s">
        <v>33</v>
      </c>
      <c r="B84" s="1"/>
      <c r="C84" s="21">
        <v>0</v>
      </c>
      <c r="D84" s="21">
        <v>0</v>
      </c>
      <c r="E84" s="21">
        <v>0</v>
      </c>
      <c r="F84" s="21">
        <v>0</v>
      </c>
      <c r="G84" s="21">
        <v>0</v>
      </c>
      <c r="H84" s="21">
        <v>0</v>
      </c>
      <c r="I84" s="21">
        <v>0</v>
      </c>
      <c r="J84" s="21">
        <v>0</v>
      </c>
      <c r="K84" s="21">
        <v>0</v>
      </c>
      <c r="L84" s="21">
        <v>0</v>
      </c>
      <c r="M84" s="21">
        <v>0</v>
      </c>
      <c r="N84" s="21">
        <v>0</v>
      </c>
      <c r="O84" s="21">
        <v>0</v>
      </c>
      <c r="P84" s="21">
        <v>0</v>
      </c>
      <c r="Q84" s="21">
        <v>0</v>
      </c>
    </row>
    <row r="85" spans="1:17" x14ac:dyDescent="0.3">
      <c r="A85" s="1" t="s">
        <v>34</v>
      </c>
      <c r="B85" s="1"/>
      <c r="C85" s="21">
        <v>0</v>
      </c>
      <c r="D85" s="21">
        <v>0</v>
      </c>
      <c r="E85" s="21">
        <v>0</v>
      </c>
      <c r="F85" s="21">
        <v>0</v>
      </c>
      <c r="G85" s="21">
        <v>0</v>
      </c>
      <c r="H85" s="21">
        <v>0</v>
      </c>
      <c r="I85" s="21">
        <v>0</v>
      </c>
      <c r="J85" s="21">
        <v>0</v>
      </c>
      <c r="K85" s="21">
        <v>0</v>
      </c>
      <c r="L85" s="21">
        <v>0</v>
      </c>
      <c r="M85" s="21">
        <v>0</v>
      </c>
      <c r="N85" s="21">
        <v>0</v>
      </c>
      <c r="O85" s="21">
        <v>0</v>
      </c>
      <c r="P85" s="21">
        <v>0</v>
      </c>
      <c r="Q85" s="21">
        <v>0</v>
      </c>
    </row>
    <row r="86" spans="1:17" x14ac:dyDescent="0.3">
      <c r="A86" s="1"/>
      <c r="B86" s="31"/>
      <c r="C86" s="32"/>
      <c r="D86" s="32"/>
      <c r="E86" s="32"/>
      <c r="F86" s="32"/>
      <c r="G86" s="32"/>
      <c r="H86" s="32"/>
      <c r="I86" s="32"/>
      <c r="J86" s="32"/>
      <c r="K86" s="32"/>
      <c r="L86" s="32"/>
      <c r="M86" s="32"/>
      <c r="N86" s="33"/>
      <c r="O86" s="33"/>
      <c r="P86" s="32"/>
      <c r="Q86" s="32"/>
    </row>
    <row r="87" spans="1:17" x14ac:dyDescent="0.3">
      <c r="A87" s="3" t="s">
        <v>39</v>
      </c>
      <c r="B87" s="1"/>
      <c r="C87" s="1"/>
      <c r="D87" s="1"/>
      <c r="E87" s="1"/>
      <c r="F87" s="1"/>
      <c r="G87" s="1"/>
      <c r="H87" s="1"/>
      <c r="I87" s="1"/>
      <c r="J87" s="1"/>
      <c r="K87" s="1"/>
      <c r="L87" s="1"/>
      <c r="M87" s="1"/>
      <c r="N87" s="1"/>
      <c r="O87" s="1"/>
      <c r="P87" s="1"/>
      <c r="Q87" s="1"/>
    </row>
    <row r="88" spans="1:17" x14ac:dyDescent="0.3">
      <c r="A88" s="20" t="s">
        <v>46</v>
      </c>
      <c r="B88" s="1"/>
      <c r="C88" s="1"/>
      <c r="D88" s="1"/>
      <c r="E88" s="1"/>
      <c r="F88" s="1"/>
      <c r="G88" s="1"/>
      <c r="H88" s="1"/>
      <c r="I88" s="1"/>
      <c r="J88" s="1"/>
      <c r="K88" s="1"/>
      <c r="L88" s="1"/>
      <c r="M88" s="1"/>
      <c r="N88" s="1"/>
      <c r="O88" s="1"/>
      <c r="P88" s="1"/>
      <c r="Q88" s="1"/>
    </row>
    <row r="89" spans="1:17" x14ac:dyDescent="0.3">
      <c r="A89" s="1" t="s">
        <v>32</v>
      </c>
      <c r="B89" s="1"/>
      <c r="C89" s="21">
        <v>0</v>
      </c>
      <c r="D89" s="21">
        <v>0</v>
      </c>
      <c r="E89" s="21">
        <v>0</v>
      </c>
      <c r="F89" s="21">
        <v>0</v>
      </c>
      <c r="G89" s="21">
        <v>0</v>
      </c>
      <c r="H89" s="21">
        <v>0</v>
      </c>
      <c r="I89" s="21">
        <v>0</v>
      </c>
      <c r="J89" s="21">
        <v>0</v>
      </c>
      <c r="K89" s="21">
        <v>0</v>
      </c>
      <c r="L89" s="21">
        <v>0</v>
      </c>
      <c r="M89" s="21">
        <v>0</v>
      </c>
      <c r="N89" s="21">
        <v>0</v>
      </c>
      <c r="O89" s="21">
        <v>0</v>
      </c>
      <c r="P89" s="21">
        <v>0</v>
      </c>
      <c r="Q89" s="21">
        <v>0</v>
      </c>
    </row>
    <row r="90" spans="1:17" x14ac:dyDescent="0.3">
      <c r="A90" s="1" t="s">
        <v>33</v>
      </c>
      <c r="B90" s="1"/>
      <c r="C90" s="21">
        <v>0</v>
      </c>
      <c r="D90" s="21">
        <v>0</v>
      </c>
      <c r="E90" s="21">
        <v>0</v>
      </c>
      <c r="F90" s="21">
        <v>0</v>
      </c>
      <c r="G90" s="21">
        <v>0</v>
      </c>
      <c r="H90" s="21">
        <v>0</v>
      </c>
      <c r="I90" s="21">
        <v>0</v>
      </c>
      <c r="J90" s="21">
        <v>0</v>
      </c>
      <c r="K90" s="21">
        <v>0</v>
      </c>
      <c r="L90" s="21">
        <v>0</v>
      </c>
      <c r="M90" s="21">
        <v>0</v>
      </c>
      <c r="N90" s="21">
        <v>0</v>
      </c>
      <c r="O90" s="21">
        <v>0</v>
      </c>
      <c r="P90" s="21">
        <v>0</v>
      </c>
      <c r="Q90" s="21">
        <v>0</v>
      </c>
    </row>
    <row r="91" spans="1:17" x14ac:dyDescent="0.3">
      <c r="A91" s="1" t="s">
        <v>34</v>
      </c>
      <c r="B91" s="1"/>
      <c r="C91" s="21">
        <v>0</v>
      </c>
      <c r="D91" s="21">
        <v>0</v>
      </c>
      <c r="E91" s="21">
        <v>0</v>
      </c>
      <c r="F91" s="21">
        <v>0</v>
      </c>
      <c r="G91" s="21">
        <v>0</v>
      </c>
      <c r="H91" s="21">
        <v>0</v>
      </c>
      <c r="I91" s="21">
        <v>0</v>
      </c>
      <c r="J91" s="21">
        <v>0</v>
      </c>
      <c r="K91" s="21">
        <v>0</v>
      </c>
      <c r="L91" s="21">
        <v>0</v>
      </c>
      <c r="M91" s="21">
        <v>0</v>
      </c>
      <c r="N91" s="21">
        <v>0</v>
      </c>
      <c r="O91" s="21">
        <v>0</v>
      </c>
      <c r="P91" s="21">
        <v>0</v>
      </c>
      <c r="Q91" s="21">
        <v>0</v>
      </c>
    </row>
    <row r="92" spans="1:17" x14ac:dyDescent="0.3">
      <c r="A92" s="1"/>
      <c r="B92" s="34"/>
      <c r="C92" s="35"/>
      <c r="D92" s="35"/>
      <c r="E92" s="35"/>
      <c r="F92" s="35"/>
      <c r="G92" s="35"/>
      <c r="H92" s="35"/>
      <c r="I92" s="35"/>
      <c r="J92" s="35"/>
      <c r="K92" s="35"/>
      <c r="L92" s="35"/>
      <c r="M92" s="35"/>
      <c r="N92" s="35"/>
      <c r="O92" s="36"/>
      <c r="P92" s="36"/>
      <c r="Q92" s="35"/>
    </row>
    <row r="93" spans="1:17" x14ac:dyDescent="0.3">
      <c r="A93" s="3" t="s">
        <v>40</v>
      </c>
      <c r="B93" s="1"/>
      <c r="C93" s="1"/>
      <c r="D93" s="1"/>
      <c r="E93" s="1"/>
      <c r="F93" s="1"/>
      <c r="G93" s="1"/>
      <c r="H93" s="1"/>
      <c r="I93" s="1"/>
      <c r="J93" s="1"/>
      <c r="K93" s="1"/>
      <c r="L93" s="1"/>
      <c r="M93" s="1"/>
      <c r="N93" s="1"/>
      <c r="O93" s="1"/>
      <c r="P93" s="1"/>
      <c r="Q93" s="1"/>
    </row>
    <row r="94" spans="1:17" x14ac:dyDescent="0.3">
      <c r="A94" s="20" t="s">
        <v>46</v>
      </c>
      <c r="B94" s="1"/>
      <c r="C94" s="1"/>
      <c r="D94" s="1"/>
      <c r="E94" s="1"/>
      <c r="F94" s="1"/>
      <c r="G94" s="1"/>
      <c r="H94" s="1"/>
      <c r="I94" s="1"/>
      <c r="J94" s="1"/>
      <c r="K94" s="1"/>
      <c r="L94" s="1"/>
      <c r="M94" s="1"/>
      <c r="N94" s="1"/>
      <c r="O94" s="1"/>
      <c r="P94" s="1"/>
      <c r="Q94" s="1"/>
    </row>
    <row r="95" spans="1:17" x14ac:dyDescent="0.3">
      <c r="A95" s="1" t="s">
        <v>32</v>
      </c>
      <c r="B95" s="1"/>
      <c r="C95" s="21">
        <v>0</v>
      </c>
      <c r="D95" s="21">
        <v>0</v>
      </c>
      <c r="E95" s="21">
        <v>0</v>
      </c>
      <c r="F95" s="21">
        <v>0</v>
      </c>
      <c r="G95" s="21">
        <v>0</v>
      </c>
      <c r="H95" s="21">
        <v>0</v>
      </c>
      <c r="I95" s="21">
        <v>0</v>
      </c>
      <c r="J95" s="21">
        <v>0</v>
      </c>
      <c r="K95" s="21">
        <v>0</v>
      </c>
      <c r="L95" s="21">
        <v>0</v>
      </c>
      <c r="M95" s="21">
        <v>0</v>
      </c>
      <c r="N95" s="21">
        <v>0</v>
      </c>
      <c r="O95" s="21">
        <v>0</v>
      </c>
      <c r="P95" s="21">
        <v>0</v>
      </c>
      <c r="Q95" s="21">
        <v>0</v>
      </c>
    </row>
    <row r="96" spans="1:17" x14ac:dyDescent="0.3">
      <c r="A96" s="1" t="s">
        <v>33</v>
      </c>
      <c r="B96" s="1"/>
      <c r="C96" s="21">
        <v>0</v>
      </c>
      <c r="D96" s="21">
        <v>0</v>
      </c>
      <c r="E96" s="21">
        <v>0</v>
      </c>
      <c r="F96" s="21">
        <v>0</v>
      </c>
      <c r="G96" s="21">
        <v>0</v>
      </c>
      <c r="H96" s="21">
        <v>0</v>
      </c>
      <c r="I96" s="21">
        <v>0</v>
      </c>
      <c r="J96" s="21">
        <v>0</v>
      </c>
      <c r="K96" s="21">
        <v>0</v>
      </c>
      <c r="L96" s="21">
        <v>0</v>
      </c>
      <c r="M96" s="21">
        <v>0</v>
      </c>
      <c r="N96" s="21">
        <v>0</v>
      </c>
      <c r="O96" s="21">
        <v>0</v>
      </c>
      <c r="P96" s="21">
        <v>0</v>
      </c>
      <c r="Q96" s="21">
        <v>0</v>
      </c>
    </row>
    <row r="97" spans="1:18" x14ac:dyDescent="0.3">
      <c r="A97" s="1" t="s">
        <v>34</v>
      </c>
      <c r="B97" s="1"/>
      <c r="C97" s="21">
        <v>0</v>
      </c>
      <c r="D97" s="21">
        <v>0</v>
      </c>
      <c r="E97" s="21">
        <v>0</v>
      </c>
      <c r="F97" s="21">
        <v>0</v>
      </c>
      <c r="G97" s="21">
        <v>0</v>
      </c>
      <c r="H97" s="21">
        <v>0</v>
      </c>
      <c r="I97" s="21">
        <v>0</v>
      </c>
      <c r="J97" s="21">
        <v>0</v>
      </c>
      <c r="K97" s="21">
        <v>0</v>
      </c>
      <c r="L97" s="21">
        <v>0</v>
      </c>
      <c r="M97" s="21">
        <v>0</v>
      </c>
      <c r="N97" s="21">
        <v>0</v>
      </c>
      <c r="O97" s="21">
        <v>0</v>
      </c>
      <c r="P97" s="21">
        <v>0</v>
      </c>
      <c r="Q97" s="21">
        <v>0</v>
      </c>
    </row>
    <row r="98" spans="1:18" x14ac:dyDescent="0.3">
      <c r="A98" s="1"/>
      <c r="B98" s="37"/>
      <c r="C98" s="35"/>
      <c r="D98" s="35"/>
      <c r="E98" s="35"/>
      <c r="F98" s="35"/>
      <c r="G98" s="35"/>
      <c r="H98" s="35"/>
      <c r="I98" s="35"/>
      <c r="J98" s="35"/>
      <c r="K98" s="35"/>
      <c r="L98" s="35"/>
      <c r="M98" s="35"/>
      <c r="N98" s="35"/>
      <c r="O98" s="1"/>
      <c r="P98" s="38"/>
      <c r="Q98" s="35"/>
    </row>
    <row r="99" spans="1:18" x14ac:dyDescent="0.3">
      <c r="A99" s="3" t="s">
        <v>41</v>
      </c>
      <c r="B99" s="3"/>
      <c r="C99" s="23">
        <f t="shared" ref="C99:G99" si="11">SUM(C95,C89,C83,C77,C71)</f>
        <v>0</v>
      </c>
      <c r="D99" s="23">
        <f t="shared" si="11"/>
        <v>0</v>
      </c>
      <c r="E99" s="23">
        <f t="shared" si="11"/>
        <v>0</v>
      </c>
      <c r="F99" s="23">
        <f t="shared" si="11"/>
        <v>0</v>
      </c>
      <c r="G99" s="23">
        <f t="shared" si="11"/>
        <v>0</v>
      </c>
      <c r="H99" s="23">
        <f t="shared" ref="H99:Q101" si="12">SUM(H95,H89,H83,H77,H71)</f>
        <v>0</v>
      </c>
      <c r="I99" s="23">
        <f t="shared" ref="I99:L99" si="13">SUM(I95,I89,I83,I77,I71)</f>
        <v>0</v>
      </c>
      <c r="J99" s="23">
        <f t="shared" si="13"/>
        <v>0</v>
      </c>
      <c r="K99" s="23">
        <f t="shared" si="13"/>
        <v>0</v>
      </c>
      <c r="L99" s="23">
        <f t="shared" si="13"/>
        <v>0</v>
      </c>
      <c r="M99" s="23">
        <f t="shared" si="12"/>
        <v>0</v>
      </c>
      <c r="N99" s="23">
        <f t="shared" si="12"/>
        <v>0</v>
      </c>
      <c r="O99" s="23">
        <f t="shared" si="12"/>
        <v>0</v>
      </c>
      <c r="P99" s="23">
        <f t="shared" si="12"/>
        <v>0</v>
      </c>
      <c r="Q99" s="23">
        <f t="shared" si="12"/>
        <v>0</v>
      </c>
      <c r="R99" s="22"/>
    </row>
    <row r="100" spans="1:18" x14ac:dyDescent="0.3">
      <c r="A100" s="3" t="s">
        <v>42</v>
      </c>
      <c r="B100" s="3"/>
      <c r="C100" s="23">
        <f t="shared" ref="C100:G100" si="14">SUM(C96,C90,C84,C78,C72)</f>
        <v>0</v>
      </c>
      <c r="D100" s="23">
        <f t="shared" si="14"/>
        <v>0</v>
      </c>
      <c r="E100" s="23">
        <f t="shared" si="14"/>
        <v>0</v>
      </c>
      <c r="F100" s="23">
        <f t="shared" si="14"/>
        <v>0</v>
      </c>
      <c r="G100" s="23">
        <f t="shared" si="14"/>
        <v>0</v>
      </c>
      <c r="H100" s="23">
        <f t="shared" si="12"/>
        <v>0</v>
      </c>
      <c r="I100" s="23">
        <f t="shared" ref="I100:L100" si="15">SUM(I96,I90,I84,I78,I72)</f>
        <v>0</v>
      </c>
      <c r="J100" s="23">
        <f t="shared" si="15"/>
        <v>0</v>
      </c>
      <c r="K100" s="23">
        <f t="shared" si="15"/>
        <v>0</v>
      </c>
      <c r="L100" s="23">
        <f t="shared" si="15"/>
        <v>0</v>
      </c>
      <c r="M100" s="23">
        <f t="shared" si="12"/>
        <v>0</v>
      </c>
      <c r="N100" s="23">
        <f t="shared" si="12"/>
        <v>0</v>
      </c>
      <c r="O100" s="23">
        <f t="shared" si="12"/>
        <v>0</v>
      </c>
      <c r="P100" s="23">
        <f t="shared" si="12"/>
        <v>0</v>
      </c>
      <c r="Q100" s="23">
        <f t="shared" si="12"/>
        <v>0</v>
      </c>
      <c r="R100" s="22"/>
    </row>
    <row r="101" spans="1:18" x14ac:dyDescent="0.3">
      <c r="A101" s="3" t="s">
        <v>43</v>
      </c>
      <c r="B101" s="3"/>
      <c r="C101" s="24">
        <f t="shared" ref="C101:G101" si="16">SUM(C97,C91,C85,C79,C73)</f>
        <v>0</v>
      </c>
      <c r="D101" s="24">
        <f t="shared" si="16"/>
        <v>0</v>
      </c>
      <c r="E101" s="24">
        <f t="shared" si="16"/>
        <v>0</v>
      </c>
      <c r="F101" s="24">
        <f t="shared" si="16"/>
        <v>0</v>
      </c>
      <c r="G101" s="24">
        <f t="shared" si="16"/>
        <v>0</v>
      </c>
      <c r="H101" s="24">
        <f t="shared" si="12"/>
        <v>0</v>
      </c>
      <c r="I101" s="24">
        <f t="shared" ref="I101:L101" si="17">SUM(I97,I91,I85,I79,I73)</f>
        <v>0</v>
      </c>
      <c r="J101" s="24">
        <f t="shared" si="17"/>
        <v>0</v>
      </c>
      <c r="K101" s="24">
        <f t="shared" si="17"/>
        <v>0</v>
      </c>
      <c r="L101" s="24">
        <f t="shared" si="17"/>
        <v>0</v>
      </c>
      <c r="M101" s="24">
        <f t="shared" si="12"/>
        <v>0</v>
      </c>
      <c r="N101" s="24">
        <f t="shared" si="12"/>
        <v>0</v>
      </c>
      <c r="O101" s="24">
        <f t="shared" si="12"/>
        <v>0</v>
      </c>
      <c r="P101" s="24">
        <f t="shared" si="12"/>
        <v>0</v>
      </c>
      <c r="Q101" s="24">
        <f t="shared" si="12"/>
        <v>0</v>
      </c>
    </row>
    <row r="102" spans="1:18" x14ac:dyDescent="0.3">
      <c r="A102" s="25"/>
      <c r="B102" s="39"/>
      <c r="C102" s="39"/>
      <c r="D102" s="39"/>
      <c r="E102" s="39"/>
      <c r="F102" s="39"/>
      <c r="G102" s="39"/>
      <c r="H102" s="40"/>
      <c r="I102" s="40"/>
      <c r="J102" s="25"/>
      <c r="K102" s="41"/>
      <c r="L102" s="40"/>
    </row>
  </sheetData>
  <mergeCells count="9">
    <mergeCell ref="A17:K17"/>
    <mergeCell ref="A18:J18"/>
    <mergeCell ref="A19:I19"/>
    <mergeCell ref="A9:L9"/>
    <mergeCell ref="A10:L10"/>
    <mergeCell ref="A12:H12"/>
    <mergeCell ref="A13:H13"/>
    <mergeCell ref="A14:G14"/>
    <mergeCell ref="A15:G15"/>
  </mergeCells>
  <dataValidations count="1">
    <dataValidation allowBlank="1" showInputMessage="1" showErrorMessage="1" promptTitle="Date Format" prompt="E.g:  &quot;August 1, 2011&quot;" sqref="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xr:uid="{CFEF6C31-8C12-4141-9B83-B26DA2205B2E}"/>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A9950-C08E-4668-B9BF-E42F3938001C}">
  <dimension ref="A1:AK99"/>
  <sheetViews>
    <sheetView tabSelected="1" zoomScale="85" zoomScaleNormal="85" workbookViewId="0">
      <pane xSplit="4" ySplit="18" topLeftCell="E64" activePane="bottomRight" state="frozen"/>
      <selection pane="topRight" activeCell="D1" sqref="D1"/>
      <selection pane="bottomLeft" activeCell="A19" sqref="A19"/>
      <selection pane="bottomRight" activeCell="U8" sqref="U8"/>
    </sheetView>
  </sheetViews>
  <sheetFormatPr defaultColWidth="8.5546875" defaultRowHeight="14.4" x14ac:dyDescent="0.3"/>
  <cols>
    <col min="1" max="1" width="36.44140625" style="10" customWidth="1"/>
    <col min="2" max="4" width="18" style="10" customWidth="1"/>
    <col min="5" max="18" width="14.5546875" style="10" customWidth="1"/>
    <col min="19" max="19" width="12.5546875" style="10" customWidth="1"/>
    <col min="20" max="37" width="14.5546875" style="10" customWidth="1"/>
    <col min="38" max="16384" width="8.5546875" style="10"/>
  </cols>
  <sheetData>
    <row r="1" spans="1:29" s="2" customFormat="1" x14ac:dyDescent="0.3">
      <c r="A1" s="1"/>
      <c r="B1" s="1"/>
      <c r="C1" s="1"/>
      <c r="D1" s="1"/>
      <c r="E1" s="1"/>
      <c r="F1" s="1"/>
      <c r="G1" s="1"/>
      <c r="H1" s="1"/>
      <c r="I1" s="1"/>
      <c r="J1" s="1"/>
      <c r="K1" s="1"/>
      <c r="L1" s="1"/>
      <c r="M1" s="1"/>
      <c r="N1" s="1"/>
      <c r="O1" s="1"/>
      <c r="P1" s="1"/>
      <c r="Q1" s="1"/>
      <c r="R1" s="1"/>
      <c r="S1" s="3" t="s">
        <v>0</v>
      </c>
      <c r="T1" s="4" t="s">
        <v>112</v>
      </c>
    </row>
    <row r="2" spans="1:29" s="2" customFormat="1" x14ac:dyDescent="0.3">
      <c r="A2" s="1"/>
      <c r="B2" s="1"/>
      <c r="C2" s="1"/>
      <c r="D2" s="1"/>
      <c r="E2" s="1"/>
      <c r="F2" s="1"/>
      <c r="G2" s="1"/>
      <c r="H2" s="1"/>
      <c r="I2" s="1"/>
      <c r="J2" s="1"/>
      <c r="K2" s="1"/>
      <c r="L2" s="1"/>
      <c r="M2" s="1"/>
      <c r="N2" s="1"/>
      <c r="O2" s="1"/>
      <c r="P2" s="1"/>
      <c r="Q2" s="1"/>
      <c r="R2" s="1"/>
      <c r="S2" s="3" t="s">
        <v>1</v>
      </c>
      <c r="T2" s="5" t="s">
        <v>113</v>
      </c>
    </row>
    <row r="3" spans="1:29" s="2" customFormat="1" x14ac:dyDescent="0.3">
      <c r="A3" s="1"/>
      <c r="B3" s="1"/>
      <c r="C3" s="1"/>
      <c r="D3" s="1"/>
      <c r="E3" s="1"/>
      <c r="F3" s="1"/>
      <c r="G3" s="1"/>
      <c r="H3" s="1"/>
      <c r="I3" s="1"/>
      <c r="J3" s="1"/>
      <c r="K3" s="1"/>
      <c r="L3" s="1"/>
      <c r="M3" s="1"/>
      <c r="N3" s="1"/>
      <c r="O3" s="1"/>
      <c r="P3" s="1"/>
      <c r="Q3" s="1"/>
      <c r="R3" s="1"/>
      <c r="S3" s="3" t="s">
        <v>2</v>
      </c>
      <c r="T3" s="5">
        <v>5</v>
      </c>
    </row>
    <row r="4" spans="1:29" s="2" customFormat="1" ht="15.6" x14ac:dyDescent="0.3">
      <c r="A4" s="42" t="s">
        <v>3</v>
      </c>
      <c r="B4" s="1"/>
      <c r="C4" s="1"/>
      <c r="D4" s="1"/>
      <c r="E4" s="1"/>
      <c r="F4" s="1"/>
      <c r="G4" s="1"/>
      <c r="H4" s="1"/>
      <c r="I4" s="1"/>
      <c r="J4" s="1"/>
      <c r="K4" s="1"/>
      <c r="L4" s="1"/>
      <c r="M4" s="1"/>
      <c r="N4" s="1"/>
      <c r="O4" s="1"/>
      <c r="P4" s="1"/>
      <c r="Q4" s="1"/>
      <c r="R4" s="1"/>
      <c r="S4" s="3" t="s">
        <v>4</v>
      </c>
      <c r="T4" s="5">
        <v>3</v>
      </c>
    </row>
    <row r="5" spans="1:29" s="2" customFormat="1" x14ac:dyDescent="0.3">
      <c r="A5" s="1"/>
      <c r="B5" s="1"/>
      <c r="C5" s="1"/>
      <c r="D5" s="1"/>
      <c r="E5" s="1"/>
      <c r="F5" s="1"/>
      <c r="G5" s="1"/>
      <c r="H5" s="1"/>
      <c r="I5" s="1"/>
      <c r="J5" s="1"/>
      <c r="K5" s="1"/>
      <c r="L5" s="1"/>
      <c r="M5" s="1"/>
      <c r="N5" s="1"/>
      <c r="O5" s="1"/>
      <c r="P5" s="1"/>
      <c r="Q5" s="1"/>
      <c r="R5" s="1"/>
      <c r="S5" s="3" t="s">
        <v>5</v>
      </c>
      <c r="T5" s="7"/>
    </row>
    <row r="6" spans="1:29" s="2" customFormat="1" x14ac:dyDescent="0.3">
      <c r="A6" s="1"/>
      <c r="B6" s="1"/>
      <c r="C6" s="1"/>
      <c r="D6" s="1"/>
      <c r="E6" s="1"/>
      <c r="F6" s="1"/>
      <c r="G6" s="1"/>
      <c r="H6" s="1"/>
      <c r="I6" s="1"/>
      <c r="J6" s="1"/>
      <c r="K6" s="1"/>
      <c r="L6" s="1"/>
      <c r="M6" s="1"/>
      <c r="N6" s="1"/>
      <c r="O6" s="1"/>
      <c r="P6" s="1"/>
      <c r="Q6" s="1"/>
      <c r="R6" s="1"/>
      <c r="S6" s="3"/>
      <c r="T6" s="4"/>
    </row>
    <row r="7" spans="1:29" s="2" customFormat="1" x14ac:dyDescent="0.3">
      <c r="A7" s="1"/>
      <c r="B7" s="1"/>
      <c r="C7" s="1"/>
      <c r="D7" s="1"/>
      <c r="E7" s="1"/>
      <c r="F7" s="1"/>
      <c r="G7" s="1"/>
      <c r="H7" s="1"/>
      <c r="I7" s="1"/>
      <c r="J7" s="1"/>
      <c r="K7" s="1"/>
      <c r="L7" s="1"/>
      <c r="M7" s="1"/>
      <c r="N7" s="1"/>
      <c r="O7" s="1"/>
      <c r="P7" s="1"/>
      <c r="Q7" s="1"/>
      <c r="R7" s="1"/>
      <c r="S7" s="3" t="s">
        <v>6</v>
      </c>
      <c r="T7" s="174">
        <v>45404</v>
      </c>
    </row>
    <row r="8" spans="1:29" s="2" customFormat="1" x14ac:dyDescent="0.3">
      <c r="A8" s="1"/>
      <c r="B8" s="1"/>
      <c r="C8" s="1"/>
      <c r="D8" s="1"/>
      <c r="E8" s="1"/>
      <c r="F8" s="1"/>
      <c r="G8" s="1"/>
      <c r="H8" s="1"/>
      <c r="I8" s="1"/>
      <c r="J8" s="1"/>
      <c r="K8" s="1"/>
      <c r="L8" s="1"/>
      <c r="M8" s="1"/>
      <c r="N8" s="1"/>
      <c r="O8" s="1"/>
      <c r="P8" s="1"/>
      <c r="Q8" s="1"/>
      <c r="R8" s="1"/>
      <c r="S8" s="1"/>
      <c r="T8" s="1"/>
      <c r="U8" s="1"/>
      <c r="V8" s="1"/>
      <c r="W8" s="1"/>
      <c r="X8" s="1"/>
      <c r="Y8" s="1"/>
      <c r="Z8" s="8"/>
      <c r="AA8" s="8"/>
      <c r="AB8" s="8"/>
      <c r="AC8" s="8"/>
    </row>
    <row r="9" spans="1:29" s="2" customFormat="1" ht="17.399999999999999" x14ac:dyDescent="0.3">
      <c r="A9" s="182" t="s">
        <v>47</v>
      </c>
      <c r="B9" s="182"/>
      <c r="C9" s="182"/>
      <c r="D9" s="182"/>
      <c r="E9" s="182"/>
      <c r="F9" s="182"/>
      <c r="G9" s="182"/>
      <c r="H9" s="182"/>
      <c r="I9" s="182"/>
      <c r="J9" s="182"/>
      <c r="K9" s="182"/>
      <c r="L9" s="182"/>
      <c r="M9" s="182"/>
      <c r="N9" s="182"/>
      <c r="O9" s="182"/>
      <c r="P9" s="182"/>
      <c r="Q9" s="182"/>
      <c r="R9" s="182"/>
      <c r="S9" s="182"/>
      <c r="T9" s="182"/>
      <c r="U9" s="182"/>
      <c r="V9" s="182"/>
      <c r="W9" s="182"/>
      <c r="X9" s="9"/>
      <c r="Y9" s="9"/>
      <c r="Z9" s="9"/>
      <c r="AA9" s="8"/>
      <c r="AB9" s="8"/>
      <c r="AC9" s="8"/>
    </row>
    <row r="10" spans="1:29" s="2" customFormat="1" ht="39.75" customHeight="1" x14ac:dyDescent="0.3">
      <c r="A10" s="191" t="s">
        <v>48</v>
      </c>
      <c r="B10" s="191"/>
      <c r="C10" s="191"/>
      <c r="D10" s="191"/>
      <c r="E10" s="191"/>
      <c r="F10" s="191"/>
      <c r="G10" s="191"/>
      <c r="H10" s="191"/>
      <c r="I10" s="191"/>
      <c r="J10" s="191"/>
      <c r="K10" s="191"/>
      <c r="L10" s="191"/>
      <c r="M10" s="191"/>
      <c r="N10" s="191"/>
      <c r="O10" s="191"/>
      <c r="P10" s="191"/>
      <c r="Q10" s="191"/>
      <c r="R10" s="191"/>
      <c r="S10" s="191"/>
      <c r="T10" s="191"/>
      <c r="U10" s="191"/>
      <c r="V10" s="191"/>
      <c r="W10" s="191"/>
      <c r="X10" s="9"/>
      <c r="Y10" s="9"/>
      <c r="Z10" s="9"/>
      <c r="AA10" s="8"/>
      <c r="AB10" s="8"/>
      <c r="AC10" s="8"/>
    </row>
    <row r="11" spans="1:29" s="2" customFormat="1" ht="17.399999999999999" x14ac:dyDescent="0.3">
      <c r="A11" s="9"/>
      <c r="B11" s="9"/>
      <c r="C11" s="9"/>
      <c r="D11" s="9"/>
      <c r="E11" s="9"/>
      <c r="F11" s="9"/>
      <c r="G11" s="9"/>
      <c r="H11" s="9"/>
      <c r="I11" s="9"/>
      <c r="J11" s="9"/>
      <c r="K11" s="9"/>
      <c r="L11" s="9"/>
      <c r="M11" s="9"/>
      <c r="N11" s="9"/>
      <c r="O11" s="9"/>
      <c r="P11" s="9"/>
      <c r="Q11" s="9"/>
      <c r="R11" s="9"/>
      <c r="S11" s="9"/>
      <c r="T11" s="9"/>
      <c r="U11" s="9"/>
      <c r="V11" s="9"/>
      <c r="W11" s="9"/>
      <c r="X11" s="9"/>
      <c r="Y11" s="9"/>
      <c r="Z11" s="9"/>
      <c r="AA11" s="8"/>
      <c r="AB11" s="8"/>
      <c r="AC11" s="8"/>
    </row>
    <row r="12" spans="1:29" x14ac:dyDescent="0.3">
      <c r="A12" s="199" t="s">
        <v>49</v>
      </c>
      <c r="B12" s="199"/>
      <c r="C12" s="199"/>
      <c r="D12" s="199"/>
      <c r="E12" s="199"/>
      <c r="F12" s="199"/>
      <c r="G12" s="199"/>
      <c r="H12" s="199"/>
      <c r="I12" s="199"/>
      <c r="J12" s="199"/>
      <c r="K12" s="199"/>
      <c r="L12" s="199"/>
      <c r="M12" s="199"/>
      <c r="N12" s="199"/>
      <c r="O12" s="199"/>
      <c r="P12" s="199"/>
      <c r="Q12" s="199"/>
      <c r="R12" s="199"/>
      <c r="S12" s="199"/>
      <c r="T12" s="199"/>
      <c r="U12" s="199"/>
      <c r="V12" s="199"/>
      <c r="W12" s="199"/>
    </row>
    <row r="13" spans="1:29" x14ac:dyDescent="0.3">
      <c r="A13" s="199" t="s">
        <v>50</v>
      </c>
      <c r="B13" s="199"/>
      <c r="C13" s="199"/>
      <c r="D13" s="199"/>
      <c r="E13" s="199"/>
      <c r="F13" s="199"/>
      <c r="G13" s="199"/>
      <c r="H13" s="199"/>
      <c r="I13" s="199"/>
      <c r="J13" s="199"/>
      <c r="K13" s="199"/>
      <c r="L13" s="199"/>
      <c r="M13" s="199"/>
      <c r="N13" s="199"/>
      <c r="O13" s="199"/>
      <c r="P13" s="199"/>
      <c r="Q13" s="199"/>
      <c r="R13" s="199"/>
      <c r="S13" s="199"/>
      <c r="T13" s="199"/>
      <c r="U13" s="199"/>
      <c r="V13" s="199"/>
      <c r="W13" s="199"/>
    </row>
    <row r="14" spans="1:29" x14ac:dyDescent="0.3">
      <c r="A14" s="10" t="s">
        <v>51</v>
      </c>
    </row>
    <row r="15" spans="1:29" x14ac:dyDescent="0.3">
      <c r="A15" s="199" t="s">
        <v>52</v>
      </c>
      <c r="B15" s="199"/>
      <c r="C15" s="199"/>
      <c r="D15" s="199"/>
      <c r="E15" s="199"/>
      <c r="F15" s="199"/>
      <c r="G15" s="199"/>
      <c r="H15" s="199"/>
      <c r="I15" s="199"/>
      <c r="J15" s="199"/>
      <c r="K15" s="199"/>
      <c r="L15" s="199"/>
      <c r="M15" s="199"/>
      <c r="N15" s="199"/>
      <c r="O15" s="199"/>
      <c r="P15" s="199"/>
      <c r="Q15" s="199"/>
      <c r="R15" s="199"/>
      <c r="S15" s="199"/>
      <c r="T15" s="199"/>
      <c r="U15" s="199"/>
      <c r="V15" s="199"/>
      <c r="W15" s="199"/>
    </row>
    <row r="16" spans="1:29" ht="15" thickBot="1" x14ac:dyDescent="0.35">
      <c r="T16" s="193"/>
      <c r="U16" s="193"/>
      <c r="V16" s="193"/>
    </row>
    <row r="17" spans="1:37" ht="15" thickBot="1" x14ac:dyDescent="0.35">
      <c r="A17" s="3"/>
      <c r="B17" s="43"/>
      <c r="C17" s="43"/>
      <c r="D17" s="3"/>
      <c r="E17" s="185">
        <f>H17-1</f>
        <v>2020</v>
      </c>
      <c r="F17" s="187"/>
      <c r="G17" s="186"/>
      <c r="H17" s="195">
        <f>K17-1</f>
        <v>2021</v>
      </c>
      <c r="I17" s="196"/>
      <c r="J17" s="197"/>
      <c r="K17" s="195">
        <f>N17-1</f>
        <v>2022</v>
      </c>
      <c r="L17" s="196"/>
      <c r="M17" s="197"/>
      <c r="N17" s="195">
        <f>Q17-1</f>
        <v>2023</v>
      </c>
      <c r="O17" s="196"/>
      <c r="P17" s="197"/>
      <c r="Q17" s="195">
        <f>T17-1</f>
        <v>2024</v>
      </c>
      <c r="R17" s="196"/>
      <c r="S17" s="197"/>
      <c r="T17" s="195">
        <v>2025</v>
      </c>
      <c r="U17" s="196"/>
      <c r="V17" s="197"/>
      <c r="W17" s="195">
        <f>T17+1</f>
        <v>2026</v>
      </c>
      <c r="X17" s="196"/>
      <c r="Y17" s="197"/>
      <c r="Z17" s="195">
        <f>W17+1</f>
        <v>2027</v>
      </c>
      <c r="AA17" s="196">
        <v>2016</v>
      </c>
      <c r="AB17" s="197"/>
      <c r="AC17" s="195">
        <f>Z17+1</f>
        <v>2028</v>
      </c>
      <c r="AD17" s="196"/>
      <c r="AE17" s="197"/>
      <c r="AF17" s="195">
        <f>AC17+1</f>
        <v>2029</v>
      </c>
      <c r="AG17" s="196"/>
      <c r="AH17" s="197"/>
      <c r="AI17" s="198"/>
      <c r="AJ17" s="198"/>
      <c r="AK17" s="198"/>
    </row>
    <row r="18" spans="1:37" x14ac:dyDescent="0.3">
      <c r="A18" s="1"/>
      <c r="B18" s="1"/>
      <c r="C18" s="1"/>
      <c r="D18" s="1"/>
      <c r="E18" s="1"/>
      <c r="F18" s="3" t="s">
        <v>53</v>
      </c>
      <c r="G18" s="17" t="s">
        <v>54</v>
      </c>
      <c r="H18" s="1"/>
      <c r="I18" s="3" t="s">
        <v>53</v>
      </c>
      <c r="J18" s="17" t="s">
        <v>54</v>
      </c>
      <c r="K18" s="1"/>
      <c r="L18" s="3" t="s">
        <v>53</v>
      </c>
      <c r="M18" s="17" t="s">
        <v>54</v>
      </c>
      <c r="N18" s="1"/>
      <c r="O18" s="3" t="s">
        <v>53</v>
      </c>
      <c r="P18" s="17" t="s">
        <v>54</v>
      </c>
      <c r="Q18" s="1"/>
      <c r="R18" s="3" t="s">
        <v>53</v>
      </c>
      <c r="S18" s="17" t="s">
        <v>54</v>
      </c>
      <c r="T18" s="1"/>
      <c r="U18" s="3" t="s">
        <v>53</v>
      </c>
      <c r="V18" s="17" t="s">
        <v>54</v>
      </c>
      <c r="W18" s="1"/>
      <c r="X18" s="3" t="s">
        <v>53</v>
      </c>
      <c r="Y18" s="17" t="s">
        <v>54</v>
      </c>
      <c r="Z18" s="1"/>
      <c r="AA18" s="3" t="s">
        <v>53</v>
      </c>
      <c r="AB18" s="17" t="s">
        <v>54</v>
      </c>
      <c r="AC18" s="1"/>
      <c r="AD18" s="3" t="s">
        <v>53</v>
      </c>
      <c r="AE18" s="17" t="s">
        <v>54</v>
      </c>
      <c r="AF18" s="1"/>
      <c r="AG18" s="3" t="s">
        <v>53</v>
      </c>
      <c r="AH18" s="17" t="s">
        <v>54</v>
      </c>
      <c r="AI18" s="1"/>
      <c r="AJ18" s="3"/>
      <c r="AK18" s="17"/>
    </row>
    <row r="19" spans="1:37" x14ac:dyDescent="0.3">
      <c r="A19" s="44"/>
      <c r="B19" s="45"/>
      <c r="C19" s="45"/>
      <c r="D19" s="45"/>
      <c r="E19" s="45" t="s">
        <v>55</v>
      </c>
      <c r="F19" s="46">
        <v>0.06</v>
      </c>
      <c r="G19" s="46">
        <v>0.94</v>
      </c>
      <c r="H19" s="45" t="s">
        <v>55</v>
      </c>
      <c r="I19" s="46">
        <v>0.06</v>
      </c>
      <c r="J19" s="46">
        <v>0.94</v>
      </c>
      <c r="K19" s="45" t="s">
        <v>55</v>
      </c>
      <c r="L19" s="46">
        <v>0.06</v>
      </c>
      <c r="M19" s="46">
        <v>0.94</v>
      </c>
      <c r="N19" s="45" t="s">
        <v>55</v>
      </c>
      <c r="O19" s="46">
        <v>0.06</v>
      </c>
      <c r="P19" s="46">
        <v>0.94</v>
      </c>
      <c r="Q19" s="45" t="s">
        <v>55</v>
      </c>
      <c r="R19" s="46">
        <v>0.06</v>
      </c>
      <c r="S19" s="46">
        <v>0.94</v>
      </c>
      <c r="T19" s="45" t="s">
        <v>55</v>
      </c>
      <c r="U19" s="46">
        <v>0.06</v>
      </c>
      <c r="V19" s="46">
        <v>0.94</v>
      </c>
      <c r="W19" s="45" t="s">
        <v>55</v>
      </c>
      <c r="X19" s="46">
        <v>0.06</v>
      </c>
      <c r="Y19" s="46">
        <v>0.94</v>
      </c>
      <c r="Z19" s="45" t="s">
        <v>55</v>
      </c>
      <c r="AA19" s="46">
        <v>0.06</v>
      </c>
      <c r="AB19" s="46">
        <v>0.94</v>
      </c>
      <c r="AC19" s="45" t="s">
        <v>55</v>
      </c>
      <c r="AD19" s="46">
        <v>0.06</v>
      </c>
      <c r="AE19" s="46">
        <v>0.94</v>
      </c>
      <c r="AF19" s="45" t="s">
        <v>55</v>
      </c>
      <c r="AG19" s="46">
        <v>0.06</v>
      </c>
      <c r="AH19" s="46">
        <v>0.94</v>
      </c>
      <c r="AI19" s="45"/>
      <c r="AJ19" s="46"/>
      <c r="AK19" s="46"/>
    </row>
    <row r="20" spans="1:37" x14ac:dyDescent="0.3">
      <c r="A20" s="3" t="s">
        <v>56</v>
      </c>
      <c r="B20" s="31"/>
      <c r="C20" s="31"/>
      <c r="D20" s="31"/>
      <c r="E20" s="112">
        <f>F83</f>
        <v>0</v>
      </c>
      <c r="F20" s="22">
        <f>E20*F19</f>
        <v>0</v>
      </c>
      <c r="G20" s="113">
        <f>E20*G19</f>
        <v>0</v>
      </c>
      <c r="H20" s="112">
        <f>G83</f>
        <v>0</v>
      </c>
      <c r="I20" s="22">
        <f>H20*I19</f>
        <v>0</v>
      </c>
      <c r="J20" s="113">
        <f>H20*J19</f>
        <v>0</v>
      </c>
      <c r="K20" s="112">
        <f>H83</f>
        <v>72591.983999999982</v>
      </c>
      <c r="L20" s="22">
        <f>K20*L19</f>
        <v>4355.5190399999992</v>
      </c>
      <c r="M20" s="113">
        <f>K20*M19</f>
        <v>68236.464959999983</v>
      </c>
      <c r="N20" s="112">
        <f>I83</f>
        <v>142680.796137931</v>
      </c>
      <c r="O20" s="22">
        <f>N20*O19</f>
        <v>8560.8477682758603</v>
      </c>
      <c r="P20" s="113">
        <f>N20*P19</f>
        <v>134119.94836965512</v>
      </c>
      <c r="Q20" s="112">
        <f>J83</f>
        <v>137674.45241379307</v>
      </c>
      <c r="R20" s="22">
        <f>Q20*R19</f>
        <v>8260.467144827584</v>
      </c>
      <c r="S20" s="113">
        <f>Q20*S19</f>
        <v>129413.98526896548</v>
      </c>
      <c r="T20" s="112">
        <f>K83</f>
        <v>132668.10868965514</v>
      </c>
      <c r="U20" s="22">
        <f>T20*U19</f>
        <v>7960.0865213793086</v>
      </c>
      <c r="V20" s="113">
        <f>T20*V19</f>
        <v>124708.02216827583</v>
      </c>
      <c r="W20" s="112">
        <f>L83</f>
        <v>127661.76496551721</v>
      </c>
      <c r="X20" s="22">
        <f>W20*X19</f>
        <v>7659.7058979310323</v>
      </c>
      <c r="Y20" s="113">
        <f>W20*Y19</f>
        <v>120002.05906758617</v>
      </c>
      <c r="Z20" s="114">
        <f>M83</f>
        <v>122655.42124137928</v>
      </c>
      <c r="AA20" s="22">
        <f>Z20*AA19</f>
        <v>7359.3252744827569</v>
      </c>
      <c r="AB20" s="113">
        <f>Z20*AB19</f>
        <v>115296.09596689652</v>
      </c>
      <c r="AC20" s="114">
        <f>N83</f>
        <v>117649.07751724136</v>
      </c>
      <c r="AD20" s="22">
        <f>AC20*AD19</f>
        <v>7058.9446510344815</v>
      </c>
      <c r="AE20" s="113">
        <f>AC20*AE19</f>
        <v>110590.13286620687</v>
      </c>
      <c r="AF20" s="114">
        <f>O83</f>
        <v>112642.73379310343</v>
      </c>
      <c r="AG20" s="22">
        <f>AF20*AG19</f>
        <v>6758.5640275862052</v>
      </c>
      <c r="AH20" s="113">
        <f>AF20*AH19</f>
        <v>105884.16976551722</v>
      </c>
      <c r="AI20" s="32"/>
      <c r="AJ20" s="115"/>
      <c r="AK20" s="116"/>
    </row>
    <row r="21" spans="1:37" x14ac:dyDescent="0.3">
      <c r="A21" s="1" t="s">
        <v>57</v>
      </c>
      <c r="B21" s="51"/>
      <c r="C21" s="51"/>
      <c r="D21" s="51"/>
      <c r="E21" s="117">
        <v>0</v>
      </c>
      <c r="F21" s="35">
        <f>E21*F19</f>
        <v>0</v>
      </c>
      <c r="G21" s="113">
        <f>E21*G19</f>
        <v>0</v>
      </c>
      <c r="H21" s="117">
        <v>0</v>
      </c>
      <c r="I21" s="35">
        <f>H21*I19</f>
        <v>0</v>
      </c>
      <c r="J21" s="113">
        <f>H21*J19</f>
        <v>0</v>
      </c>
      <c r="K21" s="117">
        <v>0</v>
      </c>
      <c r="L21" s="35">
        <f>K21*L19</f>
        <v>0</v>
      </c>
      <c r="M21" s="113">
        <f>K21*M19</f>
        <v>0</v>
      </c>
      <c r="N21" s="117">
        <v>0</v>
      </c>
      <c r="O21" s="35">
        <f>N21*O19</f>
        <v>0</v>
      </c>
      <c r="P21" s="113">
        <f>N21*P19</f>
        <v>0</v>
      </c>
      <c r="Q21" s="117">
        <v>0</v>
      </c>
      <c r="R21" s="35">
        <f>Q21*R19</f>
        <v>0</v>
      </c>
      <c r="S21" s="113">
        <f>Q21*S19</f>
        <v>0</v>
      </c>
      <c r="T21" s="117">
        <v>0</v>
      </c>
      <c r="U21" s="35">
        <f>T21*U19</f>
        <v>0</v>
      </c>
      <c r="V21" s="113">
        <f>T21*V19</f>
        <v>0</v>
      </c>
      <c r="W21" s="117">
        <v>0</v>
      </c>
      <c r="X21" s="35">
        <f>W21*X19</f>
        <v>0</v>
      </c>
      <c r="Y21" s="113">
        <f>W21*Y19</f>
        <v>0</v>
      </c>
      <c r="Z21" s="117">
        <v>0</v>
      </c>
      <c r="AA21" s="35">
        <f>Z21*AA19</f>
        <v>0</v>
      </c>
      <c r="AB21" s="113">
        <f>Z21*AB19</f>
        <v>0</v>
      </c>
      <c r="AC21" s="117">
        <v>0</v>
      </c>
      <c r="AD21" s="35">
        <f>AC21*AD19</f>
        <v>0</v>
      </c>
      <c r="AE21" s="113">
        <f>AC21*AE19</f>
        <v>0</v>
      </c>
      <c r="AF21" s="117">
        <v>0</v>
      </c>
      <c r="AG21" s="35">
        <f>AF21*AG19</f>
        <v>0</v>
      </c>
      <c r="AH21" s="113">
        <f>AF21*AH19</f>
        <v>0</v>
      </c>
      <c r="AI21" s="117"/>
      <c r="AJ21" s="35"/>
      <c r="AK21" s="116"/>
    </row>
    <row r="22" spans="1:37" x14ac:dyDescent="0.3">
      <c r="A22" s="1" t="s">
        <v>58</v>
      </c>
      <c r="B22" s="51"/>
      <c r="C22" s="51"/>
      <c r="D22" s="51"/>
      <c r="E22" s="117">
        <v>0</v>
      </c>
      <c r="F22" s="35">
        <f>E22*F19</f>
        <v>0</v>
      </c>
      <c r="G22" s="35">
        <f>E22*G19</f>
        <v>0</v>
      </c>
      <c r="H22" s="117">
        <v>0</v>
      </c>
      <c r="I22" s="35">
        <f>H22*I19</f>
        <v>0</v>
      </c>
      <c r="J22" s="35">
        <f>H22*J19</f>
        <v>0</v>
      </c>
      <c r="K22" s="117">
        <v>0</v>
      </c>
      <c r="L22" s="35">
        <f>K22*L19</f>
        <v>0</v>
      </c>
      <c r="M22" s="35">
        <f>K22*M19</f>
        <v>0</v>
      </c>
      <c r="N22" s="117">
        <v>0</v>
      </c>
      <c r="O22" s="35">
        <f>N22*O19</f>
        <v>0</v>
      </c>
      <c r="P22" s="35">
        <f>N22*P19</f>
        <v>0</v>
      </c>
      <c r="Q22" s="117">
        <v>0</v>
      </c>
      <c r="R22" s="35">
        <f>Q22*R19</f>
        <v>0</v>
      </c>
      <c r="S22" s="35">
        <f>Q22*S19</f>
        <v>0</v>
      </c>
      <c r="T22" s="117">
        <v>0</v>
      </c>
      <c r="U22" s="35">
        <f>T22*U19</f>
        <v>0</v>
      </c>
      <c r="V22" s="35">
        <f>T22*V19</f>
        <v>0</v>
      </c>
      <c r="W22" s="117">
        <v>0</v>
      </c>
      <c r="X22" s="35">
        <f>W22*X19</f>
        <v>0</v>
      </c>
      <c r="Y22" s="35">
        <f>W22*Y19</f>
        <v>0</v>
      </c>
      <c r="Z22" s="117">
        <v>0</v>
      </c>
      <c r="AA22" s="35">
        <f>Z22*AA19</f>
        <v>0</v>
      </c>
      <c r="AB22" s="35">
        <f>Z22*AB19</f>
        <v>0</v>
      </c>
      <c r="AC22" s="117">
        <v>0</v>
      </c>
      <c r="AD22" s="35">
        <f>AC22*AD19</f>
        <v>0</v>
      </c>
      <c r="AE22" s="35">
        <f>AC22*AE19</f>
        <v>0</v>
      </c>
      <c r="AF22" s="117">
        <v>0</v>
      </c>
      <c r="AG22" s="35">
        <f>AF22*AG19</f>
        <v>0</v>
      </c>
      <c r="AH22" s="35">
        <f>AF22*AH19</f>
        <v>0</v>
      </c>
      <c r="AI22" s="117"/>
      <c r="AJ22" s="35"/>
      <c r="AK22" s="35"/>
    </row>
    <row r="23" spans="1:37" x14ac:dyDescent="0.3">
      <c r="A23" s="20" t="s">
        <v>59</v>
      </c>
      <c r="B23" s="178" t="s">
        <v>115</v>
      </c>
      <c r="C23" s="178" t="s">
        <v>116</v>
      </c>
      <c r="D23" s="178" t="s">
        <v>117</v>
      </c>
      <c r="F23" s="35"/>
      <c r="G23" s="35"/>
      <c r="H23" s="117"/>
      <c r="I23" s="35"/>
      <c r="J23" s="35"/>
      <c r="K23" s="117"/>
      <c r="L23" s="35"/>
      <c r="M23" s="35"/>
      <c r="N23" s="117"/>
      <c r="O23" s="35"/>
      <c r="P23" s="35"/>
      <c r="Q23" s="117"/>
      <c r="R23" s="35"/>
      <c r="S23" s="35"/>
      <c r="T23" s="117"/>
      <c r="U23" s="35"/>
      <c r="V23" s="35"/>
      <c r="W23" s="117"/>
      <c r="X23" s="35"/>
      <c r="Y23" s="35"/>
      <c r="Z23" s="117"/>
      <c r="AA23" s="35"/>
      <c r="AB23" s="35"/>
      <c r="AC23" s="117"/>
      <c r="AD23" s="35"/>
      <c r="AE23" s="35"/>
      <c r="AF23" s="117"/>
      <c r="AG23" s="35"/>
      <c r="AH23" s="35"/>
      <c r="AI23" s="117"/>
      <c r="AJ23" s="35"/>
      <c r="AK23" s="35"/>
    </row>
    <row r="24" spans="1:37" x14ac:dyDescent="0.3">
      <c r="A24" s="55" t="s">
        <v>60</v>
      </c>
      <c r="B24" s="119">
        <v>7.2999999999999995E-2</v>
      </c>
      <c r="C24" s="119">
        <v>7.2999999999999995E-2</v>
      </c>
      <c r="D24" s="119">
        <v>7.0199999999999999E-2</v>
      </c>
      <c r="F24" s="57">
        <f>IF(AND(E$17&gt;=$B$23, E$17&lt;$D$23),(F21+F22)*$B$24,(F21+F22)*$D$24)</f>
        <v>0</v>
      </c>
      <c r="G24" s="120">
        <f>IF(AND(E$17&gt;=$B$23, E$17&lt;$D$23),(G22)*$B$24,(G22)*$D$24)</f>
        <v>0</v>
      </c>
      <c r="H24" s="59"/>
      <c r="I24" s="57">
        <f>IF(AND(H$17&gt;=$B$23, H$17&lt;$D$23),(I21+I22)*$B$24,(I21+I22)*$D$24)</f>
        <v>0</v>
      </c>
      <c r="J24" s="120">
        <f>IF(AND(H$17&gt;=$B$23, H$17&lt;$D$23),(J22)*$B$24,(J22)*$D$24)</f>
        <v>0</v>
      </c>
      <c r="K24" s="59"/>
      <c r="L24" s="57">
        <f>IF(AND(K$17&gt;=$B$23, K$17&lt;$D$23),(L21+L22)*$B$24,(L21+L22)*$D$24)</f>
        <v>0</v>
      </c>
      <c r="M24" s="120">
        <f>IF(AND(K$17&gt;=$B$23, K$17&lt;$D$23),(M22)*$B$24,(M22)*$D$24)</f>
        <v>0</v>
      </c>
      <c r="N24" s="59"/>
      <c r="O24" s="57">
        <f>IF(AND(N$17&gt;=$B$23, N$17&lt;$D$23),(O21+O22)*$B$24,(O21+O22)*$D$24)</f>
        <v>0</v>
      </c>
      <c r="P24" s="120">
        <f>IF(AND(N$17&gt;=$B$23, N$17&lt;$D$23),(P22)*$B$24,(P22)*$D$24)</f>
        <v>0</v>
      </c>
      <c r="Q24" s="59"/>
      <c r="R24" s="57">
        <f>IF(AND(Q$17&gt;=$B$23, Q$17&lt;$D$23),(R21+R22)*$B$24,(R21+R22)*$D$24)</f>
        <v>0</v>
      </c>
      <c r="S24" s="120">
        <f>IF(AND(Q$17&gt;=$B$23, Q$17&lt;$D$23),(S22)*$B$24,(S22)*$D$24)</f>
        <v>0</v>
      </c>
      <c r="T24" s="59"/>
      <c r="U24" s="57">
        <f>IF(AND(T$17&gt;=$B$23, T$17&lt;$D$23),(U21+U22)*$B$24,(U21+U22)*$D$24)</f>
        <v>0</v>
      </c>
      <c r="V24" s="120">
        <f>IF(AND(T$17&gt;=$B$23, T$17&lt;$D$23),(V22)*$B$24,(V22)*$D$24)</f>
        <v>0</v>
      </c>
      <c r="W24" s="59"/>
      <c r="X24" s="57">
        <f>IF(AND(W$17&gt;=$B$23, W$17&lt;$D$23),(X21+X22)*$B$24,(X21+X22)*$D$24)</f>
        <v>0</v>
      </c>
      <c r="Y24" s="120">
        <f>IF(AND(W$17&gt;=$B$23, W$17&lt;$D$23),(Y22)*$B$24,(Y22)*$D$24)</f>
        <v>0</v>
      </c>
      <c r="Z24" s="59"/>
      <c r="AA24" s="57">
        <f>IF(AND(Z$17&gt;=$B$23, Z$17&lt;$D$23),(AA21+AA22)*$B$24,(AA21+AA22)*$D$24)</f>
        <v>0</v>
      </c>
      <c r="AB24" s="120">
        <f>IF(AND(Z$17&gt;=$B$23, Z$17&lt;$D$23),(AB22)*$B$24,(AB22)*$D$24)</f>
        <v>0</v>
      </c>
      <c r="AC24" s="59"/>
      <c r="AD24" s="57">
        <f>IF(AND(AC$17&gt;=$B$23, AC$17&lt;$D$23),(AD21+AD22)*$B$24,(AD21+AD22)*$D$24)</f>
        <v>0</v>
      </c>
      <c r="AE24" s="120">
        <f>IF(AND(AC$17&gt;=$B$23, AC$17&lt;$D$23),(AE22)*$B$24,(AE22)*$D$24)</f>
        <v>0</v>
      </c>
      <c r="AF24" s="59"/>
      <c r="AG24" s="57">
        <f>IF(AND(AF$17&gt;=$B$23, AF$17&lt;$D$23),(AG21+AG22)*$B$24,(AG21+AG22)*$D$24)</f>
        <v>0</v>
      </c>
      <c r="AH24" s="120">
        <f>IF(AND(AF$17&gt;=$B$23, AF$17&lt;$D$23),(AH22)*$B$24,(AH22)*$D$24)</f>
        <v>0</v>
      </c>
      <c r="AI24" s="59"/>
      <c r="AJ24" s="35"/>
      <c r="AK24" s="116"/>
    </row>
    <row r="25" spans="1:37" x14ac:dyDescent="0.3">
      <c r="A25" s="3" t="s">
        <v>61</v>
      </c>
      <c r="B25" s="1"/>
      <c r="C25" s="1"/>
      <c r="D25" s="1"/>
      <c r="F25" s="35">
        <f>SUM(F20+F24)</f>
        <v>0</v>
      </c>
      <c r="G25" s="35">
        <f>SUM(G20+G24)</f>
        <v>0</v>
      </c>
      <c r="H25" s="1"/>
      <c r="I25" s="35">
        <f>SUM(I20+I24)</f>
        <v>0</v>
      </c>
      <c r="J25" s="35">
        <f>SUM(J20+J24)</f>
        <v>0</v>
      </c>
      <c r="K25" s="1"/>
      <c r="L25" s="35">
        <f>SUM(L20+L24)</f>
        <v>4355.5190399999992</v>
      </c>
      <c r="M25" s="35">
        <f>SUM(M20+M24)</f>
        <v>68236.464959999983</v>
      </c>
      <c r="N25" s="1"/>
      <c r="O25" s="35">
        <f>SUM(O20+O24)</f>
        <v>8560.8477682758603</v>
      </c>
      <c r="P25" s="35">
        <f>SUM(P20+P24)</f>
        <v>134119.94836965512</v>
      </c>
      <c r="Q25" s="1"/>
      <c r="R25" s="35">
        <f>SUM(R20+R24)</f>
        <v>8260.467144827584</v>
      </c>
      <c r="S25" s="35">
        <f>SUM(S20+S24)</f>
        <v>129413.98526896548</v>
      </c>
      <c r="T25" s="1"/>
      <c r="U25" s="35">
        <f>SUM(U20+U24)</f>
        <v>7960.0865213793086</v>
      </c>
      <c r="V25" s="35">
        <f>SUM(V20+V24)</f>
        <v>124708.02216827583</v>
      </c>
      <c r="W25" s="1"/>
      <c r="X25" s="35">
        <f>SUM(X20+X24)</f>
        <v>7659.7058979310323</v>
      </c>
      <c r="Y25" s="35">
        <f>SUM(Y20+Y24)</f>
        <v>120002.05906758617</v>
      </c>
      <c r="Z25" s="1"/>
      <c r="AA25" s="35">
        <f>SUM(AA20+AA24)</f>
        <v>7359.3252744827569</v>
      </c>
      <c r="AB25" s="35">
        <f>SUM(AB20+AB24)</f>
        <v>115296.09596689652</v>
      </c>
      <c r="AC25" s="1"/>
      <c r="AD25" s="35">
        <f>SUM(AD20+AD24)</f>
        <v>7058.9446510344815</v>
      </c>
      <c r="AE25" s="35">
        <f>SUM(AE20+AE24)</f>
        <v>110590.13286620687</v>
      </c>
      <c r="AF25" s="1"/>
      <c r="AG25" s="35">
        <f>SUM(AG20+AG24)</f>
        <v>6758.5640275862052</v>
      </c>
      <c r="AH25" s="35">
        <f>SUM(AH20+AH24)</f>
        <v>105884.16976551722</v>
      </c>
      <c r="AI25" s="1"/>
      <c r="AJ25" s="35"/>
      <c r="AK25" s="35"/>
    </row>
    <row r="26" spans="1:37" x14ac:dyDescent="0.3">
      <c r="A26" s="1"/>
      <c r="B26" s="1"/>
      <c r="C26" s="1"/>
      <c r="D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row>
    <row r="27" spans="1:37" x14ac:dyDescent="0.3">
      <c r="A27" s="20" t="s">
        <v>59</v>
      </c>
      <c r="B27" s="178" t="s">
        <v>115</v>
      </c>
      <c r="C27" s="178" t="s">
        <v>116</v>
      </c>
      <c r="D27" s="178" t="s">
        <v>117</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1:37" x14ac:dyDescent="0.3">
      <c r="A28" s="1" t="s">
        <v>62</v>
      </c>
      <c r="B28" s="121">
        <v>0.04</v>
      </c>
      <c r="C28" s="121">
        <v>0.04</v>
      </c>
      <c r="D28" s="121">
        <v>0.04</v>
      </c>
      <c r="F28" s="35">
        <f>F25*$B$28</f>
        <v>0</v>
      </c>
      <c r="G28" s="35">
        <f>G25*$B$28</f>
        <v>0</v>
      </c>
      <c r="H28" s="31"/>
      <c r="I28" s="35">
        <f>I25*$B$28</f>
        <v>0</v>
      </c>
      <c r="J28" s="35">
        <f>J25*$B$28</f>
        <v>0</v>
      </c>
      <c r="K28" s="31"/>
      <c r="L28" s="35">
        <f>L25*$B$28</f>
        <v>174.22076159999997</v>
      </c>
      <c r="M28" s="35">
        <f>M25*$B$28</f>
        <v>2729.4585983999996</v>
      </c>
      <c r="N28" s="31"/>
      <c r="O28" s="35">
        <f>O25*$B$28</f>
        <v>342.43391073103442</v>
      </c>
      <c r="P28" s="35">
        <f>P25*$B$28</f>
        <v>5364.7979347862047</v>
      </c>
      <c r="Q28" s="31"/>
      <c r="R28" s="35">
        <f>R25*$B$28</f>
        <v>330.41868579310335</v>
      </c>
      <c r="S28" s="35">
        <f>S25*$B$28</f>
        <v>5176.5594107586194</v>
      </c>
      <c r="T28" s="31"/>
      <c r="U28" s="35">
        <f>U25*$D$28</f>
        <v>318.40346085517234</v>
      </c>
      <c r="V28" s="35">
        <f>V25*$D$28</f>
        <v>4988.3208867310332</v>
      </c>
      <c r="W28" s="31"/>
      <c r="X28" s="35">
        <f>X25*$D$28</f>
        <v>306.38823591724127</v>
      </c>
      <c r="Y28" s="35">
        <f>Y25*$D$28</f>
        <v>4800.082362703447</v>
      </c>
      <c r="Z28" s="31"/>
      <c r="AA28" s="35">
        <f>AA25*$D$28</f>
        <v>294.37301097931027</v>
      </c>
      <c r="AB28" s="35">
        <f>AB25*$D$28</f>
        <v>4611.8438386758608</v>
      </c>
      <c r="AC28" s="31"/>
      <c r="AD28" s="35">
        <f>AD25*$D$28</f>
        <v>282.35778604137926</v>
      </c>
      <c r="AE28" s="35">
        <f>AE25*$D$28</f>
        <v>4423.6053146482745</v>
      </c>
      <c r="AF28" s="31"/>
      <c r="AG28" s="35">
        <f>AG25*$D$28</f>
        <v>270.34256110344819</v>
      </c>
      <c r="AH28" s="35">
        <f>AH25*$D$28</f>
        <v>4235.3667906206883</v>
      </c>
      <c r="AI28" s="31"/>
      <c r="AJ28" s="35"/>
      <c r="AK28" s="35"/>
    </row>
    <row r="29" spans="1:37" x14ac:dyDescent="0.3">
      <c r="A29" s="1" t="s">
        <v>63</v>
      </c>
      <c r="B29" s="121">
        <v>0.56000000000000005</v>
      </c>
      <c r="C29" s="121">
        <v>0.56000000000000005</v>
      </c>
      <c r="D29" s="121">
        <v>0.56000000000000005</v>
      </c>
      <c r="F29" s="35">
        <f>F25*$B$29</f>
        <v>0</v>
      </c>
      <c r="G29" s="35">
        <f>G25*$B$29</f>
        <v>0</v>
      </c>
      <c r="H29" s="122"/>
      <c r="I29" s="35">
        <f>I25*$B$29</f>
        <v>0</v>
      </c>
      <c r="J29" s="35">
        <f>J25*$B$29</f>
        <v>0</v>
      </c>
      <c r="K29" s="122"/>
      <c r="L29" s="35">
        <f>L25*$B$29</f>
        <v>2439.0906623999999</v>
      </c>
      <c r="M29" s="35">
        <f>M25*$B$29</f>
        <v>38212.420377599992</v>
      </c>
      <c r="N29" s="122"/>
      <c r="O29" s="35">
        <f>O25*$B$29</f>
        <v>4794.0747502344821</v>
      </c>
      <c r="P29" s="35">
        <f>P25*$B$29</f>
        <v>75107.171087006878</v>
      </c>
      <c r="Q29" s="122"/>
      <c r="R29" s="35">
        <f>R25*$B$29</f>
        <v>4625.8616011034474</v>
      </c>
      <c r="S29" s="35">
        <f>S25*$B$29</f>
        <v>72471.83175062068</v>
      </c>
      <c r="T29" s="122"/>
      <c r="U29" s="35">
        <f>U25*$D$29</f>
        <v>4457.6484519724136</v>
      </c>
      <c r="V29" s="35">
        <f>V25*$D$29</f>
        <v>69836.492414234468</v>
      </c>
      <c r="W29" s="122"/>
      <c r="X29" s="35">
        <f>X25*$D$29</f>
        <v>4289.4353028413789</v>
      </c>
      <c r="Y29" s="35">
        <f>Y25*$D$29</f>
        <v>67201.15307784827</v>
      </c>
      <c r="Z29" s="122"/>
      <c r="AA29" s="35">
        <f>AA25*$D$29</f>
        <v>4121.2221537103442</v>
      </c>
      <c r="AB29" s="35">
        <f>AB25*$D$29</f>
        <v>64565.813741462058</v>
      </c>
      <c r="AC29" s="122"/>
      <c r="AD29" s="35">
        <f>AD25*$D$29</f>
        <v>3953.0090045793099</v>
      </c>
      <c r="AE29" s="35">
        <f>AE25*$D$29</f>
        <v>61930.474405075853</v>
      </c>
      <c r="AF29" s="122"/>
      <c r="AG29" s="35">
        <f>AG25*$D$29</f>
        <v>3784.7958554482752</v>
      </c>
      <c r="AH29" s="35">
        <f>AH25*$D$29</f>
        <v>59295.135068689648</v>
      </c>
      <c r="AI29" s="122"/>
      <c r="AJ29" s="35"/>
      <c r="AK29" s="35"/>
    </row>
    <row r="30" spans="1:37" x14ac:dyDescent="0.3">
      <c r="A30" s="1" t="s">
        <v>64</v>
      </c>
      <c r="B30" s="121">
        <v>0.4</v>
      </c>
      <c r="C30" s="121">
        <v>0.4</v>
      </c>
      <c r="D30" s="121">
        <v>0.4</v>
      </c>
      <c r="F30" s="35">
        <f>F25*$B$30</f>
        <v>0</v>
      </c>
      <c r="G30" s="35">
        <f>G25*$B$30</f>
        <v>0</v>
      </c>
      <c r="H30" s="123"/>
      <c r="I30" s="35">
        <f>I25*$B$30</f>
        <v>0</v>
      </c>
      <c r="J30" s="35">
        <f>J25*$B$30</f>
        <v>0</v>
      </c>
      <c r="K30" s="123"/>
      <c r="L30" s="35">
        <f>L25*$B$30</f>
        <v>1742.2076159999997</v>
      </c>
      <c r="M30" s="35">
        <f>M25*$B$30</f>
        <v>27294.585983999994</v>
      </c>
      <c r="N30" s="123"/>
      <c r="O30" s="35">
        <f>O25*$B$30</f>
        <v>3424.3391073103444</v>
      </c>
      <c r="P30" s="35">
        <f>P25*$B$30</f>
        <v>53647.979347862049</v>
      </c>
      <c r="Q30" s="123"/>
      <c r="R30" s="35">
        <f>R25*$B$30</f>
        <v>3304.186857931034</v>
      </c>
      <c r="S30" s="35">
        <f>S25*$B$30</f>
        <v>51765.594107586192</v>
      </c>
      <c r="T30" s="123"/>
      <c r="U30" s="35">
        <f>U25*$D$30</f>
        <v>3184.0346085517235</v>
      </c>
      <c r="V30" s="35">
        <f>V25*$D$30</f>
        <v>49883.208867310335</v>
      </c>
      <c r="W30" s="123"/>
      <c r="X30" s="35">
        <f>X25*$D$30</f>
        <v>3063.8823591724131</v>
      </c>
      <c r="Y30" s="35">
        <f>Y25*$D$30</f>
        <v>48000.823627034471</v>
      </c>
      <c r="Z30" s="123"/>
      <c r="AA30" s="35">
        <f>AA25*$D$30</f>
        <v>2943.7301097931031</v>
      </c>
      <c r="AB30" s="35">
        <f>AB25*$D$30</f>
        <v>46118.438386758615</v>
      </c>
      <c r="AC30" s="123"/>
      <c r="AD30" s="35">
        <f>AD25*$D$30</f>
        <v>2823.5778604137927</v>
      </c>
      <c r="AE30" s="35">
        <f>AE25*$D$30</f>
        <v>44236.053146482751</v>
      </c>
      <c r="AF30" s="123"/>
      <c r="AG30" s="35">
        <f>AG25*$D$30</f>
        <v>2703.4256110344822</v>
      </c>
      <c r="AH30" s="35">
        <f>AH25*$D$30</f>
        <v>42353.667906206887</v>
      </c>
      <c r="AI30" s="122"/>
      <c r="AJ30" s="35"/>
      <c r="AK30" s="35"/>
    </row>
    <row r="31" spans="1:37" x14ac:dyDescent="0.3">
      <c r="A31" s="1"/>
      <c r="B31" s="1"/>
      <c r="C31" s="1"/>
      <c r="D31" s="1"/>
      <c r="F31" s="124"/>
      <c r="G31" s="1"/>
      <c r="H31" s="1"/>
      <c r="I31" s="124"/>
      <c r="J31" s="1"/>
      <c r="K31" s="1"/>
      <c r="L31" s="124"/>
      <c r="M31" s="1"/>
      <c r="N31" s="1"/>
      <c r="O31" s="124"/>
      <c r="P31" s="1"/>
      <c r="Q31" s="1"/>
      <c r="R31" s="124"/>
      <c r="S31" s="1"/>
      <c r="T31" s="1"/>
      <c r="U31" s="124"/>
      <c r="V31" s="1"/>
      <c r="W31" s="1"/>
      <c r="X31" s="124"/>
      <c r="Y31" s="1"/>
      <c r="Z31" s="1"/>
      <c r="AA31" s="124"/>
      <c r="AB31" s="1"/>
      <c r="AC31" s="1"/>
      <c r="AD31" s="124"/>
      <c r="AE31" s="1"/>
      <c r="AF31" s="1"/>
      <c r="AG31" s="124"/>
      <c r="AH31" s="1"/>
      <c r="AI31" s="1"/>
      <c r="AJ31" s="125"/>
      <c r="AK31" s="1"/>
    </row>
    <row r="32" spans="1:37" x14ac:dyDescent="0.3">
      <c r="A32" s="1" t="s">
        <v>65</v>
      </c>
      <c r="B32" s="119">
        <v>2.6100000000000002E-2</v>
      </c>
      <c r="C32" s="119">
        <v>2.6100000000000002E-2</v>
      </c>
      <c r="D32" s="126">
        <v>5.2499999999999998E-2</v>
      </c>
      <c r="F32" s="35">
        <f t="shared" ref="F32:S34" si="0">F28*$B32</f>
        <v>0</v>
      </c>
      <c r="G32" s="35">
        <f t="shared" si="0"/>
        <v>0</v>
      </c>
      <c r="H32" s="127"/>
      <c r="I32" s="35">
        <f t="shared" si="0"/>
        <v>0</v>
      </c>
      <c r="J32" s="35">
        <f t="shared" si="0"/>
        <v>0</v>
      </c>
      <c r="K32" s="127"/>
      <c r="L32" s="35">
        <f t="shared" si="0"/>
        <v>4.5471618777599998</v>
      </c>
      <c r="M32" s="35">
        <f t="shared" si="0"/>
        <v>71.23886941824</v>
      </c>
      <c r="N32" s="127"/>
      <c r="O32" s="35">
        <f t="shared" si="0"/>
        <v>8.9375250700799995</v>
      </c>
      <c r="P32" s="35">
        <f t="shared" si="0"/>
        <v>140.02122609791996</v>
      </c>
      <c r="Q32" s="127"/>
      <c r="R32" s="35">
        <f t="shared" si="0"/>
        <v>8.6239276991999976</v>
      </c>
      <c r="S32" s="35">
        <f t="shared" si="0"/>
        <v>135.10820062079998</v>
      </c>
      <c r="T32" s="127"/>
      <c r="U32" s="35">
        <f t="shared" ref="U32:V34" si="1">U28*$D32</f>
        <v>16.716181694896548</v>
      </c>
      <c r="V32" s="35">
        <f t="shared" si="1"/>
        <v>261.88684655337926</v>
      </c>
      <c r="W32" s="127"/>
      <c r="X32" s="35">
        <f t="shared" ref="X32:Y34" si="2">X28*$D32</f>
        <v>16.085382385655166</v>
      </c>
      <c r="Y32" s="35">
        <f t="shared" si="2"/>
        <v>252.00432404193094</v>
      </c>
      <c r="Z32" s="127"/>
      <c r="AA32" s="35">
        <f t="shared" ref="AA32:AB34" si="3">AA28*$D32</f>
        <v>15.454583076413789</v>
      </c>
      <c r="AB32" s="35">
        <f t="shared" si="3"/>
        <v>242.12180153048268</v>
      </c>
      <c r="AC32" s="127"/>
      <c r="AD32" s="35">
        <f t="shared" ref="AD32:AE34" si="4">AD28*$D32</f>
        <v>14.82378376717241</v>
      </c>
      <c r="AE32" s="35">
        <f t="shared" si="4"/>
        <v>232.2392790190344</v>
      </c>
      <c r="AF32" s="127"/>
      <c r="AG32" s="35">
        <f t="shared" ref="AG32:AH34" si="5">AG28*$D32</f>
        <v>14.192984457931029</v>
      </c>
      <c r="AH32" s="35">
        <f t="shared" si="5"/>
        <v>222.35675650758614</v>
      </c>
      <c r="AI32" s="128"/>
      <c r="AJ32" s="35"/>
      <c r="AK32" s="35"/>
    </row>
    <row r="33" spans="1:37" x14ac:dyDescent="0.3">
      <c r="A33" s="1" t="s">
        <v>66</v>
      </c>
      <c r="B33" s="119">
        <v>3.7100000000000001E-2</v>
      </c>
      <c r="C33" s="119">
        <v>3.7100000000000001E-2</v>
      </c>
      <c r="D33" s="126">
        <v>3.9506030794498048E-2</v>
      </c>
      <c r="F33" s="35">
        <f t="shared" si="0"/>
        <v>0</v>
      </c>
      <c r="G33" s="35">
        <f t="shared" si="0"/>
        <v>0</v>
      </c>
      <c r="H33" s="127"/>
      <c r="I33" s="35">
        <f t="shared" si="0"/>
        <v>0</v>
      </c>
      <c r="J33" s="35">
        <f t="shared" si="0"/>
        <v>0</v>
      </c>
      <c r="K33" s="127"/>
      <c r="L33" s="35">
        <f t="shared" si="0"/>
        <v>90.490263575040004</v>
      </c>
      <c r="M33" s="35">
        <f t="shared" si="0"/>
        <v>1417.6807960089598</v>
      </c>
      <c r="N33" s="127"/>
      <c r="O33" s="35">
        <f t="shared" si="0"/>
        <v>177.8601732336993</v>
      </c>
      <c r="P33" s="35">
        <f t="shared" si="0"/>
        <v>2786.4760473279553</v>
      </c>
      <c r="Q33" s="127"/>
      <c r="R33" s="35">
        <f t="shared" si="0"/>
        <v>171.61946540093791</v>
      </c>
      <c r="S33" s="35">
        <f t="shared" si="0"/>
        <v>2688.7049579480272</v>
      </c>
      <c r="T33" s="127"/>
      <c r="U33" s="35">
        <f t="shared" si="1"/>
        <v>176.10399701466872</v>
      </c>
      <c r="V33" s="35">
        <f t="shared" si="1"/>
        <v>2758.9626198964761</v>
      </c>
      <c r="W33" s="127"/>
      <c r="X33" s="35">
        <f t="shared" si="2"/>
        <v>169.45856316505856</v>
      </c>
      <c r="Y33" s="35">
        <f t="shared" si="2"/>
        <v>2654.8508229192512</v>
      </c>
      <c r="Z33" s="127"/>
      <c r="AA33" s="35">
        <f t="shared" si="3"/>
        <v>162.81312931544844</v>
      </c>
      <c r="AB33" s="35">
        <f t="shared" si="3"/>
        <v>2550.7390259420254</v>
      </c>
      <c r="AC33" s="127"/>
      <c r="AD33" s="35">
        <f t="shared" si="4"/>
        <v>156.16769546583831</v>
      </c>
      <c r="AE33" s="35">
        <f t="shared" si="4"/>
        <v>2446.6272289648</v>
      </c>
      <c r="AF33" s="127"/>
      <c r="AG33" s="35">
        <f t="shared" si="5"/>
        <v>149.52226161622815</v>
      </c>
      <c r="AH33" s="35">
        <f t="shared" si="5"/>
        <v>2342.5154319875742</v>
      </c>
      <c r="AI33" s="128"/>
      <c r="AJ33" s="35"/>
      <c r="AK33" s="35"/>
    </row>
    <row r="34" spans="1:37" x14ac:dyDescent="0.3">
      <c r="A34" s="1" t="s">
        <v>67</v>
      </c>
      <c r="B34" s="118">
        <v>8.5199999999999998E-2</v>
      </c>
      <c r="C34" s="118">
        <v>8.5199999999999998E-2</v>
      </c>
      <c r="D34" s="118">
        <v>9.3600000000000003E-2</v>
      </c>
      <c r="F34" s="35">
        <f t="shared" si="0"/>
        <v>0</v>
      </c>
      <c r="G34" s="35">
        <f t="shared" si="0"/>
        <v>0</v>
      </c>
      <c r="H34" s="127"/>
      <c r="I34" s="35">
        <f t="shared" si="0"/>
        <v>0</v>
      </c>
      <c r="J34" s="35">
        <f t="shared" si="0"/>
        <v>0</v>
      </c>
      <c r="K34" s="127"/>
      <c r="L34" s="35">
        <f t="shared" si="0"/>
        <v>148.43608888319997</v>
      </c>
      <c r="M34" s="35">
        <f t="shared" si="0"/>
        <v>2325.4987258367996</v>
      </c>
      <c r="N34" s="127"/>
      <c r="O34" s="35">
        <f t="shared" si="0"/>
        <v>291.75369194284133</v>
      </c>
      <c r="P34" s="35">
        <f t="shared" si="0"/>
        <v>4570.8078404378466</v>
      </c>
      <c r="Q34" s="127"/>
      <c r="R34" s="35">
        <f t="shared" si="0"/>
        <v>281.5167202957241</v>
      </c>
      <c r="S34" s="35">
        <f t="shared" si="0"/>
        <v>4410.4286179663432</v>
      </c>
      <c r="T34" s="127"/>
      <c r="U34" s="35">
        <f t="shared" si="1"/>
        <v>298.02563936044135</v>
      </c>
      <c r="V34" s="35">
        <f t="shared" si="1"/>
        <v>4669.0683499802471</v>
      </c>
      <c r="W34" s="127"/>
      <c r="X34" s="35">
        <f t="shared" si="2"/>
        <v>286.77938881853788</v>
      </c>
      <c r="Y34" s="35">
        <f t="shared" si="2"/>
        <v>4492.8770914904262</v>
      </c>
      <c r="Z34" s="127"/>
      <c r="AA34" s="35">
        <f t="shared" si="3"/>
        <v>275.53313827663447</v>
      </c>
      <c r="AB34" s="35">
        <f t="shared" si="3"/>
        <v>4316.6858330006062</v>
      </c>
      <c r="AC34" s="127"/>
      <c r="AD34" s="35">
        <f t="shared" si="4"/>
        <v>264.28688773473101</v>
      </c>
      <c r="AE34" s="35">
        <f t="shared" si="4"/>
        <v>4140.4945745107852</v>
      </c>
      <c r="AF34" s="127"/>
      <c r="AG34" s="35">
        <f t="shared" si="5"/>
        <v>253.04063719282755</v>
      </c>
      <c r="AH34" s="35">
        <f t="shared" si="5"/>
        <v>3964.3033160209648</v>
      </c>
      <c r="AI34" s="128"/>
      <c r="AJ34" s="35"/>
      <c r="AK34" s="35"/>
    </row>
    <row r="35" spans="1:37" x14ac:dyDescent="0.3">
      <c r="A35" s="65" t="s">
        <v>68</v>
      </c>
      <c r="B35" s="1"/>
      <c r="C35" s="1"/>
      <c r="D35" s="1"/>
      <c r="E35" s="1"/>
      <c r="F35" s="66">
        <f>SUM(F32:F34)</f>
        <v>0</v>
      </c>
      <c r="G35" s="66">
        <f>SUM(G32:G34)</f>
        <v>0</v>
      </c>
      <c r="H35" s="1"/>
      <c r="I35" s="66">
        <f>SUM(I32:I34)</f>
        <v>0</v>
      </c>
      <c r="J35" s="66">
        <f>SUM(J32:J34)</f>
        <v>0</v>
      </c>
      <c r="K35" s="1"/>
      <c r="L35" s="66">
        <f>SUM(L32:L34)</f>
        <v>243.47351433599999</v>
      </c>
      <c r="M35" s="66">
        <f>SUM(M32:M34)</f>
        <v>3814.4183912639992</v>
      </c>
      <c r="N35" s="1"/>
      <c r="O35" s="66">
        <f>SUM(O32:O34)</f>
        <v>478.5513902466206</v>
      </c>
      <c r="P35" s="66">
        <f>SUM(P32:P34)</f>
        <v>7497.305113863722</v>
      </c>
      <c r="Q35" s="1"/>
      <c r="R35" s="66">
        <f>SUM(R32:R34)</f>
        <v>461.76011339586205</v>
      </c>
      <c r="S35" s="66">
        <f>SUM(S32:S34)</f>
        <v>7234.2417765351702</v>
      </c>
      <c r="T35" s="1"/>
      <c r="U35" s="66">
        <f>SUM(U32:U34)</f>
        <v>490.8458180700066</v>
      </c>
      <c r="V35" s="66">
        <f>SUM(V32:V34)</f>
        <v>7689.9178164301029</v>
      </c>
      <c r="W35" s="1"/>
      <c r="X35" s="66">
        <f>SUM(X32:X34)</f>
        <v>472.3233343692516</v>
      </c>
      <c r="Y35" s="66">
        <f>SUM(Y32:Y34)</f>
        <v>7399.7322384516083</v>
      </c>
      <c r="Z35" s="1"/>
      <c r="AA35" s="66">
        <f>SUM(AA32:AA34)</f>
        <v>453.80085066849671</v>
      </c>
      <c r="AB35" s="66">
        <f>SUM(AB32:AB34)</f>
        <v>7109.5466604731137</v>
      </c>
      <c r="AC35" s="1"/>
      <c r="AD35" s="66">
        <f>SUM(AD32:AD34)</f>
        <v>435.2783669677417</v>
      </c>
      <c r="AE35" s="66">
        <f>SUM(AE32:AE34)</f>
        <v>6819.361082494619</v>
      </c>
      <c r="AF35" s="1"/>
      <c r="AG35" s="66">
        <f>SUM(AG32:AG34)</f>
        <v>416.75588326698676</v>
      </c>
      <c r="AH35" s="66">
        <f>SUM(AH32:AH34)</f>
        <v>6529.1755045161244</v>
      </c>
      <c r="AI35" s="1"/>
      <c r="AJ35" s="35"/>
      <c r="AK35" s="35"/>
    </row>
    <row r="36" spans="1:37"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row>
    <row r="37" spans="1:37" x14ac:dyDescent="0.3">
      <c r="A37" s="1" t="s">
        <v>69</v>
      </c>
      <c r="B37" s="1"/>
      <c r="C37" s="1"/>
      <c r="D37" s="1"/>
      <c r="E37" s="1"/>
      <c r="F37" s="67">
        <f>F21+F22</f>
        <v>0</v>
      </c>
      <c r="G37" s="35">
        <f>G22</f>
        <v>0</v>
      </c>
      <c r="H37" s="1"/>
      <c r="I37" s="67">
        <f>I21+I22</f>
        <v>0</v>
      </c>
      <c r="J37" s="35">
        <f>J22</f>
        <v>0</v>
      </c>
      <c r="K37" s="1"/>
      <c r="L37" s="67">
        <f>L21+L22</f>
        <v>0</v>
      </c>
      <c r="M37" s="35">
        <f>M22</f>
        <v>0</v>
      </c>
      <c r="N37" s="1"/>
      <c r="O37" s="67">
        <f>O21+O22</f>
        <v>0</v>
      </c>
      <c r="P37" s="35">
        <f>P22</f>
        <v>0</v>
      </c>
      <c r="Q37" s="1"/>
      <c r="R37" s="67">
        <f>R21+R22</f>
        <v>0</v>
      </c>
      <c r="S37" s="35">
        <f>S22</f>
        <v>0</v>
      </c>
      <c r="T37" s="1"/>
      <c r="U37" s="67">
        <f>U21+U22</f>
        <v>0</v>
      </c>
      <c r="V37" s="35">
        <f>V22</f>
        <v>0</v>
      </c>
      <c r="W37" s="1"/>
      <c r="X37" s="67">
        <f>X21+X22</f>
        <v>0</v>
      </c>
      <c r="Y37" s="35">
        <f>Y22</f>
        <v>0</v>
      </c>
      <c r="Z37" s="1"/>
      <c r="AA37" s="67">
        <f>AA21+AA22</f>
        <v>0</v>
      </c>
      <c r="AB37" s="35">
        <f>AB22</f>
        <v>0</v>
      </c>
      <c r="AC37" s="1"/>
      <c r="AD37" s="67">
        <f>AD21+AD22</f>
        <v>0</v>
      </c>
      <c r="AE37" s="35">
        <f>AE22</f>
        <v>0</v>
      </c>
      <c r="AF37" s="1"/>
      <c r="AG37" s="67">
        <f>AG21+AG22</f>
        <v>0</v>
      </c>
      <c r="AH37" s="35">
        <f>AH22</f>
        <v>0</v>
      </c>
      <c r="AI37" s="1"/>
      <c r="AJ37" s="67"/>
      <c r="AK37" s="35"/>
    </row>
    <row r="38" spans="1:37" x14ac:dyDescent="0.3">
      <c r="A38" s="1" t="s">
        <v>70</v>
      </c>
      <c r="B38" s="37"/>
      <c r="C38" s="37"/>
      <c r="D38" s="37"/>
      <c r="E38" s="22">
        <f>+F77+F78</f>
        <v>0</v>
      </c>
      <c r="F38" s="35">
        <f>E38*F$19</f>
        <v>0</v>
      </c>
      <c r="G38" s="35">
        <f>E38*G$19</f>
        <v>0</v>
      </c>
      <c r="H38" s="22">
        <f>+G77+G78</f>
        <v>0</v>
      </c>
      <c r="I38" s="35">
        <f>H38*I$19</f>
        <v>0</v>
      </c>
      <c r="J38" s="35">
        <f>H38*J$19</f>
        <v>0</v>
      </c>
      <c r="K38" s="22">
        <f>+H77+H78</f>
        <v>2688.5919999999996</v>
      </c>
      <c r="L38" s="35">
        <f>K38*L$19</f>
        <v>161.31551999999996</v>
      </c>
      <c r="M38" s="35">
        <f>K38*M$19</f>
        <v>2527.2764799999995</v>
      </c>
      <c r="N38" s="22">
        <f>+I77+I78</f>
        <v>5006.3437241379297</v>
      </c>
      <c r="O38" s="35">
        <f>N38*O$19</f>
        <v>300.3806234482758</v>
      </c>
      <c r="P38" s="35">
        <f>N38*P$19</f>
        <v>4705.9631006896534</v>
      </c>
      <c r="Q38" s="22">
        <f>+J77+J78</f>
        <v>5006.3437241379297</v>
      </c>
      <c r="R38" s="35">
        <f>Q38*R$19</f>
        <v>300.3806234482758</v>
      </c>
      <c r="S38" s="35">
        <f>Q38*S$19</f>
        <v>4705.9631006896534</v>
      </c>
      <c r="T38" s="22">
        <f>+K77+K78</f>
        <v>5006.3437241379297</v>
      </c>
      <c r="U38" s="35">
        <f>T38*U$19</f>
        <v>300.3806234482758</v>
      </c>
      <c r="V38" s="35">
        <f>T38*V$19</f>
        <v>4705.9631006896534</v>
      </c>
      <c r="W38" s="22">
        <f>+L77+L78</f>
        <v>5006.3437241379297</v>
      </c>
      <c r="X38" s="35">
        <f>W38*X$19</f>
        <v>300.3806234482758</v>
      </c>
      <c r="Y38" s="35">
        <f>W38*Y$19</f>
        <v>4705.9631006896534</v>
      </c>
      <c r="Z38" s="22">
        <f>+M77+M78</f>
        <v>5006.3437241379297</v>
      </c>
      <c r="AA38" s="35">
        <f>Z38*AA$19</f>
        <v>300.3806234482758</v>
      </c>
      <c r="AB38" s="35">
        <f>Z38*AB$19</f>
        <v>4705.9631006896534</v>
      </c>
      <c r="AC38" s="22">
        <f>+N77+N78</f>
        <v>5006.3437241379297</v>
      </c>
      <c r="AD38" s="35">
        <f>AC38*AD$19</f>
        <v>300.3806234482758</v>
      </c>
      <c r="AE38" s="35">
        <f>AC38*AE$19</f>
        <v>4705.9631006896534</v>
      </c>
      <c r="AF38" s="22">
        <f>+O77+O78</f>
        <v>5006.3437241379297</v>
      </c>
      <c r="AG38" s="35">
        <f>AF38*AG$19</f>
        <v>300.3806234482758</v>
      </c>
      <c r="AH38" s="35">
        <f>AF38*AH$19</f>
        <v>4705.9631006896534</v>
      </c>
      <c r="AI38" s="115"/>
      <c r="AJ38" s="35"/>
      <c r="AK38" s="35"/>
    </row>
    <row r="39" spans="1:37" x14ac:dyDescent="0.3">
      <c r="A39" s="1" t="s">
        <v>71</v>
      </c>
      <c r="B39" s="37"/>
      <c r="C39" s="37"/>
      <c r="D39" s="37"/>
      <c r="E39" s="1"/>
      <c r="F39" s="22">
        <f>+F66</f>
        <v>0</v>
      </c>
      <c r="G39" s="22">
        <f>+G66</f>
        <v>0</v>
      </c>
      <c r="H39" s="1"/>
      <c r="I39" s="22">
        <f>+I66</f>
        <v>0</v>
      </c>
      <c r="J39" s="22">
        <f>+J66</f>
        <v>0</v>
      </c>
      <c r="K39" s="1"/>
      <c r="L39" s="22">
        <f>+L66</f>
        <v>-272.18594302850613</v>
      </c>
      <c r="M39" s="22">
        <f>+M66</f>
        <v>-4264.2464407799289</v>
      </c>
      <c r="N39" s="1"/>
      <c r="O39" s="22">
        <f>+O66</f>
        <v>-11.710251949597174</v>
      </c>
      <c r="P39" s="22">
        <f>+P66</f>
        <v>-183.46061387702292</v>
      </c>
      <c r="Q39" s="1"/>
      <c r="R39" s="22">
        <f>+R66</f>
        <v>2.6149355530449125</v>
      </c>
      <c r="S39" s="22">
        <f>+S66</f>
        <v>40.967323664368962</v>
      </c>
      <c r="T39" s="1"/>
      <c r="U39" s="22">
        <f>+U66</f>
        <v>25.141913823798426</v>
      </c>
      <c r="V39" s="22">
        <f>+V66</f>
        <v>393.88998323950761</v>
      </c>
      <c r="W39" s="37"/>
      <c r="X39" s="22">
        <f>+X66</f>
        <v>36.335943545024328</v>
      </c>
      <c r="Y39" s="22">
        <f>+Y66</f>
        <v>569.26311553871381</v>
      </c>
      <c r="Z39" s="37"/>
      <c r="AA39" s="22">
        <f>+AA66</f>
        <v>46.310069240268689</v>
      </c>
      <c r="AB39" s="22">
        <f>+AB66</f>
        <v>725.52441809754214</v>
      </c>
      <c r="AC39" s="37"/>
      <c r="AD39" s="22">
        <f>+AD66</f>
        <v>55.161883231610034</v>
      </c>
      <c r="AE39" s="22">
        <f>+AE66</f>
        <v>864.20283729522384</v>
      </c>
      <c r="AF39" s="37"/>
      <c r="AG39" s="22">
        <f>+AG66</f>
        <v>62.981170455360576</v>
      </c>
      <c r="AH39" s="22">
        <f>+AH66</f>
        <v>986.70500380064846</v>
      </c>
      <c r="AI39" s="37"/>
      <c r="AJ39" s="115"/>
      <c r="AK39" s="115"/>
    </row>
    <row r="40" spans="1:37"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row>
    <row r="41" spans="1:37" ht="15" thickBot="1" x14ac:dyDescent="0.35">
      <c r="A41" s="3" t="s">
        <v>72</v>
      </c>
      <c r="B41" s="1"/>
      <c r="C41" s="1"/>
      <c r="D41" s="1"/>
      <c r="E41" s="1"/>
      <c r="F41" s="68">
        <f>SUM(F35:F39)</f>
        <v>0</v>
      </c>
      <c r="G41" s="68">
        <f>SUM(G35:G39)</f>
        <v>0</v>
      </c>
      <c r="H41" s="1"/>
      <c r="I41" s="68">
        <f>SUM(I35:I39)</f>
        <v>0</v>
      </c>
      <c r="J41" s="68">
        <f>SUM(J35:J39)</f>
        <v>0</v>
      </c>
      <c r="K41" s="1"/>
      <c r="L41" s="68">
        <f>SUM(L35:L39)</f>
        <v>132.60309130749386</v>
      </c>
      <c r="M41" s="68">
        <f>SUM(M35:M39)</f>
        <v>2077.4484304840698</v>
      </c>
      <c r="N41" s="1"/>
      <c r="O41" s="68">
        <f>SUM(O35:O39)</f>
        <v>767.2217617452992</v>
      </c>
      <c r="P41" s="68">
        <f>SUM(P35:P39)</f>
        <v>12019.807600676353</v>
      </c>
      <c r="Q41" s="1"/>
      <c r="R41" s="68">
        <f>SUM(R35:R39)</f>
        <v>764.75567239718271</v>
      </c>
      <c r="S41" s="68">
        <f>SUM(S35:S39)</f>
        <v>11981.172200889192</v>
      </c>
      <c r="T41" s="1"/>
      <c r="U41" s="68">
        <f>SUM(U35:U39)</f>
        <v>816.3683553420808</v>
      </c>
      <c r="V41" s="68">
        <f>SUM(V35:V39)</f>
        <v>12789.770900359264</v>
      </c>
      <c r="W41" s="1"/>
      <c r="X41" s="68">
        <f>SUM(X35:X39)</f>
        <v>809.03990136255175</v>
      </c>
      <c r="Y41" s="68">
        <f>SUM(Y35:Y39)</f>
        <v>12674.958454679974</v>
      </c>
      <c r="Z41" s="1"/>
      <c r="AA41" s="68">
        <f>SUM(AA35:AA39)</f>
        <v>800.49154335704122</v>
      </c>
      <c r="AB41" s="68">
        <f>SUM(AB35:AB39)</f>
        <v>12541.03417926031</v>
      </c>
      <c r="AC41" s="1"/>
      <c r="AD41" s="68">
        <f>SUM(AD35:AD39)</f>
        <v>790.82087364762765</v>
      </c>
      <c r="AE41" s="68">
        <f>SUM(AE35:AE39)</f>
        <v>12389.527020479496</v>
      </c>
      <c r="AF41" s="1"/>
      <c r="AG41" s="68">
        <f>SUM(AG35:AG39)</f>
        <v>780.11767717062321</v>
      </c>
      <c r="AH41" s="68">
        <f>SUM(AH35:AH39)</f>
        <v>12221.843609006428</v>
      </c>
      <c r="AI41" s="1"/>
      <c r="AJ41" s="35"/>
      <c r="AK41" s="35"/>
    </row>
    <row r="42" spans="1:37" x14ac:dyDescent="0.3">
      <c r="A42" s="1"/>
      <c r="B42" s="69"/>
      <c r="C42" s="69"/>
      <c r="D42" s="69"/>
      <c r="E42" s="1"/>
      <c r="F42" s="35"/>
      <c r="G42" s="35"/>
      <c r="H42" s="1"/>
      <c r="I42" s="35"/>
      <c r="J42" s="35"/>
      <c r="K42" s="1"/>
      <c r="L42" s="35"/>
      <c r="M42" s="35"/>
      <c r="N42" s="1"/>
      <c r="O42" s="35"/>
      <c r="P42" s="35"/>
      <c r="Q42" s="1"/>
      <c r="R42" s="35"/>
      <c r="S42" s="35"/>
      <c r="T42" s="1"/>
      <c r="U42" s="35"/>
      <c r="V42" s="35"/>
      <c r="W42" s="1"/>
      <c r="X42" s="35"/>
      <c r="Y42" s="35"/>
      <c r="Z42" s="1"/>
      <c r="AA42" s="35"/>
      <c r="AB42" s="35"/>
      <c r="AC42" s="1"/>
      <c r="AD42" s="35"/>
      <c r="AE42" s="35"/>
      <c r="AF42" s="1"/>
      <c r="AG42" s="35"/>
      <c r="AH42" s="35"/>
      <c r="AI42" s="1"/>
      <c r="AJ42" s="35"/>
      <c r="AK42" s="35"/>
    </row>
    <row r="43" spans="1:37" x14ac:dyDescent="0.3">
      <c r="A43" s="1"/>
      <c r="B43" s="70"/>
      <c r="C43" s="70"/>
      <c r="D43" s="70"/>
      <c r="E43" s="1"/>
      <c r="F43" s="35"/>
      <c r="G43" s="1"/>
      <c r="H43" s="1"/>
      <c r="I43" s="35"/>
      <c r="J43" s="1"/>
      <c r="K43" s="1"/>
      <c r="L43" s="35"/>
      <c r="M43" s="1"/>
      <c r="N43" s="1"/>
      <c r="O43" s="35"/>
      <c r="P43" s="1"/>
      <c r="Q43" s="1"/>
      <c r="R43" s="35"/>
      <c r="S43" s="1"/>
      <c r="T43" s="1"/>
      <c r="U43" s="35"/>
      <c r="V43" s="1"/>
      <c r="W43" s="35"/>
      <c r="X43" s="1"/>
      <c r="Y43" s="35"/>
      <c r="Z43" s="35"/>
      <c r="AA43" s="1"/>
      <c r="AB43" s="35"/>
      <c r="AC43" s="35"/>
      <c r="AD43" s="1"/>
      <c r="AE43" s="35"/>
      <c r="AF43" s="35"/>
      <c r="AG43" s="1"/>
      <c r="AH43" s="35"/>
      <c r="AI43" s="35"/>
      <c r="AJ43" s="1"/>
      <c r="AK43" s="35"/>
    </row>
    <row r="44" spans="1:37" x14ac:dyDescent="0.3">
      <c r="A44" s="1" t="s">
        <v>73</v>
      </c>
      <c r="B44" s="70"/>
      <c r="C44" s="70"/>
      <c r="D44" s="70"/>
      <c r="E44" s="1"/>
      <c r="F44" s="35"/>
      <c r="G44" s="66">
        <f>G41</f>
        <v>0</v>
      </c>
      <c r="H44" s="1"/>
      <c r="I44" s="35"/>
      <c r="J44" s="66">
        <f>J41</f>
        <v>0</v>
      </c>
      <c r="K44" s="1"/>
      <c r="L44" s="35"/>
      <c r="M44" s="66">
        <f>M41</f>
        <v>2077.4484304840698</v>
      </c>
      <c r="N44" s="1"/>
      <c r="O44" s="35"/>
      <c r="P44" s="66">
        <f>P41</f>
        <v>12019.807600676353</v>
      </c>
      <c r="Q44" s="1"/>
      <c r="R44" s="35"/>
      <c r="S44" s="66">
        <f>S41</f>
        <v>11981.172200889192</v>
      </c>
      <c r="T44" s="1"/>
      <c r="U44" s="35"/>
      <c r="V44" s="66">
        <f>V41</f>
        <v>12789.770900359264</v>
      </c>
      <c r="W44" s="35"/>
      <c r="X44" s="1"/>
      <c r="Y44" s="66">
        <f>Y41</f>
        <v>12674.958454679974</v>
      </c>
      <c r="Z44" s="35"/>
      <c r="AA44" s="1"/>
      <c r="AB44" s="66">
        <f>AB41</f>
        <v>12541.03417926031</v>
      </c>
      <c r="AC44" s="35"/>
      <c r="AD44" s="1"/>
      <c r="AE44" s="66">
        <f>AE41</f>
        <v>12389.527020479496</v>
      </c>
      <c r="AF44" s="35"/>
      <c r="AG44" s="1"/>
      <c r="AH44" s="66">
        <f>AH41</f>
        <v>12221.843609006428</v>
      </c>
      <c r="AI44" s="35"/>
      <c r="AJ44" s="1"/>
      <c r="AK44" s="35"/>
    </row>
    <row r="45" spans="1:37" x14ac:dyDescent="0.3">
      <c r="A45" s="1"/>
      <c r="B45" s="129"/>
      <c r="C45" s="129"/>
      <c r="D45" s="129"/>
      <c r="E45" s="1"/>
      <c r="F45" s="73"/>
      <c r="G45" s="1"/>
      <c r="H45" s="1"/>
      <c r="I45" s="73"/>
      <c r="J45" s="1"/>
      <c r="K45" s="1"/>
      <c r="L45" s="73"/>
      <c r="M45" s="1"/>
      <c r="N45" s="1"/>
      <c r="O45" s="73"/>
      <c r="P45" s="1"/>
      <c r="Q45" s="1"/>
      <c r="R45" s="73"/>
      <c r="S45" s="1"/>
      <c r="T45" s="1"/>
      <c r="U45" s="73"/>
      <c r="V45" s="1"/>
      <c r="W45" s="1"/>
      <c r="X45" s="74"/>
      <c r="Y45" s="1"/>
      <c r="Z45" s="1"/>
      <c r="AA45" s="74"/>
      <c r="AB45" s="1"/>
      <c r="AC45" s="1"/>
      <c r="AD45" s="74"/>
      <c r="AE45" s="1"/>
      <c r="AF45" s="1"/>
      <c r="AG45" s="74"/>
      <c r="AH45" s="1"/>
      <c r="AI45" s="1"/>
      <c r="AJ45" s="74"/>
      <c r="AK45" s="1"/>
    </row>
    <row r="46" spans="1:37" x14ac:dyDescent="0.3">
      <c r="A46" s="1" t="s">
        <v>74</v>
      </c>
      <c r="B46" s="1"/>
      <c r="C46" s="1"/>
      <c r="D46" s="1"/>
      <c r="E46" s="22"/>
      <c r="F46" s="22"/>
      <c r="G46" s="66">
        <f>G44/12</f>
        <v>0</v>
      </c>
      <c r="H46" s="22"/>
      <c r="I46" s="22"/>
      <c r="J46" s="66">
        <f>J44/12</f>
        <v>0</v>
      </c>
      <c r="K46" s="22"/>
      <c r="L46" s="22"/>
      <c r="M46" s="66">
        <f>M44/12</f>
        <v>173.12070254033915</v>
      </c>
      <c r="N46" s="22"/>
      <c r="O46" s="22"/>
      <c r="P46" s="66">
        <f>P44/12</f>
        <v>1001.6506333896961</v>
      </c>
      <c r="Q46" s="22"/>
      <c r="R46" s="22"/>
      <c r="S46" s="66">
        <f>S44/12</f>
        <v>998.43101674076604</v>
      </c>
      <c r="T46" s="22"/>
      <c r="U46" s="22"/>
      <c r="V46" s="66">
        <f>V44/12</f>
        <v>1065.8142416966054</v>
      </c>
      <c r="W46" s="22"/>
      <c r="X46" s="1"/>
      <c r="Y46" s="66">
        <f>Y44/12</f>
        <v>1056.2465378899979</v>
      </c>
      <c r="Z46" s="22"/>
      <c r="AA46" s="1"/>
      <c r="AB46" s="66">
        <f>AB44/12</f>
        <v>1045.0861816050258</v>
      </c>
      <c r="AC46" s="22"/>
      <c r="AD46" s="1"/>
      <c r="AE46" s="66">
        <f>AE44/12</f>
        <v>1032.460585039958</v>
      </c>
      <c r="AF46" s="22"/>
      <c r="AG46" s="1"/>
      <c r="AH46" s="66">
        <f>AH44/12</f>
        <v>1018.4869674172023</v>
      </c>
      <c r="AI46" s="115"/>
      <c r="AJ46" s="1"/>
      <c r="AK46" s="35"/>
    </row>
    <row r="47" spans="1:37" x14ac:dyDescent="0.3">
      <c r="A47" s="3"/>
      <c r="B47" s="1"/>
      <c r="C47" s="1"/>
      <c r="D47" s="1"/>
      <c r="E47" s="1"/>
      <c r="F47" s="1"/>
      <c r="G47" s="1"/>
      <c r="H47" s="1"/>
      <c r="I47" s="1"/>
      <c r="J47" s="1"/>
      <c r="K47" s="1"/>
      <c r="L47" s="1"/>
      <c r="M47" s="1"/>
      <c r="N47" s="1"/>
      <c r="O47" s="1"/>
      <c r="P47" s="1"/>
      <c r="Q47" s="1"/>
      <c r="R47" s="1"/>
      <c r="S47" s="22"/>
      <c r="T47" s="22"/>
      <c r="U47" s="22"/>
      <c r="V47" s="75"/>
      <c r="W47" s="22"/>
      <c r="X47" s="1"/>
      <c r="Y47" s="22"/>
      <c r="Z47" s="22"/>
      <c r="AA47" s="1"/>
      <c r="AB47" s="1"/>
      <c r="AC47" s="22"/>
      <c r="AD47" s="1"/>
      <c r="AE47" s="22"/>
      <c r="AF47" s="22"/>
      <c r="AG47" s="1"/>
      <c r="AH47" s="1"/>
      <c r="AI47" s="115"/>
      <c r="AJ47" s="1"/>
      <c r="AK47" s="1"/>
    </row>
    <row r="48" spans="1:37" ht="12.75" customHeight="1" x14ac:dyDescent="0.3">
      <c r="A48" s="188" t="s">
        <v>75</v>
      </c>
      <c r="B48" s="188"/>
      <c r="C48" s="188"/>
      <c r="D48" s="188"/>
      <c r="E48" s="188"/>
      <c r="F48" s="188"/>
      <c r="G48" s="188"/>
      <c r="H48" s="188"/>
      <c r="I48" s="188"/>
      <c r="J48" s="188"/>
      <c r="K48" s="188"/>
      <c r="L48" s="188"/>
      <c r="M48" s="188"/>
      <c r="N48" s="188"/>
      <c r="O48" s="188"/>
      <c r="P48" s="188"/>
      <c r="Q48" s="188"/>
      <c r="R48" s="76"/>
      <c r="S48" s="76"/>
      <c r="T48" s="76"/>
      <c r="U48" s="76"/>
      <c r="V48" s="76"/>
      <c r="W48" s="76"/>
      <c r="X48" s="76"/>
      <c r="Y48" s="76"/>
      <c r="Z48" s="76"/>
      <c r="AA48" s="76"/>
      <c r="AB48" s="76"/>
      <c r="AC48" s="1"/>
      <c r="AD48" s="1"/>
      <c r="AE48" s="1"/>
      <c r="AF48" s="1"/>
      <c r="AG48" s="1"/>
      <c r="AH48" s="1"/>
      <c r="AI48" s="1"/>
      <c r="AJ48" s="1"/>
      <c r="AK48" s="1"/>
    </row>
    <row r="49" spans="1:37" ht="73.5" customHeight="1" x14ac:dyDescent="0.3">
      <c r="A49" s="188"/>
      <c r="B49" s="188"/>
      <c r="C49" s="188"/>
      <c r="D49" s="188"/>
      <c r="E49" s="188"/>
      <c r="F49" s="188"/>
      <c r="G49" s="188"/>
      <c r="H49" s="188"/>
      <c r="I49" s="188"/>
      <c r="J49" s="188"/>
      <c r="K49" s="188"/>
      <c r="L49" s="188"/>
      <c r="M49" s="188"/>
      <c r="N49" s="188"/>
      <c r="O49" s="188"/>
      <c r="P49" s="188"/>
      <c r="Q49" s="188"/>
      <c r="R49" s="76"/>
      <c r="S49" s="76"/>
      <c r="T49" s="76"/>
      <c r="U49" s="76"/>
      <c r="V49" s="76"/>
      <c r="W49" s="76"/>
      <c r="X49" s="76"/>
      <c r="Y49" s="76"/>
      <c r="Z49" s="76"/>
      <c r="AA49" s="76"/>
      <c r="AB49" s="76"/>
      <c r="AC49" s="1"/>
      <c r="AD49" s="1"/>
      <c r="AE49" s="1"/>
      <c r="AF49" s="1"/>
      <c r="AG49" s="1"/>
      <c r="AH49" s="1"/>
      <c r="AI49" s="1"/>
      <c r="AJ49" s="1"/>
      <c r="AK49" s="1"/>
    </row>
    <row r="50" spans="1:37" ht="15" customHeight="1" x14ac:dyDescent="0.3">
      <c r="A50" s="77" t="s">
        <v>76</v>
      </c>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1"/>
      <c r="AD50" s="1"/>
      <c r="AE50" s="1"/>
      <c r="AF50" s="1"/>
      <c r="AG50" s="1"/>
      <c r="AH50" s="1"/>
      <c r="AI50" s="1"/>
      <c r="AJ50" s="1"/>
      <c r="AK50" s="1"/>
    </row>
    <row r="51" spans="1:37" x14ac:dyDescent="0.3">
      <c r="A51" s="189"/>
      <c r="B51" s="189"/>
      <c r="C51" s="177"/>
      <c r="D51" s="3"/>
      <c r="E51" s="3"/>
      <c r="F51" s="1"/>
      <c r="G51" s="1"/>
      <c r="H51" s="1"/>
      <c r="I51" s="1"/>
      <c r="J51" s="1"/>
      <c r="K51" s="1"/>
      <c r="L51" s="1"/>
      <c r="M51" s="1"/>
      <c r="N51" s="1"/>
      <c r="O51" s="1"/>
      <c r="P51" s="1"/>
      <c r="Q51" s="1"/>
      <c r="R51" s="1"/>
      <c r="S51" s="44"/>
      <c r="T51" s="44"/>
      <c r="U51" s="44"/>
      <c r="V51" s="44"/>
      <c r="W51" s="1"/>
      <c r="X51" s="1"/>
      <c r="Y51" s="1"/>
      <c r="Z51" s="1"/>
      <c r="AA51" s="1"/>
      <c r="AB51" s="1"/>
      <c r="AC51" s="1"/>
      <c r="AD51" s="1"/>
      <c r="AE51" s="1"/>
      <c r="AF51" s="1"/>
      <c r="AG51" s="1"/>
      <c r="AH51" s="1"/>
      <c r="AI51" s="1"/>
      <c r="AJ51" s="1"/>
      <c r="AK51" s="1"/>
    </row>
    <row r="52" spans="1:37" ht="16.2" thickBot="1" x14ac:dyDescent="0.35">
      <c r="A52" s="78" t="s">
        <v>77</v>
      </c>
      <c r="B52" s="1"/>
      <c r="C52" s="1"/>
      <c r="D52" s="1"/>
      <c r="E52" s="1"/>
      <c r="F52" s="1"/>
      <c r="G52" s="1"/>
      <c r="H52" s="1"/>
      <c r="I52" s="1"/>
      <c r="J52" s="1"/>
      <c r="K52" s="1"/>
      <c r="L52" s="1"/>
      <c r="M52" s="1"/>
      <c r="N52" s="1"/>
      <c r="O52" s="1"/>
      <c r="P52" s="1"/>
      <c r="Q52" s="1"/>
      <c r="R52" s="190"/>
      <c r="S52" s="190"/>
      <c r="T52" s="44"/>
      <c r="U52" s="190"/>
      <c r="V52" s="190"/>
      <c r="W52" s="1"/>
      <c r="X52" s="1"/>
      <c r="Y52" s="1"/>
      <c r="Z52" s="1"/>
      <c r="AA52" s="1"/>
      <c r="AB52" s="1"/>
      <c r="AC52" s="1"/>
      <c r="AD52" s="1"/>
      <c r="AE52" s="1"/>
      <c r="AF52" s="1"/>
      <c r="AG52" s="1"/>
      <c r="AH52" s="1"/>
      <c r="AI52" s="1"/>
      <c r="AJ52" s="1"/>
      <c r="AK52" s="1"/>
    </row>
    <row r="53" spans="1:37" ht="15" thickBot="1" x14ac:dyDescent="0.35">
      <c r="A53" s="79"/>
      <c r="B53" s="1"/>
      <c r="C53" s="1"/>
      <c r="D53" s="1"/>
      <c r="E53" s="1"/>
      <c r="F53" s="185">
        <f>H17-1</f>
        <v>2020</v>
      </c>
      <c r="G53" s="186"/>
      <c r="H53" s="1"/>
      <c r="I53" s="185">
        <f>H17</f>
        <v>2021</v>
      </c>
      <c r="J53" s="186"/>
      <c r="K53" s="1"/>
      <c r="L53" s="185">
        <f>K17</f>
        <v>2022</v>
      </c>
      <c r="M53" s="186"/>
      <c r="N53" s="1"/>
      <c r="O53" s="185">
        <f>N17</f>
        <v>2023</v>
      </c>
      <c r="P53" s="186"/>
      <c r="Q53" s="1"/>
      <c r="R53" s="185">
        <f>Q17</f>
        <v>2024</v>
      </c>
      <c r="S53" s="186"/>
      <c r="T53" s="1"/>
      <c r="U53" s="185">
        <f>T17</f>
        <v>2025</v>
      </c>
      <c r="V53" s="186"/>
      <c r="W53" s="1"/>
      <c r="X53" s="185">
        <f>W17</f>
        <v>2026</v>
      </c>
      <c r="Y53" s="186"/>
      <c r="Z53" s="1"/>
      <c r="AA53" s="185">
        <f>Z17</f>
        <v>2027</v>
      </c>
      <c r="AB53" s="186"/>
      <c r="AC53" s="1"/>
      <c r="AD53" s="185">
        <f>AC17</f>
        <v>2028</v>
      </c>
      <c r="AE53" s="186"/>
      <c r="AF53" s="1"/>
      <c r="AG53" s="185">
        <f>AF17</f>
        <v>2029</v>
      </c>
      <c r="AH53" s="186"/>
      <c r="AI53" s="1"/>
      <c r="AJ53" s="194"/>
      <c r="AK53" s="194"/>
    </row>
    <row r="54" spans="1:37" x14ac:dyDescent="0.3">
      <c r="A54" s="80" t="s">
        <v>78</v>
      </c>
      <c r="B54" s="1"/>
      <c r="C54" s="1"/>
      <c r="D54" s="1"/>
      <c r="E54" s="1"/>
      <c r="F54" s="3" t="s">
        <v>53</v>
      </c>
      <c r="G54" s="17" t="s">
        <v>54</v>
      </c>
      <c r="H54" s="1"/>
      <c r="I54" s="3" t="s">
        <v>53</v>
      </c>
      <c r="J54" s="17" t="s">
        <v>54</v>
      </c>
      <c r="K54" s="1"/>
      <c r="L54" s="3" t="s">
        <v>53</v>
      </c>
      <c r="M54" s="17" t="s">
        <v>54</v>
      </c>
      <c r="N54" s="1"/>
      <c r="O54" s="3" t="s">
        <v>53</v>
      </c>
      <c r="P54" s="17" t="s">
        <v>54</v>
      </c>
      <c r="Q54" s="1"/>
      <c r="R54" s="3" t="s">
        <v>53</v>
      </c>
      <c r="S54" s="17" t="s">
        <v>54</v>
      </c>
      <c r="T54" s="1"/>
      <c r="U54" s="3" t="s">
        <v>53</v>
      </c>
      <c r="V54" s="17" t="s">
        <v>54</v>
      </c>
      <c r="W54" s="1"/>
      <c r="X54" s="3" t="s">
        <v>53</v>
      </c>
      <c r="Y54" s="17" t="s">
        <v>54</v>
      </c>
      <c r="Z54" s="1"/>
      <c r="AA54" s="3" t="s">
        <v>53</v>
      </c>
      <c r="AB54" s="17" t="s">
        <v>54</v>
      </c>
      <c r="AC54" s="1"/>
      <c r="AD54" s="3" t="s">
        <v>53</v>
      </c>
      <c r="AE54" s="17" t="s">
        <v>54</v>
      </c>
      <c r="AF54" s="1"/>
      <c r="AG54" s="3" t="s">
        <v>53</v>
      </c>
      <c r="AH54" s="17" t="s">
        <v>54</v>
      </c>
      <c r="AI54" s="1"/>
      <c r="AJ54" s="3"/>
      <c r="AK54" s="17"/>
    </row>
    <row r="55" spans="1:37" x14ac:dyDescent="0.3">
      <c r="A55" s="81"/>
      <c r="B55" s="1"/>
      <c r="C55" s="1"/>
      <c r="D55" s="1"/>
      <c r="E55" s="1"/>
      <c r="F55" s="3"/>
      <c r="G55" s="17"/>
      <c r="H55" s="1"/>
      <c r="I55" s="3"/>
      <c r="J55" s="17"/>
      <c r="K55" s="45"/>
      <c r="L55" s="3"/>
      <c r="M55" s="17"/>
      <c r="N55" s="45"/>
      <c r="O55" s="3"/>
      <c r="P55" s="17"/>
      <c r="Q55" s="45"/>
      <c r="R55" s="3"/>
      <c r="S55" s="17"/>
      <c r="T55" s="45"/>
      <c r="U55" s="3"/>
      <c r="V55" s="17"/>
      <c r="W55" s="45"/>
      <c r="X55" s="3"/>
      <c r="Y55" s="17"/>
      <c r="Z55" s="45"/>
      <c r="AA55" s="3"/>
      <c r="AB55" s="17"/>
      <c r="AC55" s="45" t="s">
        <v>55</v>
      </c>
      <c r="AD55" s="3"/>
      <c r="AE55" s="17"/>
      <c r="AF55" s="45" t="s">
        <v>55</v>
      </c>
      <c r="AG55" s="3"/>
      <c r="AH55" s="17"/>
      <c r="AI55" s="45"/>
      <c r="AJ55" s="3"/>
      <c r="AK55" s="17"/>
    </row>
    <row r="56" spans="1:37" x14ac:dyDescent="0.3">
      <c r="A56" s="79" t="s">
        <v>79</v>
      </c>
      <c r="B56" s="1"/>
      <c r="C56" s="1"/>
      <c r="D56" s="1"/>
      <c r="E56" s="1"/>
      <c r="F56" s="33">
        <f>F34</f>
        <v>0</v>
      </c>
      <c r="G56" s="83">
        <f>G34</f>
        <v>0</v>
      </c>
      <c r="H56" s="1"/>
      <c r="I56" s="33">
        <f>I34</f>
        <v>0</v>
      </c>
      <c r="J56" s="83">
        <f>J34</f>
        <v>0</v>
      </c>
      <c r="K56" s="33"/>
      <c r="L56" s="33">
        <f>L34</f>
        <v>148.43608888319997</v>
      </c>
      <c r="M56" s="83">
        <f>M34</f>
        <v>2325.4987258367996</v>
      </c>
      <c r="N56" s="33"/>
      <c r="O56" s="33">
        <f>O34</f>
        <v>291.75369194284133</v>
      </c>
      <c r="P56" s="83">
        <f>P34</f>
        <v>4570.8078404378466</v>
      </c>
      <c r="Q56" s="33"/>
      <c r="R56" s="33">
        <f>R34</f>
        <v>281.5167202957241</v>
      </c>
      <c r="S56" s="83">
        <f>S34</f>
        <v>4410.4286179663432</v>
      </c>
      <c r="T56" s="33"/>
      <c r="U56" s="33">
        <f>U34</f>
        <v>298.02563936044135</v>
      </c>
      <c r="V56" s="83">
        <f>V34</f>
        <v>4669.0683499802471</v>
      </c>
      <c r="W56" s="33"/>
      <c r="X56" s="33">
        <f>X34</f>
        <v>286.77938881853788</v>
      </c>
      <c r="Y56" s="83">
        <f>Y34</f>
        <v>4492.8770914904262</v>
      </c>
      <c r="Z56" s="33"/>
      <c r="AA56" s="33">
        <f>AA34</f>
        <v>275.53313827663447</v>
      </c>
      <c r="AB56" s="83">
        <f>AB34</f>
        <v>4316.6858330006062</v>
      </c>
      <c r="AC56" s="33"/>
      <c r="AD56" s="33">
        <f>AD34</f>
        <v>264.28688773473101</v>
      </c>
      <c r="AE56" s="83">
        <f>AE34</f>
        <v>4140.4945745107852</v>
      </c>
      <c r="AF56" s="33"/>
      <c r="AG56" s="33">
        <f>AG34</f>
        <v>253.04063719282755</v>
      </c>
      <c r="AH56" s="83">
        <f>AH34</f>
        <v>3964.3033160209648</v>
      </c>
      <c r="AI56" s="33"/>
      <c r="AJ56" s="33"/>
      <c r="AK56" s="83"/>
    </row>
    <row r="57" spans="1:37" x14ac:dyDescent="0.3">
      <c r="A57" s="79" t="s">
        <v>80</v>
      </c>
      <c r="B57" s="1"/>
      <c r="C57" s="1"/>
      <c r="D57" s="1"/>
      <c r="E57" s="1"/>
      <c r="F57" s="114">
        <f>F38</f>
        <v>0</v>
      </c>
      <c r="G57" s="114">
        <f>G38</f>
        <v>0</v>
      </c>
      <c r="H57" s="1"/>
      <c r="I57" s="114">
        <f>I38</f>
        <v>0</v>
      </c>
      <c r="J57" s="114">
        <f>J38</f>
        <v>0</v>
      </c>
      <c r="K57" s="32"/>
      <c r="L57" s="114">
        <f>L38</f>
        <v>161.31551999999996</v>
      </c>
      <c r="M57" s="114">
        <f>M38</f>
        <v>2527.2764799999995</v>
      </c>
      <c r="N57" s="32"/>
      <c r="O57" s="114">
        <f>O38</f>
        <v>300.3806234482758</v>
      </c>
      <c r="P57" s="114">
        <f>P38</f>
        <v>4705.9631006896534</v>
      </c>
      <c r="Q57" s="32"/>
      <c r="R57" s="114">
        <f>R38</f>
        <v>300.3806234482758</v>
      </c>
      <c r="S57" s="114">
        <f>S38</f>
        <v>4705.9631006896534</v>
      </c>
      <c r="T57" s="32"/>
      <c r="U57" s="114">
        <f>U38</f>
        <v>300.3806234482758</v>
      </c>
      <c r="V57" s="114">
        <f>V38</f>
        <v>4705.9631006896534</v>
      </c>
      <c r="W57" s="32"/>
      <c r="X57" s="114">
        <f>X38</f>
        <v>300.3806234482758</v>
      </c>
      <c r="Y57" s="114">
        <f>Y38</f>
        <v>4705.9631006896534</v>
      </c>
      <c r="Z57" s="32"/>
      <c r="AA57" s="114">
        <f>AA38</f>
        <v>300.3806234482758</v>
      </c>
      <c r="AB57" s="114">
        <f>AB38</f>
        <v>4705.9631006896534</v>
      </c>
      <c r="AC57" s="32"/>
      <c r="AD57" s="114">
        <f>AD38</f>
        <v>300.3806234482758</v>
      </c>
      <c r="AE57" s="114">
        <f>AE38</f>
        <v>4705.9631006896534</v>
      </c>
      <c r="AF57" s="32"/>
      <c r="AG57" s="114">
        <f>AG38</f>
        <v>300.3806234482758</v>
      </c>
      <c r="AH57" s="114">
        <f>AH38</f>
        <v>4705.9631006896534</v>
      </c>
      <c r="AI57" s="32"/>
      <c r="AJ57" s="32"/>
      <c r="AK57" s="32"/>
    </row>
    <row r="58" spans="1:37" x14ac:dyDescent="0.3">
      <c r="A58" s="79" t="s">
        <v>81</v>
      </c>
      <c r="B58" s="1"/>
      <c r="C58" s="1"/>
      <c r="D58" s="1"/>
      <c r="E58" s="1"/>
      <c r="F58" s="32">
        <f>-F96*$F$19</f>
        <v>0</v>
      </c>
      <c r="G58" s="32">
        <f>-F96*$G$19</f>
        <v>0</v>
      </c>
      <c r="H58" s="1"/>
      <c r="I58" s="32">
        <f>-G96*$F$19</f>
        <v>0</v>
      </c>
      <c r="J58" s="32">
        <f>-G96*$G$19</f>
        <v>0</v>
      </c>
      <c r="K58" s="32"/>
      <c r="L58" s="32">
        <f>-H96*$F$19</f>
        <v>-1064.6824319999998</v>
      </c>
      <c r="M58" s="32">
        <f>-H96*$G$19</f>
        <v>-16680.024767999996</v>
      </c>
      <c r="N58" s="32"/>
      <c r="O58" s="32">
        <f>-I96*$F$19</f>
        <v>-624.61369343999979</v>
      </c>
      <c r="P58" s="32">
        <f>-I96*$G$19</f>
        <v>-9785.6145305599966</v>
      </c>
      <c r="Q58" s="32"/>
      <c r="R58" s="32">
        <f>-J96*$F$19</f>
        <v>-574.64459796479991</v>
      </c>
      <c r="S58" s="32">
        <f>-J96*$G$19</f>
        <v>-9002.7653681151987</v>
      </c>
      <c r="T58" s="32"/>
      <c r="U58" s="32">
        <f>-K96*$F$19</f>
        <v>-528.6730301276159</v>
      </c>
      <c r="V58" s="32">
        <f>-K96*$G$19</f>
        <v>-8282.5441386659822</v>
      </c>
      <c r="W58" s="32"/>
      <c r="X58" s="32">
        <f>-L96*$F$19</f>
        <v>-486.37918771740664</v>
      </c>
      <c r="Y58" s="32">
        <f>-L96*$G$19</f>
        <v>-7619.9406075727038</v>
      </c>
      <c r="Z58" s="32"/>
      <c r="AA58" s="32">
        <f>-M96*$F$19</f>
        <v>-447.46885270001411</v>
      </c>
      <c r="AB58" s="32">
        <f>-M96*$G$19</f>
        <v>-7010.3453589668879</v>
      </c>
      <c r="AC58" s="85"/>
      <c r="AD58" s="32">
        <f>-N96*$F$19</f>
        <v>-411.67134448401293</v>
      </c>
      <c r="AE58" s="32">
        <f>-N96*$G$19</f>
        <v>-6449.5177302495358</v>
      </c>
      <c r="AF58" s="32"/>
      <c r="AG58" s="32">
        <f>-O96*$F$19</f>
        <v>-378.73763692529195</v>
      </c>
      <c r="AH58" s="32">
        <f>-O96*$G$19</f>
        <v>-5933.556311829574</v>
      </c>
      <c r="AI58" s="32"/>
      <c r="AJ58" s="32"/>
      <c r="AK58" s="32"/>
    </row>
    <row r="59" spans="1:37" x14ac:dyDescent="0.3">
      <c r="A59" s="81" t="s">
        <v>82</v>
      </c>
      <c r="B59" s="1"/>
      <c r="C59" s="1"/>
      <c r="D59" s="1"/>
      <c r="E59" s="1"/>
      <c r="F59" s="130">
        <f>SUM(F56:F58)</f>
        <v>0</v>
      </c>
      <c r="G59" s="130">
        <f>SUM(G56:G58)</f>
        <v>0</v>
      </c>
      <c r="H59" s="1"/>
      <c r="I59" s="130">
        <f>SUM(I56:I58)</f>
        <v>0</v>
      </c>
      <c r="J59" s="130">
        <f>SUM(J56:J58)</f>
        <v>0</v>
      </c>
      <c r="K59" s="32"/>
      <c r="L59" s="130">
        <f>SUM(L56:L58)</f>
        <v>-754.93082311679996</v>
      </c>
      <c r="M59" s="130">
        <f>SUM(M56:M58)</f>
        <v>-11827.249562163197</v>
      </c>
      <c r="N59" s="32"/>
      <c r="O59" s="130">
        <f>SUM(O56:O58)</f>
        <v>-32.479378048882722</v>
      </c>
      <c r="P59" s="130">
        <f>SUM(P56:P58)</f>
        <v>-508.84358943249754</v>
      </c>
      <c r="Q59" s="32"/>
      <c r="R59" s="130">
        <f>SUM(R56:R58)</f>
        <v>7.2527457792000405</v>
      </c>
      <c r="S59" s="130">
        <f>SUM(S56:S58)</f>
        <v>113.62635054079692</v>
      </c>
      <c r="T59" s="32"/>
      <c r="U59" s="130">
        <f>SUM(U56:U58)</f>
        <v>69.733232681101299</v>
      </c>
      <c r="V59" s="130">
        <f>SUM(V56:V58)</f>
        <v>1092.4873120039174</v>
      </c>
      <c r="W59" s="32"/>
      <c r="X59" s="130">
        <f>SUM(X56:X58)</f>
        <v>100.7808245494071</v>
      </c>
      <c r="Y59" s="130">
        <f>SUM(Y56:Y58)</f>
        <v>1578.8995846073758</v>
      </c>
      <c r="Z59" s="32"/>
      <c r="AA59" s="130">
        <f>SUM(AA56:AA58)</f>
        <v>128.44490902489616</v>
      </c>
      <c r="AB59" s="130">
        <f>SUM(AB56:AB58)</f>
        <v>2012.3035747233716</v>
      </c>
      <c r="AC59" s="85"/>
      <c r="AD59" s="130">
        <f>SUM(AD56:AD58)</f>
        <v>152.99616669899387</v>
      </c>
      <c r="AE59" s="130">
        <f>SUM(AE56:AE58)</f>
        <v>2396.9399449509037</v>
      </c>
      <c r="AF59" s="32"/>
      <c r="AG59" s="130">
        <f>SUM(AG56:AG58)</f>
        <v>174.68362371581139</v>
      </c>
      <c r="AH59" s="130">
        <f>SUM(AH56:AH58)</f>
        <v>2736.7101048810437</v>
      </c>
      <c r="AI59" s="32"/>
      <c r="AJ59" s="32"/>
      <c r="AK59" s="32"/>
    </row>
    <row r="60" spans="1:37" x14ac:dyDescent="0.3">
      <c r="A60" s="79"/>
      <c r="B60" s="179" t="s">
        <v>115</v>
      </c>
      <c r="C60" s="179" t="s">
        <v>116</v>
      </c>
      <c r="D60" s="179" t="s">
        <v>117</v>
      </c>
      <c r="E60" s="1"/>
      <c r="F60" s="32"/>
      <c r="G60" s="32"/>
      <c r="H60" s="1"/>
      <c r="I60" s="32"/>
      <c r="J60" s="32"/>
      <c r="K60" s="32"/>
      <c r="L60" s="32"/>
      <c r="M60" s="32"/>
      <c r="N60" s="32"/>
      <c r="O60" s="32"/>
      <c r="P60" s="32"/>
      <c r="Q60" s="32"/>
      <c r="R60" s="32"/>
      <c r="S60" s="32"/>
      <c r="T60" s="32"/>
      <c r="U60" s="32"/>
      <c r="V60" s="32"/>
      <c r="W60" s="32"/>
      <c r="X60" s="32"/>
      <c r="Y60" s="32"/>
      <c r="Z60" s="32"/>
      <c r="AA60" s="32"/>
      <c r="AB60" s="32"/>
      <c r="AC60" s="85"/>
      <c r="AD60" s="32"/>
      <c r="AE60" s="32"/>
      <c r="AF60" s="32"/>
      <c r="AG60" s="32"/>
      <c r="AH60" s="32"/>
      <c r="AI60" s="32"/>
      <c r="AJ60" s="32"/>
      <c r="AK60" s="32"/>
    </row>
    <row r="61" spans="1:37" x14ac:dyDescent="0.3">
      <c r="A61" s="79" t="s">
        <v>83</v>
      </c>
      <c r="B61" s="119">
        <v>0.26500000000000001</v>
      </c>
      <c r="C61" s="119">
        <v>0.26500000000000001</v>
      </c>
      <c r="D61" s="119">
        <v>0.26500000000000001</v>
      </c>
      <c r="E61" s="44"/>
      <c r="F61" s="131">
        <f>IF(AND(F$53&gt;=$B$60, F$53&lt;$D$60),$B$61,$D$61)</f>
        <v>0.26500000000000001</v>
      </c>
      <c r="G61" s="131">
        <f>IF(AND(F$53&gt;=$B$60, F$53&lt;$D$60),$B$61,$D$61)</f>
        <v>0.26500000000000001</v>
      </c>
      <c r="H61" s="44"/>
      <c r="I61" s="131">
        <f>IF(AND(I$53&gt;=$B$60, I$53&lt;$D$60),$B$61,$D$61)</f>
        <v>0.26500000000000001</v>
      </c>
      <c r="J61" s="131">
        <f>IF(AND(I$53&gt;=$B$60, I$53&lt;$D$60),$B$61,$D$61)</f>
        <v>0.26500000000000001</v>
      </c>
      <c r="K61" s="85"/>
      <c r="L61" s="131">
        <f>IF(AND(L$53&gt;=$B$60, L$53&lt;$D$60),$B$61,$D$61)</f>
        <v>0.26500000000000001</v>
      </c>
      <c r="M61" s="131">
        <f>IF(AND(L$53&gt;=$B$60, L$53&lt;$D$60),$B$61,$D$61)</f>
        <v>0.26500000000000001</v>
      </c>
      <c r="N61" s="85"/>
      <c r="O61" s="131">
        <f>IF(AND(O$53&gt;=$B$60, O$53&lt;$D$60),$B$61,$D$61)</f>
        <v>0.26500000000000001</v>
      </c>
      <c r="P61" s="131">
        <f>IF(AND(O$53&gt;=$B$60, O$53&lt;$D$60),$B$61,$D$61)</f>
        <v>0.26500000000000001</v>
      </c>
      <c r="Q61" s="85"/>
      <c r="R61" s="131">
        <f>IF(AND(R$53&gt;=$B$60, R$53&lt;$D$60),$B$61,$D$61)</f>
        <v>0.26500000000000001</v>
      </c>
      <c r="S61" s="131">
        <f>IF(AND(R$53&gt;=$B$60, R$53&lt;$D$60),$B$61,$D$61)</f>
        <v>0.26500000000000001</v>
      </c>
      <c r="T61" s="85"/>
      <c r="U61" s="131">
        <f>IF(AND(U$53&gt;=$B$60, U$53&lt;$D$60),$B$61,$D$61)</f>
        <v>0.26500000000000001</v>
      </c>
      <c r="V61" s="131">
        <f>IF(AND(U$53&gt;=$B$60, U$53&lt;$D$60),$B$61,$D$61)</f>
        <v>0.26500000000000001</v>
      </c>
      <c r="W61" s="85"/>
      <c r="X61" s="131">
        <f>IF(AND(X$53&gt;=$B$60, X$53&lt;$D$60),$B$61,$D$61)</f>
        <v>0.26500000000000001</v>
      </c>
      <c r="Y61" s="131">
        <f>IF(AND(X$53&gt;=$B$60, X$53&lt;$D$60),$B$61,$D$61)</f>
        <v>0.26500000000000001</v>
      </c>
      <c r="Z61" s="85"/>
      <c r="AA61" s="131">
        <f>IF(AND(AA$53&gt;=$B$60, AA$53&lt;$D$60),$B$61,$D$61)</f>
        <v>0.26500000000000001</v>
      </c>
      <c r="AB61" s="131">
        <f>IF(AND(AA$53&gt;=$B$60, AA$53&lt;$D$60),$B$61,$D$61)</f>
        <v>0.26500000000000001</v>
      </c>
      <c r="AC61" s="85"/>
      <c r="AD61" s="131">
        <f>IF(AND(AD$53&gt;=$B$60, AD$53&lt;$D$60),$B$61,$D$61)</f>
        <v>0.26500000000000001</v>
      </c>
      <c r="AE61" s="131">
        <f>IF(AND(AD$53&gt;=$B$60, AD$53&lt;$D$60),$B$61,$D$61)</f>
        <v>0.26500000000000001</v>
      </c>
      <c r="AF61" s="32"/>
      <c r="AG61" s="131">
        <f>IF(AND(AG$53&gt;=$B$60, AG$53&lt;$D$60),$B$61,$D$61)</f>
        <v>0.26500000000000001</v>
      </c>
      <c r="AH61" s="131">
        <f>IF(AND(AG$53&gt;=$B$60, AG$53&lt;$D$60),$B$61,$D$61)</f>
        <v>0.26500000000000001</v>
      </c>
      <c r="AI61" s="32"/>
      <c r="AJ61" s="132"/>
      <c r="AK61" s="132"/>
    </row>
    <row r="62" spans="1:37"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row>
    <row r="63" spans="1:37" x14ac:dyDescent="0.3">
      <c r="A63" s="79" t="s">
        <v>84</v>
      </c>
      <c r="B63" s="1"/>
      <c r="C63" s="1"/>
      <c r="D63" s="1"/>
      <c r="E63" s="1"/>
      <c r="F63" s="133">
        <f>F59*F61</f>
        <v>0</v>
      </c>
      <c r="G63" s="133">
        <f>G59*G61</f>
        <v>0</v>
      </c>
      <c r="H63" s="1"/>
      <c r="I63" s="133">
        <f>I59*I61</f>
        <v>0</v>
      </c>
      <c r="J63" s="133">
        <f>J59*J61</f>
        <v>0</v>
      </c>
      <c r="K63" s="32"/>
      <c r="L63" s="133">
        <f>L59*L61</f>
        <v>-200.056668125952</v>
      </c>
      <c r="M63" s="133">
        <f>M59*M61</f>
        <v>-3134.2211339732476</v>
      </c>
      <c r="N63" s="32"/>
      <c r="O63" s="133">
        <f>O59*O61</f>
        <v>-8.607035182953922</v>
      </c>
      <c r="P63" s="133">
        <f>P59*P61</f>
        <v>-134.84355119961185</v>
      </c>
      <c r="Q63" s="32"/>
      <c r="R63" s="133">
        <f>R59*R61</f>
        <v>1.9219776314880108</v>
      </c>
      <c r="S63" s="133">
        <f>S59*S61</f>
        <v>30.110982893311185</v>
      </c>
      <c r="T63" s="32"/>
      <c r="U63" s="133">
        <f>U59*U61</f>
        <v>18.479306660491844</v>
      </c>
      <c r="V63" s="133">
        <f>V59*V61</f>
        <v>289.50913768103811</v>
      </c>
      <c r="W63" s="32"/>
      <c r="X63" s="133">
        <f>X59*X61</f>
        <v>26.706918505592881</v>
      </c>
      <c r="Y63" s="133">
        <f>Y59*Y61</f>
        <v>418.40838992095462</v>
      </c>
      <c r="Z63" s="32"/>
      <c r="AA63" s="133">
        <f>AA59*AA61</f>
        <v>34.037900891597488</v>
      </c>
      <c r="AB63" s="133">
        <f>AB59*AB61</f>
        <v>533.26044730169349</v>
      </c>
      <c r="AC63" s="32"/>
      <c r="AD63" s="133">
        <f>AD59*AD61</f>
        <v>40.543984175233376</v>
      </c>
      <c r="AE63" s="133">
        <f>AE59*AE61</f>
        <v>635.18908541198948</v>
      </c>
      <c r="AF63" s="32"/>
      <c r="AG63" s="133">
        <f>AG59*AG61</f>
        <v>46.291160284690022</v>
      </c>
      <c r="AH63" s="133">
        <f>AH59*AH61</f>
        <v>725.22817779347656</v>
      </c>
      <c r="AI63" s="32"/>
      <c r="AJ63" s="134"/>
      <c r="AK63" s="134"/>
    </row>
    <row r="64" spans="1:37" x14ac:dyDescent="0.3">
      <c r="A64" s="89" t="s">
        <v>85</v>
      </c>
      <c r="B64" s="1"/>
      <c r="C64" s="1"/>
      <c r="D64" s="1"/>
      <c r="E64" s="1"/>
      <c r="F64" s="79"/>
      <c r="G64" s="79"/>
      <c r="H64" s="1"/>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row>
    <row r="65" spans="1:37" x14ac:dyDescent="0.3">
      <c r="A65" s="79" t="s">
        <v>84</v>
      </c>
      <c r="B65" s="1"/>
      <c r="C65" s="1"/>
      <c r="D65" s="1"/>
      <c r="E65" s="1"/>
      <c r="F65" s="135">
        <f>F63/(1-F61)</f>
        <v>0</v>
      </c>
      <c r="G65" s="135">
        <f>G63/(1-G61)</f>
        <v>0</v>
      </c>
      <c r="H65" s="1"/>
      <c r="I65" s="135">
        <f>I63/(1-I61)</f>
        <v>0</v>
      </c>
      <c r="J65" s="135">
        <f>J63/(1-J61)</f>
        <v>0</v>
      </c>
      <c r="K65" s="134"/>
      <c r="L65" s="135">
        <f>L63/(1-L61)</f>
        <v>-272.18594302850613</v>
      </c>
      <c r="M65" s="135">
        <f>M63/(1-M61)</f>
        <v>-4264.2464407799289</v>
      </c>
      <c r="N65" s="134"/>
      <c r="O65" s="135">
        <f>O63/(1-O61)</f>
        <v>-11.710251949597174</v>
      </c>
      <c r="P65" s="135">
        <f>P63/(1-P61)</f>
        <v>-183.46061387702292</v>
      </c>
      <c r="Q65" s="134"/>
      <c r="R65" s="135">
        <f>R63/(1-R61)</f>
        <v>2.6149355530449125</v>
      </c>
      <c r="S65" s="135">
        <f>S63/(1-S61)</f>
        <v>40.967323664368962</v>
      </c>
      <c r="T65" s="134"/>
      <c r="U65" s="135">
        <f>U63/(1-U61)</f>
        <v>25.141913823798426</v>
      </c>
      <c r="V65" s="135">
        <f>V63/(1-V61)</f>
        <v>393.88998323950761</v>
      </c>
      <c r="W65" s="134"/>
      <c r="X65" s="135">
        <f>X63/(1-X61)</f>
        <v>36.335943545024328</v>
      </c>
      <c r="Y65" s="135">
        <f>Y63/(1-Y61)</f>
        <v>569.26311553871381</v>
      </c>
      <c r="Z65" s="134"/>
      <c r="AA65" s="135">
        <f>AA63/(1-AA61)</f>
        <v>46.310069240268689</v>
      </c>
      <c r="AB65" s="135">
        <f>AB63/(1-AB61)</f>
        <v>725.52441809754214</v>
      </c>
      <c r="AC65" s="134"/>
      <c r="AD65" s="135">
        <f>AD63/(1-AD61)</f>
        <v>55.161883231610034</v>
      </c>
      <c r="AE65" s="135">
        <f>AE63/(1-AE61)</f>
        <v>864.20283729522384</v>
      </c>
      <c r="AF65" s="134"/>
      <c r="AG65" s="135">
        <f>AG63/(1-AG61)</f>
        <v>62.981170455360576</v>
      </c>
      <c r="AH65" s="135">
        <f>AH63/(1-AH61)</f>
        <v>986.70500380064846</v>
      </c>
      <c r="AI65" s="134"/>
      <c r="AJ65" s="134"/>
      <c r="AK65" s="134"/>
    </row>
    <row r="66" spans="1:37" x14ac:dyDescent="0.3">
      <c r="A66" s="81" t="s">
        <v>86</v>
      </c>
      <c r="B66" s="1"/>
      <c r="C66" s="1"/>
      <c r="D66" s="1"/>
      <c r="E66" s="1"/>
      <c r="F66" s="136">
        <f>+F65</f>
        <v>0</v>
      </c>
      <c r="G66" s="136">
        <f>+G65</f>
        <v>0</v>
      </c>
      <c r="H66" s="1"/>
      <c r="I66" s="136">
        <f>+I65</f>
        <v>0</v>
      </c>
      <c r="J66" s="136">
        <f>+J65</f>
        <v>0</v>
      </c>
      <c r="K66" s="137"/>
      <c r="L66" s="136">
        <f>+L65</f>
        <v>-272.18594302850613</v>
      </c>
      <c r="M66" s="136">
        <f>+M65</f>
        <v>-4264.2464407799289</v>
      </c>
      <c r="N66" s="137"/>
      <c r="O66" s="136">
        <f>+O65</f>
        <v>-11.710251949597174</v>
      </c>
      <c r="P66" s="136">
        <f>+P65</f>
        <v>-183.46061387702292</v>
      </c>
      <c r="Q66" s="137"/>
      <c r="R66" s="136">
        <f>+R65</f>
        <v>2.6149355530449125</v>
      </c>
      <c r="S66" s="136">
        <f>+S65</f>
        <v>40.967323664368962</v>
      </c>
      <c r="T66" s="137"/>
      <c r="U66" s="136">
        <f>+U65</f>
        <v>25.141913823798426</v>
      </c>
      <c r="V66" s="136">
        <f>+V65</f>
        <v>393.88998323950761</v>
      </c>
      <c r="W66" s="137"/>
      <c r="X66" s="136">
        <f>+X65</f>
        <v>36.335943545024328</v>
      </c>
      <c r="Y66" s="136">
        <f>+Y65</f>
        <v>569.26311553871381</v>
      </c>
      <c r="Z66" s="137"/>
      <c r="AA66" s="136">
        <f>+AA65</f>
        <v>46.310069240268689</v>
      </c>
      <c r="AB66" s="136">
        <f>+AB65</f>
        <v>725.52441809754214</v>
      </c>
      <c r="AC66" s="137"/>
      <c r="AD66" s="136">
        <f>+AD65</f>
        <v>55.161883231610034</v>
      </c>
      <c r="AE66" s="136">
        <f>+AE65</f>
        <v>864.20283729522384</v>
      </c>
      <c r="AF66" s="137"/>
      <c r="AG66" s="136">
        <f>+AG65</f>
        <v>62.981170455360576</v>
      </c>
      <c r="AH66" s="136">
        <f>+AH65</f>
        <v>986.70500380064846</v>
      </c>
      <c r="AI66" s="137"/>
      <c r="AJ66" s="138"/>
      <c r="AK66" s="138"/>
    </row>
    <row r="67" spans="1:37" x14ac:dyDescent="0.3">
      <c r="A67" s="1"/>
      <c r="B67" s="77"/>
      <c r="C67" s="77"/>
      <c r="D67" s="77"/>
      <c r="E67" s="77"/>
      <c r="F67" s="77"/>
      <c r="G67" s="77"/>
      <c r="H67" s="77"/>
      <c r="I67" s="77"/>
      <c r="J67" s="77"/>
      <c r="K67" s="77"/>
      <c r="L67" s="77"/>
      <c r="M67" s="77"/>
      <c r="N67" s="77"/>
      <c r="O67" s="77"/>
      <c r="P67" s="77"/>
      <c r="Q67" s="77"/>
      <c r="R67" s="77"/>
      <c r="S67" s="94"/>
      <c r="T67" s="94"/>
      <c r="U67" s="94"/>
      <c r="V67" s="94"/>
      <c r="W67" s="1"/>
      <c r="X67" s="1"/>
      <c r="Y67" s="1"/>
      <c r="Z67" s="1"/>
      <c r="AA67" s="1"/>
      <c r="AB67" s="1"/>
      <c r="AC67" s="1"/>
      <c r="AD67" s="1"/>
      <c r="AE67" s="1"/>
      <c r="AF67" s="1"/>
      <c r="AG67" s="1"/>
      <c r="AH67" s="1"/>
      <c r="AI67" s="1"/>
      <c r="AJ67" s="1"/>
      <c r="AK67" s="1"/>
    </row>
    <row r="68" spans="1:37" ht="15" thickBot="1" x14ac:dyDescent="0.35">
      <c r="A68" s="1"/>
      <c r="B68" s="77"/>
      <c r="C68" s="77"/>
      <c r="D68" s="77"/>
      <c r="E68" s="77"/>
      <c r="F68" s="77"/>
      <c r="G68" s="77"/>
      <c r="H68" s="77"/>
      <c r="I68" s="77"/>
      <c r="J68" s="77"/>
      <c r="K68" s="95" t="s">
        <v>28</v>
      </c>
      <c r="L68" s="77"/>
      <c r="M68" s="77"/>
      <c r="N68" s="77"/>
      <c r="O68" s="77"/>
      <c r="P68" s="77"/>
      <c r="Q68" s="77"/>
      <c r="R68" s="77"/>
      <c r="S68" s="94"/>
      <c r="T68" s="94"/>
      <c r="U68" s="94"/>
      <c r="V68" s="94"/>
      <c r="W68" s="1"/>
      <c r="X68" s="1"/>
      <c r="Y68" s="1"/>
      <c r="Z68" s="1"/>
      <c r="AA68" s="1"/>
      <c r="AB68" s="1"/>
      <c r="AC68" s="1"/>
      <c r="AD68" s="1"/>
      <c r="AE68" s="1"/>
      <c r="AF68" s="1"/>
      <c r="AG68" s="1"/>
      <c r="AH68" s="1"/>
      <c r="AI68" s="1"/>
      <c r="AJ68" s="1"/>
      <c r="AK68" s="1"/>
    </row>
    <row r="69" spans="1:37" ht="16.2" thickBot="1" x14ac:dyDescent="0.35">
      <c r="A69" s="96"/>
      <c r="B69" s="96"/>
      <c r="C69" s="96"/>
      <c r="D69" s="96"/>
      <c r="E69" s="96"/>
      <c r="F69" s="139">
        <f>G69-1</f>
        <v>2020</v>
      </c>
      <c r="G69" s="139">
        <f>H69-1</f>
        <v>2021</v>
      </c>
      <c r="H69" s="139">
        <f>I69-1</f>
        <v>2022</v>
      </c>
      <c r="I69" s="139">
        <f>J69-1</f>
        <v>2023</v>
      </c>
      <c r="J69" s="139">
        <f>K69-1</f>
        <v>2024</v>
      </c>
      <c r="K69" s="140">
        <v>2025</v>
      </c>
      <c r="L69" s="141">
        <f>K69+1</f>
        <v>2026</v>
      </c>
      <c r="M69" s="141">
        <f>L69+1</f>
        <v>2027</v>
      </c>
      <c r="N69" s="141">
        <f>M69+1</f>
        <v>2028</v>
      </c>
      <c r="O69" s="139">
        <f>N69+1</f>
        <v>2029</v>
      </c>
      <c r="P69" s="142"/>
      <c r="R69" s="1"/>
      <c r="S69" s="12"/>
      <c r="T69" s="1"/>
      <c r="U69" s="1"/>
      <c r="V69" s="1"/>
      <c r="W69" s="1"/>
      <c r="X69" s="1"/>
      <c r="Y69" s="1"/>
      <c r="Z69" s="1"/>
      <c r="AA69" s="1"/>
      <c r="AB69" s="1"/>
    </row>
    <row r="70" spans="1:37" x14ac:dyDescent="0.3">
      <c r="A70" s="98" t="s">
        <v>87</v>
      </c>
      <c r="B70" s="179" t="s">
        <v>115</v>
      </c>
      <c r="C70" s="179" t="s">
        <v>116</v>
      </c>
      <c r="D70" s="179" t="s">
        <v>117</v>
      </c>
      <c r="E70" s="99"/>
      <c r="F70" s="99"/>
      <c r="G70" s="99"/>
      <c r="H70" s="99"/>
      <c r="I70" s="99"/>
      <c r="J70" s="143"/>
      <c r="K70" s="143"/>
      <c r="L70" s="143"/>
      <c r="M70" s="1"/>
      <c r="N70" s="143"/>
      <c r="O70" s="1"/>
      <c r="P70" s="1"/>
      <c r="R70" s="1"/>
      <c r="S70" s="144"/>
      <c r="T70" s="145"/>
      <c r="U70" s="1"/>
      <c r="V70" s="1"/>
      <c r="W70" s="1"/>
      <c r="X70" s="1"/>
      <c r="Y70" s="1"/>
      <c r="Z70" s="1"/>
      <c r="AA70" s="1"/>
      <c r="AB70" s="1"/>
    </row>
    <row r="71" spans="1:37" x14ac:dyDescent="0.3">
      <c r="A71" s="146" t="s">
        <v>88</v>
      </c>
      <c r="B71" s="147">
        <v>27.5</v>
      </c>
      <c r="C71" s="147">
        <v>29</v>
      </c>
      <c r="D71" s="147">
        <v>29</v>
      </c>
      <c r="G71" s="148"/>
      <c r="H71" s="148"/>
      <c r="I71" s="148"/>
      <c r="K71" s="114"/>
      <c r="L71" s="114"/>
      <c r="M71" s="1"/>
      <c r="N71" s="114"/>
      <c r="O71" s="1"/>
      <c r="P71" s="1"/>
      <c r="R71" s="1"/>
      <c r="S71" s="1"/>
      <c r="T71" s="1"/>
      <c r="U71" s="1"/>
      <c r="V71" s="1"/>
      <c r="W71" s="1"/>
      <c r="X71" s="1"/>
      <c r="Y71" s="1"/>
      <c r="Z71" s="1"/>
      <c r="AA71" s="1"/>
      <c r="AB71" s="1"/>
    </row>
    <row r="72" spans="1:37" x14ac:dyDescent="0.3">
      <c r="A72" s="96" t="s">
        <v>89</v>
      </c>
      <c r="B72" s="96"/>
      <c r="C72" s="96"/>
      <c r="D72" s="96"/>
      <c r="E72" s="96"/>
      <c r="F72" s="149">
        <v>0</v>
      </c>
      <c r="G72" s="130">
        <f t="shared" ref="G72:O72" si="6">F74</f>
        <v>0</v>
      </c>
      <c r="H72" s="130">
        <f t="shared" si="6"/>
        <v>0</v>
      </c>
      <c r="I72" s="130">
        <f t="shared" si="6"/>
        <v>147872.55999999997</v>
      </c>
      <c r="J72" s="130">
        <f t="shared" si="6"/>
        <v>147872.55999999997</v>
      </c>
      <c r="K72" s="130">
        <f t="shared" si="6"/>
        <v>147872.55999999997</v>
      </c>
      <c r="L72" s="130">
        <f t="shared" si="6"/>
        <v>147872.55999999997</v>
      </c>
      <c r="M72" s="130">
        <f t="shared" si="6"/>
        <v>147872.55999999997</v>
      </c>
      <c r="N72" s="130">
        <f t="shared" si="6"/>
        <v>147872.55999999997</v>
      </c>
      <c r="O72" s="130">
        <f t="shared" si="6"/>
        <v>147872.55999999997</v>
      </c>
      <c r="P72" s="32"/>
      <c r="R72" s="1"/>
      <c r="S72" s="1"/>
      <c r="T72" s="1"/>
      <c r="U72" s="1"/>
      <c r="V72" s="1"/>
      <c r="W72" s="1"/>
      <c r="X72" s="1"/>
      <c r="Y72" s="1"/>
      <c r="Z72" s="1"/>
      <c r="AA72" s="1"/>
      <c r="AB72" s="1"/>
    </row>
    <row r="73" spans="1:37" x14ac:dyDescent="0.3">
      <c r="A73" s="96" t="s">
        <v>90</v>
      </c>
      <c r="B73" s="96"/>
      <c r="C73" s="96"/>
      <c r="D73" s="96"/>
      <c r="E73" s="96"/>
      <c r="F73" s="143">
        <v>0</v>
      </c>
      <c r="G73" s="143">
        <v>0</v>
      </c>
      <c r="H73" s="143">
        <f>'App.2-FA Proposed REG ISA'!J34</f>
        <v>147872.55999999997</v>
      </c>
      <c r="I73" s="143">
        <f>'App.2-FA Proposed REG ISA'!F62</f>
        <v>0</v>
      </c>
      <c r="J73" s="143">
        <f>'App.2-FA Proposed REG ISA'!G62</f>
        <v>0</v>
      </c>
      <c r="K73" s="143">
        <f>'App.2-FA Proposed REG ISA'!H62</f>
        <v>0</v>
      </c>
      <c r="L73" s="143">
        <f>'App.2-FA Proposed REG ISA'!I62</f>
        <v>0</v>
      </c>
      <c r="M73" s="143">
        <f>'App.2-FA Proposed REG ISA'!J62</f>
        <v>0</v>
      </c>
      <c r="N73" s="143">
        <f>'App.2-FA Proposed REG ISA'!K62</f>
        <v>0</v>
      </c>
      <c r="O73" s="143">
        <f>'App.2-FA Proposed REG ISA'!L62</f>
        <v>0</v>
      </c>
      <c r="P73" s="33"/>
      <c r="R73" s="1"/>
      <c r="S73" s="1"/>
      <c r="T73" s="1"/>
      <c r="U73" s="1"/>
      <c r="V73" s="105"/>
      <c r="W73" s="1"/>
      <c r="X73" s="1"/>
      <c r="Y73" s="1"/>
      <c r="Z73" s="1"/>
      <c r="AA73" s="1"/>
      <c r="AB73" s="1"/>
    </row>
    <row r="74" spans="1:37" x14ac:dyDescent="0.3">
      <c r="A74" s="96" t="s">
        <v>91</v>
      </c>
      <c r="B74" s="96"/>
      <c r="C74" s="96"/>
      <c r="D74" s="96"/>
      <c r="E74" s="96"/>
      <c r="F74" s="130">
        <f t="shared" ref="F74:O74" si="7">SUM(F72:F73)</f>
        <v>0</v>
      </c>
      <c r="G74" s="130">
        <f t="shared" si="7"/>
        <v>0</v>
      </c>
      <c r="H74" s="130">
        <f t="shared" si="7"/>
        <v>147872.55999999997</v>
      </c>
      <c r="I74" s="130">
        <f t="shared" si="7"/>
        <v>147872.55999999997</v>
      </c>
      <c r="J74" s="130">
        <f t="shared" si="7"/>
        <v>147872.55999999997</v>
      </c>
      <c r="K74" s="130">
        <f t="shared" si="7"/>
        <v>147872.55999999997</v>
      </c>
      <c r="L74" s="130">
        <f t="shared" si="7"/>
        <v>147872.55999999997</v>
      </c>
      <c r="M74" s="130">
        <f t="shared" si="7"/>
        <v>147872.55999999997</v>
      </c>
      <c r="N74" s="130">
        <f t="shared" si="7"/>
        <v>147872.55999999997</v>
      </c>
      <c r="O74" s="130">
        <f t="shared" si="7"/>
        <v>147872.55999999997</v>
      </c>
      <c r="P74" s="32"/>
      <c r="R74" s="1"/>
      <c r="S74" s="1"/>
      <c r="T74" s="1"/>
      <c r="U74" s="1"/>
      <c r="V74" s="1"/>
      <c r="W74" s="1"/>
      <c r="X74" s="1"/>
      <c r="Y74" s="1"/>
      <c r="Z74" s="1"/>
      <c r="AA74" s="1"/>
      <c r="AB74" s="1"/>
    </row>
    <row r="75" spans="1:37" x14ac:dyDescent="0.3">
      <c r="A75" s="96"/>
      <c r="B75" s="96"/>
      <c r="C75" s="96"/>
      <c r="D75" s="96"/>
      <c r="E75" s="96"/>
      <c r="F75" s="32"/>
      <c r="G75" s="32"/>
      <c r="H75" s="32"/>
      <c r="I75" s="32"/>
      <c r="J75" s="32"/>
      <c r="K75" s="32"/>
      <c r="L75" s="114"/>
      <c r="M75" s="1"/>
      <c r="N75" s="114"/>
      <c r="O75" s="1"/>
      <c r="P75" s="1"/>
      <c r="R75" s="1"/>
      <c r="S75" s="1"/>
      <c r="T75" s="1"/>
      <c r="U75" s="1"/>
      <c r="V75" s="1"/>
      <c r="W75" s="1"/>
      <c r="X75" s="1"/>
      <c r="Y75" s="1"/>
      <c r="Z75" s="1"/>
      <c r="AA75" s="1"/>
      <c r="AB75" s="1"/>
    </row>
    <row r="76" spans="1:37" x14ac:dyDescent="0.3">
      <c r="A76" s="96" t="s">
        <v>92</v>
      </c>
      <c r="B76" s="96"/>
      <c r="C76" s="96"/>
      <c r="D76" s="96"/>
      <c r="E76" s="96"/>
      <c r="F76" s="159">
        <v>0</v>
      </c>
      <c r="G76" s="130">
        <f>+F79</f>
        <v>0</v>
      </c>
      <c r="H76" s="130">
        <f t="shared" ref="H76:O76" si="8">+G79</f>
        <v>0</v>
      </c>
      <c r="I76" s="130">
        <f t="shared" si="8"/>
        <v>2688.5919999999996</v>
      </c>
      <c r="J76" s="130">
        <f t="shared" si="8"/>
        <v>7694.9357241379294</v>
      </c>
      <c r="K76" s="130">
        <f t="shared" si="8"/>
        <v>12701.279448275858</v>
      </c>
      <c r="L76" s="130">
        <f t="shared" si="8"/>
        <v>17707.623172413787</v>
      </c>
      <c r="M76" s="130">
        <f t="shared" si="8"/>
        <v>22713.966896551716</v>
      </c>
      <c r="N76" s="130">
        <f t="shared" si="8"/>
        <v>27720.310620689645</v>
      </c>
      <c r="O76" s="130">
        <f t="shared" si="8"/>
        <v>32726.654344827573</v>
      </c>
      <c r="P76" s="32"/>
      <c r="R76" s="1"/>
      <c r="S76" s="1"/>
      <c r="T76" s="1"/>
      <c r="U76" s="1"/>
      <c r="V76" s="1"/>
      <c r="W76" s="1"/>
      <c r="X76" s="1"/>
      <c r="Y76" s="1"/>
      <c r="Z76" s="1"/>
      <c r="AA76" s="1"/>
      <c r="AB76" s="1"/>
    </row>
    <row r="77" spans="1:37" x14ac:dyDescent="0.3">
      <c r="A77" s="96" t="s">
        <v>93</v>
      </c>
      <c r="B77" s="96"/>
      <c r="C77" s="96"/>
      <c r="D77" s="96"/>
      <c r="E77" s="96"/>
      <c r="F77" s="32">
        <f>IF(ISERROR(F72/$B$71), 0, F72/$B$71)</f>
        <v>0</v>
      </c>
      <c r="G77" s="32">
        <f t="shared" ref="G77:H77" si="9">IF(ISERROR(G72/$B$71), 0, G72/$B$71)</f>
        <v>0</v>
      </c>
      <c r="H77" s="32">
        <f t="shared" si="9"/>
        <v>0</v>
      </c>
      <c r="I77" s="32">
        <f>IF(ISERROR($H$82/$C$71), 0, $H$82/$C$71)</f>
        <v>5006.3437241379297</v>
      </c>
      <c r="J77" s="32">
        <f>IF(ISERROR($H$82/$C$71), 0, $H$82/$C$71)</f>
        <v>5006.3437241379297</v>
      </c>
      <c r="K77" s="32">
        <f>IF(ISERROR($H$82/$D$71), 0, $H$82/$D$71)</f>
        <v>5006.3437241379297</v>
      </c>
      <c r="L77" s="32">
        <f t="shared" ref="L77:O77" si="10">IF(ISERROR($H$82/$D$71), 0, $H$82/$D$71)</f>
        <v>5006.3437241379297</v>
      </c>
      <c r="M77" s="32">
        <f t="shared" si="10"/>
        <v>5006.3437241379297</v>
      </c>
      <c r="N77" s="32">
        <f t="shared" si="10"/>
        <v>5006.3437241379297</v>
      </c>
      <c r="O77" s="32">
        <f t="shared" si="10"/>
        <v>5006.3437241379297</v>
      </c>
      <c r="P77" s="32"/>
      <c r="R77" s="1"/>
      <c r="S77" s="1"/>
      <c r="T77" s="1"/>
      <c r="U77" s="1"/>
      <c r="V77" s="1"/>
      <c r="W77" s="1"/>
      <c r="X77" s="1"/>
      <c r="Y77" s="1"/>
      <c r="Z77" s="1"/>
      <c r="AA77" s="1"/>
      <c r="AB77" s="1"/>
    </row>
    <row r="78" spans="1:37" x14ac:dyDescent="0.3">
      <c r="A78" s="96" t="s">
        <v>94</v>
      </c>
      <c r="B78" s="1"/>
      <c r="C78" s="1"/>
      <c r="D78" s="1"/>
      <c r="E78" s="1"/>
      <c r="F78" s="114">
        <f>F73/$B$71/2+F73/B71</f>
        <v>0</v>
      </c>
      <c r="G78" s="114">
        <f>G73/$B$71/2</f>
        <v>0</v>
      </c>
      <c r="H78" s="114">
        <f>H73/$B$71/2</f>
        <v>2688.5919999999996</v>
      </c>
      <c r="I78" s="114">
        <f t="shared" ref="I78:O78" si="11">I73/$B$71/2</f>
        <v>0</v>
      </c>
      <c r="J78" s="114">
        <f t="shared" si="11"/>
        <v>0</v>
      </c>
      <c r="K78" s="114">
        <f t="shared" si="11"/>
        <v>0</v>
      </c>
      <c r="L78" s="114">
        <f t="shared" si="11"/>
        <v>0</v>
      </c>
      <c r="M78" s="114">
        <f t="shared" si="11"/>
        <v>0</v>
      </c>
      <c r="N78" s="114">
        <f t="shared" si="11"/>
        <v>0</v>
      </c>
      <c r="O78" s="114">
        <f t="shared" si="11"/>
        <v>0</v>
      </c>
      <c r="P78" s="32"/>
      <c r="R78" s="1"/>
      <c r="S78" s="1"/>
      <c r="T78" s="1"/>
      <c r="U78" s="1"/>
      <c r="V78" s="1"/>
      <c r="W78" s="1"/>
      <c r="X78" s="1"/>
      <c r="Y78" s="1"/>
      <c r="Z78" s="1"/>
      <c r="AA78" s="1"/>
      <c r="AB78" s="1"/>
    </row>
    <row r="79" spans="1:37" x14ac:dyDescent="0.3">
      <c r="A79" s="96" t="s">
        <v>95</v>
      </c>
      <c r="B79" s="96"/>
      <c r="C79" s="96"/>
      <c r="D79" s="96"/>
      <c r="E79" s="96"/>
      <c r="F79" s="130">
        <f t="shared" ref="F79:O79" si="12">SUM(F76+F77+F78)</f>
        <v>0</v>
      </c>
      <c r="G79" s="130">
        <f t="shared" si="12"/>
        <v>0</v>
      </c>
      <c r="H79" s="130">
        <f t="shared" si="12"/>
        <v>2688.5919999999996</v>
      </c>
      <c r="I79" s="130">
        <f t="shared" si="12"/>
        <v>7694.9357241379294</v>
      </c>
      <c r="J79" s="130">
        <f t="shared" si="12"/>
        <v>12701.279448275858</v>
      </c>
      <c r="K79" s="130">
        <f t="shared" si="12"/>
        <v>17707.623172413787</v>
      </c>
      <c r="L79" s="130">
        <f t="shared" si="12"/>
        <v>22713.966896551716</v>
      </c>
      <c r="M79" s="130">
        <f t="shared" si="12"/>
        <v>27720.310620689645</v>
      </c>
      <c r="N79" s="130">
        <f t="shared" si="12"/>
        <v>32726.654344827573</v>
      </c>
      <c r="O79" s="130">
        <f t="shared" si="12"/>
        <v>37732.998068965506</v>
      </c>
      <c r="P79" s="32"/>
      <c r="R79" s="1"/>
      <c r="S79" s="1"/>
      <c r="T79" s="1"/>
      <c r="U79" s="1"/>
      <c r="V79" s="1"/>
      <c r="W79" s="1"/>
      <c r="X79" s="1"/>
      <c r="Y79" s="1"/>
      <c r="Z79" s="1"/>
      <c r="AA79" s="1"/>
      <c r="AB79" s="1"/>
    </row>
    <row r="80" spans="1:37" x14ac:dyDescent="0.3">
      <c r="A80" s="96"/>
      <c r="B80" s="96"/>
      <c r="C80" s="96"/>
      <c r="D80" s="96"/>
      <c r="E80" s="96"/>
      <c r="F80" s="114"/>
      <c r="G80" s="114"/>
      <c r="H80" s="114"/>
      <c r="I80" s="114"/>
      <c r="J80" s="114"/>
      <c r="K80" s="114"/>
      <c r="L80" s="114"/>
      <c r="M80" s="114"/>
      <c r="N80" s="114"/>
      <c r="O80" s="114"/>
      <c r="P80" s="32"/>
      <c r="R80" s="1"/>
      <c r="S80" s="1"/>
      <c r="T80" s="1"/>
      <c r="U80" s="105"/>
      <c r="V80" s="1"/>
      <c r="W80" s="1"/>
      <c r="X80" s="1"/>
      <c r="Y80" s="1"/>
      <c r="Z80" s="1"/>
      <c r="AA80" s="1"/>
      <c r="AB80" s="1"/>
    </row>
    <row r="81" spans="1:28" x14ac:dyDescent="0.3">
      <c r="A81" s="96" t="s">
        <v>96</v>
      </c>
      <c r="B81" s="96"/>
      <c r="C81" s="96"/>
      <c r="D81" s="96"/>
      <c r="E81" s="96"/>
      <c r="F81" s="114">
        <f t="shared" ref="F81:O81" si="13">F72-F76</f>
        <v>0</v>
      </c>
      <c r="G81" s="114">
        <f t="shared" si="13"/>
        <v>0</v>
      </c>
      <c r="H81" s="114">
        <f t="shared" si="13"/>
        <v>0</v>
      </c>
      <c r="I81" s="114">
        <f t="shared" si="13"/>
        <v>145183.96799999996</v>
      </c>
      <c r="J81" s="114">
        <f t="shared" si="13"/>
        <v>140177.62427586204</v>
      </c>
      <c r="K81" s="114">
        <f t="shared" si="13"/>
        <v>135171.28055172411</v>
      </c>
      <c r="L81" s="114">
        <f t="shared" si="13"/>
        <v>130164.93682758618</v>
      </c>
      <c r="M81" s="114">
        <f t="shared" si="13"/>
        <v>125158.59310344825</v>
      </c>
      <c r="N81" s="114">
        <f t="shared" si="13"/>
        <v>120152.24937931032</v>
      </c>
      <c r="O81" s="114">
        <f t="shared" si="13"/>
        <v>115145.90565517239</v>
      </c>
      <c r="P81" s="32"/>
      <c r="R81" s="1"/>
      <c r="S81" s="1"/>
      <c r="T81" s="1"/>
      <c r="U81" s="1"/>
      <c r="V81" s="1"/>
      <c r="W81" s="1"/>
      <c r="X81" s="1"/>
      <c r="Y81" s="1"/>
      <c r="Z81" s="1"/>
      <c r="AA81" s="1"/>
      <c r="AB81" s="1"/>
    </row>
    <row r="82" spans="1:28" x14ac:dyDescent="0.3">
      <c r="A82" s="96" t="s">
        <v>97</v>
      </c>
      <c r="B82" s="96"/>
      <c r="C82" s="96"/>
      <c r="D82" s="96"/>
      <c r="E82" s="96"/>
      <c r="F82" s="130">
        <f t="shared" ref="F82:O82" si="14">F74-F79</f>
        <v>0</v>
      </c>
      <c r="G82" s="130">
        <f t="shared" si="14"/>
        <v>0</v>
      </c>
      <c r="H82" s="130">
        <f t="shared" si="14"/>
        <v>145183.96799999996</v>
      </c>
      <c r="I82" s="130">
        <f t="shared" si="14"/>
        <v>140177.62427586204</v>
      </c>
      <c r="J82" s="130">
        <f t="shared" si="14"/>
        <v>135171.28055172411</v>
      </c>
      <c r="K82" s="130">
        <f t="shared" si="14"/>
        <v>130164.93682758618</v>
      </c>
      <c r="L82" s="130">
        <f t="shared" si="14"/>
        <v>125158.59310344825</v>
      </c>
      <c r="M82" s="130">
        <f t="shared" si="14"/>
        <v>120152.24937931032</v>
      </c>
      <c r="N82" s="130">
        <f t="shared" si="14"/>
        <v>115145.90565517239</v>
      </c>
      <c r="O82" s="130">
        <f t="shared" si="14"/>
        <v>110139.56193103446</v>
      </c>
      <c r="P82" s="32"/>
      <c r="R82" s="1"/>
      <c r="S82" s="1"/>
      <c r="T82" s="1"/>
      <c r="U82" s="1"/>
      <c r="V82" s="1"/>
      <c r="W82" s="1"/>
      <c r="X82" s="1"/>
      <c r="Y82" s="1"/>
      <c r="Z82" s="1"/>
      <c r="AA82" s="1"/>
      <c r="AB82" s="1"/>
    </row>
    <row r="83" spans="1:28" ht="15" thickBot="1" x14ac:dyDescent="0.35">
      <c r="A83" s="99" t="s">
        <v>98</v>
      </c>
      <c r="B83" s="96"/>
      <c r="C83" s="96"/>
      <c r="D83" s="96"/>
      <c r="E83" s="96"/>
      <c r="F83" s="153">
        <f t="shared" ref="F83:O83" si="15">SUM(F81:F82)/2</f>
        <v>0</v>
      </c>
      <c r="G83" s="153">
        <f t="shared" si="15"/>
        <v>0</v>
      </c>
      <c r="H83" s="153">
        <f t="shared" si="15"/>
        <v>72591.983999999982</v>
      </c>
      <c r="I83" s="153">
        <f t="shared" si="15"/>
        <v>142680.796137931</v>
      </c>
      <c r="J83" s="153">
        <f t="shared" si="15"/>
        <v>137674.45241379307</v>
      </c>
      <c r="K83" s="153">
        <f t="shared" si="15"/>
        <v>132668.10868965514</v>
      </c>
      <c r="L83" s="153">
        <f t="shared" si="15"/>
        <v>127661.76496551721</v>
      </c>
      <c r="M83" s="153">
        <f t="shared" si="15"/>
        <v>122655.42124137928</v>
      </c>
      <c r="N83" s="153">
        <f t="shared" si="15"/>
        <v>117649.07751724136</v>
      </c>
      <c r="O83" s="153">
        <f t="shared" si="15"/>
        <v>112642.73379310343</v>
      </c>
      <c r="P83" s="32"/>
      <c r="R83" s="1"/>
      <c r="S83" s="1"/>
      <c r="T83" s="1"/>
      <c r="U83" s="1"/>
      <c r="V83" s="1"/>
      <c r="W83" s="1"/>
      <c r="X83" s="1"/>
      <c r="Y83" s="1"/>
      <c r="Z83" s="1"/>
      <c r="AA83" s="1"/>
      <c r="AB83" s="1"/>
    </row>
    <row r="84" spans="1:28" x14ac:dyDescent="0.3">
      <c r="A84" s="96"/>
      <c r="B84" s="96"/>
      <c r="C84" s="96"/>
      <c r="D84" s="96"/>
      <c r="E84" s="96"/>
      <c r="F84" s="154"/>
      <c r="G84" s="114"/>
      <c r="H84" s="114"/>
      <c r="I84" s="114"/>
      <c r="J84" s="114"/>
      <c r="K84" s="114"/>
      <c r="L84" s="114"/>
      <c r="M84" s="1"/>
      <c r="N84" s="114"/>
      <c r="O84" s="1"/>
      <c r="P84" s="1"/>
      <c r="R84" s="1"/>
      <c r="S84" s="1"/>
      <c r="T84" s="1"/>
      <c r="U84" s="1"/>
      <c r="V84" s="1"/>
      <c r="W84" s="1"/>
      <c r="X84" s="1"/>
      <c r="Y84" s="1"/>
      <c r="Z84" s="1"/>
      <c r="AA84" s="1"/>
      <c r="AB84" s="1"/>
    </row>
    <row r="85" spans="1:28" ht="15" thickBot="1" x14ac:dyDescent="0.35">
      <c r="A85" s="98" t="s">
        <v>99</v>
      </c>
      <c r="B85" s="99"/>
      <c r="C85" s="99"/>
      <c r="D85" s="99"/>
      <c r="E85" s="99"/>
      <c r="F85" s="99"/>
      <c r="G85" s="114"/>
      <c r="H85" s="114"/>
      <c r="I85" s="114"/>
      <c r="J85" s="114"/>
      <c r="K85" s="95" t="s">
        <v>28</v>
      </c>
      <c r="L85" s="114"/>
      <c r="M85" s="1"/>
      <c r="N85" s="114"/>
      <c r="O85" s="1"/>
      <c r="P85" s="1"/>
      <c r="R85" s="1"/>
      <c r="S85" s="1"/>
      <c r="T85" s="1"/>
      <c r="U85" s="1"/>
      <c r="V85" s="1"/>
      <c r="W85" s="1"/>
      <c r="X85" s="1"/>
      <c r="Y85" s="1"/>
      <c r="Z85" s="1"/>
      <c r="AA85" s="1"/>
      <c r="AB85" s="1"/>
    </row>
    <row r="86" spans="1:28" ht="15" thickBot="1" x14ac:dyDescent="0.35">
      <c r="A86" s="99"/>
      <c r="B86" s="1"/>
      <c r="C86" s="1"/>
      <c r="D86" s="1"/>
      <c r="E86" s="1"/>
      <c r="F86" s="139">
        <f>F69</f>
        <v>2020</v>
      </c>
      <c r="G86" s="139">
        <f>G69</f>
        <v>2021</v>
      </c>
      <c r="H86" s="139">
        <f t="shared" ref="H86:O86" si="16">H69</f>
        <v>2022</v>
      </c>
      <c r="I86" s="139">
        <f t="shared" si="16"/>
        <v>2023</v>
      </c>
      <c r="J86" s="139">
        <f t="shared" si="16"/>
        <v>2024</v>
      </c>
      <c r="K86" s="139">
        <f t="shared" si="16"/>
        <v>2025</v>
      </c>
      <c r="L86" s="139">
        <f t="shared" si="16"/>
        <v>2026</v>
      </c>
      <c r="M86" s="139">
        <f t="shared" si="16"/>
        <v>2027</v>
      </c>
      <c r="N86" s="139">
        <f t="shared" si="16"/>
        <v>2028</v>
      </c>
      <c r="O86" s="139">
        <f t="shared" si="16"/>
        <v>2029</v>
      </c>
      <c r="P86" s="142"/>
      <c r="R86" s="1"/>
      <c r="S86" s="1"/>
      <c r="T86" s="1"/>
      <c r="U86" s="1"/>
      <c r="V86" s="1"/>
      <c r="W86" s="1"/>
      <c r="X86" s="1"/>
      <c r="Y86" s="1"/>
      <c r="Z86" s="1"/>
      <c r="AA86" s="1"/>
      <c r="AB86" s="1"/>
    </row>
    <row r="87" spans="1:28" x14ac:dyDescent="0.3">
      <c r="A87" s="96"/>
      <c r="B87" s="1"/>
      <c r="C87" s="1"/>
      <c r="D87" s="1"/>
      <c r="E87" s="1"/>
      <c r="F87" s="114"/>
      <c r="G87" s="114"/>
      <c r="H87" s="114"/>
      <c r="I87" s="114"/>
      <c r="J87" s="114"/>
      <c r="K87" s="114"/>
      <c r="L87" s="114"/>
      <c r="M87" s="114"/>
      <c r="N87" s="114"/>
      <c r="O87" s="114"/>
      <c r="P87" s="32"/>
      <c r="R87" s="1"/>
      <c r="S87" s="1"/>
      <c r="T87" s="1"/>
      <c r="U87" s="1"/>
      <c r="V87" s="1"/>
      <c r="W87" s="1"/>
      <c r="X87" s="1"/>
      <c r="Y87" s="1"/>
      <c r="Z87" s="1"/>
      <c r="AA87" s="1"/>
      <c r="AB87" s="1"/>
    </row>
    <row r="88" spans="1:28" x14ac:dyDescent="0.3">
      <c r="A88" s="96" t="s">
        <v>100</v>
      </c>
      <c r="B88" s="1"/>
      <c r="C88" s="1"/>
      <c r="D88" s="1"/>
      <c r="E88" s="1"/>
      <c r="F88" s="155">
        <v>0</v>
      </c>
      <c r="G88" s="130">
        <f t="shared" ref="G88:O88" si="17">F97</f>
        <v>0</v>
      </c>
      <c r="H88" s="130">
        <f t="shared" si="17"/>
        <v>0</v>
      </c>
      <c r="I88" s="130">
        <f t="shared" si="17"/>
        <v>130127.85279999996</v>
      </c>
      <c r="J88" s="130">
        <f t="shared" si="17"/>
        <v>119717.62457599997</v>
      </c>
      <c r="K88" s="130">
        <f t="shared" si="17"/>
        <v>110140.21460991997</v>
      </c>
      <c r="L88" s="130">
        <f t="shared" si="17"/>
        <v>101328.99744112638</v>
      </c>
      <c r="M88" s="130">
        <f t="shared" si="17"/>
        <v>93222.677645836273</v>
      </c>
      <c r="N88" s="130">
        <f t="shared" si="17"/>
        <v>85764.863434169369</v>
      </c>
      <c r="O88" s="130">
        <f t="shared" si="17"/>
        <v>78903.674359435827</v>
      </c>
      <c r="P88" s="32"/>
      <c r="R88" s="1"/>
      <c r="S88" s="1"/>
      <c r="T88" s="1"/>
      <c r="U88" s="1"/>
      <c r="V88" s="1"/>
      <c r="W88" s="1"/>
      <c r="X88" s="1"/>
      <c r="Y88" s="1"/>
      <c r="Z88" s="1"/>
      <c r="AA88" s="1"/>
      <c r="AB88" s="1"/>
    </row>
    <row r="89" spans="1:28" x14ac:dyDescent="0.3">
      <c r="A89" s="96" t="s">
        <v>90</v>
      </c>
      <c r="B89" s="1"/>
      <c r="C89" s="1"/>
      <c r="D89" s="1"/>
      <c r="E89" s="1"/>
      <c r="F89" s="114">
        <f t="shared" ref="F89:O89" si="18">F73</f>
        <v>0</v>
      </c>
      <c r="G89" s="114">
        <f>G73</f>
        <v>0</v>
      </c>
      <c r="H89" s="114">
        <f t="shared" si="18"/>
        <v>147872.55999999997</v>
      </c>
      <c r="I89" s="114">
        <f t="shared" si="18"/>
        <v>0</v>
      </c>
      <c r="J89" s="114">
        <f t="shared" si="18"/>
        <v>0</v>
      </c>
      <c r="K89" s="114">
        <f t="shared" si="18"/>
        <v>0</v>
      </c>
      <c r="L89" s="114">
        <f t="shared" si="18"/>
        <v>0</v>
      </c>
      <c r="M89" s="114">
        <f t="shared" si="18"/>
        <v>0</v>
      </c>
      <c r="N89" s="114">
        <f t="shared" si="18"/>
        <v>0</v>
      </c>
      <c r="O89" s="114">
        <f t="shared" si="18"/>
        <v>0</v>
      </c>
      <c r="P89" s="32"/>
      <c r="R89" s="1"/>
      <c r="S89" s="1"/>
      <c r="T89" s="1"/>
      <c r="U89" s="105"/>
      <c r="V89" s="1"/>
      <c r="W89" s="1"/>
      <c r="X89" s="1"/>
      <c r="Y89" s="1"/>
      <c r="Z89" s="1"/>
      <c r="AA89" s="1"/>
      <c r="AB89" s="1"/>
    </row>
    <row r="90" spans="1:28" x14ac:dyDescent="0.3">
      <c r="A90" s="96" t="s">
        <v>101</v>
      </c>
      <c r="B90" s="1"/>
      <c r="C90" s="1"/>
      <c r="D90" s="1"/>
      <c r="E90" s="1"/>
      <c r="F90" s="130">
        <f t="shared" ref="F90:O90" si="19">SUM(F88:F89)</f>
        <v>0</v>
      </c>
      <c r="G90" s="130">
        <f t="shared" si="19"/>
        <v>0</v>
      </c>
      <c r="H90" s="130">
        <f t="shared" si="19"/>
        <v>147872.55999999997</v>
      </c>
      <c r="I90" s="130">
        <f t="shared" si="19"/>
        <v>130127.85279999996</v>
      </c>
      <c r="J90" s="130">
        <f t="shared" si="19"/>
        <v>119717.62457599997</v>
      </c>
      <c r="K90" s="130">
        <f t="shared" si="19"/>
        <v>110140.21460991997</v>
      </c>
      <c r="L90" s="130">
        <f t="shared" si="19"/>
        <v>101328.99744112638</v>
      </c>
      <c r="M90" s="130">
        <f t="shared" si="19"/>
        <v>93222.677645836273</v>
      </c>
      <c r="N90" s="130">
        <f t="shared" si="19"/>
        <v>85764.863434169369</v>
      </c>
      <c r="O90" s="130">
        <f t="shared" si="19"/>
        <v>78903.674359435827</v>
      </c>
      <c r="P90" s="32"/>
      <c r="R90" s="1"/>
      <c r="S90" s="1"/>
      <c r="T90" s="1"/>
      <c r="U90" s="1"/>
      <c r="V90" s="1"/>
      <c r="W90" s="1"/>
      <c r="X90" s="1"/>
      <c r="Y90" s="1"/>
      <c r="Z90" s="1"/>
      <c r="AA90" s="1"/>
      <c r="AB90" s="1"/>
    </row>
    <row r="91" spans="1:28" x14ac:dyDescent="0.3">
      <c r="A91" s="96" t="s">
        <v>102</v>
      </c>
      <c r="B91" s="1"/>
      <c r="C91" s="1"/>
      <c r="D91" s="1"/>
      <c r="E91" s="1"/>
      <c r="F91" s="114">
        <f t="shared" ref="F91:O91" si="20">F89/2</f>
        <v>0</v>
      </c>
      <c r="G91" s="114">
        <f t="shared" si="20"/>
        <v>0</v>
      </c>
      <c r="H91" s="114">
        <f t="shared" si="20"/>
        <v>73936.279999999984</v>
      </c>
      <c r="I91" s="114">
        <f t="shared" si="20"/>
        <v>0</v>
      </c>
      <c r="J91" s="114">
        <f t="shared" si="20"/>
        <v>0</v>
      </c>
      <c r="K91" s="114">
        <f t="shared" si="20"/>
        <v>0</v>
      </c>
      <c r="L91" s="114">
        <f t="shared" si="20"/>
        <v>0</v>
      </c>
      <c r="M91" s="114">
        <f t="shared" si="20"/>
        <v>0</v>
      </c>
      <c r="N91" s="114">
        <f t="shared" si="20"/>
        <v>0</v>
      </c>
      <c r="O91" s="114">
        <f t="shared" si="20"/>
        <v>0</v>
      </c>
      <c r="P91" s="32"/>
      <c r="R91" s="1"/>
      <c r="S91" s="1"/>
      <c r="T91" s="1"/>
      <c r="U91" s="1"/>
      <c r="V91" s="1"/>
      <c r="W91" s="1"/>
      <c r="X91" s="1"/>
      <c r="Y91" s="1"/>
      <c r="Z91" s="1"/>
      <c r="AA91" s="1"/>
      <c r="AB91" s="1"/>
    </row>
    <row r="92" spans="1:28" x14ac:dyDescent="0.3">
      <c r="A92" s="96" t="s">
        <v>103</v>
      </c>
      <c r="B92" s="1"/>
      <c r="C92" s="1"/>
      <c r="D92" s="1"/>
      <c r="E92" s="1"/>
      <c r="F92" s="130">
        <f t="shared" ref="F92:O92" si="21">F90-F91</f>
        <v>0</v>
      </c>
      <c r="G92" s="130">
        <f t="shared" si="21"/>
        <v>0</v>
      </c>
      <c r="H92" s="130">
        <f t="shared" si="21"/>
        <v>73936.279999999984</v>
      </c>
      <c r="I92" s="130">
        <f t="shared" si="21"/>
        <v>130127.85279999996</v>
      </c>
      <c r="J92" s="130">
        <f t="shared" si="21"/>
        <v>119717.62457599997</v>
      </c>
      <c r="K92" s="130">
        <f t="shared" si="21"/>
        <v>110140.21460991997</v>
      </c>
      <c r="L92" s="130">
        <f t="shared" si="21"/>
        <v>101328.99744112638</v>
      </c>
      <c r="M92" s="130">
        <f t="shared" si="21"/>
        <v>93222.677645836273</v>
      </c>
      <c r="N92" s="130">
        <f t="shared" si="21"/>
        <v>85764.863434169369</v>
      </c>
      <c r="O92" s="130">
        <f t="shared" si="21"/>
        <v>78903.674359435827</v>
      </c>
      <c r="P92" s="32"/>
      <c r="R92" s="1"/>
      <c r="S92" s="1"/>
      <c r="T92" s="1"/>
      <c r="U92" s="1"/>
      <c r="V92" s="1"/>
      <c r="W92" s="1"/>
      <c r="X92" s="1"/>
      <c r="Y92" s="1"/>
      <c r="Z92" s="1"/>
      <c r="AA92" s="1"/>
      <c r="AB92" s="1"/>
    </row>
    <row r="93" spans="1:28" x14ac:dyDescent="0.3">
      <c r="A93" s="96" t="s">
        <v>104</v>
      </c>
      <c r="B93" s="156">
        <v>47</v>
      </c>
      <c r="C93" s="156">
        <v>47</v>
      </c>
      <c r="D93" s="156">
        <v>47</v>
      </c>
      <c r="F93" s="73"/>
      <c r="G93" s="73"/>
      <c r="H93" s="73"/>
      <c r="I93" s="73"/>
      <c r="J93" s="73"/>
      <c r="K93" s="73"/>
      <c r="L93" s="73"/>
      <c r="M93" s="73"/>
      <c r="N93" s="73"/>
      <c r="O93" s="73"/>
      <c r="P93" s="73"/>
      <c r="R93" s="1"/>
      <c r="S93" s="1"/>
      <c r="T93" s="1"/>
      <c r="U93" s="1"/>
      <c r="V93" s="1"/>
      <c r="W93" s="1"/>
      <c r="X93" s="1"/>
      <c r="Y93" s="1"/>
      <c r="Z93" s="1"/>
      <c r="AA93" s="1"/>
      <c r="AB93" s="1"/>
    </row>
    <row r="94" spans="1:28" x14ac:dyDescent="0.3">
      <c r="A94" s="96" t="s">
        <v>105</v>
      </c>
      <c r="B94" s="157">
        <v>0.08</v>
      </c>
      <c r="C94" s="157">
        <v>0.08</v>
      </c>
      <c r="D94" s="157">
        <v>0.08</v>
      </c>
      <c r="F94" s="31"/>
      <c r="G94" s="31"/>
      <c r="H94" s="31"/>
      <c r="I94" s="31"/>
      <c r="J94" s="31"/>
      <c r="K94" s="31"/>
      <c r="L94" s="31"/>
      <c r="M94" s="31"/>
      <c r="N94" s="31"/>
      <c r="O94" s="31"/>
      <c r="P94" s="31"/>
      <c r="R94" s="1"/>
      <c r="S94" s="1"/>
      <c r="T94" s="1"/>
      <c r="U94" s="1"/>
      <c r="V94" s="1"/>
      <c r="W94" s="1"/>
      <c r="X94" s="1"/>
      <c r="Y94" s="1"/>
      <c r="Z94" s="1"/>
      <c r="AA94" s="1"/>
      <c r="AB94" s="1"/>
    </row>
    <row r="95" spans="1:28" x14ac:dyDescent="0.3">
      <c r="A95" s="164" t="s">
        <v>111</v>
      </c>
      <c r="B95" s="157"/>
      <c r="C95" s="157"/>
      <c r="D95" s="1"/>
      <c r="F95" s="31"/>
      <c r="G95" s="31"/>
      <c r="H95" s="167">
        <v>3</v>
      </c>
      <c r="I95" s="31"/>
      <c r="J95" s="31"/>
      <c r="K95" s="31"/>
      <c r="L95" s="31"/>
      <c r="M95" s="31"/>
      <c r="N95" s="31"/>
      <c r="O95" s="31"/>
      <c r="P95" s="31"/>
      <c r="R95" s="1"/>
      <c r="S95" s="1"/>
      <c r="T95" s="1"/>
      <c r="U95" s="1"/>
      <c r="V95" s="1"/>
      <c r="W95" s="1"/>
      <c r="X95" s="1"/>
      <c r="Y95" s="1"/>
      <c r="Z95" s="1"/>
      <c r="AA95" s="1"/>
      <c r="AB95" s="1"/>
    </row>
    <row r="96" spans="1:28" x14ac:dyDescent="0.3">
      <c r="A96" s="96" t="s">
        <v>106</v>
      </c>
      <c r="B96" s="1"/>
      <c r="C96" s="1"/>
      <c r="D96" s="1"/>
      <c r="E96" s="1"/>
      <c r="F96" s="130">
        <f>F92*$B$94*3</f>
        <v>0</v>
      </c>
      <c r="G96" s="130">
        <f>G92*$B$94*3</f>
        <v>0</v>
      </c>
      <c r="H96" s="158">
        <f>H92*$B$94*H95</f>
        <v>17744.707199999997</v>
      </c>
      <c r="I96" s="130">
        <f>I92*$B$94</f>
        <v>10410.228223999997</v>
      </c>
      <c r="J96" s="130">
        <f t="shared" ref="J96:O96" si="22">J92*$B$94</f>
        <v>9577.4099660799984</v>
      </c>
      <c r="K96" s="130">
        <f t="shared" si="22"/>
        <v>8811.2171687935988</v>
      </c>
      <c r="L96" s="130">
        <f t="shared" si="22"/>
        <v>8106.319795290111</v>
      </c>
      <c r="M96" s="130">
        <f t="shared" si="22"/>
        <v>7457.8142116669023</v>
      </c>
      <c r="N96" s="130">
        <f t="shared" si="22"/>
        <v>6861.1890747335492</v>
      </c>
      <c r="O96" s="130">
        <f t="shared" si="22"/>
        <v>6312.2939487548665</v>
      </c>
      <c r="P96" s="32"/>
      <c r="R96" s="1"/>
      <c r="S96" s="1"/>
      <c r="T96" s="1"/>
      <c r="U96" s="1"/>
      <c r="V96" s="1"/>
      <c r="W96" s="1"/>
      <c r="X96" s="1"/>
      <c r="Y96" s="1"/>
      <c r="Z96" s="1"/>
      <c r="AA96" s="1"/>
      <c r="AB96" s="1"/>
    </row>
    <row r="97" spans="1:28" ht="15" thickBot="1" x14ac:dyDescent="0.35">
      <c r="A97" s="99" t="s">
        <v>107</v>
      </c>
      <c r="B97" s="1"/>
      <c r="C97" s="1"/>
      <c r="D97" s="1"/>
      <c r="E97" s="1"/>
      <c r="F97" s="153">
        <f t="shared" ref="F97:O97" si="23">F90-F96</f>
        <v>0</v>
      </c>
      <c r="G97" s="153">
        <f t="shared" si="23"/>
        <v>0</v>
      </c>
      <c r="H97" s="153">
        <f t="shared" si="23"/>
        <v>130127.85279999996</v>
      </c>
      <c r="I97" s="153">
        <f t="shared" si="23"/>
        <v>119717.62457599997</v>
      </c>
      <c r="J97" s="153">
        <f t="shared" si="23"/>
        <v>110140.21460991997</v>
      </c>
      <c r="K97" s="153">
        <f t="shared" si="23"/>
        <v>101328.99744112638</v>
      </c>
      <c r="L97" s="153">
        <f t="shared" si="23"/>
        <v>93222.677645836273</v>
      </c>
      <c r="M97" s="153">
        <f t="shared" si="23"/>
        <v>85764.863434169369</v>
      </c>
      <c r="N97" s="153">
        <f t="shared" si="23"/>
        <v>78903.674359435827</v>
      </c>
      <c r="O97" s="153">
        <f t="shared" si="23"/>
        <v>72591.380410680955</v>
      </c>
      <c r="P97" s="32"/>
      <c r="R97" s="1"/>
      <c r="S97" s="1"/>
      <c r="T97" s="1"/>
      <c r="U97" s="1"/>
      <c r="V97" s="1"/>
      <c r="W97" s="1"/>
      <c r="X97" s="1"/>
      <c r="Y97" s="1"/>
      <c r="Z97" s="1"/>
      <c r="AA97" s="1"/>
      <c r="AB97" s="1"/>
    </row>
    <row r="99" spans="1:28" x14ac:dyDescent="0.3">
      <c r="F99" s="110"/>
    </row>
  </sheetData>
  <mergeCells count="32">
    <mergeCell ref="T16:V16"/>
    <mergeCell ref="W17:Y17"/>
    <mergeCell ref="A9:W9"/>
    <mergeCell ref="A10:W10"/>
    <mergeCell ref="A12:W12"/>
    <mergeCell ref="A13:W13"/>
    <mergeCell ref="A15:W15"/>
    <mergeCell ref="Z17:AB17"/>
    <mergeCell ref="AC17:AE17"/>
    <mergeCell ref="AF17:AH17"/>
    <mergeCell ref="AI17:AK17"/>
    <mergeCell ref="A51:B51"/>
    <mergeCell ref="A48:Q49"/>
    <mergeCell ref="E17:G17"/>
    <mergeCell ref="H17:J17"/>
    <mergeCell ref="K17:M17"/>
    <mergeCell ref="N17:P17"/>
    <mergeCell ref="Q17:S17"/>
    <mergeCell ref="T17:V17"/>
    <mergeCell ref="R52:S52"/>
    <mergeCell ref="U52:V52"/>
    <mergeCell ref="F53:G53"/>
    <mergeCell ref="I53:J53"/>
    <mergeCell ref="L53:M53"/>
    <mergeCell ref="O53:P53"/>
    <mergeCell ref="R53:S53"/>
    <mergeCell ref="U53:V53"/>
    <mergeCell ref="X53:Y53"/>
    <mergeCell ref="AA53:AB53"/>
    <mergeCell ref="AD53:AE53"/>
    <mergeCell ref="AG53:AH53"/>
    <mergeCell ref="AJ53:AK53"/>
  </mergeCells>
  <dataValidations disablePrompts="1" count="1">
    <dataValidation allowBlank="1" showInputMessage="1" showErrorMessage="1" promptTitle="Date Format" prompt="E.g:  &quot;August 1, 2011&quot;" sqref="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xr:uid="{684F9865-253D-4D50-8871-720FDD237FB2}"/>
  </dataValidations>
  <pageMargins left="0.7" right="0.7" top="0.75" bottom="0.75" header="0.3" footer="0.3"/>
  <pageSetup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13587-BCCF-422A-8DF0-B2C67606F242}">
  <dimension ref="A1:AK99"/>
  <sheetViews>
    <sheetView zoomScale="85" zoomScaleNormal="85" workbookViewId="0">
      <pane xSplit="4" ySplit="19" topLeftCell="E62" activePane="bottomRight" state="frozen"/>
      <selection pane="topRight" activeCell="D1" sqref="D1"/>
      <selection pane="bottomLeft" activeCell="A20" sqref="A20"/>
      <selection pane="bottomRight" activeCell="C75" sqref="C75"/>
    </sheetView>
  </sheetViews>
  <sheetFormatPr defaultColWidth="8.5546875" defaultRowHeight="14.4" x14ac:dyDescent="0.3"/>
  <cols>
    <col min="1" max="1" width="36.44140625" style="10" customWidth="1"/>
    <col min="2" max="4" width="18" style="10" customWidth="1"/>
    <col min="5" max="18" width="14.5546875" style="10" customWidth="1"/>
    <col min="19" max="19" width="12.5546875" style="10" customWidth="1"/>
    <col min="20" max="37" width="14.5546875" style="10" customWidth="1"/>
    <col min="38" max="16384" width="8.5546875" style="10"/>
  </cols>
  <sheetData>
    <row r="1" spans="1:29" s="2" customFormat="1" x14ac:dyDescent="0.3">
      <c r="A1" s="1"/>
      <c r="B1" s="1"/>
      <c r="C1" s="1"/>
      <c r="D1" s="1"/>
      <c r="E1" s="1"/>
      <c r="F1" s="1"/>
      <c r="G1" s="1"/>
      <c r="H1" s="1"/>
      <c r="I1" s="1"/>
      <c r="J1" s="1"/>
      <c r="K1" s="1"/>
      <c r="L1" s="1"/>
      <c r="M1" s="1"/>
      <c r="N1" s="1"/>
      <c r="O1" s="1"/>
      <c r="P1" s="1"/>
      <c r="Q1" s="1"/>
      <c r="R1" s="1"/>
      <c r="S1" s="3" t="s">
        <v>0</v>
      </c>
      <c r="T1" s="4" t="s">
        <v>112</v>
      </c>
    </row>
    <row r="2" spans="1:29" s="2" customFormat="1" x14ac:dyDescent="0.3">
      <c r="A2" s="1"/>
      <c r="B2" s="1"/>
      <c r="C2" s="1"/>
      <c r="D2" s="1"/>
      <c r="E2" s="1"/>
      <c r="F2" s="1"/>
      <c r="G2" s="1"/>
      <c r="H2" s="1"/>
      <c r="I2" s="1"/>
      <c r="J2" s="1"/>
      <c r="K2" s="1"/>
      <c r="L2" s="1"/>
      <c r="M2" s="1"/>
      <c r="N2" s="1"/>
      <c r="O2" s="1"/>
      <c r="P2" s="1"/>
      <c r="Q2" s="1"/>
      <c r="R2" s="1"/>
      <c r="S2" s="3" t="s">
        <v>1</v>
      </c>
      <c r="T2" s="5" t="s">
        <v>113</v>
      </c>
    </row>
    <row r="3" spans="1:29" s="2" customFormat="1" x14ac:dyDescent="0.3">
      <c r="A3" s="1"/>
      <c r="B3" s="1"/>
      <c r="C3" s="1"/>
      <c r="D3" s="1"/>
      <c r="E3" s="1"/>
      <c r="F3" s="1"/>
      <c r="G3" s="1"/>
      <c r="H3" s="1"/>
      <c r="I3" s="1"/>
      <c r="J3" s="1"/>
      <c r="K3" s="1"/>
      <c r="L3" s="1"/>
      <c r="M3" s="1"/>
      <c r="N3" s="1"/>
      <c r="O3" s="1"/>
      <c r="P3" s="1"/>
      <c r="Q3" s="1"/>
      <c r="R3" s="1"/>
      <c r="S3" s="3" t="s">
        <v>2</v>
      </c>
      <c r="T3" s="5">
        <v>5</v>
      </c>
    </row>
    <row r="4" spans="1:29" s="2" customFormat="1" ht="15.6" x14ac:dyDescent="0.3">
      <c r="A4" s="42" t="s">
        <v>3</v>
      </c>
      <c r="B4" s="1"/>
      <c r="C4" s="1"/>
      <c r="D4" s="1"/>
      <c r="E4" s="1"/>
      <c r="F4" s="1"/>
      <c r="G4" s="1"/>
      <c r="H4" s="1"/>
      <c r="I4" s="1"/>
      <c r="J4" s="1"/>
      <c r="K4" s="1"/>
      <c r="L4" s="1"/>
      <c r="M4" s="1"/>
      <c r="N4" s="1"/>
      <c r="O4" s="1"/>
      <c r="P4" s="1"/>
      <c r="Q4" s="1"/>
      <c r="R4" s="1"/>
      <c r="S4" s="3" t="s">
        <v>4</v>
      </c>
      <c r="T4" s="5">
        <v>3</v>
      </c>
    </row>
    <row r="5" spans="1:29" s="2" customFormat="1" x14ac:dyDescent="0.3">
      <c r="A5" s="1"/>
      <c r="B5" s="1"/>
      <c r="C5" s="1"/>
      <c r="D5" s="1"/>
      <c r="E5" s="1"/>
      <c r="F5" s="1"/>
      <c r="G5" s="1"/>
      <c r="H5" s="1"/>
      <c r="I5" s="1"/>
      <c r="J5" s="1"/>
      <c r="K5" s="1"/>
      <c r="L5" s="1"/>
      <c r="M5" s="1"/>
      <c r="N5" s="1"/>
      <c r="O5" s="1"/>
      <c r="P5" s="1"/>
      <c r="Q5" s="1"/>
      <c r="R5" s="1"/>
      <c r="S5" s="3" t="s">
        <v>5</v>
      </c>
      <c r="T5" s="7"/>
    </row>
    <row r="6" spans="1:29" s="2" customFormat="1" x14ac:dyDescent="0.3">
      <c r="A6" s="1"/>
      <c r="B6" s="1"/>
      <c r="C6" s="1"/>
      <c r="D6" s="1"/>
      <c r="E6" s="1"/>
      <c r="F6" s="1"/>
      <c r="G6" s="1"/>
      <c r="H6" s="1"/>
      <c r="I6" s="1"/>
      <c r="J6" s="1"/>
      <c r="K6" s="1"/>
      <c r="L6" s="1"/>
      <c r="M6" s="1"/>
      <c r="N6" s="1"/>
      <c r="O6" s="1"/>
      <c r="P6" s="1"/>
      <c r="Q6" s="1"/>
      <c r="R6" s="1"/>
      <c r="S6" s="3"/>
      <c r="T6" s="4"/>
    </row>
    <row r="7" spans="1:29" s="2" customFormat="1" x14ac:dyDescent="0.3">
      <c r="A7" s="1"/>
      <c r="B7" s="1"/>
      <c r="C7" s="1"/>
      <c r="D7" s="1"/>
      <c r="E7" s="1"/>
      <c r="F7" s="1"/>
      <c r="G7" s="1"/>
      <c r="H7" s="1"/>
      <c r="I7" s="1"/>
      <c r="J7" s="1"/>
      <c r="K7" s="1"/>
      <c r="L7" s="1"/>
      <c r="M7" s="1"/>
      <c r="N7" s="1"/>
      <c r="O7" s="1"/>
      <c r="P7" s="1"/>
      <c r="Q7" s="1"/>
      <c r="R7" s="1"/>
      <c r="S7" s="3" t="s">
        <v>6</v>
      </c>
      <c r="T7" s="174">
        <v>45362</v>
      </c>
    </row>
    <row r="8" spans="1:29" s="2" customFormat="1" x14ac:dyDescent="0.3">
      <c r="A8" s="1"/>
      <c r="B8" s="1"/>
      <c r="C8" s="1"/>
      <c r="D8" s="1"/>
      <c r="E8" s="1"/>
      <c r="F8" s="1"/>
      <c r="G8" s="1"/>
      <c r="H8" s="1"/>
      <c r="I8" s="1"/>
      <c r="J8" s="1"/>
      <c r="K8" s="1"/>
      <c r="L8" s="1"/>
      <c r="M8" s="1"/>
      <c r="N8" s="1"/>
      <c r="O8" s="1"/>
      <c r="P8" s="1"/>
      <c r="Q8" s="1"/>
      <c r="R8" s="1"/>
      <c r="S8" s="1"/>
      <c r="T8" s="1"/>
      <c r="U8" s="1"/>
      <c r="V8" s="1"/>
      <c r="W8" s="1"/>
      <c r="X8" s="1"/>
      <c r="Y8" s="1"/>
      <c r="Z8" s="8"/>
      <c r="AA8" s="8"/>
      <c r="AB8" s="8"/>
      <c r="AC8" s="8"/>
    </row>
    <row r="9" spans="1:29" s="2" customFormat="1" ht="17.399999999999999" x14ac:dyDescent="0.3">
      <c r="A9" s="182" t="s">
        <v>47</v>
      </c>
      <c r="B9" s="182"/>
      <c r="C9" s="182"/>
      <c r="D9" s="182"/>
      <c r="E9" s="182"/>
      <c r="F9" s="182"/>
      <c r="G9" s="182"/>
      <c r="H9" s="182"/>
      <c r="I9" s="182"/>
      <c r="J9" s="182"/>
      <c r="K9" s="182"/>
      <c r="L9" s="182"/>
      <c r="M9" s="182"/>
      <c r="N9" s="182"/>
      <c r="O9" s="182"/>
      <c r="P9" s="182"/>
      <c r="Q9" s="182"/>
      <c r="R9" s="182"/>
      <c r="S9" s="182"/>
      <c r="T9" s="182"/>
      <c r="U9" s="182"/>
      <c r="V9" s="182"/>
      <c r="W9" s="182"/>
      <c r="X9" s="9"/>
      <c r="Y9" s="9"/>
      <c r="Z9" s="9"/>
      <c r="AA9" s="8"/>
      <c r="AB9" s="8"/>
      <c r="AC9" s="8"/>
    </row>
    <row r="10" spans="1:29" s="2" customFormat="1" ht="39.75" customHeight="1" x14ac:dyDescent="0.3">
      <c r="A10" s="191" t="s">
        <v>48</v>
      </c>
      <c r="B10" s="191"/>
      <c r="C10" s="191"/>
      <c r="D10" s="191"/>
      <c r="E10" s="191"/>
      <c r="F10" s="191"/>
      <c r="G10" s="191"/>
      <c r="H10" s="191"/>
      <c r="I10" s="191"/>
      <c r="J10" s="191"/>
      <c r="K10" s="191"/>
      <c r="L10" s="191"/>
      <c r="M10" s="191"/>
      <c r="N10" s="191"/>
      <c r="O10" s="191"/>
      <c r="P10" s="191"/>
      <c r="Q10" s="191"/>
      <c r="R10" s="191"/>
      <c r="S10" s="191"/>
      <c r="T10" s="191"/>
      <c r="U10" s="191"/>
      <c r="V10" s="191"/>
      <c r="W10" s="191"/>
      <c r="X10" s="9"/>
      <c r="Y10" s="9"/>
      <c r="Z10" s="9"/>
      <c r="AA10" s="8"/>
      <c r="AB10" s="8"/>
      <c r="AC10" s="8"/>
    </row>
    <row r="11" spans="1:29" s="2" customFormat="1" ht="17.399999999999999" x14ac:dyDescent="0.3">
      <c r="A11" s="9"/>
      <c r="B11" s="9"/>
      <c r="C11" s="9"/>
      <c r="D11" s="9"/>
      <c r="E11" s="9"/>
      <c r="F11" s="9"/>
      <c r="G11" s="9"/>
      <c r="H11" s="9"/>
      <c r="I11" s="9"/>
      <c r="J11" s="9"/>
      <c r="K11" s="9"/>
      <c r="L11" s="9"/>
      <c r="M11" s="9"/>
      <c r="N11" s="9"/>
      <c r="O11" s="9"/>
      <c r="P11" s="9"/>
      <c r="Q11" s="9"/>
      <c r="R11" s="9"/>
      <c r="S11" s="9"/>
      <c r="T11" s="9"/>
      <c r="U11" s="9"/>
      <c r="V11" s="9"/>
      <c r="W11" s="9"/>
      <c r="X11" s="9"/>
      <c r="Y11" s="9"/>
      <c r="Z11" s="9"/>
      <c r="AA11" s="8"/>
      <c r="AB11" s="8"/>
      <c r="AC11" s="8"/>
    </row>
    <row r="12" spans="1:29" x14ac:dyDescent="0.3">
      <c r="A12" s="199" t="s">
        <v>49</v>
      </c>
      <c r="B12" s="199"/>
      <c r="C12" s="199"/>
      <c r="D12" s="199"/>
      <c r="E12" s="199"/>
      <c r="F12" s="199"/>
      <c r="G12" s="199"/>
      <c r="H12" s="199"/>
      <c r="I12" s="199"/>
      <c r="J12" s="199"/>
      <c r="K12" s="199"/>
      <c r="L12" s="199"/>
      <c r="M12" s="199"/>
      <c r="N12" s="199"/>
      <c r="O12" s="199"/>
      <c r="P12" s="199"/>
      <c r="Q12" s="199"/>
      <c r="R12" s="199"/>
      <c r="S12" s="199"/>
      <c r="T12" s="199"/>
      <c r="U12" s="199"/>
      <c r="V12" s="199"/>
      <c r="W12" s="199"/>
    </row>
    <row r="13" spans="1:29" x14ac:dyDescent="0.3">
      <c r="A13" s="199" t="s">
        <v>50</v>
      </c>
      <c r="B13" s="199"/>
      <c r="C13" s="199"/>
      <c r="D13" s="199"/>
      <c r="E13" s="199"/>
      <c r="F13" s="199"/>
      <c r="G13" s="199"/>
      <c r="H13" s="199"/>
      <c r="I13" s="199"/>
      <c r="J13" s="199"/>
      <c r="K13" s="199"/>
      <c r="L13" s="199"/>
      <c r="M13" s="199"/>
      <c r="N13" s="199"/>
      <c r="O13" s="199"/>
      <c r="P13" s="199"/>
      <c r="Q13" s="199"/>
      <c r="R13" s="199"/>
      <c r="S13" s="199"/>
      <c r="T13" s="199"/>
      <c r="U13" s="199"/>
      <c r="V13" s="199"/>
      <c r="W13" s="199"/>
    </row>
    <row r="14" spans="1:29" x14ac:dyDescent="0.3">
      <c r="A14" s="10" t="s">
        <v>51</v>
      </c>
    </row>
    <row r="15" spans="1:29" x14ac:dyDescent="0.3">
      <c r="A15" s="199" t="s">
        <v>52</v>
      </c>
      <c r="B15" s="199"/>
      <c r="C15" s="199"/>
      <c r="D15" s="199"/>
      <c r="E15" s="199"/>
      <c r="F15" s="199"/>
      <c r="G15" s="199"/>
      <c r="H15" s="199"/>
      <c r="I15" s="199"/>
      <c r="J15" s="199"/>
      <c r="K15" s="199"/>
      <c r="L15" s="199"/>
      <c r="M15" s="199"/>
      <c r="N15" s="199"/>
      <c r="O15" s="199"/>
      <c r="P15" s="199"/>
      <c r="Q15" s="199"/>
      <c r="R15" s="199"/>
      <c r="S15" s="199"/>
      <c r="T15" s="199"/>
      <c r="U15" s="199"/>
      <c r="V15" s="199"/>
      <c r="W15" s="199"/>
    </row>
    <row r="16" spans="1:29" ht="15" thickBot="1" x14ac:dyDescent="0.35">
      <c r="T16" s="193"/>
      <c r="U16" s="193"/>
      <c r="V16" s="193"/>
    </row>
    <row r="17" spans="1:37" ht="15" thickBot="1" x14ac:dyDescent="0.35">
      <c r="A17" s="3"/>
      <c r="B17" s="43"/>
      <c r="C17" s="43"/>
      <c r="D17" s="3"/>
      <c r="E17" s="185">
        <f>H17-1</f>
        <v>2020</v>
      </c>
      <c r="F17" s="187"/>
      <c r="G17" s="186"/>
      <c r="H17" s="195">
        <f>K17-1</f>
        <v>2021</v>
      </c>
      <c r="I17" s="196"/>
      <c r="J17" s="197"/>
      <c r="K17" s="195">
        <f>N17-1</f>
        <v>2022</v>
      </c>
      <c r="L17" s="196"/>
      <c r="M17" s="197"/>
      <c r="N17" s="195">
        <f>Q17-1</f>
        <v>2023</v>
      </c>
      <c r="O17" s="196"/>
      <c r="P17" s="197"/>
      <c r="Q17" s="195">
        <f>T17-1</f>
        <v>2024</v>
      </c>
      <c r="R17" s="196"/>
      <c r="S17" s="197"/>
      <c r="T17" s="195">
        <v>2025</v>
      </c>
      <c r="U17" s="196"/>
      <c r="V17" s="197"/>
      <c r="W17" s="195">
        <f>T17+1</f>
        <v>2026</v>
      </c>
      <c r="X17" s="196"/>
      <c r="Y17" s="197"/>
      <c r="Z17" s="195">
        <f>W17+1</f>
        <v>2027</v>
      </c>
      <c r="AA17" s="196">
        <v>2016</v>
      </c>
      <c r="AB17" s="197"/>
      <c r="AC17" s="195">
        <f>Z17+1</f>
        <v>2028</v>
      </c>
      <c r="AD17" s="196"/>
      <c r="AE17" s="197"/>
      <c r="AF17" s="195">
        <f>AC17+1</f>
        <v>2029</v>
      </c>
      <c r="AG17" s="196"/>
      <c r="AH17" s="197"/>
      <c r="AI17" s="198"/>
      <c r="AJ17" s="198"/>
      <c r="AK17" s="198"/>
    </row>
    <row r="18" spans="1:37" x14ac:dyDescent="0.3">
      <c r="A18" s="1"/>
      <c r="B18" s="1"/>
      <c r="C18" s="1"/>
      <c r="D18" s="1"/>
      <c r="E18" s="1"/>
      <c r="F18" s="3" t="s">
        <v>53</v>
      </c>
      <c r="G18" s="17" t="s">
        <v>54</v>
      </c>
      <c r="H18" s="1"/>
      <c r="I18" s="3" t="s">
        <v>53</v>
      </c>
      <c r="J18" s="17" t="s">
        <v>54</v>
      </c>
      <c r="K18" s="1"/>
      <c r="L18" s="3" t="s">
        <v>53</v>
      </c>
      <c r="M18" s="17" t="s">
        <v>54</v>
      </c>
      <c r="N18" s="1"/>
      <c r="O18" s="3" t="s">
        <v>53</v>
      </c>
      <c r="P18" s="17" t="s">
        <v>54</v>
      </c>
      <c r="Q18" s="1"/>
      <c r="R18" s="3" t="s">
        <v>53</v>
      </c>
      <c r="S18" s="17" t="s">
        <v>54</v>
      </c>
      <c r="T18" s="1"/>
      <c r="U18" s="3" t="s">
        <v>53</v>
      </c>
      <c r="V18" s="17" t="s">
        <v>54</v>
      </c>
      <c r="W18" s="1"/>
      <c r="X18" s="3" t="s">
        <v>53</v>
      </c>
      <c r="Y18" s="17" t="s">
        <v>54</v>
      </c>
      <c r="Z18" s="1"/>
      <c r="AA18" s="3" t="s">
        <v>53</v>
      </c>
      <c r="AB18" s="17" t="s">
        <v>54</v>
      </c>
      <c r="AC18" s="1"/>
      <c r="AD18" s="3" t="s">
        <v>53</v>
      </c>
      <c r="AE18" s="17" t="s">
        <v>54</v>
      </c>
      <c r="AF18" s="1"/>
      <c r="AG18" s="3" t="s">
        <v>53</v>
      </c>
      <c r="AH18" s="17" t="s">
        <v>54</v>
      </c>
      <c r="AI18" s="1"/>
      <c r="AJ18" s="3"/>
      <c r="AK18" s="17"/>
    </row>
    <row r="19" spans="1:37" x14ac:dyDescent="0.3">
      <c r="A19" s="44"/>
      <c r="B19" s="45"/>
      <c r="C19" s="45"/>
      <c r="D19" s="45"/>
      <c r="E19" s="45" t="s">
        <v>55</v>
      </c>
      <c r="F19" s="46">
        <v>0.06</v>
      </c>
      <c r="G19" s="46">
        <v>0.94</v>
      </c>
      <c r="H19" s="45" t="s">
        <v>55</v>
      </c>
      <c r="I19" s="46">
        <v>0.06</v>
      </c>
      <c r="J19" s="46">
        <v>0.94</v>
      </c>
      <c r="K19" s="45" t="s">
        <v>55</v>
      </c>
      <c r="L19" s="46">
        <v>0.06</v>
      </c>
      <c r="M19" s="46">
        <v>0.94</v>
      </c>
      <c r="N19" s="45" t="s">
        <v>55</v>
      </c>
      <c r="O19" s="46">
        <v>0.06</v>
      </c>
      <c r="P19" s="46">
        <v>0.94</v>
      </c>
      <c r="Q19" s="45" t="s">
        <v>55</v>
      </c>
      <c r="R19" s="46">
        <v>0.06</v>
      </c>
      <c r="S19" s="46">
        <v>0.94</v>
      </c>
      <c r="T19" s="45" t="s">
        <v>55</v>
      </c>
      <c r="U19" s="46">
        <v>0.06</v>
      </c>
      <c r="V19" s="46">
        <v>0.94</v>
      </c>
      <c r="W19" s="45" t="s">
        <v>55</v>
      </c>
      <c r="X19" s="46">
        <v>0.06</v>
      </c>
      <c r="Y19" s="46">
        <v>0.94</v>
      </c>
      <c r="Z19" s="45" t="s">
        <v>55</v>
      </c>
      <c r="AA19" s="46">
        <v>0.06</v>
      </c>
      <c r="AB19" s="46">
        <v>0.94</v>
      </c>
      <c r="AC19" s="45" t="s">
        <v>55</v>
      </c>
      <c r="AD19" s="46">
        <v>0.06</v>
      </c>
      <c r="AE19" s="46">
        <v>0.94</v>
      </c>
      <c r="AF19" s="45" t="s">
        <v>55</v>
      </c>
      <c r="AG19" s="46">
        <v>0.06</v>
      </c>
      <c r="AH19" s="46">
        <v>0.94</v>
      </c>
      <c r="AI19" s="45"/>
      <c r="AJ19" s="46"/>
      <c r="AK19" s="46"/>
    </row>
    <row r="20" spans="1:37" x14ac:dyDescent="0.3">
      <c r="A20" s="3" t="s">
        <v>56</v>
      </c>
      <c r="B20" s="31"/>
      <c r="C20" s="31"/>
      <c r="D20" s="31"/>
      <c r="E20" s="112">
        <f>F83</f>
        <v>0</v>
      </c>
      <c r="F20" s="22">
        <f>E20*F19</f>
        <v>0</v>
      </c>
      <c r="G20" s="113">
        <f>E20*G19</f>
        <v>0</v>
      </c>
      <c r="H20" s="112">
        <f>G83</f>
        <v>0</v>
      </c>
      <c r="I20" s="22">
        <f>H20*I19</f>
        <v>0</v>
      </c>
      <c r="J20" s="113">
        <f>H20*J19</f>
        <v>0</v>
      </c>
      <c r="K20" s="112">
        <f>H83</f>
        <v>0</v>
      </c>
      <c r="L20" s="22">
        <f>K20*L19</f>
        <v>0</v>
      </c>
      <c r="M20" s="113">
        <f>K20*M19</f>
        <v>0</v>
      </c>
      <c r="N20" s="112">
        <f>I83</f>
        <v>0</v>
      </c>
      <c r="O20" s="22">
        <f>N20*O19</f>
        <v>0</v>
      </c>
      <c r="P20" s="113">
        <f>N20*P19</f>
        <v>0</v>
      </c>
      <c r="Q20" s="112">
        <f>J83</f>
        <v>3133084.1242499999</v>
      </c>
      <c r="R20" s="22">
        <f>Q20*R19</f>
        <v>187985.04745499999</v>
      </c>
      <c r="S20" s="113">
        <f>Q20*S19</f>
        <v>2945099.0767949997</v>
      </c>
      <c r="T20" s="112">
        <f>K83</f>
        <v>7940410.9954999983</v>
      </c>
      <c r="U20" s="22">
        <f>T20*U19</f>
        <v>476424.6597299999</v>
      </c>
      <c r="V20" s="113">
        <f>T20*V19</f>
        <v>7463986.3357699979</v>
      </c>
      <c r="W20" s="112">
        <f>L83</f>
        <v>10489555.992709678</v>
      </c>
      <c r="X20" s="22">
        <f>W20*X19</f>
        <v>629373.35956258059</v>
      </c>
      <c r="Y20" s="113">
        <f>W20*Y19</f>
        <v>9860182.6331470963</v>
      </c>
      <c r="Z20" s="114">
        <f>M83</f>
        <v>14889098.368294463</v>
      </c>
      <c r="AA20" s="22">
        <f>Z20*AA19</f>
        <v>893345.90209766768</v>
      </c>
      <c r="AB20" s="113">
        <f>Z20*AB19</f>
        <v>13995752.466196794</v>
      </c>
      <c r="AC20" s="114">
        <f>N83</f>
        <v>21821967.966945253</v>
      </c>
      <c r="AD20" s="22">
        <f>AC20*AD19</f>
        <v>1309318.0780167151</v>
      </c>
      <c r="AE20" s="113">
        <f>AC20*AE19</f>
        <v>20512649.888928536</v>
      </c>
      <c r="AF20" s="114">
        <f>O83</f>
        <v>33472174.833628409</v>
      </c>
      <c r="AG20" s="22">
        <f>AF20*AG19</f>
        <v>2008330.4900177044</v>
      </c>
      <c r="AH20" s="113">
        <f>AF20*AH19</f>
        <v>31463844.343610704</v>
      </c>
      <c r="AI20" s="32"/>
      <c r="AJ20" s="115"/>
      <c r="AK20" s="116"/>
    </row>
    <row r="21" spans="1:37" x14ac:dyDescent="0.3">
      <c r="A21" s="1" t="s">
        <v>57</v>
      </c>
      <c r="B21" s="51"/>
      <c r="C21" s="51"/>
      <c r="D21" s="51"/>
      <c r="E21" s="117">
        <v>0</v>
      </c>
      <c r="F21" s="35">
        <f>E21*F19</f>
        <v>0</v>
      </c>
      <c r="G21" s="113">
        <f>E21*G19</f>
        <v>0</v>
      </c>
      <c r="H21" s="117">
        <v>0</v>
      </c>
      <c r="I21" s="35">
        <f>H21*I19</f>
        <v>0</v>
      </c>
      <c r="J21" s="113">
        <f>H21*J19</f>
        <v>0</v>
      </c>
      <c r="K21" s="117">
        <v>0</v>
      </c>
      <c r="L21" s="35">
        <f>K21*L19</f>
        <v>0</v>
      </c>
      <c r="M21" s="113">
        <f>K21*M19</f>
        <v>0</v>
      </c>
      <c r="N21" s="117">
        <v>0</v>
      </c>
      <c r="O21" s="35">
        <f>N21*O19</f>
        <v>0</v>
      </c>
      <c r="P21" s="113">
        <f>N21*P19</f>
        <v>0</v>
      </c>
      <c r="Q21" s="117">
        <v>0</v>
      </c>
      <c r="R21" s="35">
        <f>Q21*R19</f>
        <v>0</v>
      </c>
      <c r="S21" s="113">
        <f>Q21*S19</f>
        <v>0</v>
      </c>
      <c r="T21" s="117">
        <v>0</v>
      </c>
      <c r="U21" s="35">
        <f>T21*U19</f>
        <v>0</v>
      </c>
      <c r="V21" s="113">
        <f>T21*V19</f>
        <v>0</v>
      </c>
      <c r="W21" s="117">
        <v>0</v>
      </c>
      <c r="X21" s="35">
        <f>W21*X19</f>
        <v>0</v>
      </c>
      <c r="Y21" s="113">
        <f>W21*Y19</f>
        <v>0</v>
      </c>
      <c r="Z21" s="117">
        <v>0</v>
      </c>
      <c r="AA21" s="35">
        <f>Z21*AA19</f>
        <v>0</v>
      </c>
      <c r="AB21" s="113">
        <f>Z21*AB19</f>
        <v>0</v>
      </c>
      <c r="AC21" s="117">
        <v>0</v>
      </c>
      <c r="AD21" s="35">
        <f>AC21*AD19</f>
        <v>0</v>
      </c>
      <c r="AE21" s="113">
        <f>AC21*AE19</f>
        <v>0</v>
      </c>
      <c r="AF21" s="117">
        <v>0</v>
      </c>
      <c r="AG21" s="35">
        <f>AF21*AG19</f>
        <v>0</v>
      </c>
      <c r="AH21" s="113">
        <f>AF21*AH19</f>
        <v>0</v>
      </c>
      <c r="AI21" s="117"/>
      <c r="AJ21" s="35"/>
      <c r="AK21" s="116"/>
    </row>
    <row r="22" spans="1:37" x14ac:dyDescent="0.3">
      <c r="A22" s="1" t="s">
        <v>58</v>
      </c>
      <c r="B22" s="51"/>
      <c r="C22" s="51"/>
      <c r="D22" s="51"/>
      <c r="E22" s="117">
        <v>0</v>
      </c>
      <c r="F22" s="35">
        <f>E22*F19</f>
        <v>0</v>
      </c>
      <c r="G22" s="35">
        <f>E22*G19</f>
        <v>0</v>
      </c>
      <c r="H22" s="117">
        <v>0</v>
      </c>
      <c r="I22" s="35">
        <f>H22*I19</f>
        <v>0</v>
      </c>
      <c r="J22" s="35">
        <f>H22*J19</f>
        <v>0</v>
      </c>
      <c r="K22" s="117">
        <v>0</v>
      </c>
      <c r="L22" s="35">
        <f>K22*L19</f>
        <v>0</v>
      </c>
      <c r="M22" s="35">
        <f>K22*M19</f>
        <v>0</v>
      </c>
      <c r="N22" s="117">
        <v>0</v>
      </c>
      <c r="O22" s="35">
        <f>N22*O19</f>
        <v>0</v>
      </c>
      <c r="P22" s="35">
        <f>N22*P19</f>
        <v>0</v>
      </c>
      <c r="Q22" s="117">
        <v>0</v>
      </c>
      <c r="R22" s="35">
        <f>Q22*R19</f>
        <v>0</v>
      </c>
      <c r="S22" s="35">
        <f>Q22*S19</f>
        <v>0</v>
      </c>
      <c r="T22" s="117">
        <v>0</v>
      </c>
      <c r="U22" s="35">
        <f>T22*U19</f>
        <v>0</v>
      </c>
      <c r="V22" s="35">
        <f>T22*V19</f>
        <v>0</v>
      </c>
      <c r="W22" s="117">
        <v>0</v>
      </c>
      <c r="X22" s="35">
        <f>W22*X19</f>
        <v>0</v>
      </c>
      <c r="Y22" s="35">
        <f>W22*Y19</f>
        <v>0</v>
      </c>
      <c r="Z22" s="117">
        <v>0</v>
      </c>
      <c r="AA22" s="35">
        <f>Z22*AA19</f>
        <v>0</v>
      </c>
      <c r="AB22" s="35">
        <f>Z22*AB19</f>
        <v>0</v>
      </c>
      <c r="AC22" s="117">
        <v>0</v>
      </c>
      <c r="AD22" s="35">
        <f>AC22*AD19</f>
        <v>0</v>
      </c>
      <c r="AE22" s="35">
        <f>AC22*AE19</f>
        <v>0</v>
      </c>
      <c r="AF22" s="117">
        <v>0</v>
      </c>
      <c r="AG22" s="35">
        <f>AF22*AG19</f>
        <v>0</v>
      </c>
      <c r="AH22" s="35">
        <f>AF22*AH19</f>
        <v>0</v>
      </c>
      <c r="AI22" s="117"/>
      <c r="AJ22" s="35"/>
      <c r="AK22" s="35"/>
    </row>
    <row r="23" spans="1:37" x14ac:dyDescent="0.3">
      <c r="A23" s="20" t="s">
        <v>59</v>
      </c>
      <c r="B23" s="54" t="s">
        <v>115</v>
      </c>
      <c r="C23" s="178" t="s">
        <v>116</v>
      </c>
      <c r="D23" s="54" t="s">
        <v>117</v>
      </c>
      <c r="F23" s="35"/>
      <c r="G23" s="35"/>
      <c r="H23" s="117"/>
      <c r="I23" s="35"/>
      <c r="J23" s="35"/>
      <c r="K23" s="117"/>
      <c r="L23" s="35"/>
      <c r="M23" s="35"/>
      <c r="N23" s="117"/>
      <c r="O23" s="35"/>
      <c r="P23" s="35"/>
      <c r="Q23" s="117"/>
      <c r="R23" s="35"/>
      <c r="S23" s="35"/>
      <c r="T23" s="117"/>
      <c r="U23" s="35"/>
      <c r="V23" s="35"/>
      <c r="W23" s="117"/>
      <c r="X23" s="35"/>
      <c r="Y23" s="35"/>
      <c r="Z23" s="117"/>
      <c r="AA23" s="35"/>
      <c r="AB23" s="35"/>
      <c r="AC23" s="117"/>
      <c r="AD23" s="35"/>
      <c r="AE23" s="35"/>
      <c r="AF23" s="117"/>
      <c r="AG23" s="35"/>
      <c r="AH23" s="35"/>
      <c r="AI23" s="117"/>
      <c r="AJ23" s="35"/>
      <c r="AK23" s="35"/>
    </row>
    <row r="24" spans="1:37" x14ac:dyDescent="0.3">
      <c r="A24" s="55" t="s">
        <v>60</v>
      </c>
      <c r="B24" s="118">
        <v>7.2999999999999995E-2</v>
      </c>
      <c r="C24" s="118">
        <v>7.2999999999999995E-2</v>
      </c>
      <c r="D24" s="119">
        <v>7.0199999999999999E-2</v>
      </c>
      <c r="F24" s="57">
        <f>IF(AND(E$17&gt;=$B$23, E$17&lt;$D$23),(F21+F22)*$B$24,(F21+F22)*$D$24)</f>
        <v>0</v>
      </c>
      <c r="G24" s="120">
        <f>IF(AND(E$17&gt;=$B$23, E$17&lt;$D$23),(G22)*$B$24,(G22)*$D$24)</f>
        <v>0</v>
      </c>
      <c r="H24" s="59"/>
      <c r="I24" s="57">
        <f>IF(AND(H$17&gt;=$B$23, H$17&lt;$D$23),(I21+I22)*$B$24,(I21+I22)*$D$24)</f>
        <v>0</v>
      </c>
      <c r="J24" s="120">
        <f>IF(AND(H$17&gt;=$B$23, H$17&lt;$D$23),(J22)*$B$24,(J22)*$D$24)</f>
        <v>0</v>
      </c>
      <c r="K24" s="59"/>
      <c r="L24" s="57">
        <f>IF(AND(K$17&gt;=$B$23, K$17&lt;$D$23),(L21+L22)*$B$24,(L21+L22)*$D$24)</f>
        <v>0</v>
      </c>
      <c r="M24" s="120">
        <f>IF(AND(K$17&gt;=$B$23, K$17&lt;$D$23),(M22)*$B$24,(M22)*$D$24)</f>
        <v>0</v>
      </c>
      <c r="N24" s="59"/>
      <c r="O24" s="57">
        <f>IF(AND(N$17&gt;=$B$23, N$17&lt;$D$23),(O21+O22)*$B$24,(O21+O22)*$D$24)</f>
        <v>0</v>
      </c>
      <c r="P24" s="120">
        <f>IF(AND(N$17&gt;=$B$23, N$17&lt;$D$23),(P22)*$B$24,(P22)*$D$24)</f>
        <v>0</v>
      </c>
      <c r="Q24" s="59"/>
      <c r="R24" s="57">
        <f>IF(AND(Q$17&gt;=$B$23, Q$17&lt;$D$23),(R21+R22)*$B$24,(R21+R22)*$D$24)</f>
        <v>0</v>
      </c>
      <c r="S24" s="120">
        <f>IF(AND(Q$17&gt;=$B$23, Q$17&lt;$D$23),(S22)*$B$24,(S22)*$D$24)</f>
        <v>0</v>
      </c>
      <c r="T24" s="59"/>
      <c r="U24" s="57">
        <f>IF(AND(T$17&gt;=$B$23, T$17&lt;$D$23),(U21+U22)*$B$24,(U21+U22)*$D$24)</f>
        <v>0</v>
      </c>
      <c r="V24" s="120">
        <f>IF(AND(T$17&gt;=$B$23, T$17&lt;$D$23),(V22)*$B$24,(V22)*$D$24)</f>
        <v>0</v>
      </c>
      <c r="W24" s="59"/>
      <c r="X24" s="57">
        <f>IF(AND(W$17&gt;=$B$23, W$17&lt;$D$23),(X21+X22)*$B$24,(X21+X22)*$D$24)</f>
        <v>0</v>
      </c>
      <c r="Y24" s="120">
        <f>IF(AND(W$17&gt;=$B$23, W$17&lt;$D$23),(Y22)*$B$24,(Y22)*$D$24)</f>
        <v>0</v>
      </c>
      <c r="Z24" s="59"/>
      <c r="AA24" s="57">
        <f>IF(AND(Z$17&gt;=$B$23, Z$17&lt;$D$23),(AA21+AA22)*$B$24,(AA21+AA22)*$D$24)</f>
        <v>0</v>
      </c>
      <c r="AB24" s="120">
        <f>IF(AND(Z$17&gt;=$B$23, Z$17&lt;$D$23),(AB22)*$B$24,(AB22)*$D$24)</f>
        <v>0</v>
      </c>
      <c r="AC24" s="59"/>
      <c r="AD24" s="57">
        <f>IF(AND(AC$17&gt;=$B$23, AC$17&lt;$D$23),(AD21+AD22)*$B$24,(AD21+AD22)*$D$24)</f>
        <v>0</v>
      </c>
      <c r="AE24" s="120">
        <f>IF(AND(AC$17&gt;=$B$23, AC$17&lt;$D$23),(AE22)*$B$24,(AE22)*$D$24)</f>
        <v>0</v>
      </c>
      <c r="AF24" s="59"/>
      <c r="AG24" s="57">
        <f>IF(AND(AF$17&gt;=$B$23, AF$17&lt;$D$23),(AG21+AG22)*$B$24,(AG21+AG22)*$D$24)</f>
        <v>0</v>
      </c>
      <c r="AH24" s="120">
        <f>IF(AND(AF$17&gt;=$B$23, AF$17&lt;$D$23),(AH22)*$B$24,(AH22)*$D$24)</f>
        <v>0</v>
      </c>
      <c r="AI24" s="59"/>
      <c r="AJ24" s="35"/>
      <c r="AK24" s="116"/>
    </row>
    <row r="25" spans="1:37" x14ac:dyDescent="0.3">
      <c r="A25" s="3" t="s">
        <v>61</v>
      </c>
      <c r="B25" s="1"/>
      <c r="C25" s="1"/>
      <c r="D25" s="1"/>
      <c r="F25" s="35">
        <f>SUM(F20+F24)</f>
        <v>0</v>
      </c>
      <c r="G25" s="35">
        <f>SUM(G20+G24)</f>
        <v>0</v>
      </c>
      <c r="H25" s="1"/>
      <c r="I25" s="35">
        <f>SUM(I20+I24)</f>
        <v>0</v>
      </c>
      <c r="J25" s="35">
        <f>SUM(J20+J24)</f>
        <v>0</v>
      </c>
      <c r="K25" s="1"/>
      <c r="L25" s="35">
        <f>SUM(L20+L24)</f>
        <v>0</v>
      </c>
      <c r="M25" s="35">
        <f>SUM(M20+M24)</f>
        <v>0</v>
      </c>
      <c r="N25" s="1"/>
      <c r="O25" s="35">
        <f>SUM(O20+O24)</f>
        <v>0</v>
      </c>
      <c r="P25" s="35">
        <f>SUM(P20+P24)</f>
        <v>0</v>
      </c>
      <c r="Q25" s="1"/>
      <c r="R25" s="35">
        <f>SUM(R20+R24)</f>
        <v>187985.04745499999</v>
      </c>
      <c r="S25" s="35">
        <f>SUM(S20+S24)</f>
        <v>2945099.0767949997</v>
      </c>
      <c r="T25" s="1"/>
      <c r="U25" s="35">
        <f>SUM(U20+U24)</f>
        <v>476424.6597299999</v>
      </c>
      <c r="V25" s="35">
        <f>SUM(V20+V24)</f>
        <v>7463986.3357699979</v>
      </c>
      <c r="W25" s="1"/>
      <c r="X25" s="35">
        <f>SUM(X20+X24)</f>
        <v>629373.35956258059</v>
      </c>
      <c r="Y25" s="35">
        <f>SUM(Y20+Y24)</f>
        <v>9860182.6331470963</v>
      </c>
      <c r="Z25" s="1"/>
      <c r="AA25" s="35">
        <f>SUM(AA20+AA24)</f>
        <v>893345.90209766768</v>
      </c>
      <c r="AB25" s="35">
        <f>SUM(AB20+AB24)</f>
        <v>13995752.466196794</v>
      </c>
      <c r="AC25" s="1"/>
      <c r="AD25" s="35">
        <f>SUM(AD20+AD24)</f>
        <v>1309318.0780167151</v>
      </c>
      <c r="AE25" s="35">
        <f>SUM(AE20+AE24)</f>
        <v>20512649.888928536</v>
      </c>
      <c r="AF25" s="1"/>
      <c r="AG25" s="35">
        <f>SUM(AG20+AG24)</f>
        <v>2008330.4900177044</v>
      </c>
      <c r="AH25" s="35">
        <f>SUM(AH20+AH24)</f>
        <v>31463844.343610704</v>
      </c>
      <c r="AI25" s="1"/>
      <c r="AJ25" s="35"/>
      <c r="AK25" s="35"/>
    </row>
    <row r="26" spans="1:37" x14ac:dyDescent="0.3">
      <c r="A26" s="1"/>
      <c r="B26" s="1"/>
      <c r="C26" s="1"/>
      <c r="D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row>
    <row r="27" spans="1:37" x14ac:dyDescent="0.3">
      <c r="A27" s="20" t="s">
        <v>59</v>
      </c>
      <c r="B27" s="54" t="s">
        <v>115</v>
      </c>
      <c r="C27" s="178" t="s">
        <v>116</v>
      </c>
      <c r="D27" s="54" t="s">
        <v>117</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1:37" x14ac:dyDescent="0.3">
      <c r="A28" s="1" t="s">
        <v>62</v>
      </c>
      <c r="B28" s="121">
        <v>0.04</v>
      </c>
      <c r="C28" s="121">
        <v>0.04</v>
      </c>
      <c r="D28" s="121">
        <v>0.04</v>
      </c>
      <c r="F28" s="35">
        <f>F25*$B$28</f>
        <v>0</v>
      </c>
      <c r="G28" s="35">
        <f>G25*$B$28</f>
        <v>0</v>
      </c>
      <c r="H28" s="31"/>
      <c r="I28" s="35">
        <f>I25*$B$28</f>
        <v>0</v>
      </c>
      <c r="J28" s="35">
        <f>J25*$B$28</f>
        <v>0</v>
      </c>
      <c r="K28" s="31"/>
      <c r="L28" s="35">
        <f>L25*$B$28</f>
        <v>0</v>
      </c>
      <c r="M28" s="35">
        <f>M25*$B$28</f>
        <v>0</v>
      </c>
      <c r="N28" s="31"/>
      <c r="O28" s="35">
        <f>O25*$B$28</f>
        <v>0</v>
      </c>
      <c r="P28" s="35">
        <f>P25*$B$28</f>
        <v>0</v>
      </c>
      <c r="Q28" s="31"/>
      <c r="R28" s="35">
        <f>R25*$B$28</f>
        <v>7519.4018981999998</v>
      </c>
      <c r="S28" s="35">
        <f>S25*$B$28</f>
        <v>117803.96307179998</v>
      </c>
      <c r="T28" s="31"/>
      <c r="U28" s="35">
        <f>U25*$D$28</f>
        <v>19056.986389199996</v>
      </c>
      <c r="V28" s="35">
        <f>V25*$D$28</f>
        <v>298559.45343079994</v>
      </c>
      <c r="W28" s="31"/>
      <c r="X28" s="35">
        <f>X25*$D$28</f>
        <v>25174.934382503223</v>
      </c>
      <c r="Y28" s="35">
        <f>Y25*$D$28</f>
        <v>394407.30532588385</v>
      </c>
      <c r="Z28" s="31"/>
      <c r="AA28" s="35">
        <f>AA25*$D$28</f>
        <v>35733.83608390671</v>
      </c>
      <c r="AB28" s="35">
        <f>AB25*$D$28</f>
        <v>559830.09864787175</v>
      </c>
      <c r="AC28" s="31"/>
      <c r="AD28" s="35">
        <f>AD25*$D$28</f>
        <v>52372.723120668605</v>
      </c>
      <c r="AE28" s="35">
        <f>AE25*$D$28</f>
        <v>820505.99555714149</v>
      </c>
      <c r="AF28" s="31"/>
      <c r="AG28" s="35">
        <f>AG25*$D$28</f>
        <v>80333.21960070818</v>
      </c>
      <c r="AH28" s="35">
        <f>AH25*$D$28</f>
        <v>1258553.7737444283</v>
      </c>
      <c r="AI28" s="31"/>
      <c r="AJ28" s="35"/>
      <c r="AK28" s="35"/>
    </row>
    <row r="29" spans="1:37" x14ac:dyDescent="0.3">
      <c r="A29" s="1" t="s">
        <v>63</v>
      </c>
      <c r="B29" s="121">
        <v>0.56000000000000005</v>
      </c>
      <c r="C29" s="121">
        <v>0.56000000000000005</v>
      </c>
      <c r="D29" s="121">
        <v>0.56000000000000005</v>
      </c>
      <c r="F29" s="35">
        <f>F25*$B$29</f>
        <v>0</v>
      </c>
      <c r="G29" s="35">
        <f>G25*$B$29</f>
        <v>0</v>
      </c>
      <c r="H29" s="122"/>
      <c r="I29" s="35">
        <f>I25*$B$29</f>
        <v>0</v>
      </c>
      <c r="J29" s="35">
        <f>J25*$B$29</f>
        <v>0</v>
      </c>
      <c r="K29" s="122"/>
      <c r="L29" s="35">
        <f>L25*$B$29</f>
        <v>0</v>
      </c>
      <c r="M29" s="35">
        <f>M25*$B$29</f>
        <v>0</v>
      </c>
      <c r="N29" s="122"/>
      <c r="O29" s="35">
        <f>O25*$B$29</f>
        <v>0</v>
      </c>
      <c r="P29" s="35">
        <f>P25*$B$29</f>
        <v>0</v>
      </c>
      <c r="Q29" s="122"/>
      <c r="R29" s="35">
        <f>R25*$B$29</f>
        <v>105271.6265748</v>
      </c>
      <c r="S29" s="35">
        <f>S25*$B$29</f>
        <v>1649255.4830052</v>
      </c>
      <c r="T29" s="122"/>
      <c r="U29" s="35">
        <f>U25*$D$29</f>
        <v>266797.80944879999</v>
      </c>
      <c r="V29" s="35">
        <f>V25*$D$29</f>
        <v>4179832.3480311991</v>
      </c>
      <c r="W29" s="122"/>
      <c r="X29" s="35">
        <f>X25*$D$29</f>
        <v>352449.08135504514</v>
      </c>
      <c r="Y29" s="35">
        <f>Y25*$D$29</f>
        <v>5521702.2745623747</v>
      </c>
      <c r="Z29" s="122"/>
      <c r="AA29" s="35">
        <f>AA25*$D$29</f>
        <v>500273.70517469395</v>
      </c>
      <c r="AB29" s="35">
        <f>AB25*$D$29</f>
        <v>7837621.381070205</v>
      </c>
      <c r="AC29" s="122"/>
      <c r="AD29" s="35">
        <f>AD25*$D$29</f>
        <v>733218.12368936057</v>
      </c>
      <c r="AE29" s="35">
        <f>AE25*$D$29</f>
        <v>11487083.937799981</v>
      </c>
      <c r="AF29" s="122"/>
      <c r="AG29" s="35">
        <f>AG25*$D$29</f>
        <v>1124665.0744099147</v>
      </c>
      <c r="AH29" s="35">
        <f>AH25*$D$29</f>
        <v>17619752.832421996</v>
      </c>
      <c r="AI29" s="122"/>
      <c r="AJ29" s="35"/>
      <c r="AK29" s="35"/>
    </row>
    <row r="30" spans="1:37" x14ac:dyDescent="0.3">
      <c r="A30" s="1" t="s">
        <v>64</v>
      </c>
      <c r="B30" s="121">
        <v>0.4</v>
      </c>
      <c r="C30" s="121">
        <v>0.4</v>
      </c>
      <c r="D30" s="121">
        <v>0.4</v>
      </c>
      <c r="F30" s="35">
        <f>F25*$B$30</f>
        <v>0</v>
      </c>
      <c r="G30" s="35">
        <f>G25*$B$30</f>
        <v>0</v>
      </c>
      <c r="H30" s="123"/>
      <c r="I30" s="35">
        <f>I25*$B$30</f>
        <v>0</v>
      </c>
      <c r="J30" s="35">
        <f>J25*$B$30</f>
        <v>0</v>
      </c>
      <c r="K30" s="123"/>
      <c r="L30" s="35">
        <f>L25*$B$30</f>
        <v>0</v>
      </c>
      <c r="M30" s="35">
        <f>M25*$B$30</f>
        <v>0</v>
      </c>
      <c r="N30" s="123"/>
      <c r="O30" s="35">
        <f>O25*$B$30</f>
        <v>0</v>
      </c>
      <c r="P30" s="35">
        <f>P25*$B$30</f>
        <v>0</v>
      </c>
      <c r="Q30" s="123"/>
      <c r="R30" s="35">
        <f>R25*$B$30</f>
        <v>75194.018981999994</v>
      </c>
      <c r="S30" s="35">
        <f>S25*$B$30</f>
        <v>1178039.630718</v>
      </c>
      <c r="T30" s="123"/>
      <c r="U30" s="35">
        <f>U25*$D$30</f>
        <v>190569.86389199996</v>
      </c>
      <c r="V30" s="35">
        <f>V25*$D$30</f>
        <v>2985594.5343079995</v>
      </c>
      <c r="W30" s="123"/>
      <c r="X30" s="35">
        <f>X25*$D$30</f>
        <v>251749.34382503224</v>
      </c>
      <c r="Y30" s="35">
        <f>Y25*$D$30</f>
        <v>3944073.0532588386</v>
      </c>
      <c r="Z30" s="123"/>
      <c r="AA30" s="35">
        <f>AA25*$D$30</f>
        <v>357338.36083906709</v>
      </c>
      <c r="AB30" s="35">
        <f>AB25*$D$30</f>
        <v>5598300.986478718</v>
      </c>
      <c r="AC30" s="123"/>
      <c r="AD30" s="35">
        <f>AD25*$D$30</f>
        <v>523727.23120668606</v>
      </c>
      <c r="AE30" s="35">
        <f>AE25*$D$30</f>
        <v>8205059.9555714149</v>
      </c>
      <c r="AF30" s="123"/>
      <c r="AG30" s="35">
        <f>AG25*$D$30</f>
        <v>803332.19600708177</v>
      </c>
      <c r="AH30" s="35">
        <f>AH25*$D$30</f>
        <v>12585537.737444282</v>
      </c>
      <c r="AI30" s="122"/>
      <c r="AJ30" s="35"/>
      <c r="AK30" s="35"/>
    </row>
    <row r="31" spans="1:37" x14ac:dyDescent="0.3">
      <c r="A31" s="1"/>
      <c r="B31" s="1"/>
      <c r="C31" s="1"/>
      <c r="D31" s="1"/>
      <c r="F31" s="124"/>
      <c r="G31" s="1"/>
      <c r="H31" s="1"/>
      <c r="I31" s="124"/>
      <c r="J31" s="1"/>
      <c r="K31" s="1"/>
      <c r="L31" s="124"/>
      <c r="M31" s="1"/>
      <c r="N31" s="1"/>
      <c r="O31" s="124"/>
      <c r="P31" s="1"/>
      <c r="Q31" s="1"/>
      <c r="R31" s="124"/>
      <c r="S31" s="1"/>
      <c r="T31" s="1"/>
      <c r="U31" s="124"/>
      <c r="V31" s="1"/>
      <c r="W31" s="1"/>
      <c r="X31" s="124"/>
      <c r="Y31" s="1"/>
      <c r="Z31" s="1"/>
      <c r="AA31" s="124"/>
      <c r="AB31" s="1"/>
      <c r="AC31" s="1"/>
      <c r="AD31" s="124"/>
      <c r="AE31" s="1"/>
      <c r="AF31" s="1"/>
      <c r="AG31" s="124"/>
      <c r="AH31" s="1"/>
      <c r="AI31" s="1"/>
      <c r="AJ31" s="125"/>
      <c r="AK31" s="1"/>
    </row>
    <row r="32" spans="1:37" x14ac:dyDescent="0.3">
      <c r="A32" s="1" t="s">
        <v>65</v>
      </c>
      <c r="B32" s="119">
        <v>2.6100000000000002E-2</v>
      </c>
      <c r="C32" s="119">
        <v>2.6100000000000002E-2</v>
      </c>
      <c r="D32" s="126">
        <v>5.2499999999999998E-2</v>
      </c>
      <c r="F32" s="35">
        <f t="shared" ref="F32:S34" si="0">F28*$B32</f>
        <v>0</v>
      </c>
      <c r="G32" s="35">
        <f t="shared" si="0"/>
        <v>0</v>
      </c>
      <c r="H32" s="127"/>
      <c r="I32" s="35">
        <f t="shared" si="0"/>
        <v>0</v>
      </c>
      <c r="J32" s="35">
        <f t="shared" si="0"/>
        <v>0</v>
      </c>
      <c r="K32" s="127"/>
      <c r="L32" s="35">
        <f t="shared" si="0"/>
        <v>0</v>
      </c>
      <c r="M32" s="35">
        <f t="shared" si="0"/>
        <v>0</v>
      </c>
      <c r="N32" s="127"/>
      <c r="O32" s="35">
        <f t="shared" si="0"/>
        <v>0</v>
      </c>
      <c r="P32" s="35">
        <f t="shared" si="0"/>
        <v>0</v>
      </c>
      <c r="Q32" s="127"/>
      <c r="R32" s="35">
        <f t="shared" si="0"/>
        <v>196.25638954302002</v>
      </c>
      <c r="S32" s="35">
        <f t="shared" si="0"/>
        <v>3074.6834361739798</v>
      </c>
      <c r="T32" s="127"/>
      <c r="U32" s="35">
        <f t="shared" ref="U32:V34" si="1">U28*$D32</f>
        <v>1000.4917854329998</v>
      </c>
      <c r="V32" s="35">
        <f t="shared" si="1"/>
        <v>15674.371305116996</v>
      </c>
      <c r="W32" s="127"/>
      <c r="X32" s="35">
        <f t="shared" ref="X32:Y34" si="2">X28*$D32</f>
        <v>1321.684055081419</v>
      </c>
      <c r="Y32" s="35">
        <f t="shared" si="2"/>
        <v>20706.383529608902</v>
      </c>
      <c r="Z32" s="127"/>
      <c r="AA32" s="35">
        <f t="shared" ref="AA32:AB34" si="3">AA28*$D32</f>
        <v>1876.0263944051021</v>
      </c>
      <c r="AB32" s="35">
        <f t="shared" si="3"/>
        <v>29391.080179013265</v>
      </c>
      <c r="AC32" s="127"/>
      <c r="AD32" s="35">
        <f t="shared" ref="AD32:AE34" si="4">AD28*$D32</f>
        <v>2749.5679638351016</v>
      </c>
      <c r="AE32" s="35">
        <f t="shared" si="4"/>
        <v>43076.564766749929</v>
      </c>
      <c r="AF32" s="127"/>
      <c r="AG32" s="35">
        <f t="shared" ref="AG32:AH34" si="5">AG28*$D32</f>
        <v>4217.4940290371796</v>
      </c>
      <c r="AH32" s="35">
        <f t="shared" si="5"/>
        <v>66074.073121582478</v>
      </c>
      <c r="AI32" s="128"/>
      <c r="AJ32" s="35"/>
      <c r="AK32" s="35"/>
    </row>
    <row r="33" spans="1:37" x14ac:dyDescent="0.3">
      <c r="A33" s="1" t="s">
        <v>66</v>
      </c>
      <c r="B33" s="119">
        <v>3.7100000000000001E-2</v>
      </c>
      <c r="C33" s="119">
        <v>3.7100000000000001E-2</v>
      </c>
      <c r="D33" s="126">
        <v>3.9506030794498048E-2</v>
      </c>
      <c r="F33" s="35">
        <f t="shared" si="0"/>
        <v>0</v>
      </c>
      <c r="G33" s="35">
        <f t="shared" si="0"/>
        <v>0</v>
      </c>
      <c r="H33" s="127"/>
      <c r="I33" s="35">
        <f t="shared" si="0"/>
        <v>0</v>
      </c>
      <c r="J33" s="35">
        <f t="shared" si="0"/>
        <v>0</v>
      </c>
      <c r="K33" s="127"/>
      <c r="L33" s="35">
        <f t="shared" si="0"/>
        <v>0</v>
      </c>
      <c r="M33" s="35">
        <f t="shared" si="0"/>
        <v>0</v>
      </c>
      <c r="N33" s="127"/>
      <c r="O33" s="35">
        <f t="shared" si="0"/>
        <v>0</v>
      </c>
      <c r="P33" s="35">
        <f t="shared" si="0"/>
        <v>0</v>
      </c>
      <c r="Q33" s="127"/>
      <c r="R33" s="35">
        <f t="shared" si="0"/>
        <v>3905.57734592508</v>
      </c>
      <c r="S33" s="35">
        <f t="shared" si="0"/>
        <v>61187.378419492925</v>
      </c>
      <c r="T33" s="127"/>
      <c r="U33" s="35">
        <f t="shared" si="1"/>
        <v>10540.122475988916</v>
      </c>
      <c r="V33" s="35">
        <f t="shared" si="1"/>
        <v>165128.58545715964</v>
      </c>
      <c r="W33" s="127"/>
      <c r="X33" s="35">
        <f t="shared" si="2"/>
        <v>13923.864261504961</v>
      </c>
      <c r="Y33" s="35">
        <f t="shared" si="2"/>
        <v>218140.54009691108</v>
      </c>
      <c r="Z33" s="127"/>
      <c r="AA33" s="35">
        <f t="shared" si="3"/>
        <v>19763.828402309096</v>
      </c>
      <c r="AB33" s="35">
        <f t="shared" si="3"/>
        <v>309633.31163617584</v>
      </c>
      <c r="AC33" s="127"/>
      <c r="AD33" s="35">
        <f t="shared" si="4"/>
        <v>28966.537773555956</v>
      </c>
      <c r="AE33" s="35">
        <f t="shared" si="4"/>
        <v>453809.09178570996</v>
      </c>
      <c r="AF33" s="127"/>
      <c r="AG33" s="35">
        <f t="shared" si="5"/>
        <v>44431.053063134525</v>
      </c>
      <c r="AH33" s="35">
        <f t="shared" si="5"/>
        <v>696086.49798910762</v>
      </c>
      <c r="AI33" s="128"/>
      <c r="AJ33" s="35"/>
      <c r="AK33" s="35"/>
    </row>
    <row r="34" spans="1:37" x14ac:dyDescent="0.3">
      <c r="A34" s="1" t="s">
        <v>67</v>
      </c>
      <c r="B34" s="118">
        <v>8.5199999999999998E-2</v>
      </c>
      <c r="C34" s="118">
        <v>8.5199999999999998E-2</v>
      </c>
      <c r="D34" s="118">
        <v>9.3600000000000003E-2</v>
      </c>
      <c r="F34" s="35">
        <f t="shared" si="0"/>
        <v>0</v>
      </c>
      <c r="G34" s="35">
        <f t="shared" si="0"/>
        <v>0</v>
      </c>
      <c r="H34" s="127"/>
      <c r="I34" s="35">
        <f t="shared" si="0"/>
        <v>0</v>
      </c>
      <c r="J34" s="35">
        <f t="shared" si="0"/>
        <v>0</v>
      </c>
      <c r="K34" s="127"/>
      <c r="L34" s="35">
        <f t="shared" si="0"/>
        <v>0</v>
      </c>
      <c r="M34" s="35">
        <f t="shared" si="0"/>
        <v>0</v>
      </c>
      <c r="N34" s="127"/>
      <c r="O34" s="35">
        <f t="shared" si="0"/>
        <v>0</v>
      </c>
      <c r="P34" s="35">
        <f t="shared" si="0"/>
        <v>0</v>
      </c>
      <c r="Q34" s="127"/>
      <c r="R34" s="35">
        <f t="shared" si="0"/>
        <v>6406.5304172663991</v>
      </c>
      <c r="S34" s="35">
        <f t="shared" si="0"/>
        <v>100368.9765371736</v>
      </c>
      <c r="T34" s="127"/>
      <c r="U34" s="35">
        <f t="shared" si="1"/>
        <v>17837.339260291199</v>
      </c>
      <c r="V34" s="35">
        <f t="shared" si="1"/>
        <v>279451.64841122879</v>
      </c>
      <c r="W34" s="127"/>
      <c r="X34" s="35">
        <f t="shared" si="2"/>
        <v>23563.738582023019</v>
      </c>
      <c r="Y34" s="35">
        <f t="shared" si="2"/>
        <v>369165.2377850273</v>
      </c>
      <c r="Z34" s="127"/>
      <c r="AA34" s="35">
        <f t="shared" si="3"/>
        <v>33446.870574536682</v>
      </c>
      <c r="AB34" s="35">
        <f t="shared" si="3"/>
        <v>524000.97233440803</v>
      </c>
      <c r="AC34" s="127"/>
      <c r="AD34" s="35">
        <f t="shared" si="4"/>
        <v>49020.868840945819</v>
      </c>
      <c r="AE34" s="35">
        <f t="shared" si="4"/>
        <v>767993.61184148444</v>
      </c>
      <c r="AF34" s="127"/>
      <c r="AG34" s="35">
        <f t="shared" si="5"/>
        <v>75191.893546262858</v>
      </c>
      <c r="AH34" s="35">
        <f t="shared" si="5"/>
        <v>1178006.3322247849</v>
      </c>
      <c r="AI34" s="128"/>
      <c r="AJ34" s="35"/>
      <c r="AK34" s="35"/>
    </row>
    <row r="35" spans="1:37" x14ac:dyDescent="0.3">
      <c r="A35" s="65" t="s">
        <v>68</v>
      </c>
      <c r="B35" s="1"/>
      <c r="C35" s="1"/>
      <c r="D35" s="1"/>
      <c r="E35" s="1"/>
      <c r="F35" s="66">
        <f>SUM(F32:F34)</f>
        <v>0</v>
      </c>
      <c r="G35" s="66">
        <f>SUM(G32:G34)</f>
        <v>0</v>
      </c>
      <c r="H35" s="1"/>
      <c r="I35" s="66">
        <f>SUM(I32:I34)</f>
        <v>0</v>
      </c>
      <c r="J35" s="66">
        <f>SUM(J32:J34)</f>
        <v>0</v>
      </c>
      <c r="K35" s="1"/>
      <c r="L35" s="66">
        <f>SUM(L32:L34)</f>
        <v>0</v>
      </c>
      <c r="M35" s="66">
        <f>SUM(M32:M34)</f>
        <v>0</v>
      </c>
      <c r="N35" s="1"/>
      <c r="O35" s="66">
        <f>SUM(O32:O34)</f>
        <v>0</v>
      </c>
      <c r="P35" s="66">
        <f>SUM(P32:P34)</f>
        <v>0</v>
      </c>
      <c r="Q35" s="1"/>
      <c r="R35" s="66">
        <f>SUM(R32:R34)</f>
        <v>10508.364152734499</v>
      </c>
      <c r="S35" s="66">
        <f>SUM(S32:S34)</f>
        <v>164631.03839284051</v>
      </c>
      <c r="T35" s="1"/>
      <c r="U35" s="66">
        <f>SUM(U32:U34)</f>
        <v>29377.953521713112</v>
      </c>
      <c r="V35" s="66">
        <f>SUM(V32:V34)</f>
        <v>460254.60517350544</v>
      </c>
      <c r="W35" s="1"/>
      <c r="X35" s="66">
        <f>SUM(X32:X34)</f>
        <v>38809.286898609396</v>
      </c>
      <c r="Y35" s="66">
        <f>SUM(Y32:Y34)</f>
        <v>608012.16141154733</v>
      </c>
      <c r="Z35" s="1"/>
      <c r="AA35" s="66">
        <f>SUM(AA32:AA34)</f>
        <v>55086.725371250883</v>
      </c>
      <c r="AB35" s="66">
        <f>SUM(AB32:AB34)</f>
        <v>863025.36414959712</v>
      </c>
      <c r="AC35" s="1"/>
      <c r="AD35" s="66">
        <f>SUM(AD32:AD34)</f>
        <v>80736.974578336871</v>
      </c>
      <c r="AE35" s="66">
        <f>SUM(AE32:AE34)</f>
        <v>1264879.2683939443</v>
      </c>
      <c r="AF35" s="1"/>
      <c r="AG35" s="66">
        <f>SUM(AG32:AG34)</f>
        <v>123840.44063843456</v>
      </c>
      <c r="AH35" s="66">
        <f>SUM(AH32:AH34)</f>
        <v>1940166.9033354749</v>
      </c>
      <c r="AI35" s="1"/>
      <c r="AJ35" s="35"/>
      <c r="AK35" s="35"/>
    </row>
    <row r="36" spans="1:37"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row>
    <row r="37" spans="1:37" x14ac:dyDescent="0.3">
      <c r="A37" s="1" t="s">
        <v>69</v>
      </c>
      <c r="B37" s="1"/>
      <c r="C37" s="1"/>
      <c r="D37" s="1"/>
      <c r="E37" s="1"/>
      <c r="F37" s="67">
        <f>F21+F22</f>
        <v>0</v>
      </c>
      <c r="G37" s="35">
        <f>G22</f>
        <v>0</v>
      </c>
      <c r="H37" s="1"/>
      <c r="I37" s="67">
        <f>I21+I22</f>
        <v>0</v>
      </c>
      <c r="J37" s="35">
        <f>J22</f>
        <v>0</v>
      </c>
      <c r="K37" s="1"/>
      <c r="L37" s="67">
        <f>L21+L22</f>
        <v>0</v>
      </c>
      <c r="M37" s="35">
        <f>M22</f>
        <v>0</v>
      </c>
      <c r="N37" s="1"/>
      <c r="O37" s="67">
        <f>O21+O22</f>
        <v>0</v>
      </c>
      <c r="P37" s="35">
        <f>P22</f>
        <v>0</v>
      </c>
      <c r="Q37" s="1"/>
      <c r="R37" s="67">
        <f>R21+R22</f>
        <v>0</v>
      </c>
      <c r="S37" s="35">
        <f>S22</f>
        <v>0</v>
      </c>
      <c r="T37" s="1"/>
      <c r="U37" s="67">
        <f>U21+U22</f>
        <v>0</v>
      </c>
      <c r="V37" s="35">
        <f>V22</f>
        <v>0</v>
      </c>
      <c r="W37" s="1"/>
      <c r="X37" s="67">
        <f>X21+X22</f>
        <v>0</v>
      </c>
      <c r="Y37" s="35">
        <f>Y22</f>
        <v>0</v>
      </c>
      <c r="Z37" s="1"/>
      <c r="AA37" s="67">
        <f>AA21+AA22</f>
        <v>0</v>
      </c>
      <c r="AB37" s="35">
        <f>AB22</f>
        <v>0</v>
      </c>
      <c r="AC37" s="1"/>
      <c r="AD37" s="67">
        <f>AD21+AD22</f>
        <v>0</v>
      </c>
      <c r="AE37" s="35">
        <f>AE22</f>
        <v>0</v>
      </c>
      <c r="AF37" s="1"/>
      <c r="AG37" s="67">
        <f>AG21+AG22</f>
        <v>0</v>
      </c>
      <c r="AH37" s="35">
        <f>AH22</f>
        <v>0</v>
      </c>
      <c r="AI37" s="1"/>
      <c r="AJ37" s="67"/>
      <c r="AK37" s="35"/>
    </row>
    <row r="38" spans="1:37" x14ac:dyDescent="0.3">
      <c r="A38" s="1" t="s">
        <v>70</v>
      </c>
      <c r="B38" s="37"/>
      <c r="C38" s="37"/>
      <c r="D38" s="37"/>
      <c r="E38" s="22">
        <f>+F77+F78</f>
        <v>0</v>
      </c>
      <c r="F38" s="35">
        <f>E38*F$19</f>
        <v>0</v>
      </c>
      <c r="G38" s="35">
        <f>E38*G$19</f>
        <v>0</v>
      </c>
      <c r="H38" s="22">
        <f>+G77+G78</f>
        <v>0</v>
      </c>
      <c r="I38" s="35">
        <f>H38*I$19</f>
        <v>0</v>
      </c>
      <c r="J38" s="35">
        <f>H38*J$19</f>
        <v>0</v>
      </c>
      <c r="K38" s="22">
        <f>+H77+H78</f>
        <v>0</v>
      </c>
      <c r="L38" s="35">
        <f>K38*L$19</f>
        <v>0</v>
      </c>
      <c r="M38" s="35">
        <f>K38*M$19</f>
        <v>0</v>
      </c>
      <c r="N38" s="22">
        <f>+I77+I78</f>
        <v>0</v>
      </c>
      <c r="O38" s="35">
        <f>N38*O$19</f>
        <v>0</v>
      </c>
      <c r="P38" s="35">
        <f>N38*P$19</f>
        <v>0</v>
      </c>
      <c r="Q38" s="22">
        <f>+J77+J78</f>
        <v>106206.24149999999</v>
      </c>
      <c r="R38" s="35">
        <f>Q38*R$19</f>
        <v>6372.3744899999992</v>
      </c>
      <c r="S38" s="35">
        <f>Q38*S$19</f>
        <v>99833.867009999987</v>
      </c>
      <c r="T38" s="22">
        <f>+K77+K78</f>
        <v>272766.68599999999</v>
      </c>
      <c r="U38" s="35">
        <f>T38*U$19</f>
        <v>16366.001159999998</v>
      </c>
      <c r="V38" s="35">
        <f>T38*V$19</f>
        <v>256400.68483999997</v>
      </c>
      <c r="W38" s="22">
        <f>+L77+L78</f>
        <v>368424.70915965002</v>
      </c>
      <c r="X38" s="35">
        <f>W38*X$19</f>
        <v>22105.482549578999</v>
      </c>
      <c r="Y38" s="35">
        <f>W38*Y$19</f>
        <v>346319.22661007103</v>
      </c>
      <c r="Z38" s="22">
        <f>+M77+M78</f>
        <v>530050.7120323428</v>
      </c>
      <c r="AA38" s="35">
        <f>Z38*AA$19</f>
        <v>31803.042721940568</v>
      </c>
      <c r="AB38" s="35">
        <f>Z38*AB$19</f>
        <v>498247.66931040218</v>
      </c>
      <c r="AC38" s="22">
        <f>+N77+N78</f>
        <v>783031.06154702534</v>
      </c>
      <c r="AD38" s="35">
        <f>AC38*AD$19</f>
        <v>46981.86369282152</v>
      </c>
      <c r="AE38" s="35">
        <f>AC38*AE$19</f>
        <v>736049.19785420375</v>
      </c>
      <c r="AF38" s="22">
        <f>+O77+O78</f>
        <v>1204496.7540294044</v>
      </c>
      <c r="AG38" s="35">
        <f>AF38*AG$19</f>
        <v>72269.805241764261</v>
      </c>
      <c r="AH38" s="35">
        <f>AF38*AH$19</f>
        <v>1132226.9487876401</v>
      </c>
      <c r="AI38" s="115"/>
      <c r="AJ38" s="35"/>
      <c r="AK38" s="35"/>
    </row>
    <row r="39" spans="1:37" x14ac:dyDescent="0.3">
      <c r="A39" s="1" t="s">
        <v>71</v>
      </c>
      <c r="B39" s="37"/>
      <c r="C39" s="37"/>
      <c r="D39" s="37"/>
      <c r="E39" s="1"/>
      <c r="F39" s="22">
        <f>+F66</f>
        <v>0</v>
      </c>
      <c r="G39" s="22">
        <f>+G66</f>
        <v>0</v>
      </c>
      <c r="H39" s="1"/>
      <c r="I39" s="22">
        <f>+I66</f>
        <v>0</v>
      </c>
      <c r="J39" s="22">
        <f>+J66</f>
        <v>0</v>
      </c>
      <c r="K39" s="1"/>
      <c r="L39" s="22">
        <f>+L66</f>
        <v>0</v>
      </c>
      <c r="M39" s="22">
        <f>+M66</f>
        <v>0</v>
      </c>
      <c r="N39" s="1"/>
      <c r="O39" s="22">
        <f>+O66</f>
        <v>0</v>
      </c>
      <c r="P39" s="22">
        <f>+P66</f>
        <v>0</v>
      </c>
      <c r="Q39" s="1"/>
      <c r="R39" s="22">
        <f>+R66</f>
        <v>-906.69438804680863</v>
      </c>
      <c r="S39" s="22">
        <f>+S66</f>
        <v>-14204.878746066655</v>
      </c>
      <c r="T39" s="1"/>
      <c r="U39" s="22">
        <f>+U66</f>
        <v>-1388.6600167777299</v>
      </c>
      <c r="V39" s="22">
        <f>+V66</f>
        <v>-21755.673596184424</v>
      </c>
      <c r="W39" s="37"/>
      <c r="X39" s="22">
        <f>+X66</f>
        <v>-1123.4732812378372</v>
      </c>
      <c r="Y39" s="22">
        <f>+Y66</f>
        <v>-17601.081406059417</v>
      </c>
      <c r="Z39" s="37"/>
      <c r="AA39" s="22">
        <f>+AA66</f>
        <v>-1047.986381922557</v>
      </c>
      <c r="AB39" s="22">
        <f>+AB66</f>
        <v>-16418.453316786712</v>
      </c>
      <c r="AC39" s="37"/>
      <c r="AD39" s="22">
        <f>+AD66</f>
        <v>-1128.6847199579922</v>
      </c>
      <c r="AE39" s="22">
        <f>+AE66</f>
        <v>-17682.727279342016</v>
      </c>
      <c r="AF39" s="37"/>
      <c r="AG39" s="22">
        <f>+AG66</f>
        <v>-1597.9094498890765</v>
      </c>
      <c r="AH39" s="22">
        <f>+AH66</f>
        <v>-25033.914714928698</v>
      </c>
      <c r="AI39" s="37"/>
      <c r="AJ39" s="115"/>
      <c r="AK39" s="115"/>
    </row>
    <row r="40" spans="1:37"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row>
    <row r="41" spans="1:37" ht="15" thickBot="1" x14ac:dyDescent="0.35">
      <c r="A41" s="3" t="s">
        <v>72</v>
      </c>
      <c r="B41" s="1"/>
      <c r="C41" s="1"/>
      <c r="D41" s="1"/>
      <c r="E41" s="1"/>
      <c r="F41" s="68">
        <f>SUM(F35:F39)</f>
        <v>0</v>
      </c>
      <c r="G41" s="68">
        <f>SUM(G35:G39)</f>
        <v>0</v>
      </c>
      <c r="H41" s="1"/>
      <c r="I41" s="68">
        <f>SUM(I35:I39)</f>
        <v>0</v>
      </c>
      <c r="J41" s="68">
        <f>SUM(J35:J39)</f>
        <v>0</v>
      </c>
      <c r="K41" s="1"/>
      <c r="L41" s="68">
        <f>SUM(L35:L39)</f>
        <v>0</v>
      </c>
      <c r="M41" s="68">
        <f>SUM(M35:M39)</f>
        <v>0</v>
      </c>
      <c r="N41" s="1"/>
      <c r="O41" s="68">
        <f>SUM(O35:O39)</f>
        <v>0</v>
      </c>
      <c r="P41" s="68">
        <f>SUM(P35:P39)</f>
        <v>0</v>
      </c>
      <c r="Q41" s="1"/>
      <c r="R41" s="68">
        <f>SUM(R35:R39)</f>
        <v>15974.044254687689</v>
      </c>
      <c r="S41" s="68">
        <f>SUM(S35:S39)</f>
        <v>250260.02665677381</v>
      </c>
      <c r="T41" s="1"/>
      <c r="U41" s="68">
        <f>SUM(U35:U39)</f>
        <v>44355.294664935383</v>
      </c>
      <c r="V41" s="68">
        <f>SUM(V35:V39)</f>
        <v>694899.61641732091</v>
      </c>
      <c r="W41" s="1"/>
      <c r="X41" s="68">
        <f>SUM(X35:X39)</f>
        <v>59791.29616695056</v>
      </c>
      <c r="Y41" s="68">
        <f>SUM(Y35:Y39)</f>
        <v>936730.30661555892</v>
      </c>
      <c r="Z41" s="1"/>
      <c r="AA41" s="68">
        <f>SUM(AA35:AA39)</f>
        <v>85841.781711268894</v>
      </c>
      <c r="AB41" s="68">
        <f>SUM(AB35:AB39)</f>
        <v>1344854.5801432126</v>
      </c>
      <c r="AC41" s="1"/>
      <c r="AD41" s="68">
        <f>SUM(AD35:AD39)</f>
        <v>126590.1535512004</v>
      </c>
      <c r="AE41" s="68">
        <f>SUM(AE35:AE39)</f>
        <v>1983245.7389688061</v>
      </c>
      <c r="AF41" s="1"/>
      <c r="AG41" s="68">
        <f>SUM(AG35:AG39)</f>
        <v>194512.33643030978</v>
      </c>
      <c r="AH41" s="68">
        <f>SUM(AH35:AH39)</f>
        <v>3047359.9374081865</v>
      </c>
      <c r="AI41" s="1"/>
      <c r="AJ41" s="35"/>
      <c r="AK41" s="35"/>
    </row>
    <row r="42" spans="1:37" x14ac:dyDescent="0.3">
      <c r="A42" s="1"/>
      <c r="B42" s="69"/>
      <c r="C42" s="69"/>
      <c r="D42" s="69"/>
      <c r="E42" s="1"/>
      <c r="F42" s="35"/>
      <c r="G42" s="35"/>
      <c r="H42" s="1"/>
      <c r="I42" s="35"/>
      <c r="J42" s="35"/>
      <c r="K42" s="1"/>
      <c r="L42" s="35"/>
      <c r="M42" s="35"/>
      <c r="N42" s="1"/>
      <c r="O42" s="35"/>
      <c r="P42" s="35"/>
      <c r="Q42" s="1"/>
      <c r="R42" s="35"/>
      <c r="S42" s="35"/>
      <c r="T42" s="1"/>
      <c r="U42" s="35"/>
      <c r="V42" s="35"/>
      <c r="W42" s="1"/>
      <c r="X42" s="35"/>
      <c r="Y42" s="35"/>
      <c r="Z42" s="1"/>
      <c r="AA42" s="35"/>
      <c r="AB42" s="35"/>
      <c r="AC42" s="1"/>
      <c r="AD42" s="35"/>
      <c r="AE42" s="35"/>
      <c r="AF42" s="1"/>
      <c r="AG42" s="35"/>
      <c r="AH42" s="35"/>
      <c r="AI42" s="1"/>
      <c r="AJ42" s="35"/>
      <c r="AK42" s="35"/>
    </row>
    <row r="43" spans="1:37" x14ac:dyDescent="0.3">
      <c r="A43" s="1"/>
      <c r="B43" s="70"/>
      <c r="C43" s="70"/>
      <c r="D43" s="70"/>
      <c r="E43" s="1"/>
      <c r="F43" s="35"/>
      <c r="G43" s="1"/>
      <c r="H43" s="1"/>
      <c r="I43" s="35"/>
      <c r="J43" s="1"/>
      <c r="K43" s="1"/>
      <c r="L43" s="35"/>
      <c r="M43" s="1"/>
      <c r="N43" s="1"/>
      <c r="O43" s="35"/>
      <c r="P43" s="1"/>
      <c r="Q43" s="1"/>
      <c r="R43" s="35"/>
      <c r="S43" s="1"/>
      <c r="T43" s="1"/>
      <c r="U43" s="35"/>
      <c r="V43" s="1"/>
      <c r="W43" s="35"/>
      <c r="X43" s="1"/>
      <c r="Y43" s="35"/>
      <c r="Z43" s="35"/>
      <c r="AA43" s="1"/>
      <c r="AB43" s="35"/>
      <c r="AC43" s="35"/>
      <c r="AD43" s="1"/>
      <c r="AE43" s="35"/>
      <c r="AF43" s="35"/>
      <c r="AG43" s="1"/>
      <c r="AH43" s="35"/>
      <c r="AI43" s="35"/>
      <c r="AJ43" s="1"/>
      <c r="AK43" s="35"/>
    </row>
    <row r="44" spans="1:37" x14ac:dyDescent="0.3">
      <c r="A44" s="1" t="s">
        <v>73</v>
      </c>
      <c r="B44" s="70"/>
      <c r="C44" s="70"/>
      <c r="D44" s="70"/>
      <c r="E44" s="1"/>
      <c r="F44" s="35"/>
      <c r="G44" s="66">
        <f>G41</f>
        <v>0</v>
      </c>
      <c r="H44" s="1"/>
      <c r="I44" s="35"/>
      <c r="J44" s="66">
        <f>J41</f>
        <v>0</v>
      </c>
      <c r="K44" s="1"/>
      <c r="L44" s="35"/>
      <c r="M44" s="66">
        <f>M41</f>
        <v>0</v>
      </c>
      <c r="N44" s="1"/>
      <c r="O44" s="35"/>
      <c r="P44" s="66">
        <f>P41</f>
        <v>0</v>
      </c>
      <c r="Q44" s="1"/>
      <c r="R44" s="35"/>
      <c r="S44" s="66">
        <f>S41</f>
        <v>250260.02665677381</v>
      </c>
      <c r="T44" s="1"/>
      <c r="U44" s="35"/>
      <c r="V44" s="66">
        <f>V41</f>
        <v>694899.61641732091</v>
      </c>
      <c r="W44" s="35"/>
      <c r="X44" s="1"/>
      <c r="Y44" s="66">
        <f>Y41</f>
        <v>936730.30661555892</v>
      </c>
      <c r="Z44" s="35"/>
      <c r="AA44" s="1"/>
      <c r="AB44" s="66">
        <f>AB41</f>
        <v>1344854.5801432126</v>
      </c>
      <c r="AC44" s="35"/>
      <c r="AD44" s="1"/>
      <c r="AE44" s="66">
        <f>AE41</f>
        <v>1983245.7389688061</v>
      </c>
      <c r="AF44" s="35"/>
      <c r="AG44" s="1"/>
      <c r="AH44" s="66">
        <f>AH41</f>
        <v>3047359.9374081865</v>
      </c>
      <c r="AI44" s="35"/>
      <c r="AJ44" s="1"/>
      <c r="AK44" s="35"/>
    </row>
    <row r="45" spans="1:37" x14ac:dyDescent="0.3">
      <c r="A45" s="1"/>
      <c r="B45" s="129"/>
      <c r="C45" s="129"/>
      <c r="D45" s="129"/>
      <c r="E45" s="1"/>
      <c r="F45" s="73"/>
      <c r="G45" s="1"/>
      <c r="H45" s="1"/>
      <c r="I45" s="73"/>
      <c r="J45" s="1"/>
      <c r="K45" s="1"/>
      <c r="L45" s="73"/>
      <c r="M45" s="1"/>
      <c r="N45" s="1"/>
      <c r="O45" s="73"/>
      <c r="P45" s="1"/>
      <c r="Q45" s="1"/>
      <c r="R45" s="73"/>
      <c r="S45" s="1"/>
      <c r="T45" s="1"/>
      <c r="U45" s="73"/>
      <c r="V45" s="1"/>
      <c r="W45" s="1"/>
      <c r="X45" s="74"/>
      <c r="Y45" s="1"/>
      <c r="Z45" s="1"/>
      <c r="AA45" s="74"/>
      <c r="AB45" s="1"/>
      <c r="AC45" s="1"/>
      <c r="AD45" s="74"/>
      <c r="AE45" s="1"/>
      <c r="AF45" s="1"/>
      <c r="AG45" s="74"/>
      <c r="AH45" s="1"/>
      <c r="AI45" s="1"/>
      <c r="AJ45" s="74"/>
      <c r="AK45" s="1"/>
    </row>
    <row r="46" spans="1:37" x14ac:dyDescent="0.3">
      <c r="A46" s="1" t="s">
        <v>74</v>
      </c>
      <c r="B46" s="1"/>
      <c r="C46" s="1"/>
      <c r="D46" s="1"/>
      <c r="E46" s="22"/>
      <c r="F46" s="22"/>
      <c r="G46" s="66">
        <f>G44/12</f>
        <v>0</v>
      </c>
      <c r="H46" s="22"/>
      <c r="I46" s="22"/>
      <c r="J46" s="66">
        <f>J44/12</f>
        <v>0</v>
      </c>
      <c r="K46" s="22"/>
      <c r="L46" s="22"/>
      <c r="M46" s="66">
        <f>M44/12</f>
        <v>0</v>
      </c>
      <c r="N46" s="22"/>
      <c r="O46" s="22"/>
      <c r="P46" s="66">
        <f>P44/12</f>
        <v>0</v>
      </c>
      <c r="Q46" s="22"/>
      <c r="R46" s="22"/>
      <c r="S46" s="66">
        <f>S44/12</f>
        <v>20855.002221397819</v>
      </c>
      <c r="T46" s="22"/>
      <c r="U46" s="22"/>
      <c r="V46" s="66">
        <f>V44/12</f>
        <v>57908.301368110078</v>
      </c>
      <c r="W46" s="22"/>
      <c r="X46" s="1"/>
      <c r="Y46" s="66">
        <f>Y44/12</f>
        <v>78060.85888462991</v>
      </c>
      <c r="Z46" s="22"/>
      <c r="AA46" s="1"/>
      <c r="AB46" s="66">
        <f>AB44/12</f>
        <v>112071.21501193439</v>
      </c>
      <c r="AC46" s="22"/>
      <c r="AD46" s="1"/>
      <c r="AE46" s="66">
        <f>AE44/12</f>
        <v>165270.47824740052</v>
      </c>
      <c r="AF46" s="22"/>
      <c r="AG46" s="1"/>
      <c r="AH46" s="66">
        <f>AH44/12</f>
        <v>253946.66145068221</v>
      </c>
      <c r="AI46" s="115"/>
      <c r="AJ46" s="1"/>
      <c r="AK46" s="35"/>
    </row>
    <row r="47" spans="1:37" x14ac:dyDescent="0.3">
      <c r="A47" s="3"/>
      <c r="B47" s="1"/>
      <c r="C47" s="1"/>
      <c r="D47" s="1"/>
      <c r="E47" s="1"/>
      <c r="F47" s="1"/>
      <c r="G47" s="1"/>
      <c r="H47" s="1"/>
      <c r="I47" s="1"/>
      <c r="J47" s="1"/>
      <c r="K47" s="1"/>
      <c r="L47" s="1"/>
      <c r="M47" s="1"/>
      <c r="N47" s="1"/>
      <c r="O47" s="1"/>
      <c r="P47" s="1"/>
      <c r="Q47" s="1"/>
      <c r="R47" s="1"/>
      <c r="S47" s="22"/>
      <c r="T47" s="22"/>
      <c r="U47" s="22"/>
      <c r="V47" s="75"/>
      <c r="W47" s="22"/>
      <c r="X47" s="1"/>
      <c r="Y47" s="22"/>
      <c r="Z47" s="22"/>
      <c r="AA47" s="1"/>
      <c r="AB47" s="1"/>
      <c r="AC47" s="22"/>
      <c r="AD47" s="1"/>
      <c r="AE47" s="22"/>
      <c r="AF47" s="22"/>
      <c r="AG47" s="1"/>
      <c r="AH47" s="1"/>
      <c r="AI47" s="115"/>
      <c r="AJ47" s="1"/>
      <c r="AK47" s="1"/>
    </row>
    <row r="48" spans="1:37" ht="12.75" customHeight="1" x14ac:dyDescent="0.3">
      <c r="A48" s="188" t="s">
        <v>75</v>
      </c>
      <c r="B48" s="188"/>
      <c r="C48" s="188"/>
      <c r="D48" s="188"/>
      <c r="E48" s="188"/>
      <c r="F48" s="188"/>
      <c r="G48" s="188"/>
      <c r="H48" s="188"/>
      <c r="I48" s="188"/>
      <c r="J48" s="188"/>
      <c r="K48" s="188"/>
      <c r="L48" s="188"/>
      <c r="M48" s="188"/>
      <c r="N48" s="188"/>
      <c r="O48" s="188"/>
      <c r="P48" s="188"/>
      <c r="Q48" s="188"/>
      <c r="R48" s="76"/>
      <c r="S48" s="76"/>
      <c r="T48" s="76"/>
      <c r="U48" s="76"/>
      <c r="V48" s="76"/>
      <c r="W48" s="76"/>
      <c r="X48" s="76"/>
      <c r="Y48" s="76"/>
      <c r="Z48" s="76"/>
      <c r="AA48" s="76"/>
      <c r="AB48" s="76"/>
      <c r="AC48" s="1"/>
      <c r="AD48" s="1"/>
      <c r="AE48" s="1"/>
      <c r="AF48" s="1"/>
      <c r="AG48" s="1"/>
      <c r="AH48" s="1"/>
      <c r="AI48" s="1"/>
      <c r="AJ48" s="1"/>
      <c r="AK48" s="1"/>
    </row>
    <row r="49" spans="1:37" ht="73.5" customHeight="1" x14ac:dyDescent="0.3">
      <c r="A49" s="188"/>
      <c r="B49" s="188"/>
      <c r="C49" s="188"/>
      <c r="D49" s="188"/>
      <c r="E49" s="188"/>
      <c r="F49" s="188"/>
      <c r="G49" s="188"/>
      <c r="H49" s="188"/>
      <c r="I49" s="188"/>
      <c r="J49" s="188"/>
      <c r="K49" s="188"/>
      <c r="L49" s="188"/>
      <c r="M49" s="188"/>
      <c r="N49" s="188"/>
      <c r="O49" s="188"/>
      <c r="P49" s="188"/>
      <c r="Q49" s="188"/>
      <c r="R49" s="76"/>
      <c r="S49" s="76"/>
      <c r="T49" s="76"/>
      <c r="U49" s="76"/>
      <c r="V49" s="76"/>
      <c r="W49" s="76"/>
      <c r="X49" s="76"/>
      <c r="Y49" s="76"/>
      <c r="Z49" s="76"/>
      <c r="AA49" s="76"/>
      <c r="AB49" s="76"/>
      <c r="AC49" s="1"/>
      <c r="AD49" s="1"/>
      <c r="AE49" s="1"/>
      <c r="AF49" s="1"/>
      <c r="AG49" s="1"/>
      <c r="AH49" s="1"/>
      <c r="AI49" s="1"/>
      <c r="AJ49" s="1"/>
      <c r="AK49" s="1"/>
    </row>
    <row r="50" spans="1:37" ht="15" customHeight="1" x14ac:dyDescent="0.3">
      <c r="A50" s="77" t="s">
        <v>76</v>
      </c>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1"/>
      <c r="AD50" s="1"/>
      <c r="AE50" s="1"/>
      <c r="AF50" s="1"/>
      <c r="AG50" s="1"/>
      <c r="AH50" s="1"/>
      <c r="AI50" s="1"/>
      <c r="AJ50" s="1"/>
      <c r="AK50" s="1"/>
    </row>
    <row r="51" spans="1:37" x14ac:dyDescent="0.3">
      <c r="A51" s="189"/>
      <c r="B51" s="189"/>
      <c r="C51" s="177"/>
      <c r="D51" s="3"/>
      <c r="E51" s="3"/>
      <c r="F51" s="1"/>
      <c r="G51" s="1"/>
      <c r="H51" s="1"/>
      <c r="I51" s="1"/>
      <c r="J51" s="1"/>
      <c r="K51" s="1"/>
      <c r="L51" s="1"/>
      <c r="M51" s="1"/>
      <c r="N51" s="1"/>
      <c r="O51" s="1"/>
      <c r="P51" s="1"/>
      <c r="Q51" s="1"/>
      <c r="R51" s="1"/>
      <c r="S51" s="44"/>
      <c r="T51" s="44"/>
      <c r="U51" s="44"/>
      <c r="V51" s="44"/>
      <c r="W51" s="1"/>
      <c r="X51" s="1"/>
      <c r="Y51" s="1"/>
      <c r="Z51" s="1"/>
      <c r="AA51" s="1"/>
      <c r="AB51" s="1"/>
      <c r="AC51" s="1"/>
      <c r="AD51" s="1"/>
      <c r="AE51" s="1"/>
      <c r="AF51" s="1"/>
      <c r="AG51" s="1"/>
      <c r="AH51" s="1"/>
      <c r="AI51" s="1"/>
      <c r="AJ51" s="1"/>
      <c r="AK51" s="1"/>
    </row>
    <row r="52" spans="1:37" ht="16.2" thickBot="1" x14ac:dyDescent="0.35">
      <c r="A52" s="78" t="s">
        <v>77</v>
      </c>
      <c r="B52" s="1"/>
      <c r="C52" s="1"/>
      <c r="D52" s="1"/>
      <c r="E52" s="1"/>
      <c r="F52" s="1"/>
      <c r="G52" s="1"/>
      <c r="H52" s="1"/>
      <c r="I52" s="1"/>
      <c r="J52" s="1"/>
      <c r="K52" s="1"/>
      <c r="L52" s="1"/>
      <c r="M52" s="1"/>
      <c r="N52" s="1"/>
      <c r="O52" s="1"/>
      <c r="P52" s="1"/>
      <c r="Q52" s="1"/>
      <c r="R52" s="190"/>
      <c r="S52" s="190"/>
      <c r="T52" s="44"/>
      <c r="U52" s="190"/>
      <c r="V52" s="190"/>
      <c r="W52" s="1"/>
      <c r="X52" s="1"/>
      <c r="Y52" s="1"/>
      <c r="Z52" s="1"/>
      <c r="AA52" s="1"/>
      <c r="AB52" s="1"/>
      <c r="AC52" s="1"/>
      <c r="AD52" s="1"/>
      <c r="AE52" s="1"/>
      <c r="AF52" s="1"/>
      <c r="AG52" s="1"/>
      <c r="AH52" s="1"/>
      <c r="AI52" s="1"/>
      <c r="AJ52" s="1"/>
      <c r="AK52" s="1"/>
    </row>
    <row r="53" spans="1:37" ht="15" thickBot="1" x14ac:dyDescent="0.35">
      <c r="A53" s="79"/>
      <c r="B53" s="1"/>
      <c r="C53" s="1"/>
      <c r="D53" s="1"/>
      <c r="E53" s="1"/>
      <c r="F53" s="185">
        <f>H17-1</f>
        <v>2020</v>
      </c>
      <c r="G53" s="186"/>
      <c r="H53" s="1"/>
      <c r="I53" s="185">
        <f>H17</f>
        <v>2021</v>
      </c>
      <c r="J53" s="186"/>
      <c r="K53" s="1"/>
      <c r="L53" s="185">
        <f>K17</f>
        <v>2022</v>
      </c>
      <c r="M53" s="186"/>
      <c r="N53" s="1"/>
      <c r="O53" s="185">
        <f>N17</f>
        <v>2023</v>
      </c>
      <c r="P53" s="186"/>
      <c r="Q53" s="1"/>
      <c r="R53" s="185">
        <f>Q17</f>
        <v>2024</v>
      </c>
      <c r="S53" s="186"/>
      <c r="T53" s="1"/>
      <c r="U53" s="185">
        <f>T17</f>
        <v>2025</v>
      </c>
      <c r="V53" s="186"/>
      <c r="W53" s="1"/>
      <c r="X53" s="185">
        <f>W17</f>
        <v>2026</v>
      </c>
      <c r="Y53" s="186"/>
      <c r="Z53" s="1"/>
      <c r="AA53" s="185">
        <f>Z17</f>
        <v>2027</v>
      </c>
      <c r="AB53" s="186"/>
      <c r="AC53" s="1"/>
      <c r="AD53" s="185">
        <f>AC17</f>
        <v>2028</v>
      </c>
      <c r="AE53" s="186"/>
      <c r="AF53" s="1"/>
      <c r="AG53" s="185">
        <f>AF17</f>
        <v>2029</v>
      </c>
      <c r="AH53" s="186"/>
      <c r="AI53" s="1"/>
      <c r="AJ53" s="194"/>
      <c r="AK53" s="194"/>
    </row>
    <row r="54" spans="1:37" x14ac:dyDescent="0.3">
      <c r="A54" s="80" t="s">
        <v>78</v>
      </c>
      <c r="B54" s="1"/>
      <c r="C54" s="1"/>
      <c r="D54" s="1"/>
      <c r="E54" s="1"/>
      <c r="F54" s="3" t="s">
        <v>53</v>
      </c>
      <c r="G54" s="17" t="s">
        <v>54</v>
      </c>
      <c r="H54" s="1"/>
      <c r="I54" s="3" t="s">
        <v>53</v>
      </c>
      <c r="J54" s="17" t="s">
        <v>54</v>
      </c>
      <c r="K54" s="1"/>
      <c r="L54" s="3" t="s">
        <v>53</v>
      </c>
      <c r="M54" s="17" t="s">
        <v>54</v>
      </c>
      <c r="N54" s="1"/>
      <c r="O54" s="3" t="s">
        <v>53</v>
      </c>
      <c r="P54" s="17" t="s">
        <v>54</v>
      </c>
      <c r="Q54" s="1"/>
      <c r="R54" s="3" t="s">
        <v>53</v>
      </c>
      <c r="S54" s="17" t="s">
        <v>54</v>
      </c>
      <c r="T54" s="1"/>
      <c r="U54" s="3" t="s">
        <v>53</v>
      </c>
      <c r="V54" s="17" t="s">
        <v>54</v>
      </c>
      <c r="W54" s="1"/>
      <c r="X54" s="3" t="s">
        <v>53</v>
      </c>
      <c r="Y54" s="17" t="s">
        <v>54</v>
      </c>
      <c r="Z54" s="1"/>
      <c r="AA54" s="3" t="s">
        <v>53</v>
      </c>
      <c r="AB54" s="17" t="s">
        <v>54</v>
      </c>
      <c r="AC54" s="1"/>
      <c r="AD54" s="3" t="s">
        <v>53</v>
      </c>
      <c r="AE54" s="17" t="s">
        <v>54</v>
      </c>
      <c r="AF54" s="1"/>
      <c r="AG54" s="3" t="s">
        <v>53</v>
      </c>
      <c r="AH54" s="17" t="s">
        <v>54</v>
      </c>
      <c r="AI54" s="1"/>
      <c r="AJ54" s="3"/>
      <c r="AK54" s="17"/>
    </row>
    <row r="55" spans="1:37" x14ac:dyDescent="0.3">
      <c r="A55" s="81"/>
      <c r="B55" s="1"/>
      <c r="C55" s="1"/>
      <c r="D55" s="1"/>
      <c r="E55" s="1"/>
      <c r="F55" s="3"/>
      <c r="G55" s="17"/>
      <c r="H55" s="1"/>
      <c r="I55" s="3"/>
      <c r="J55" s="17"/>
      <c r="K55" s="45"/>
      <c r="L55" s="3"/>
      <c r="M55" s="17"/>
      <c r="N55" s="45"/>
      <c r="O55" s="3"/>
      <c r="P55" s="17"/>
      <c r="Q55" s="45"/>
      <c r="R55" s="3"/>
      <c r="S55" s="17"/>
      <c r="T55" s="45"/>
      <c r="U55" s="3"/>
      <c r="V55" s="17"/>
      <c r="W55" s="45"/>
      <c r="X55" s="3"/>
      <c r="Y55" s="17"/>
      <c r="Z55" s="45"/>
      <c r="AA55" s="3"/>
      <c r="AB55" s="17"/>
      <c r="AC55" s="45" t="s">
        <v>55</v>
      </c>
      <c r="AD55" s="3"/>
      <c r="AE55" s="17"/>
      <c r="AF55" s="45" t="s">
        <v>55</v>
      </c>
      <c r="AG55" s="3"/>
      <c r="AH55" s="17"/>
      <c r="AI55" s="45"/>
      <c r="AJ55" s="3"/>
      <c r="AK55" s="17"/>
    </row>
    <row r="56" spans="1:37" x14ac:dyDescent="0.3">
      <c r="A56" s="79" t="s">
        <v>79</v>
      </c>
      <c r="B56" s="1"/>
      <c r="C56" s="1"/>
      <c r="D56" s="1"/>
      <c r="E56" s="1"/>
      <c r="F56" s="33">
        <f>F34</f>
        <v>0</v>
      </c>
      <c r="G56" s="83">
        <f>G34</f>
        <v>0</v>
      </c>
      <c r="H56" s="1"/>
      <c r="I56" s="33">
        <f>I34</f>
        <v>0</v>
      </c>
      <c r="J56" s="83">
        <f>J34</f>
        <v>0</v>
      </c>
      <c r="K56" s="33"/>
      <c r="L56" s="33">
        <f>L34</f>
        <v>0</v>
      </c>
      <c r="M56" s="83">
        <f>M34</f>
        <v>0</v>
      </c>
      <c r="N56" s="33"/>
      <c r="O56" s="33">
        <f>O34</f>
        <v>0</v>
      </c>
      <c r="P56" s="83">
        <f>P34</f>
        <v>0</v>
      </c>
      <c r="Q56" s="33"/>
      <c r="R56" s="33">
        <f>R34</f>
        <v>6406.5304172663991</v>
      </c>
      <c r="S56" s="83">
        <f>S34</f>
        <v>100368.9765371736</v>
      </c>
      <c r="T56" s="33"/>
      <c r="U56" s="33">
        <f>U34</f>
        <v>17837.339260291199</v>
      </c>
      <c r="V56" s="83">
        <f>V34</f>
        <v>279451.64841122879</v>
      </c>
      <c r="W56" s="33"/>
      <c r="X56" s="33">
        <f>X34</f>
        <v>23563.738582023019</v>
      </c>
      <c r="Y56" s="83">
        <f>Y34</f>
        <v>369165.2377850273</v>
      </c>
      <c r="Z56" s="33"/>
      <c r="AA56" s="33">
        <f>AA34</f>
        <v>33446.870574536682</v>
      </c>
      <c r="AB56" s="83">
        <f>AB34</f>
        <v>524000.97233440803</v>
      </c>
      <c r="AC56" s="33"/>
      <c r="AD56" s="33">
        <f>AD34</f>
        <v>49020.868840945819</v>
      </c>
      <c r="AE56" s="83">
        <f>AE34</f>
        <v>767993.61184148444</v>
      </c>
      <c r="AF56" s="33"/>
      <c r="AG56" s="33">
        <f>AG34</f>
        <v>75191.893546262858</v>
      </c>
      <c r="AH56" s="83">
        <f>AH34</f>
        <v>1178006.3322247849</v>
      </c>
      <c r="AI56" s="33"/>
      <c r="AJ56" s="33"/>
      <c r="AK56" s="83"/>
    </row>
    <row r="57" spans="1:37" x14ac:dyDescent="0.3">
      <c r="A57" s="79" t="s">
        <v>80</v>
      </c>
      <c r="B57" s="1"/>
      <c r="C57" s="1"/>
      <c r="D57" s="1"/>
      <c r="E57" s="1"/>
      <c r="F57" s="114">
        <f>F38</f>
        <v>0</v>
      </c>
      <c r="G57" s="114">
        <f>G38</f>
        <v>0</v>
      </c>
      <c r="H57" s="1"/>
      <c r="I57" s="114">
        <f>I38</f>
        <v>0</v>
      </c>
      <c r="J57" s="114">
        <f>J38</f>
        <v>0</v>
      </c>
      <c r="K57" s="32"/>
      <c r="L57" s="114">
        <f>L38</f>
        <v>0</v>
      </c>
      <c r="M57" s="114">
        <f>M38</f>
        <v>0</v>
      </c>
      <c r="N57" s="32"/>
      <c r="O57" s="114">
        <f>O38</f>
        <v>0</v>
      </c>
      <c r="P57" s="114">
        <f>P38</f>
        <v>0</v>
      </c>
      <c r="Q57" s="32"/>
      <c r="R57" s="114">
        <f>R38</f>
        <v>6372.3744899999992</v>
      </c>
      <c r="S57" s="114">
        <f>S38</f>
        <v>99833.867009999987</v>
      </c>
      <c r="T57" s="32"/>
      <c r="U57" s="114">
        <f>U38</f>
        <v>16366.001159999998</v>
      </c>
      <c r="V57" s="114">
        <f>V38</f>
        <v>256400.68483999997</v>
      </c>
      <c r="W57" s="32"/>
      <c r="X57" s="114">
        <f>X38</f>
        <v>22105.482549578999</v>
      </c>
      <c r="Y57" s="114">
        <f>Y38</f>
        <v>346319.22661007103</v>
      </c>
      <c r="Z57" s="32"/>
      <c r="AA57" s="114">
        <f>AA38</f>
        <v>31803.042721940568</v>
      </c>
      <c r="AB57" s="114">
        <f>AB38</f>
        <v>498247.66931040218</v>
      </c>
      <c r="AC57" s="32"/>
      <c r="AD57" s="114">
        <f>AD38</f>
        <v>46981.86369282152</v>
      </c>
      <c r="AE57" s="114">
        <f>AE38</f>
        <v>736049.19785420375</v>
      </c>
      <c r="AF57" s="32"/>
      <c r="AG57" s="114">
        <f>AG38</f>
        <v>72269.805241764261</v>
      </c>
      <c r="AH57" s="114">
        <f>AH38</f>
        <v>1132226.9487876401</v>
      </c>
      <c r="AI57" s="32"/>
      <c r="AJ57" s="32"/>
      <c r="AK57" s="32"/>
    </row>
    <row r="58" spans="1:37" x14ac:dyDescent="0.3">
      <c r="A58" s="79" t="s">
        <v>81</v>
      </c>
      <c r="B58" s="1"/>
      <c r="C58" s="1"/>
      <c r="D58" s="1"/>
      <c r="E58" s="1"/>
      <c r="F58" s="32">
        <f>-F95*$F$19</f>
        <v>0</v>
      </c>
      <c r="G58" s="32">
        <f>-F95*$G$19</f>
        <v>0</v>
      </c>
      <c r="H58" s="1"/>
      <c r="I58" s="32">
        <f>-G95*$F$19</f>
        <v>0</v>
      </c>
      <c r="J58" s="32">
        <f>-G95*$G$19</f>
        <v>0</v>
      </c>
      <c r="K58" s="32"/>
      <c r="L58" s="32">
        <f>-H95*$F$19</f>
        <v>0</v>
      </c>
      <c r="M58" s="32">
        <f>-H95*$G$19</f>
        <v>0</v>
      </c>
      <c r="N58" s="32"/>
      <c r="O58" s="32">
        <f>-I95*$F$19</f>
        <v>0</v>
      </c>
      <c r="P58" s="32">
        <f>-I95*$G$19</f>
        <v>0</v>
      </c>
      <c r="Q58" s="32"/>
      <c r="R58" s="32">
        <f>-J95*$F$19</f>
        <v>-15293.698775999999</v>
      </c>
      <c r="S58" s="32">
        <f>-J95*$G$19</f>
        <v>-239601.28082399999</v>
      </c>
      <c r="T58" s="32"/>
      <c r="U58" s="32">
        <f>-K95*$F$19</f>
        <v>-38054.906881919997</v>
      </c>
      <c r="V58" s="32">
        <f>-K95*$G$19</f>
        <v>-596193.54115007992</v>
      </c>
      <c r="W58" s="32"/>
      <c r="X58" s="32">
        <f>-L95*$F$19</f>
        <v>-48785.26966635602</v>
      </c>
      <c r="Y58" s="32">
        <f>-L95*$G$19</f>
        <v>-764302.55810624431</v>
      </c>
      <c r="Z58" s="32"/>
      <c r="AA58" s="32">
        <f>-M95*$F$19</f>
        <v>-68156.592506715286</v>
      </c>
      <c r="AB58" s="32">
        <f>-M95*$G$19</f>
        <v>-1067786.6159385394</v>
      </c>
      <c r="AC58" s="85"/>
      <c r="AD58" s="32">
        <f>-N95*$F$19</f>
        <v>-99133.235436292336</v>
      </c>
      <c r="AE58" s="32">
        <f>-N95*$G$19</f>
        <v>-1553087.3551685801</v>
      </c>
      <c r="AF58" s="32"/>
      <c r="AG58" s="32">
        <f>-O95*$F$19</f>
        <v>-151893.63631885152</v>
      </c>
      <c r="AH58" s="32">
        <f>-O95*$G$19</f>
        <v>-2379666.9689953406</v>
      </c>
      <c r="AI58" s="32"/>
      <c r="AJ58" s="32"/>
      <c r="AK58" s="32"/>
    </row>
    <row r="59" spans="1:37" x14ac:dyDescent="0.3">
      <c r="A59" s="81" t="s">
        <v>82</v>
      </c>
      <c r="B59" s="1"/>
      <c r="C59" s="1"/>
      <c r="D59" s="1"/>
      <c r="E59" s="1"/>
      <c r="F59" s="130">
        <f>SUM(F56:F58)</f>
        <v>0</v>
      </c>
      <c r="G59" s="130">
        <f>SUM(G56:G58)</f>
        <v>0</v>
      </c>
      <c r="H59" s="1"/>
      <c r="I59" s="130">
        <f>SUM(I56:I58)</f>
        <v>0</v>
      </c>
      <c r="J59" s="130">
        <f>SUM(J56:J58)</f>
        <v>0</v>
      </c>
      <c r="K59" s="32"/>
      <c r="L59" s="130">
        <f>SUM(L56:L58)</f>
        <v>0</v>
      </c>
      <c r="M59" s="130">
        <f>SUM(M56:M58)</f>
        <v>0</v>
      </c>
      <c r="N59" s="32"/>
      <c r="O59" s="130">
        <f>SUM(O56:O58)</f>
        <v>0</v>
      </c>
      <c r="P59" s="130">
        <f>SUM(P56:P58)</f>
        <v>0</v>
      </c>
      <c r="Q59" s="32"/>
      <c r="R59" s="130">
        <f>SUM(R56:R58)</f>
        <v>-2514.7938687336009</v>
      </c>
      <c r="S59" s="130">
        <f>SUM(S56:S58)</f>
        <v>-39398.437276826386</v>
      </c>
      <c r="T59" s="32"/>
      <c r="U59" s="130">
        <f>SUM(U56:U58)</f>
        <v>-3851.5664616287977</v>
      </c>
      <c r="V59" s="130">
        <f>SUM(V56:V58)</f>
        <v>-60341.207898851135</v>
      </c>
      <c r="W59" s="32"/>
      <c r="X59" s="130">
        <f>SUM(X56:X58)</f>
        <v>-3116.0485347540016</v>
      </c>
      <c r="Y59" s="130">
        <f>SUM(Y56:Y58)</f>
        <v>-48818.093711145921</v>
      </c>
      <c r="Z59" s="32"/>
      <c r="AA59" s="130">
        <f>SUM(AA56:AA58)</f>
        <v>-2906.679210238035</v>
      </c>
      <c r="AB59" s="130">
        <f>SUM(AB56:AB58)</f>
        <v>-45537.974293729174</v>
      </c>
      <c r="AC59" s="85"/>
      <c r="AD59" s="130">
        <f>SUM(AD56:AD58)</f>
        <v>-3130.5029025249969</v>
      </c>
      <c r="AE59" s="130">
        <f>SUM(AE56:AE58)</f>
        <v>-49044.545472892001</v>
      </c>
      <c r="AF59" s="32"/>
      <c r="AG59" s="130">
        <f>SUM(AG56:AG58)</f>
        <v>-4431.9375308244198</v>
      </c>
      <c r="AH59" s="130">
        <f>SUM(AH56:AH58)</f>
        <v>-69433.687982915435</v>
      </c>
      <c r="AI59" s="32"/>
      <c r="AJ59" s="32"/>
      <c r="AK59" s="32"/>
    </row>
    <row r="60" spans="1:37" x14ac:dyDescent="0.3">
      <c r="A60" s="79"/>
      <c r="B60" s="179" t="s">
        <v>115</v>
      </c>
      <c r="C60" s="179" t="s">
        <v>116</v>
      </c>
      <c r="D60" s="179" t="s">
        <v>117</v>
      </c>
      <c r="E60" s="1"/>
      <c r="F60" s="32"/>
      <c r="G60" s="32"/>
      <c r="H60" s="1"/>
      <c r="I60" s="32"/>
      <c r="J60" s="32"/>
      <c r="K60" s="32"/>
      <c r="L60" s="32"/>
      <c r="M60" s="32"/>
      <c r="N60" s="32"/>
      <c r="O60" s="32"/>
      <c r="P60" s="32"/>
      <c r="Q60" s="32"/>
      <c r="R60" s="32"/>
      <c r="S60" s="32"/>
      <c r="T60" s="32"/>
      <c r="U60" s="32"/>
      <c r="V60" s="32"/>
      <c r="W60" s="32"/>
      <c r="X60" s="32"/>
      <c r="Y60" s="32"/>
      <c r="Z60" s="32"/>
      <c r="AA60" s="32"/>
      <c r="AB60" s="32"/>
      <c r="AC60" s="85"/>
      <c r="AD60" s="32"/>
      <c r="AE60" s="32"/>
      <c r="AF60" s="32"/>
      <c r="AG60" s="32"/>
      <c r="AH60" s="32"/>
      <c r="AI60" s="32"/>
      <c r="AJ60" s="32"/>
      <c r="AK60" s="32"/>
    </row>
    <row r="61" spans="1:37" x14ac:dyDescent="0.3">
      <c r="A61" s="79" t="s">
        <v>83</v>
      </c>
      <c r="B61" s="119">
        <v>0.26500000000000001</v>
      </c>
      <c r="C61" s="119">
        <v>0.26500000000000001</v>
      </c>
      <c r="D61" s="119">
        <v>0.26500000000000001</v>
      </c>
      <c r="E61" s="44"/>
      <c r="F61" s="131">
        <f>IF(AND(F$53&gt;=$B$60, F$53&lt;$D$60),$B$61,$D$61)</f>
        <v>0.26500000000000001</v>
      </c>
      <c r="G61" s="131">
        <f>IF(AND(F$53&gt;=$B$60, F$53&lt;$D$60),$B$61,$D$61)</f>
        <v>0.26500000000000001</v>
      </c>
      <c r="H61" s="44"/>
      <c r="I61" s="131">
        <f>IF(AND(I$53&gt;=$B$60, I$53&lt;$D$60),$B$61,$D$61)</f>
        <v>0.26500000000000001</v>
      </c>
      <c r="J61" s="131">
        <f>IF(AND(I$53&gt;=$B$60, I$53&lt;$D$60),$B$61,$D$61)</f>
        <v>0.26500000000000001</v>
      </c>
      <c r="K61" s="85"/>
      <c r="L61" s="131">
        <f>IF(AND(L$53&gt;=$B$60, L$53&lt;$D$60),$B$61,$D$61)</f>
        <v>0.26500000000000001</v>
      </c>
      <c r="M61" s="131">
        <f>IF(AND(L$53&gt;=$B$60, L$53&lt;$D$60),$B$61,$D$61)</f>
        <v>0.26500000000000001</v>
      </c>
      <c r="N61" s="85"/>
      <c r="O61" s="131">
        <f>IF(AND(O$53&gt;=$B$60, O$53&lt;$D$60),$B$61,$D$61)</f>
        <v>0.26500000000000001</v>
      </c>
      <c r="P61" s="131">
        <f>IF(AND(O$53&gt;=$B$60, O$53&lt;$D$60),$B$61,$D$61)</f>
        <v>0.26500000000000001</v>
      </c>
      <c r="Q61" s="85"/>
      <c r="R61" s="131">
        <f>IF(AND(R$53&gt;=$B$60, R$53&lt;$D$60),$B$61,$D$61)</f>
        <v>0.26500000000000001</v>
      </c>
      <c r="S61" s="131">
        <f>IF(AND(R$53&gt;=$B$60, R$53&lt;$D$60),$B$61,$D$61)</f>
        <v>0.26500000000000001</v>
      </c>
      <c r="T61" s="85"/>
      <c r="U61" s="131">
        <f>IF(AND(U$53&gt;=$B$60, U$53&lt;$D$60),$B$61,$D$61)</f>
        <v>0.26500000000000001</v>
      </c>
      <c r="V61" s="131">
        <f>IF(AND(U$53&gt;=$B$60, U$53&lt;$D$60),$B$61,$D$61)</f>
        <v>0.26500000000000001</v>
      </c>
      <c r="W61" s="85"/>
      <c r="X61" s="131">
        <f>IF(AND(X$53&gt;=$B$60, X$53&lt;$D$60),$B$61,$D$61)</f>
        <v>0.26500000000000001</v>
      </c>
      <c r="Y61" s="131">
        <f>IF(AND(X$53&gt;=$B$60, X$53&lt;$D$60),$B$61,$D$61)</f>
        <v>0.26500000000000001</v>
      </c>
      <c r="Z61" s="85"/>
      <c r="AA61" s="131">
        <f>IF(AND(AA$53&gt;=$B$60, AA$53&lt;$D$60),$B$61,$D$61)</f>
        <v>0.26500000000000001</v>
      </c>
      <c r="AB61" s="131">
        <f>IF(AND(AA$53&gt;=$B$60, AA$53&lt;$D$60),$B$61,$D$61)</f>
        <v>0.26500000000000001</v>
      </c>
      <c r="AC61" s="85"/>
      <c r="AD61" s="131">
        <f>IF(AND(AD$53&gt;=$B$60, AD$53&lt;$D$60),$B$61,$D$61)</f>
        <v>0.26500000000000001</v>
      </c>
      <c r="AE61" s="131">
        <f>IF(AND(AD$53&gt;=$B$60, AD$53&lt;$D$60),$B$61,$D$61)</f>
        <v>0.26500000000000001</v>
      </c>
      <c r="AF61" s="32"/>
      <c r="AG61" s="131">
        <f>IF(AND(AG$53&gt;=$B$60, AG$53&lt;$D$60),$B$61,$D$61)</f>
        <v>0.26500000000000001</v>
      </c>
      <c r="AH61" s="131">
        <f>IF(AND(AG$53&gt;=$B$60, AG$53&lt;$D$60),$B$61,$D$61)</f>
        <v>0.26500000000000001</v>
      </c>
      <c r="AI61" s="32"/>
      <c r="AJ61" s="132"/>
      <c r="AK61" s="132"/>
    </row>
    <row r="62" spans="1:37"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row>
    <row r="63" spans="1:37" x14ac:dyDescent="0.3">
      <c r="A63" s="79" t="s">
        <v>84</v>
      </c>
      <c r="B63" s="1"/>
      <c r="C63" s="1"/>
      <c r="D63" s="1"/>
      <c r="E63" s="1"/>
      <c r="F63" s="133">
        <f>F59*F61</f>
        <v>0</v>
      </c>
      <c r="G63" s="133">
        <f>G59*G61</f>
        <v>0</v>
      </c>
      <c r="H63" s="1"/>
      <c r="I63" s="133">
        <f>I59*I61</f>
        <v>0</v>
      </c>
      <c r="J63" s="133">
        <f>J59*J61</f>
        <v>0</v>
      </c>
      <c r="K63" s="32"/>
      <c r="L63" s="133">
        <f>L59*L61</f>
        <v>0</v>
      </c>
      <c r="M63" s="133">
        <f>M59*M61</f>
        <v>0</v>
      </c>
      <c r="N63" s="32"/>
      <c r="O63" s="133">
        <f>O59*O61</f>
        <v>0</v>
      </c>
      <c r="P63" s="133">
        <f>P59*P61</f>
        <v>0</v>
      </c>
      <c r="Q63" s="32"/>
      <c r="R63" s="133">
        <f>R59*R61</f>
        <v>-666.42037521440432</v>
      </c>
      <c r="S63" s="133">
        <f>S59*S61</f>
        <v>-10440.585878358992</v>
      </c>
      <c r="T63" s="32"/>
      <c r="U63" s="133">
        <f>U59*U61</f>
        <v>-1020.6651123316315</v>
      </c>
      <c r="V63" s="133">
        <f>V59*V61</f>
        <v>-15990.420093195551</v>
      </c>
      <c r="W63" s="32"/>
      <c r="X63" s="133">
        <f>X59*X61</f>
        <v>-825.75286170981042</v>
      </c>
      <c r="Y63" s="133">
        <f>Y59*Y61</f>
        <v>-12936.79483345367</v>
      </c>
      <c r="Z63" s="32"/>
      <c r="AA63" s="133">
        <f>AA59*AA61</f>
        <v>-770.26999071307932</v>
      </c>
      <c r="AB63" s="133">
        <f>AB59*AB61</f>
        <v>-12067.563187838232</v>
      </c>
      <c r="AC63" s="32"/>
      <c r="AD63" s="133">
        <f>AD59*AD61</f>
        <v>-829.58326916912426</v>
      </c>
      <c r="AE63" s="133">
        <f>AE59*AE61</f>
        <v>-12996.804550316381</v>
      </c>
      <c r="AF63" s="32"/>
      <c r="AG63" s="133">
        <f>AG59*AG61</f>
        <v>-1174.4634456684712</v>
      </c>
      <c r="AH63" s="133">
        <f>AH59*AH61</f>
        <v>-18399.927315472592</v>
      </c>
      <c r="AI63" s="32"/>
      <c r="AJ63" s="134"/>
      <c r="AK63" s="134"/>
    </row>
    <row r="64" spans="1:37" x14ac:dyDescent="0.3">
      <c r="A64" s="89" t="s">
        <v>85</v>
      </c>
      <c r="B64" s="1"/>
      <c r="C64" s="1"/>
      <c r="D64" s="1"/>
      <c r="E64" s="1"/>
      <c r="F64" s="79"/>
      <c r="G64" s="79"/>
      <c r="H64" s="1"/>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row>
    <row r="65" spans="1:37" x14ac:dyDescent="0.3">
      <c r="A65" s="79" t="s">
        <v>84</v>
      </c>
      <c r="B65" s="1"/>
      <c r="C65" s="1"/>
      <c r="D65" s="1"/>
      <c r="E65" s="1"/>
      <c r="F65" s="135">
        <f>F63/(1-F61)</f>
        <v>0</v>
      </c>
      <c r="G65" s="135">
        <f>G63/(1-G61)</f>
        <v>0</v>
      </c>
      <c r="H65" s="1"/>
      <c r="I65" s="135">
        <f>I63/(1-I61)</f>
        <v>0</v>
      </c>
      <c r="J65" s="135">
        <f>J63/(1-J61)</f>
        <v>0</v>
      </c>
      <c r="K65" s="134"/>
      <c r="L65" s="135">
        <f>L63/(1-L61)</f>
        <v>0</v>
      </c>
      <c r="M65" s="135">
        <f>M63/(1-M61)</f>
        <v>0</v>
      </c>
      <c r="N65" s="134"/>
      <c r="O65" s="135">
        <f>O63/(1-O61)</f>
        <v>0</v>
      </c>
      <c r="P65" s="135">
        <f>P63/(1-P61)</f>
        <v>0</v>
      </c>
      <c r="Q65" s="134"/>
      <c r="R65" s="135">
        <f>R63/(1-R61)</f>
        <v>-906.69438804680863</v>
      </c>
      <c r="S65" s="135">
        <f>S63/(1-S61)</f>
        <v>-14204.878746066655</v>
      </c>
      <c r="T65" s="134"/>
      <c r="U65" s="135">
        <f>U63/(1-U61)</f>
        <v>-1388.6600167777299</v>
      </c>
      <c r="V65" s="135">
        <f>V63/(1-V61)</f>
        <v>-21755.673596184424</v>
      </c>
      <c r="W65" s="134"/>
      <c r="X65" s="135">
        <f>X63/(1-X61)</f>
        <v>-1123.4732812378372</v>
      </c>
      <c r="Y65" s="135">
        <f>Y63/(1-Y61)</f>
        <v>-17601.081406059417</v>
      </c>
      <c r="Z65" s="134"/>
      <c r="AA65" s="135">
        <f>AA63/(1-AA61)</f>
        <v>-1047.986381922557</v>
      </c>
      <c r="AB65" s="135">
        <f>AB63/(1-AB61)</f>
        <v>-16418.453316786712</v>
      </c>
      <c r="AC65" s="134"/>
      <c r="AD65" s="135">
        <f>AD63/(1-AD61)</f>
        <v>-1128.6847199579922</v>
      </c>
      <c r="AE65" s="135">
        <f>AE63/(1-AE61)</f>
        <v>-17682.727279342016</v>
      </c>
      <c r="AF65" s="134"/>
      <c r="AG65" s="135">
        <f>AG63/(1-AG61)</f>
        <v>-1597.9094498890765</v>
      </c>
      <c r="AH65" s="135">
        <f>AH63/(1-AH61)</f>
        <v>-25033.914714928698</v>
      </c>
      <c r="AI65" s="134"/>
      <c r="AJ65" s="134"/>
      <c r="AK65" s="134"/>
    </row>
    <row r="66" spans="1:37" x14ac:dyDescent="0.3">
      <c r="A66" s="81" t="s">
        <v>86</v>
      </c>
      <c r="B66" s="1"/>
      <c r="C66" s="1"/>
      <c r="D66" s="1"/>
      <c r="E66" s="1"/>
      <c r="F66" s="136">
        <f>+F65</f>
        <v>0</v>
      </c>
      <c r="G66" s="136">
        <f>+G65</f>
        <v>0</v>
      </c>
      <c r="H66" s="1"/>
      <c r="I66" s="136">
        <f>+I65</f>
        <v>0</v>
      </c>
      <c r="J66" s="136">
        <f>+J65</f>
        <v>0</v>
      </c>
      <c r="K66" s="137"/>
      <c r="L66" s="136">
        <f>+L65</f>
        <v>0</v>
      </c>
      <c r="M66" s="136">
        <f>+M65</f>
        <v>0</v>
      </c>
      <c r="N66" s="137"/>
      <c r="O66" s="136">
        <f>+O65</f>
        <v>0</v>
      </c>
      <c r="P66" s="136">
        <f>+P65</f>
        <v>0</v>
      </c>
      <c r="Q66" s="137"/>
      <c r="R66" s="136">
        <f>+R65</f>
        <v>-906.69438804680863</v>
      </c>
      <c r="S66" s="136">
        <f>+S65</f>
        <v>-14204.878746066655</v>
      </c>
      <c r="T66" s="137"/>
      <c r="U66" s="136">
        <f>+U65</f>
        <v>-1388.6600167777299</v>
      </c>
      <c r="V66" s="136">
        <f>+V65</f>
        <v>-21755.673596184424</v>
      </c>
      <c r="W66" s="137"/>
      <c r="X66" s="136">
        <f>+X65</f>
        <v>-1123.4732812378372</v>
      </c>
      <c r="Y66" s="136">
        <f>+Y65</f>
        <v>-17601.081406059417</v>
      </c>
      <c r="Z66" s="137"/>
      <c r="AA66" s="136">
        <f>+AA65</f>
        <v>-1047.986381922557</v>
      </c>
      <c r="AB66" s="136">
        <f>+AB65</f>
        <v>-16418.453316786712</v>
      </c>
      <c r="AC66" s="137"/>
      <c r="AD66" s="136">
        <f>+AD65</f>
        <v>-1128.6847199579922</v>
      </c>
      <c r="AE66" s="136">
        <f>+AE65</f>
        <v>-17682.727279342016</v>
      </c>
      <c r="AF66" s="137"/>
      <c r="AG66" s="136">
        <f>+AG65</f>
        <v>-1597.9094498890765</v>
      </c>
      <c r="AH66" s="136">
        <f>+AH65</f>
        <v>-25033.914714928698</v>
      </c>
      <c r="AI66" s="137"/>
      <c r="AJ66" s="138"/>
      <c r="AK66" s="138"/>
    </row>
    <row r="67" spans="1:37" x14ac:dyDescent="0.3">
      <c r="A67" s="1"/>
      <c r="B67" s="77"/>
      <c r="C67" s="77"/>
      <c r="D67" s="77"/>
      <c r="E67" s="77"/>
      <c r="F67" s="77"/>
      <c r="G67" s="77"/>
      <c r="H67" s="77"/>
      <c r="I67" s="77"/>
      <c r="J67" s="77"/>
      <c r="K67" s="77"/>
      <c r="L67" s="77"/>
      <c r="M67" s="77"/>
      <c r="N67" s="77"/>
      <c r="O67" s="77"/>
      <c r="P67" s="77"/>
      <c r="Q67" s="77"/>
      <c r="R67" s="77"/>
      <c r="S67" s="94"/>
      <c r="T67" s="94"/>
      <c r="U67" s="94"/>
      <c r="V67" s="94"/>
      <c r="W67" s="1"/>
      <c r="X67" s="1"/>
      <c r="Y67" s="1"/>
      <c r="Z67" s="1"/>
      <c r="AA67" s="1"/>
      <c r="AB67" s="1"/>
      <c r="AC67" s="1"/>
      <c r="AD67" s="1"/>
      <c r="AE67" s="1"/>
      <c r="AF67" s="1"/>
      <c r="AG67" s="1"/>
      <c r="AH67" s="1"/>
      <c r="AI67" s="1"/>
      <c r="AJ67" s="1"/>
      <c r="AK67" s="1"/>
    </row>
    <row r="68" spans="1:37" ht="15" thickBot="1" x14ac:dyDescent="0.35">
      <c r="A68" s="1"/>
      <c r="B68" s="77"/>
      <c r="C68" s="77"/>
      <c r="D68" s="77"/>
      <c r="E68" s="77"/>
      <c r="F68" s="77"/>
      <c r="G68" s="77"/>
      <c r="H68" s="77"/>
      <c r="I68" s="77"/>
      <c r="J68" s="77"/>
      <c r="K68" s="95" t="s">
        <v>28</v>
      </c>
      <c r="L68" s="77"/>
      <c r="M68" s="77"/>
      <c r="N68" s="77"/>
      <c r="O68" s="77"/>
      <c r="P68" s="77"/>
      <c r="Q68" s="77"/>
      <c r="R68" s="77"/>
      <c r="S68" s="94"/>
      <c r="T68" s="94"/>
      <c r="U68" s="94"/>
      <c r="V68" s="94"/>
      <c r="W68" s="1"/>
      <c r="X68" s="1"/>
      <c r="Y68" s="1"/>
      <c r="Z68" s="1"/>
      <c r="AA68" s="1"/>
      <c r="AB68" s="1"/>
      <c r="AC68" s="1"/>
      <c r="AD68" s="1"/>
      <c r="AE68" s="1"/>
      <c r="AF68" s="1"/>
      <c r="AG68" s="1"/>
      <c r="AH68" s="1"/>
      <c r="AI68" s="1"/>
      <c r="AJ68" s="1"/>
      <c r="AK68" s="1"/>
    </row>
    <row r="69" spans="1:37" ht="16.2" thickBot="1" x14ac:dyDescent="0.35">
      <c r="A69" s="96"/>
      <c r="B69" s="96"/>
      <c r="C69" s="96"/>
      <c r="D69" s="96"/>
      <c r="E69" s="96"/>
      <c r="F69" s="139">
        <f>G69-1</f>
        <v>2020</v>
      </c>
      <c r="G69" s="139">
        <f>H69-1</f>
        <v>2021</v>
      </c>
      <c r="H69" s="139">
        <f>I69-1</f>
        <v>2022</v>
      </c>
      <c r="I69" s="139">
        <f>J69-1</f>
        <v>2023</v>
      </c>
      <c r="J69" s="139">
        <f>K69-1</f>
        <v>2024</v>
      </c>
      <c r="K69" s="140">
        <v>2025</v>
      </c>
      <c r="L69" s="141">
        <f>K69+1</f>
        <v>2026</v>
      </c>
      <c r="M69" s="141">
        <f>L69+1</f>
        <v>2027</v>
      </c>
      <c r="N69" s="141">
        <f>M69+1</f>
        <v>2028</v>
      </c>
      <c r="O69" s="139">
        <f>N69+1</f>
        <v>2029</v>
      </c>
      <c r="P69" s="142"/>
      <c r="R69" s="1"/>
      <c r="S69" s="12"/>
      <c r="T69" s="1"/>
      <c r="U69" s="1"/>
      <c r="V69" s="1"/>
      <c r="W69" s="1"/>
      <c r="X69" s="1"/>
      <c r="Y69" s="1"/>
      <c r="Z69" s="1"/>
      <c r="AA69" s="1"/>
      <c r="AB69" s="1"/>
    </row>
    <row r="70" spans="1:37" x14ac:dyDescent="0.3">
      <c r="A70" s="98" t="s">
        <v>87</v>
      </c>
      <c r="B70" s="99"/>
      <c r="C70" s="99"/>
      <c r="D70" s="99"/>
      <c r="E70" s="99"/>
      <c r="F70" s="99"/>
      <c r="G70" s="99"/>
      <c r="H70" s="99"/>
      <c r="I70" s="99"/>
      <c r="J70" s="143"/>
      <c r="K70" s="143"/>
      <c r="L70" s="143"/>
      <c r="M70" s="1"/>
      <c r="N70" s="143"/>
      <c r="O70" s="1"/>
      <c r="P70" s="1"/>
      <c r="R70" s="1"/>
      <c r="S70" s="144"/>
      <c r="T70" s="145"/>
      <c r="U70" s="1"/>
      <c r="V70" s="1"/>
      <c r="W70" s="1"/>
      <c r="X70" s="1"/>
      <c r="Y70" s="1"/>
      <c r="Z70" s="1"/>
      <c r="AA70" s="1"/>
      <c r="AB70" s="1"/>
    </row>
    <row r="71" spans="1:37" x14ac:dyDescent="0.3">
      <c r="A71" s="146" t="s">
        <v>88</v>
      </c>
      <c r="B71" s="161">
        <v>27.5</v>
      </c>
      <c r="C71" s="161">
        <v>30</v>
      </c>
      <c r="D71" s="161">
        <v>30</v>
      </c>
      <c r="G71" s="148"/>
      <c r="H71" s="148"/>
      <c r="I71" s="148"/>
      <c r="K71" s="114"/>
      <c r="L71" s="114"/>
      <c r="M71" s="1"/>
      <c r="N71" s="114"/>
      <c r="O71" s="1"/>
      <c r="P71" s="1"/>
      <c r="R71" s="1"/>
      <c r="S71" s="1"/>
      <c r="T71" s="1"/>
      <c r="U71" s="1"/>
      <c r="V71" s="1"/>
      <c r="W71" s="1"/>
      <c r="X71" s="1"/>
      <c r="Y71" s="1"/>
      <c r="Z71" s="1"/>
      <c r="AA71" s="1"/>
      <c r="AB71" s="1"/>
    </row>
    <row r="72" spans="1:37" x14ac:dyDescent="0.3">
      <c r="A72" s="96" t="s">
        <v>89</v>
      </c>
      <c r="B72" s="96"/>
      <c r="C72" s="96"/>
      <c r="D72" s="96"/>
      <c r="E72" s="96"/>
      <c r="F72" s="149">
        <v>0</v>
      </c>
      <c r="G72" s="130">
        <f t="shared" ref="G72:O72" si="6">F74</f>
        <v>0</v>
      </c>
      <c r="H72" s="130">
        <f t="shared" si="6"/>
        <v>0</v>
      </c>
      <c r="I72" s="130">
        <f t="shared" si="6"/>
        <v>0</v>
      </c>
      <c r="J72" s="130">
        <f t="shared" si="6"/>
        <v>0</v>
      </c>
      <c r="K72" s="130">
        <f>J74</f>
        <v>6372374.4899999993</v>
      </c>
      <c r="L72" s="130">
        <f>K74</f>
        <v>9993626.6699999981</v>
      </c>
      <c r="M72" s="130">
        <f t="shared" si="6"/>
        <v>12111855.879579006</v>
      </c>
      <c r="N72" s="130">
        <f t="shared" si="6"/>
        <v>19691186.842361562</v>
      </c>
      <c r="O72" s="130">
        <f t="shared" si="6"/>
        <v>27290676.850459956</v>
      </c>
      <c r="P72" s="32"/>
      <c r="R72" s="1"/>
      <c r="S72" s="1"/>
      <c r="T72" s="1"/>
      <c r="U72" s="1"/>
      <c r="V72" s="1"/>
      <c r="W72" s="1"/>
      <c r="X72" s="1"/>
      <c r="Y72" s="1"/>
      <c r="Z72" s="1"/>
      <c r="AA72" s="1"/>
      <c r="AB72" s="1"/>
    </row>
    <row r="73" spans="1:37" x14ac:dyDescent="0.3">
      <c r="A73" s="96" t="s">
        <v>90</v>
      </c>
      <c r="B73" s="96"/>
      <c r="C73" s="96"/>
      <c r="D73" s="96"/>
      <c r="E73" s="96"/>
      <c r="F73" s="143">
        <v>0</v>
      </c>
      <c r="G73" s="143">
        <v>0</v>
      </c>
      <c r="H73" s="143">
        <v>0</v>
      </c>
      <c r="I73" s="143">
        <v>0</v>
      </c>
      <c r="J73" s="143">
        <f>'App.2-FA Proposed REG ISA'!L63</f>
        <v>6372374.4899999993</v>
      </c>
      <c r="K73" s="143">
        <f>'App.2-FA Proposed REG ISA'!M63</f>
        <v>3621252.1799999997</v>
      </c>
      <c r="L73" s="143">
        <f>'App.2-FA Proposed REG ISA'!N63</f>
        <v>2118229.2095790072</v>
      </c>
      <c r="M73" s="143">
        <f>'App.2-FA Proposed REG ISA'!O63</f>
        <v>7579330.9627825581</v>
      </c>
      <c r="N73" s="143">
        <f>'App.2-FA Proposed REG ISA'!P63</f>
        <v>7599490.0080983946</v>
      </c>
      <c r="O73" s="143">
        <f>'App.2-FA Proposed REG ISA'!Q63</f>
        <v>17688451.540844347</v>
      </c>
      <c r="P73" s="33"/>
      <c r="R73" s="1"/>
      <c r="S73" s="1"/>
      <c r="T73" s="1"/>
      <c r="U73" s="1"/>
      <c r="V73" s="105"/>
      <c r="W73" s="1"/>
      <c r="X73" s="1"/>
      <c r="Y73" s="1"/>
      <c r="Z73" s="1"/>
      <c r="AA73" s="1"/>
      <c r="AB73" s="1"/>
    </row>
    <row r="74" spans="1:37" x14ac:dyDescent="0.3">
      <c r="A74" s="96" t="s">
        <v>91</v>
      </c>
      <c r="B74" s="96"/>
      <c r="C74" s="96"/>
      <c r="D74" s="96"/>
      <c r="E74" s="96"/>
      <c r="F74" s="130">
        <f t="shared" ref="F74:O74" si="7">SUM(F72:F73)</f>
        <v>0</v>
      </c>
      <c r="G74" s="130">
        <f t="shared" si="7"/>
        <v>0</v>
      </c>
      <c r="H74" s="130">
        <f t="shared" si="7"/>
        <v>0</v>
      </c>
      <c r="I74" s="130">
        <f t="shared" si="7"/>
        <v>0</v>
      </c>
      <c r="J74" s="130">
        <f t="shared" si="7"/>
        <v>6372374.4899999993</v>
      </c>
      <c r="K74" s="130">
        <f t="shared" si="7"/>
        <v>9993626.6699999981</v>
      </c>
      <c r="L74" s="130">
        <f t="shared" si="7"/>
        <v>12111855.879579006</v>
      </c>
      <c r="M74" s="130">
        <f t="shared" si="7"/>
        <v>19691186.842361562</v>
      </c>
      <c r="N74" s="130">
        <f t="shared" si="7"/>
        <v>27290676.850459956</v>
      </c>
      <c r="O74" s="130">
        <f t="shared" si="7"/>
        <v>44979128.391304299</v>
      </c>
      <c r="P74" s="32"/>
      <c r="R74" s="1"/>
      <c r="S74" s="1"/>
      <c r="T74" s="1"/>
      <c r="U74" s="1"/>
      <c r="V74" s="1"/>
      <c r="W74" s="1"/>
      <c r="X74" s="1"/>
      <c r="Y74" s="1"/>
      <c r="Z74" s="1"/>
      <c r="AA74" s="1"/>
      <c r="AB74" s="1"/>
    </row>
    <row r="75" spans="1:37" x14ac:dyDescent="0.3">
      <c r="A75" s="96"/>
      <c r="B75" s="96"/>
      <c r="C75" s="96"/>
      <c r="D75" s="96"/>
      <c r="E75" s="96"/>
      <c r="F75" s="32"/>
      <c r="G75" s="32"/>
      <c r="H75" s="32"/>
      <c r="I75" s="32"/>
      <c r="J75" s="32"/>
      <c r="K75" s="32"/>
      <c r="L75" s="114"/>
      <c r="M75" s="1"/>
      <c r="N75" s="114"/>
      <c r="O75" s="1"/>
      <c r="P75" s="1"/>
      <c r="R75" s="1"/>
      <c r="S75" s="1"/>
      <c r="T75" s="1"/>
      <c r="U75" s="1"/>
      <c r="V75" s="1"/>
      <c r="W75" s="1"/>
      <c r="X75" s="1"/>
      <c r="Y75" s="1"/>
      <c r="Z75" s="1"/>
      <c r="AA75" s="1"/>
      <c r="AB75" s="1"/>
    </row>
    <row r="76" spans="1:37" x14ac:dyDescent="0.3">
      <c r="A76" s="96" t="s">
        <v>92</v>
      </c>
      <c r="B76" s="96"/>
      <c r="C76" s="96"/>
      <c r="D76" s="96"/>
      <c r="E76" s="96"/>
      <c r="F76" s="159">
        <v>0</v>
      </c>
      <c r="G76" s="130">
        <f>+F79</f>
        <v>0</v>
      </c>
      <c r="H76" s="130">
        <f t="shared" ref="H76:O76" si="8">+G79</f>
        <v>0</v>
      </c>
      <c r="I76" s="130">
        <f t="shared" si="8"/>
        <v>0</v>
      </c>
      <c r="J76" s="130">
        <f t="shared" si="8"/>
        <v>0</v>
      </c>
      <c r="K76" s="130">
        <f t="shared" si="8"/>
        <v>106206.24149999999</v>
      </c>
      <c r="L76" s="130">
        <f t="shared" si="8"/>
        <v>378972.92749999993</v>
      </c>
      <c r="M76" s="130">
        <f t="shared" si="8"/>
        <v>747397.63665965002</v>
      </c>
      <c r="N76" s="130">
        <f t="shared" si="8"/>
        <v>1277448.3486919929</v>
      </c>
      <c r="O76" s="130">
        <f t="shared" si="8"/>
        <v>2060479.410239018</v>
      </c>
      <c r="P76" s="32"/>
      <c r="R76" s="1"/>
      <c r="S76" s="1"/>
      <c r="T76" s="1"/>
      <c r="U76" s="1"/>
      <c r="V76" s="1"/>
      <c r="W76" s="1"/>
      <c r="X76" s="1"/>
      <c r="Y76" s="1"/>
      <c r="Z76" s="1"/>
      <c r="AA76" s="1"/>
      <c r="AB76" s="1"/>
    </row>
    <row r="77" spans="1:37" x14ac:dyDescent="0.3">
      <c r="A77" s="96" t="s">
        <v>93</v>
      </c>
      <c r="B77" s="96"/>
      <c r="C77" s="96"/>
      <c r="D77" s="96"/>
      <c r="E77" s="96"/>
      <c r="F77" s="32">
        <f>IF(ISERROR(F72/$B$71), 0, F72/$B$71)</f>
        <v>0</v>
      </c>
      <c r="G77" s="32">
        <f t="shared" ref="G77:J77" si="9">IF(ISERROR(G72/$B$71), 0, G72/$B$71)</f>
        <v>0</v>
      </c>
      <c r="H77" s="32">
        <f t="shared" si="9"/>
        <v>0</v>
      </c>
      <c r="I77" s="32">
        <f t="shared" si="9"/>
        <v>0</v>
      </c>
      <c r="J77" s="32">
        <f t="shared" si="9"/>
        <v>0</v>
      </c>
      <c r="K77" s="32">
        <f>IF(ISERROR(K72/$D$71), 0, K72/$D$71)</f>
        <v>212412.48299999998</v>
      </c>
      <c r="L77" s="32">
        <f>IF(ISERROR(L72/$D$71), 0, L72/$D$71)</f>
        <v>333120.88899999991</v>
      </c>
      <c r="M77" s="32">
        <f t="shared" ref="M77:O77" si="10">IF(ISERROR(M72/$D$71), 0, M72/$D$71)</f>
        <v>403728.5293193002</v>
      </c>
      <c r="N77" s="32">
        <f t="shared" si="10"/>
        <v>656372.89474538539</v>
      </c>
      <c r="O77" s="32">
        <f t="shared" si="10"/>
        <v>909689.22834866517</v>
      </c>
      <c r="P77" s="32"/>
      <c r="R77" s="1"/>
      <c r="S77" s="1"/>
      <c r="T77" s="1"/>
      <c r="U77" s="1"/>
      <c r="V77" s="1"/>
      <c r="W77" s="1"/>
      <c r="X77" s="1"/>
      <c r="Y77" s="1"/>
      <c r="Z77" s="1"/>
      <c r="AA77" s="1"/>
      <c r="AB77" s="1"/>
    </row>
    <row r="78" spans="1:37" x14ac:dyDescent="0.3">
      <c r="A78" s="96" t="s">
        <v>94</v>
      </c>
      <c r="B78" s="1"/>
      <c r="C78" s="1"/>
      <c r="D78" s="1"/>
      <c r="E78" s="1"/>
      <c r="F78" s="114">
        <f>F73/$B$71/2</f>
        <v>0</v>
      </c>
      <c r="G78" s="114">
        <f t="shared" ref="G78:I78" si="11">G73/$B$71/2</f>
        <v>0</v>
      </c>
      <c r="H78" s="114">
        <f t="shared" si="11"/>
        <v>0</v>
      </c>
      <c r="I78" s="114">
        <f t="shared" si="11"/>
        <v>0</v>
      </c>
      <c r="J78" s="114">
        <f>J73/$C$71/2</f>
        <v>106206.24149999999</v>
      </c>
      <c r="K78" s="114">
        <f>K73/$D$71/2</f>
        <v>60354.202999999994</v>
      </c>
      <c r="L78" s="114">
        <f>L73/$D$71/2</f>
        <v>35303.820159650124</v>
      </c>
      <c r="M78" s="114">
        <f>M73/$D$71/2</f>
        <v>126322.18271304264</v>
      </c>
      <c r="N78" s="114">
        <f>N73/$D$71/2</f>
        <v>126658.16680163991</v>
      </c>
      <c r="O78" s="114">
        <f>O73/$D$71/2</f>
        <v>294807.52568073914</v>
      </c>
      <c r="P78" s="32"/>
      <c r="R78" s="1"/>
      <c r="S78" s="1"/>
      <c r="T78" s="1"/>
      <c r="U78" s="1"/>
      <c r="V78" s="1"/>
      <c r="W78" s="1"/>
      <c r="X78" s="1"/>
      <c r="Y78" s="1"/>
      <c r="Z78" s="1"/>
      <c r="AA78" s="1"/>
      <c r="AB78" s="1"/>
    </row>
    <row r="79" spans="1:37" x14ac:dyDescent="0.3">
      <c r="A79" s="96" t="s">
        <v>95</v>
      </c>
      <c r="B79" s="96"/>
      <c r="C79" s="96"/>
      <c r="D79" s="96"/>
      <c r="E79" s="96"/>
      <c r="F79" s="130">
        <f t="shared" ref="F79:O79" si="12">SUM(F76+F77+F78)</f>
        <v>0</v>
      </c>
      <c r="G79" s="130">
        <f t="shared" si="12"/>
        <v>0</v>
      </c>
      <c r="H79" s="130">
        <f t="shared" si="12"/>
        <v>0</v>
      </c>
      <c r="I79" s="130">
        <f t="shared" si="12"/>
        <v>0</v>
      </c>
      <c r="J79" s="130">
        <f t="shared" si="12"/>
        <v>106206.24149999999</v>
      </c>
      <c r="K79" s="130">
        <f t="shared" si="12"/>
        <v>378972.92749999993</v>
      </c>
      <c r="L79" s="130">
        <f t="shared" si="12"/>
        <v>747397.63665965002</v>
      </c>
      <c r="M79" s="130">
        <f t="shared" si="12"/>
        <v>1277448.3486919929</v>
      </c>
      <c r="N79" s="130">
        <f t="shared" si="12"/>
        <v>2060479.410239018</v>
      </c>
      <c r="O79" s="130">
        <f t="shared" si="12"/>
        <v>3264976.1642684224</v>
      </c>
      <c r="P79" s="32"/>
      <c r="R79" s="1"/>
      <c r="S79" s="1"/>
      <c r="T79" s="1"/>
      <c r="U79" s="1"/>
      <c r="V79" s="1"/>
      <c r="W79" s="1"/>
      <c r="X79" s="1"/>
      <c r="Y79" s="1"/>
      <c r="Z79" s="1"/>
      <c r="AA79" s="1"/>
      <c r="AB79" s="1"/>
    </row>
    <row r="80" spans="1:37" x14ac:dyDescent="0.3">
      <c r="A80" s="96"/>
      <c r="B80" s="96"/>
      <c r="C80" s="96"/>
      <c r="D80" s="96"/>
      <c r="E80" s="96"/>
      <c r="F80" s="114"/>
      <c r="G80" s="114"/>
      <c r="H80" s="114"/>
      <c r="I80" s="114"/>
      <c r="J80" s="114"/>
      <c r="K80" s="114"/>
      <c r="L80" s="114"/>
      <c r="M80" s="114"/>
      <c r="N80" s="114"/>
      <c r="O80" s="114"/>
      <c r="P80" s="32"/>
      <c r="R80" s="1"/>
      <c r="S80" s="1"/>
      <c r="T80" s="1"/>
      <c r="U80" s="105"/>
      <c r="V80" s="1"/>
      <c r="W80" s="1"/>
      <c r="X80" s="1"/>
      <c r="Y80" s="1"/>
      <c r="Z80" s="1"/>
      <c r="AA80" s="1"/>
      <c r="AB80" s="1"/>
    </row>
    <row r="81" spans="1:28" x14ac:dyDescent="0.3">
      <c r="A81" s="96" t="s">
        <v>96</v>
      </c>
      <c r="B81" s="96"/>
      <c r="C81" s="96"/>
      <c r="D81" s="96"/>
      <c r="E81" s="96"/>
      <c r="F81" s="114">
        <f t="shared" ref="F81:O81" si="13">F72-F76</f>
        <v>0</v>
      </c>
      <c r="G81" s="114">
        <f t="shared" si="13"/>
        <v>0</v>
      </c>
      <c r="H81" s="114">
        <f t="shared" si="13"/>
        <v>0</v>
      </c>
      <c r="I81" s="114">
        <f t="shared" si="13"/>
        <v>0</v>
      </c>
      <c r="J81" s="114">
        <f t="shared" si="13"/>
        <v>0</v>
      </c>
      <c r="K81" s="114">
        <f t="shared" si="13"/>
        <v>6266168.2484999998</v>
      </c>
      <c r="L81" s="114">
        <f t="shared" si="13"/>
        <v>9614653.7424999978</v>
      </c>
      <c r="M81" s="114">
        <f t="shared" si="13"/>
        <v>11364458.242919356</v>
      </c>
      <c r="N81" s="114">
        <f t="shared" si="13"/>
        <v>18413738.493669569</v>
      </c>
      <c r="O81" s="114">
        <f t="shared" si="13"/>
        <v>25230197.440220937</v>
      </c>
      <c r="P81" s="32"/>
      <c r="R81" s="1"/>
      <c r="S81" s="1"/>
      <c r="T81" s="1"/>
      <c r="U81" s="1"/>
      <c r="V81" s="1"/>
      <c r="W81" s="1"/>
      <c r="X81" s="1"/>
      <c r="Y81" s="1"/>
      <c r="Z81" s="1"/>
      <c r="AA81" s="1"/>
      <c r="AB81" s="1"/>
    </row>
    <row r="82" spans="1:28" x14ac:dyDescent="0.3">
      <c r="A82" s="96" t="s">
        <v>97</v>
      </c>
      <c r="B82" s="96"/>
      <c r="C82" s="96"/>
      <c r="D82" s="96"/>
      <c r="E82" s="96"/>
      <c r="F82" s="130">
        <f t="shared" ref="F82:O82" si="14">F74-F79</f>
        <v>0</v>
      </c>
      <c r="G82" s="130">
        <f t="shared" si="14"/>
        <v>0</v>
      </c>
      <c r="H82" s="130">
        <f t="shared" si="14"/>
        <v>0</v>
      </c>
      <c r="I82" s="130">
        <f t="shared" si="14"/>
        <v>0</v>
      </c>
      <c r="J82" s="130">
        <f t="shared" si="14"/>
        <v>6266168.2484999998</v>
      </c>
      <c r="K82" s="130">
        <f t="shared" si="14"/>
        <v>9614653.7424999978</v>
      </c>
      <c r="L82" s="130">
        <f t="shared" si="14"/>
        <v>11364458.242919356</v>
      </c>
      <c r="M82" s="130">
        <f t="shared" si="14"/>
        <v>18413738.493669569</v>
      </c>
      <c r="N82" s="130">
        <f t="shared" si="14"/>
        <v>25230197.440220937</v>
      </c>
      <c r="O82" s="130">
        <f t="shared" si="14"/>
        <v>41714152.22703588</v>
      </c>
      <c r="P82" s="32"/>
      <c r="R82" s="1"/>
      <c r="S82" s="1"/>
      <c r="T82" s="1"/>
      <c r="U82" s="1"/>
      <c r="V82" s="1"/>
      <c r="W82" s="1"/>
      <c r="X82" s="1"/>
      <c r="Y82" s="1"/>
      <c r="Z82" s="1"/>
      <c r="AA82" s="1"/>
      <c r="AB82" s="1"/>
    </row>
    <row r="83" spans="1:28" ht="15" thickBot="1" x14ac:dyDescent="0.35">
      <c r="A83" s="99" t="s">
        <v>98</v>
      </c>
      <c r="B83" s="96"/>
      <c r="C83" s="96"/>
      <c r="D83" s="96"/>
      <c r="E83" s="96"/>
      <c r="F83" s="153">
        <f t="shared" ref="F83:O83" si="15">SUM(F81:F82)/2</f>
        <v>0</v>
      </c>
      <c r="G83" s="153">
        <f t="shared" si="15"/>
        <v>0</v>
      </c>
      <c r="H83" s="153">
        <f t="shared" si="15"/>
        <v>0</v>
      </c>
      <c r="I83" s="153">
        <f t="shared" si="15"/>
        <v>0</v>
      </c>
      <c r="J83" s="153">
        <f t="shared" si="15"/>
        <v>3133084.1242499999</v>
      </c>
      <c r="K83" s="153">
        <f t="shared" si="15"/>
        <v>7940410.9954999983</v>
      </c>
      <c r="L83" s="153">
        <f t="shared" si="15"/>
        <v>10489555.992709678</v>
      </c>
      <c r="M83" s="153">
        <f t="shared" si="15"/>
        <v>14889098.368294463</v>
      </c>
      <c r="N83" s="153">
        <f t="shared" si="15"/>
        <v>21821967.966945253</v>
      </c>
      <c r="O83" s="153">
        <f t="shared" si="15"/>
        <v>33472174.833628409</v>
      </c>
      <c r="P83" s="32"/>
      <c r="R83" s="1"/>
      <c r="S83" s="1"/>
      <c r="T83" s="1"/>
      <c r="U83" s="1"/>
      <c r="V83" s="1"/>
      <c r="W83" s="1"/>
      <c r="X83" s="1"/>
      <c r="Y83" s="1"/>
      <c r="Z83" s="1"/>
      <c r="AA83" s="1"/>
      <c r="AB83" s="1"/>
    </row>
    <row r="84" spans="1:28" x14ac:dyDescent="0.3">
      <c r="A84" s="96"/>
      <c r="B84" s="96"/>
      <c r="C84" s="96"/>
      <c r="D84" s="96"/>
      <c r="E84" s="96"/>
      <c r="F84" s="96"/>
      <c r="G84" s="114"/>
      <c r="H84" s="114"/>
      <c r="I84" s="114"/>
      <c r="J84" s="114"/>
      <c r="K84" s="114"/>
      <c r="L84" s="114"/>
      <c r="M84" s="1"/>
      <c r="N84" s="114"/>
      <c r="O84" s="1"/>
      <c r="P84" s="1"/>
      <c r="R84" s="1"/>
      <c r="S84" s="1"/>
      <c r="T84" s="1"/>
      <c r="U84" s="1"/>
      <c r="V84" s="1"/>
      <c r="W84" s="1"/>
      <c r="X84" s="1"/>
      <c r="Y84" s="1"/>
      <c r="Z84" s="1"/>
      <c r="AA84" s="1"/>
      <c r="AB84" s="1"/>
    </row>
    <row r="85" spans="1:28" ht="15" thickBot="1" x14ac:dyDescent="0.35">
      <c r="A85" s="98" t="s">
        <v>99</v>
      </c>
      <c r="B85" s="99"/>
      <c r="C85" s="99"/>
      <c r="D85" s="99"/>
      <c r="E85" s="99"/>
      <c r="F85" s="99"/>
      <c r="G85" s="114"/>
      <c r="H85" s="114"/>
      <c r="I85" s="114"/>
      <c r="J85" s="114"/>
      <c r="K85" s="95" t="s">
        <v>28</v>
      </c>
      <c r="L85" s="114"/>
      <c r="M85" s="1"/>
      <c r="N85" s="114"/>
      <c r="O85" s="1"/>
      <c r="P85" s="1"/>
      <c r="R85" s="1"/>
      <c r="S85" s="1"/>
      <c r="T85" s="1"/>
      <c r="U85" s="1"/>
      <c r="V85" s="1"/>
      <c r="W85" s="1"/>
      <c r="X85" s="1"/>
      <c r="Y85" s="1"/>
      <c r="Z85" s="1"/>
      <c r="AA85" s="1"/>
      <c r="AB85" s="1"/>
    </row>
    <row r="86" spans="1:28" ht="15" thickBot="1" x14ac:dyDescent="0.35">
      <c r="A86" s="99"/>
      <c r="B86" s="1"/>
      <c r="C86" s="1"/>
      <c r="D86" s="1"/>
      <c r="E86" s="1"/>
      <c r="F86" s="139">
        <f t="shared" ref="F86:O86" si="16">F69</f>
        <v>2020</v>
      </c>
      <c r="G86" s="139">
        <f t="shared" si="16"/>
        <v>2021</v>
      </c>
      <c r="H86" s="139">
        <f t="shared" si="16"/>
        <v>2022</v>
      </c>
      <c r="I86" s="139">
        <f t="shared" si="16"/>
        <v>2023</v>
      </c>
      <c r="J86" s="139">
        <f t="shared" si="16"/>
        <v>2024</v>
      </c>
      <c r="K86" s="139">
        <f t="shared" si="16"/>
        <v>2025</v>
      </c>
      <c r="L86" s="139">
        <f t="shared" si="16"/>
        <v>2026</v>
      </c>
      <c r="M86" s="139">
        <f t="shared" si="16"/>
        <v>2027</v>
      </c>
      <c r="N86" s="139">
        <f t="shared" si="16"/>
        <v>2028</v>
      </c>
      <c r="O86" s="139">
        <f t="shared" si="16"/>
        <v>2029</v>
      </c>
      <c r="P86" s="142"/>
      <c r="R86" s="1"/>
      <c r="S86" s="1"/>
      <c r="T86" s="1"/>
      <c r="U86" s="1"/>
      <c r="V86" s="1"/>
      <c r="W86" s="1"/>
      <c r="X86" s="1"/>
      <c r="Y86" s="1"/>
      <c r="Z86" s="1"/>
      <c r="AA86" s="1"/>
      <c r="AB86" s="1"/>
    </row>
    <row r="87" spans="1:28" x14ac:dyDescent="0.3">
      <c r="A87" s="96"/>
      <c r="B87" s="1"/>
      <c r="C87" s="1"/>
      <c r="D87" s="1"/>
      <c r="E87" s="1"/>
      <c r="F87" s="114"/>
      <c r="G87" s="114"/>
      <c r="H87" s="114"/>
      <c r="I87" s="114"/>
      <c r="J87" s="114"/>
      <c r="K87" s="114"/>
      <c r="L87" s="114"/>
      <c r="M87" s="114"/>
      <c r="N87" s="114"/>
      <c r="O87" s="114"/>
      <c r="P87" s="32"/>
      <c r="R87" s="1"/>
      <c r="S87" s="1"/>
      <c r="T87" s="1"/>
      <c r="U87" s="1"/>
      <c r="V87" s="1"/>
      <c r="W87" s="1"/>
      <c r="X87" s="1"/>
      <c r="Y87" s="1"/>
      <c r="Z87" s="1"/>
      <c r="AA87" s="1"/>
      <c r="AB87" s="1"/>
    </row>
    <row r="88" spans="1:28" x14ac:dyDescent="0.3">
      <c r="A88" s="96" t="s">
        <v>100</v>
      </c>
      <c r="B88" s="1"/>
      <c r="C88" s="1"/>
      <c r="D88" s="1"/>
      <c r="E88" s="1"/>
      <c r="F88" s="155">
        <v>0</v>
      </c>
      <c r="G88" s="130">
        <f t="shared" ref="G88:O88" si="17">F96</f>
        <v>0</v>
      </c>
      <c r="H88" s="130">
        <f t="shared" si="17"/>
        <v>0</v>
      </c>
      <c r="I88" s="130">
        <f t="shared" si="17"/>
        <v>0</v>
      </c>
      <c r="J88" s="130">
        <f t="shared" si="17"/>
        <v>0</v>
      </c>
      <c r="K88" s="130">
        <f t="shared" si="17"/>
        <v>6117479.5103999991</v>
      </c>
      <c r="L88" s="130">
        <f t="shared" si="17"/>
        <v>9104483.2423679996</v>
      </c>
      <c r="M88" s="130">
        <f t="shared" si="17"/>
        <v>10409624.624174407</v>
      </c>
      <c r="N88" s="130">
        <f t="shared" si="17"/>
        <v>16853012.378511708</v>
      </c>
      <c r="O88" s="130">
        <f t="shared" si="17"/>
        <v>22800281.79600523</v>
      </c>
      <c r="P88" s="32"/>
      <c r="R88" s="1"/>
      <c r="S88" s="1"/>
      <c r="T88" s="1"/>
      <c r="U88" s="1"/>
      <c r="V88" s="1"/>
      <c r="W88" s="1"/>
      <c r="X88" s="1"/>
      <c r="Y88" s="1"/>
      <c r="Z88" s="1"/>
      <c r="AA88" s="1"/>
      <c r="AB88" s="1"/>
    </row>
    <row r="89" spans="1:28" x14ac:dyDescent="0.3">
      <c r="A89" s="96" t="s">
        <v>90</v>
      </c>
      <c r="B89" s="1"/>
      <c r="C89" s="1"/>
      <c r="D89" s="1"/>
      <c r="E89" s="1"/>
      <c r="F89" s="114">
        <f t="shared" ref="F89:O89" si="18">F73</f>
        <v>0</v>
      </c>
      <c r="G89" s="114">
        <f t="shared" si="18"/>
        <v>0</v>
      </c>
      <c r="H89" s="114">
        <f t="shared" si="18"/>
        <v>0</v>
      </c>
      <c r="I89" s="114">
        <f t="shared" si="18"/>
        <v>0</v>
      </c>
      <c r="J89" s="114">
        <f t="shared" si="18"/>
        <v>6372374.4899999993</v>
      </c>
      <c r="K89" s="114">
        <f t="shared" si="18"/>
        <v>3621252.1799999997</v>
      </c>
      <c r="L89" s="114">
        <f t="shared" si="18"/>
        <v>2118229.2095790072</v>
      </c>
      <c r="M89" s="114">
        <f t="shared" si="18"/>
        <v>7579330.9627825581</v>
      </c>
      <c r="N89" s="114">
        <f t="shared" si="18"/>
        <v>7599490.0080983946</v>
      </c>
      <c r="O89" s="114">
        <f t="shared" si="18"/>
        <v>17688451.540844347</v>
      </c>
      <c r="P89" s="32"/>
      <c r="R89" s="1"/>
      <c r="S89" s="1"/>
      <c r="T89" s="1"/>
      <c r="U89" s="105"/>
      <c r="V89" s="1"/>
      <c r="W89" s="1"/>
      <c r="X89" s="1"/>
      <c r="Y89" s="1"/>
      <c r="Z89" s="1"/>
      <c r="AA89" s="1"/>
      <c r="AB89" s="1"/>
    </row>
    <row r="90" spans="1:28" x14ac:dyDescent="0.3">
      <c r="A90" s="96" t="s">
        <v>101</v>
      </c>
      <c r="B90" s="1"/>
      <c r="C90" s="1"/>
      <c r="D90" s="1"/>
      <c r="E90" s="1"/>
      <c r="F90" s="130">
        <f t="shared" ref="F90:O90" si="19">SUM(F88:F89)</f>
        <v>0</v>
      </c>
      <c r="G90" s="130">
        <f t="shared" si="19"/>
        <v>0</v>
      </c>
      <c r="H90" s="130">
        <f t="shared" si="19"/>
        <v>0</v>
      </c>
      <c r="I90" s="130">
        <f t="shared" si="19"/>
        <v>0</v>
      </c>
      <c r="J90" s="130">
        <f t="shared" si="19"/>
        <v>6372374.4899999993</v>
      </c>
      <c r="K90" s="130">
        <f t="shared" si="19"/>
        <v>9738731.6903999988</v>
      </c>
      <c r="L90" s="130">
        <f t="shared" si="19"/>
        <v>11222712.451947007</v>
      </c>
      <c r="M90" s="130">
        <f t="shared" si="19"/>
        <v>17988955.586956963</v>
      </c>
      <c r="N90" s="130">
        <f t="shared" si="19"/>
        <v>24452502.386610102</v>
      </c>
      <c r="O90" s="130">
        <f t="shared" si="19"/>
        <v>40488733.336849578</v>
      </c>
      <c r="P90" s="32"/>
      <c r="R90" s="1"/>
      <c r="S90" s="1"/>
      <c r="T90" s="1"/>
      <c r="U90" s="1"/>
      <c r="V90" s="1"/>
      <c r="W90" s="1"/>
      <c r="X90" s="1"/>
      <c r="Y90" s="1"/>
      <c r="Z90" s="1"/>
      <c r="AA90" s="1"/>
      <c r="AB90" s="1"/>
    </row>
    <row r="91" spans="1:28" x14ac:dyDescent="0.3">
      <c r="A91" s="96" t="s">
        <v>102</v>
      </c>
      <c r="B91" s="1"/>
      <c r="C91" s="1"/>
      <c r="D91" s="1"/>
      <c r="E91" s="1"/>
      <c r="F91" s="114">
        <f t="shared" ref="F91:O91" si="20">F89/2</f>
        <v>0</v>
      </c>
      <c r="G91" s="114">
        <f t="shared" si="20"/>
        <v>0</v>
      </c>
      <c r="H91" s="114">
        <f t="shared" si="20"/>
        <v>0</v>
      </c>
      <c r="I91" s="114">
        <f t="shared" si="20"/>
        <v>0</v>
      </c>
      <c r="J91" s="114">
        <f t="shared" si="20"/>
        <v>3186187.2449999996</v>
      </c>
      <c r="K91" s="114">
        <f t="shared" si="20"/>
        <v>1810626.0899999999</v>
      </c>
      <c r="L91" s="114">
        <f t="shared" si="20"/>
        <v>1059114.6047895036</v>
      </c>
      <c r="M91" s="114">
        <f t="shared" si="20"/>
        <v>3789665.481391279</v>
      </c>
      <c r="N91" s="114">
        <f t="shared" si="20"/>
        <v>3799745.0040491973</v>
      </c>
      <c r="O91" s="114">
        <f t="shared" si="20"/>
        <v>8844225.7704221737</v>
      </c>
      <c r="P91" s="32"/>
      <c r="R91" s="1"/>
      <c r="S91" s="1"/>
      <c r="T91" s="1"/>
      <c r="U91" s="1"/>
      <c r="V91" s="1"/>
      <c r="W91" s="1"/>
      <c r="X91" s="1"/>
      <c r="Y91" s="1"/>
      <c r="Z91" s="1"/>
      <c r="AA91" s="1"/>
      <c r="AB91" s="1"/>
    </row>
    <row r="92" spans="1:28" x14ac:dyDescent="0.3">
      <c r="A92" s="96" t="s">
        <v>103</v>
      </c>
      <c r="B92" s="1"/>
      <c r="C92" s="1"/>
      <c r="D92" s="1"/>
      <c r="E92" s="1"/>
      <c r="F92" s="130">
        <f t="shared" ref="F92:O92" si="21">F90-F91</f>
        <v>0</v>
      </c>
      <c r="G92" s="130">
        <f t="shared" si="21"/>
        <v>0</v>
      </c>
      <c r="H92" s="130">
        <f t="shared" si="21"/>
        <v>0</v>
      </c>
      <c r="I92" s="130">
        <f t="shared" si="21"/>
        <v>0</v>
      </c>
      <c r="J92" s="130">
        <f t="shared" si="21"/>
        <v>3186187.2449999996</v>
      </c>
      <c r="K92" s="130">
        <f t="shared" si="21"/>
        <v>7928105.6003999989</v>
      </c>
      <c r="L92" s="130">
        <f t="shared" si="21"/>
        <v>10163597.847157504</v>
      </c>
      <c r="M92" s="130">
        <f t="shared" si="21"/>
        <v>14199290.105565684</v>
      </c>
      <c r="N92" s="130">
        <f t="shared" si="21"/>
        <v>20652757.382560905</v>
      </c>
      <c r="O92" s="130">
        <f t="shared" si="21"/>
        <v>31644507.566427402</v>
      </c>
      <c r="P92" s="32"/>
      <c r="R92" s="1"/>
      <c r="S92" s="1"/>
      <c r="T92" s="1"/>
      <c r="U92" s="1"/>
      <c r="V92" s="1"/>
      <c r="W92" s="1"/>
      <c r="X92" s="1"/>
      <c r="Y92" s="1"/>
      <c r="Z92" s="1"/>
      <c r="AA92" s="1"/>
      <c r="AB92" s="1"/>
    </row>
    <row r="93" spans="1:28" x14ac:dyDescent="0.3">
      <c r="A93" s="96" t="s">
        <v>104</v>
      </c>
      <c r="B93" s="156">
        <v>47</v>
      </c>
      <c r="C93" s="156">
        <v>47</v>
      </c>
      <c r="D93" s="156">
        <v>47</v>
      </c>
      <c r="F93" s="73"/>
      <c r="G93" s="73"/>
      <c r="H93" s="73"/>
      <c r="I93" s="73"/>
      <c r="J93" s="73"/>
      <c r="K93" s="73"/>
      <c r="L93" s="73"/>
      <c r="M93" s="73"/>
      <c r="N93" s="73"/>
      <c r="O93" s="73"/>
      <c r="P93" s="73"/>
      <c r="R93" s="1"/>
      <c r="S93" s="1"/>
      <c r="T93" s="1"/>
      <c r="U93" s="1"/>
      <c r="V93" s="1"/>
      <c r="W93" s="1"/>
      <c r="X93" s="1"/>
      <c r="Y93" s="1"/>
      <c r="Z93" s="1"/>
      <c r="AA93" s="1"/>
      <c r="AB93" s="1"/>
    </row>
    <row r="94" spans="1:28" x14ac:dyDescent="0.3">
      <c r="A94" s="96" t="s">
        <v>105</v>
      </c>
      <c r="B94" s="157">
        <v>0.08</v>
      </c>
      <c r="C94" s="157">
        <v>0.08</v>
      </c>
      <c r="D94" s="157">
        <v>0.08</v>
      </c>
      <c r="F94" s="31"/>
      <c r="G94" s="31"/>
      <c r="H94" s="31"/>
      <c r="I94" s="31"/>
      <c r="J94" s="31"/>
      <c r="K94" s="31"/>
      <c r="L94" s="31"/>
      <c r="M94" s="31"/>
      <c r="N94" s="31"/>
      <c r="O94" s="31"/>
      <c r="P94" s="31"/>
      <c r="R94" s="1"/>
      <c r="S94" s="1"/>
      <c r="T94" s="1"/>
      <c r="U94" s="1"/>
      <c r="V94" s="1"/>
      <c r="W94" s="1"/>
      <c r="X94" s="1"/>
      <c r="Y94" s="1"/>
      <c r="Z94" s="1"/>
      <c r="AA94" s="1"/>
      <c r="AB94" s="1"/>
    </row>
    <row r="95" spans="1:28" x14ac:dyDescent="0.3">
      <c r="A95" s="96" t="s">
        <v>106</v>
      </c>
      <c r="B95" s="1"/>
      <c r="C95" s="1"/>
      <c r="D95" s="1"/>
      <c r="E95" s="1"/>
      <c r="F95" s="130">
        <f t="shared" ref="F95:O95" si="22">F92*$B$94</f>
        <v>0</v>
      </c>
      <c r="G95" s="130">
        <f t="shared" si="22"/>
        <v>0</v>
      </c>
      <c r="H95" s="130">
        <f t="shared" si="22"/>
        <v>0</v>
      </c>
      <c r="I95" s="130">
        <f t="shared" si="22"/>
        <v>0</v>
      </c>
      <c r="J95" s="130">
        <f t="shared" si="22"/>
        <v>254894.97959999999</v>
      </c>
      <c r="K95" s="130">
        <f t="shared" si="22"/>
        <v>634248.44803199999</v>
      </c>
      <c r="L95" s="130">
        <f t="shared" si="22"/>
        <v>813087.82777260034</v>
      </c>
      <c r="M95" s="130">
        <f t="shared" si="22"/>
        <v>1135943.2084452547</v>
      </c>
      <c r="N95" s="130">
        <f t="shared" si="22"/>
        <v>1652220.5906048724</v>
      </c>
      <c r="O95" s="130">
        <f t="shared" si="22"/>
        <v>2531560.6053141924</v>
      </c>
      <c r="P95" s="32"/>
      <c r="R95" s="1"/>
      <c r="S95" s="1"/>
      <c r="T95" s="1"/>
      <c r="U95" s="1"/>
      <c r="V95" s="1"/>
      <c r="W95" s="1"/>
      <c r="X95" s="1"/>
      <c r="Y95" s="1"/>
      <c r="Z95" s="1"/>
      <c r="AA95" s="1"/>
      <c r="AB95" s="1"/>
    </row>
    <row r="96" spans="1:28" ht="15" thickBot="1" x14ac:dyDescent="0.35">
      <c r="A96" s="99" t="s">
        <v>107</v>
      </c>
      <c r="B96" s="1"/>
      <c r="C96" s="1"/>
      <c r="D96" s="1"/>
      <c r="E96" s="1"/>
      <c r="F96" s="153">
        <f t="shared" ref="F96:O96" si="23">F90-F95</f>
        <v>0</v>
      </c>
      <c r="G96" s="153">
        <f t="shared" si="23"/>
        <v>0</v>
      </c>
      <c r="H96" s="153">
        <f t="shared" si="23"/>
        <v>0</v>
      </c>
      <c r="I96" s="153">
        <f t="shared" si="23"/>
        <v>0</v>
      </c>
      <c r="J96" s="153">
        <f t="shared" si="23"/>
        <v>6117479.5103999991</v>
      </c>
      <c r="K96" s="153">
        <f t="shared" si="23"/>
        <v>9104483.2423679996</v>
      </c>
      <c r="L96" s="153">
        <f t="shared" si="23"/>
        <v>10409624.624174407</v>
      </c>
      <c r="M96" s="153">
        <f t="shared" si="23"/>
        <v>16853012.378511708</v>
      </c>
      <c r="N96" s="153">
        <f t="shared" si="23"/>
        <v>22800281.79600523</v>
      </c>
      <c r="O96" s="153">
        <f t="shared" si="23"/>
        <v>37957172.731535383</v>
      </c>
      <c r="P96" s="32"/>
      <c r="R96" s="1"/>
      <c r="S96" s="1"/>
      <c r="T96" s="1"/>
      <c r="U96" s="1"/>
      <c r="V96" s="1"/>
      <c r="W96" s="1"/>
      <c r="X96" s="1"/>
      <c r="Y96" s="1"/>
      <c r="Z96" s="1"/>
      <c r="AA96" s="1"/>
      <c r="AB96" s="1"/>
    </row>
    <row r="99" spans="10:10" x14ac:dyDescent="0.3">
      <c r="J99" s="110"/>
    </row>
  </sheetData>
  <mergeCells count="32">
    <mergeCell ref="T16:V16"/>
    <mergeCell ref="W17:Y17"/>
    <mergeCell ref="A9:W9"/>
    <mergeCell ref="A10:W10"/>
    <mergeCell ref="A12:W12"/>
    <mergeCell ref="A13:W13"/>
    <mergeCell ref="A15:W15"/>
    <mergeCell ref="Z17:AB17"/>
    <mergeCell ref="AC17:AE17"/>
    <mergeCell ref="AF17:AH17"/>
    <mergeCell ref="AI17:AK17"/>
    <mergeCell ref="A51:B51"/>
    <mergeCell ref="A48:Q49"/>
    <mergeCell ref="E17:G17"/>
    <mergeCell ref="H17:J17"/>
    <mergeCell ref="K17:M17"/>
    <mergeCell ref="N17:P17"/>
    <mergeCell ref="Q17:S17"/>
    <mergeCell ref="T17:V17"/>
    <mergeCell ref="R52:S52"/>
    <mergeCell ref="U52:V52"/>
    <mergeCell ref="F53:G53"/>
    <mergeCell ref="I53:J53"/>
    <mergeCell ref="L53:M53"/>
    <mergeCell ref="O53:P53"/>
    <mergeCell ref="R53:S53"/>
    <mergeCell ref="U53:V53"/>
    <mergeCell ref="X53:Y53"/>
    <mergeCell ref="AA53:AB53"/>
    <mergeCell ref="AD53:AE53"/>
    <mergeCell ref="AG53:AH53"/>
    <mergeCell ref="AJ53:AK53"/>
  </mergeCells>
  <dataValidations count="1">
    <dataValidation allowBlank="1" showInputMessage="1" showErrorMessage="1" promptTitle="Date Format" prompt="E.g:  &quot;August 1, 2011&quot;" sqref="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xr:uid="{6E800C60-F2EE-4731-8097-1BD08A14F5BA}"/>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12BC8-CB4D-4DAF-8E7D-CF1B39EDC15B}">
  <dimension ref="A1:R103"/>
  <sheetViews>
    <sheetView workbookViewId="0"/>
  </sheetViews>
  <sheetFormatPr defaultColWidth="8.5546875" defaultRowHeight="14.4" x14ac:dyDescent="0.3"/>
  <cols>
    <col min="1" max="1" width="37.6640625" style="10" customWidth="1"/>
    <col min="2" max="2" width="11.5546875" style="10" customWidth="1"/>
    <col min="3" max="17" width="12.6640625" style="10" customWidth="1"/>
    <col min="18" max="16384" width="8.5546875" style="10"/>
  </cols>
  <sheetData>
    <row r="1" spans="1:15" s="2" customFormat="1" x14ac:dyDescent="0.3">
      <c r="A1" s="1"/>
      <c r="B1" s="1"/>
      <c r="C1" s="1"/>
      <c r="D1" s="1"/>
      <c r="E1" s="1"/>
      <c r="K1" s="3" t="s">
        <v>0</v>
      </c>
      <c r="L1" s="4" t="s">
        <v>112</v>
      </c>
    </row>
    <row r="2" spans="1:15" s="2" customFormat="1" x14ac:dyDescent="0.3">
      <c r="A2" s="1"/>
      <c r="B2" s="1"/>
      <c r="C2" s="1"/>
      <c r="D2" s="1"/>
      <c r="E2" s="1"/>
      <c r="K2" s="3" t="s">
        <v>1</v>
      </c>
      <c r="L2" s="5" t="s">
        <v>113</v>
      </c>
    </row>
    <row r="3" spans="1:15" s="2" customFormat="1" x14ac:dyDescent="0.3">
      <c r="A3" s="1"/>
      <c r="B3" s="1"/>
      <c r="C3" s="1"/>
      <c r="D3" s="1"/>
      <c r="E3" s="1"/>
      <c r="K3" s="3" t="s">
        <v>2</v>
      </c>
      <c r="L3" s="5">
        <v>5</v>
      </c>
    </row>
    <row r="4" spans="1:15" s="2" customFormat="1" x14ac:dyDescent="0.3">
      <c r="A4" s="6" t="s">
        <v>3</v>
      </c>
      <c r="B4" s="1"/>
      <c r="C4" s="1"/>
      <c r="D4" s="1"/>
      <c r="E4" s="1"/>
      <c r="K4" s="3" t="s">
        <v>4</v>
      </c>
      <c r="L4" s="5">
        <v>3</v>
      </c>
    </row>
    <row r="5" spans="1:15" s="2" customFormat="1" x14ac:dyDescent="0.3">
      <c r="A5" s="1"/>
      <c r="B5" s="1"/>
      <c r="C5" s="1"/>
      <c r="D5" s="1"/>
      <c r="E5" s="1"/>
      <c r="K5" s="3" t="s">
        <v>5</v>
      </c>
      <c r="L5" s="7"/>
    </row>
    <row r="6" spans="1:15" s="2" customFormat="1" x14ac:dyDescent="0.3">
      <c r="A6" s="1"/>
      <c r="B6" s="1"/>
      <c r="C6" s="1"/>
      <c r="D6" s="1"/>
      <c r="E6" s="1"/>
      <c r="K6" s="3"/>
      <c r="L6" s="4"/>
    </row>
    <row r="7" spans="1:15" s="2" customFormat="1" x14ac:dyDescent="0.3">
      <c r="A7" s="1"/>
      <c r="B7" s="1"/>
      <c r="C7" s="1"/>
      <c r="D7" s="1"/>
      <c r="E7" s="1"/>
      <c r="K7" s="3" t="s">
        <v>6</v>
      </c>
      <c r="L7" s="174">
        <v>45362</v>
      </c>
    </row>
    <row r="8" spans="1:15" s="2" customFormat="1" x14ac:dyDescent="0.3">
      <c r="A8" s="1"/>
      <c r="B8" s="1"/>
      <c r="C8" s="1"/>
      <c r="D8" s="1"/>
      <c r="E8" s="1"/>
      <c r="F8" s="1"/>
      <c r="G8" s="1"/>
      <c r="H8" s="1"/>
      <c r="I8" s="1"/>
      <c r="J8" s="1"/>
      <c r="M8" s="8"/>
      <c r="N8" s="8"/>
      <c r="O8" s="8"/>
    </row>
    <row r="9" spans="1:15" s="2" customFormat="1" ht="17.399999999999999" x14ac:dyDescent="0.3">
      <c r="A9" s="182" t="s">
        <v>7</v>
      </c>
      <c r="B9" s="182"/>
      <c r="C9" s="182"/>
      <c r="D9" s="182"/>
      <c r="E9" s="182"/>
      <c r="F9" s="182"/>
      <c r="G9" s="182"/>
      <c r="H9" s="182"/>
      <c r="I9" s="182"/>
      <c r="J9" s="182"/>
      <c r="K9" s="182"/>
      <c r="L9" s="182"/>
      <c r="M9" s="8"/>
      <c r="N9" s="8"/>
      <c r="O9" s="8"/>
    </row>
    <row r="10" spans="1:15" s="2" customFormat="1" ht="17.399999999999999" x14ac:dyDescent="0.3">
      <c r="A10" s="182" t="s">
        <v>8</v>
      </c>
      <c r="B10" s="182"/>
      <c r="C10" s="182"/>
      <c r="D10" s="182"/>
      <c r="E10" s="182"/>
      <c r="F10" s="182"/>
      <c r="G10" s="182"/>
      <c r="H10" s="182"/>
      <c r="I10" s="182"/>
      <c r="J10" s="182"/>
      <c r="K10" s="182"/>
      <c r="L10" s="182"/>
      <c r="M10" s="8"/>
      <c r="N10" s="8"/>
      <c r="O10" s="8"/>
    </row>
    <row r="11" spans="1:15" s="2" customFormat="1" ht="17.399999999999999" x14ac:dyDescent="0.3">
      <c r="A11" s="9"/>
      <c r="B11" s="9"/>
      <c r="C11" s="9"/>
      <c r="D11" s="9"/>
      <c r="E11" s="9"/>
      <c r="F11" s="9"/>
      <c r="G11" s="9"/>
      <c r="H11" s="9"/>
      <c r="I11" s="9"/>
      <c r="J11" s="9"/>
      <c r="K11" s="9"/>
      <c r="L11" s="9"/>
      <c r="M11" s="8"/>
      <c r="N11" s="8"/>
      <c r="O11" s="8"/>
    </row>
    <row r="12" spans="1:15" x14ac:dyDescent="0.3">
      <c r="A12" s="183" t="s">
        <v>9</v>
      </c>
      <c r="B12" s="183"/>
      <c r="C12" s="183"/>
      <c r="D12" s="183"/>
      <c r="E12" s="183"/>
      <c r="F12" s="183"/>
      <c r="G12" s="183"/>
      <c r="H12" s="183"/>
      <c r="I12" s="1"/>
      <c r="J12" s="1"/>
    </row>
    <row r="13" spans="1:15" x14ac:dyDescent="0.3">
      <c r="A13" s="183" t="s">
        <v>10</v>
      </c>
      <c r="B13" s="183"/>
      <c r="C13" s="183"/>
      <c r="D13" s="183"/>
      <c r="E13" s="183"/>
      <c r="F13" s="183"/>
      <c r="G13" s="183"/>
      <c r="H13" s="183"/>
      <c r="I13" s="1"/>
      <c r="J13" s="1"/>
    </row>
    <row r="14" spans="1:15" x14ac:dyDescent="0.3">
      <c r="A14" s="184" t="s">
        <v>11</v>
      </c>
      <c r="B14" s="184"/>
      <c r="C14" s="184"/>
      <c r="D14" s="184"/>
      <c r="E14" s="184"/>
      <c r="F14" s="184"/>
      <c r="G14" s="184"/>
      <c r="H14" s="11"/>
      <c r="I14" s="1"/>
      <c r="J14" s="1"/>
    </row>
    <row r="15" spans="1:15" x14ac:dyDescent="0.3">
      <c r="A15" s="184" t="s">
        <v>12</v>
      </c>
      <c r="B15" s="184"/>
      <c r="C15" s="184"/>
      <c r="D15" s="184"/>
      <c r="E15" s="184"/>
      <c r="F15" s="184"/>
      <c r="G15" s="184"/>
      <c r="H15" s="11"/>
      <c r="I15" s="1"/>
      <c r="J15" s="1"/>
    </row>
    <row r="16" spans="1:15" ht="15.6" x14ac:dyDescent="0.3">
      <c r="A16" s="12"/>
      <c r="B16" s="1"/>
      <c r="C16" s="1"/>
      <c r="D16" s="1"/>
      <c r="E16" s="1"/>
      <c r="F16" s="1"/>
      <c r="G16" s="1"/>
      <c r="H16" s="1"/>
      <c r="I16" s="1"/>
      <c r="J16" s="1"/>
    </row>
    <row r="17" spans="1:17" ht="15" customHeight="1" x14ac:dyDescent="0.3">
      <c r="A17" s="180" t="s">
        <v>13</v>
      </c>
      <c r="B17" s="180"/>
      <c r="C17" s="180"/>
      <c r="D17" s="180"/>
      <c r="E17" s="180"/>
      <c r="F17" s="180"/>
      <c r="G17" s="180"/>
      <c r="H17" s="180"/>
      <c r="I17" s="180"/>
      <c r="J17" s="180"/>
      <c r="K17" s="180"/>
    </row>
    <row r="18" spans="1:17" ht="15.75" customHeight="1" x14ac:dyDescent="0.3">
      <c r="A18" s="180" t="s">
        <v>14</v>
      </c>
      <c r="B18" s="180"/>
      <c r="C18" s="180"/>
      <c r="D18" s="180"/>
      <c r="E18" s="180"/>
      <c r="F18" s="180"/>
      <c r="G18" s="180"/>
      <c r="H18" s="180"/>
      <c r="I18" s="180"/>
      <c r="J18" s="180"/>
    </row>
    <row r="19" spans="1:17" ht="15.75" customHeight="1" x14ac:dyDescent="0.3">
      <c r="A19" s="181" t="s">
        <v>15</v>
      </c>
      <c r="B19" s="181"/>
      <c r="C19" s="181"/>
      <c r="D19" s="181"/>
      <c r="E19" s="181"/>
      <c r="F19" s="181"/>
      <c r="G19" s="181"/>
      <c r="H19" s="181"/>
      <c r="I19" s="181"/>
      <c r="J19" s="13"/>
    </row>
    <row r="20" spans="1:17" ht="15.75" customHeight="1" x14ac:dyDescent="0.3">
      <c r="A20" s="14" t="s">
        <v>16</v>
      </c>
      <c r="B20" s="13"/>
      <c r="C20" s="13"/>
      <c r="D20" s="13"/>
      <c r="E20" s="13"/>
      <c r="F20" s="13"/>
      <c r="G20" s="13"/>
      <c r="H20" s="13"/>
      <c r="I20" s="13"/>
      <c r="J20" s="13"/>
    </row>
    <row r="21" spans="1:17" x14ac:dyDescent="0.3">
      <c r="A21" s="15" t="s">
        <v>17</v>
      </c>
      <c r="B21" s="10" t="s">
        <v>18</v>
      </c>
      <c r="H21" s="1"/>
      <c r="I21" s="1"/>
      <c r="J21" s="1"/>
    </row>
    <row r="22" spans="1:17" x14ac:dyDescent="0.3">
      <c r="B22" s="11" t="s">
        <v>19</v>
      </c>
      <c r="H22" s="1"/>
      <c r="I22" s="1"/>
      <c r="J22" s="1"/>
    </row>
    <row r="23" spans="1:17" x14ac:dyDescent="0.3">
      <c r="B23" s="10" t="s">
        <v>20</v>
      </c>
      <c r="H23" s="1"/>
      <c r="I23" s="1"/>
      <c r="J23" s="1"/>
    </row>
    <row r="24" spans="1:17" x14ac:dyDescent="0.3">
      <c r="B24" s="16" t="s">
        <v>21</v>
      </c>
      <c r="H24" s="1"/>
      <c r="I24" s="1"/>
      <c r="J24" s="1"/>
    </row>
    <row r="25" spans="1:17" ht="12.75" customHeight="1" x14ac:dyDescent="0.3">
      <c r="B25" s="16" t="s">
        <v>22</v>
      </c>
      <c r="H25" s="1"/>
      <c r="I25" s="1"/>
      <c r="J25" s="1"/>
    </row>
    <row r="26" spans="1:17" ht="12.75" customHeight="1" x14ac:dyDescent="0.3">
      <c r="A26" s="16"/>
      <c r="H26" s="1"/>
      <c r="I26" s="1"/>
      <c r="J26" s="1"/>
    </row>
    <row r="27" spans="1:17" x14ac:dyDescent="0.3">
      <c r="A27" s="15" t="s">
        <v>23</v>
      </c>
      <c r="B27" s="10" t="s">
        <v>24</v>
      </c>
      <c r="H27" s="1"/>
      <c r="I27" s="1"/>
      <c r="J27" s="1"/>
    </row>
    <row r="28" spans="1:17" x14ac:dyDescent="0.3">
      <c r="B28" s="10" t="s">
        <v>25</v>
      </c>
      <c r="H28" s="1"/>
      <c r="I28" s="1"/>
      <c r="J28" s="1"/>
    </row>
    <row r="29" spans="1:17" x14ac:dyDescent="0.3">
      <c r="H29" s="1"/>
      <c r="I29" s="1"/>
      <c r="J29" s="1"/>
    </row>
    <row r="30" spans="1:17" ht="17.399999999999999" x14ac:dyDescent="0.3">
      <c r="A30" s="9" t="s">
        <v>26</v>
      </c>
      <c r="B30" s="1"/>
      <c r="C30" s="17" t="s">
        <v>27</v>
      </c>
      <c r="D30" s="17" t="s">
        <v>27</v>
      </c>
      <c r="E30" s="17" t="s">
        <v>27</v>
      </c>
      <c r="F30" s="17" t="s">
        <v>27</v>
      </c>
      <c r="G30" s="17" t="s">
        <v>27</v>
      </c>
      <c r="H30" s="17"/>
      <c r="I30" s="17" t="s">
        <v>27</v>
      </c>
      <c r="J30" s="17" t="s">
        <v>27</v>
      </c>
      <c r="K30" s="17" t="s">
        <v>27</v>
      </c>
      <c r="L30" s="17" t="s">
        <v>27</v>
      </c>
    </row>
    <row r="31" spans="1:17" x14ac:dyDescent="0.3">
      <c r="A31" s="18" t="s">
        <v>29</v>
      </c>
      <c r="B31" s="1"/>
      <c r="C31" s="19">
        <f t="shared" ref="C31" si="0">D31-1</f>
        <v>2015</v>
      </c>
      <c r="D31" s="19">
        <f t="shared" ref="D31:G31" si="1">E31-1</f>
        <v>2016</v>
      </c>
      <c r="E31" s="19">
        <f t="shared" si="1"/>
        <v>2017</v>
      </c>
      <c r="F31" s="19">
        <f t="shared" si="1"/>
        <v>2018</v>
      </c>
      <c r="G31" s="19">
        <f t="shared" si="1"/>
        <v>2019</v>
      </c>
      <c r="H31" s="19">
        <f>I31-1</f>
        <v>2020</v>
      </c>
      <c r="I31" s="19">
        <f>J31-1</f>
        <v>2021</v>
      </c>
      <c r="J31" s="19">
        <f>K31-1</f>
        <v>2022</v>
      </c>
      <c r="K31" s="19">
        <f>L31-1</f>
        <v>2023</v>
      </c>
      <c r="L31" s="19">
        <f>M31-1</f>
        <v>2024</v>
      </c>
      <c r="M31" s="19">
        <v>2025</v>
      </c>
      <c r="N31" s="19">
        <f>M31+1</f>
        <v>2026</v>
      </c>
      <c r="O31" s="19">
        <f>N31+1</f>
        <v>2027</v>
      </c>
      <c r="P31" s="19">
        <f>O31+1</f>
        <v>2028</v>
      </c>
      <c r="Q31" s="19">
        <f>P31+1</f>
        <v>2029</v>
      </c>
    </row>
    <row r="32" spans="1:17" x14ac:dyDescent="0.3">
      <c r="A32" s="3" t="s">
        <v>30</v>
      </c>
      <c r="B32" s="1"/>
      <c r="C32" s="1"/>
      <c r="D32" s="1"/>
      <c r="E32" s="1"/>
      <c r="F32" s="1"/>
      <c r="G32" s="1"/>
      <c r="H32" s="1"/>
      <c r="I32" s="1"/>
      <c r="J32" s="1"/>
      <c r="K32" s="1"/>
      <c r="L32" s="1"/>
      <c r="M32" s="1"/>
      <c r="N32" s="1"/>
      <c r="O32" s="1"/>
      <c r="P32" s="1"/>
      <c r="Q32" s="1"/>
    </row>
    <row r="33" spans="1:17" x14ac:dyDescent="0.3">
      <c r="A33" s="20" t="s">
        <v>31</v>
      </c>
      <c r="B33" s="1"/>
      <c r="C33" s="1"/>
      <c r="D33" s="1"/>
      <c r="E33" s="1"/>
      <c r="F33" s="1"/>
      <c r="G33" s="1"/>
      <c r="H33" s="1"/>
      <c r="I33" s="1"/>
      <c r="J33" s="1"/>
      <c r="K33" s="1"/>
      <c r="L33" s="1"/>
      <c r="M33" s="1"/>
      <c r="N33" s="1"/>
      <c r="O33" s="1"/>
      <c r="P33" s="1"/>
      <c r="Q33" s="1"/>
    </row>
    <row r="34" spans="1:17" x14ac:dyDescent="0.3">
      <c r="A34" s="1" t="s">
        <v>32</v>
      </c>
      <c r="B34" s="1"/>
      <c r="C34" s="21">
        <v>0</v>
      </c>
      <c r="D34" s="21">
        <v>0</v>
      </c>
      <c r="E34" s="21">
        <v>2129811.3199999998</v>
      </c>
      <c r="F34" s="21">
        <v>0</v>
      </c>
      <c r="G34" s="21">
        <v>751453.24579322198</v>
      </c>
      <c r="H34" s="21">
        <v>99473.76</v>
      </c>
      <c r="I34" s="21">
        <v>519210.25000000012</v>
      </c>
      <c r="J34" s="21">
        <v>147872.55999999997</v>
      </c>
      <c r="K34" s="21">
        <v>0</v>
      </c>
      <c r="L34" s="21">
        <v>1372374.49</v>
      </c>
      <c r="M34" s="21">
        <v>3621252.1799999997</v>
      </c>
      <c r="N34" s="21">
        <v>2118229.2095790072</v>
      </c>
      <c r="O34" s="21">
        <v>4345393.2382344492</v>
      </c>
      <c r="P34" s="21">
        <v>4293592.7706535533</v>
      </c>
      <c r="Q34" s="21">
        <v>3785818.7668641736</v>
      </c>
    </row>
    <row r="35" spans="1:17" x14ac:dyDescent="0.3">
      <c r="A35" s="162" t="s">
        <v>32</v>
      </c>
      <c r="B35" s="1"/>
      <c r="C35" s="21">
        <v>0</v>
      </c>
      <c r="D35" s="21">
        <v>0</v>
      </c>
      <c r="E35" s="21">
        <v>0</v>
      </c>
      <c r="F35" s="21">
        <v>0</v>
      </c>
      <c r="G35" s="21">
        <v>2975336.9042067779</v>
      </c>
      <c r="H35" s="21">
        <v>0</v>
      </c>
      <c r="I35" s="21">
        <v>0</v>
      </c>
      <c r="J35" s="21">
        <v>0</v>
      </c>
      <c r="K35" s="21">
        <v>0</v>
      </c>
      <c r="L35" s="21">
        <v>0</v>
      </c>
      <c r="M35" s="21">
        <v>0</v>
      </c>
      <c r="N35" s="21">
        <v>0</v>
      </c>
      <c r="O35" s="21">
        <v>0</v>
      </c>
      <c r="P35" s="21">
        <v>0</v>
      </c>
      <c r="Q35" s="21">
        <v>0</v>
      </c>
    </row>
    <row r="36" spans="1:17" x14ac:dyDescent="0.3">
      <c r="A36" s="1" t="s">
        <v>33</v>
      </c>
      <c r="B36" s="1"/>
      <c r="C36" s="21">
        <v>0</v>
      </c>
      <c r="D36" s="21">
        <v>0</v>
      </c>
      <c r="E36" s="21">
        <v>0</v>
      </c>
      <c r="F36" s="21">
        <v>0</v>
      </c>
      <c r="G36" s="21">
        <v>0</v>
      </c>
      <c r="H36" s="21">
        <v>0</v>
      </c>
      <c r="I36" s="21">
        <v>0</v>
      </c>
      <c r="J36" s="21">
        <v>0</v>
      </c>
      <c r="K36" s="21">
        <v>0</v>
      </c>
      <c r="L36" s="21">
        <v>0</v>
      </c>
      <c r="M36" s="21">
        <v>0</v>
      </c>
      <c r="N36" s="21">
        <v>0</v>
      </c>
      <c r="O36" s="21">
        <v>0</v>
      </c>
      <c r="P36" s="21">
        <v>0</v>
      </c>
      <c r="Q36" s="21">
        <v>0</v>
      </c>
    </row>
    <row r="37" spans="1:17" x14ac:dyDescent="0.3">
      <c r="A37" s="1" t="s">
        <v>34</v>
      </c>
      <c r="B37" s="1"/>
      <c r="C37" s="21">
        <v>0</v>
      </c>
      <c r="D37" s="21">
        <v>0</v>
      </c>
      <c r="E37" s="21">
        <v>0</v>
      </c>
      <c r="F37" s="21">
        <v>0</v>
      </c>
      <c r="G37" s="21">
        <v>0</v>
      </c>
      <c r="H37" s="21">
        <v>0</v>
      </c>
      <c r="I37" s="21">
        <v>0</v>
      </c>
      <c r="J37" s="21">
        <v>0</v>
      </c>
      <c r="K37" s="21">
        <v>0</v>
      </c>
      <c r="L37" s="21">
        <v>0</v>
      </c>
      <c r="M37" s="21">
        <v>0</v>
      </c>
      <c r="N37" s="21">
        <v>0</v>
      </c>
      <c r="O37" s="21">
        <v>0</v>
      </c>
      <c r="P37" s="21">
        <v>0</v>
      </c>
      <c r="Q37" s="21">
        <v>0</v>
      </c>
    </row>
    <row r="38" spans="1:17" x14ac:dyDescent="0.3">
      <c r="A38" s="1"/>
      <c r="B38" s="1"/>
      <c r="C38" s="1"/>
      <c r="D38" s="1"/>
      <c r="E38" s="1"/>
      <c r="F38" s="1"/>
      <c r="G38" s="1"/>
      <c r="H38" s="1"/>
      <c r="I38" s="1"/>
      <c r="J38" s="1"/>
      <c r="K38" s="1"/>
      <c r="L38" s="1"/>
      <c r="M38" s="1"/>
      <c r="N38" s="1"/>
      <c r="O38" s="1"/>
      <c r="P38" s="1"/>
      <c r="Q38" s="1"/>
    </row>
    <row r="39" spans="1:17" x14ac:dyDescent="0.3">
      <c r="A39" s="3" t="s">
        <v>35</v>
      </c>
      <c r="B39" s="1"/>
      <c r="C39" s="1"/>
      <c r="D39" s="1"/>
      <c r="E39" s="1"/>
      <c r="F39" s="1"/>
      <c r="G39" s="1"/>
      <c r="H39" s="1"/>
      <c r="I39" s="1"/>
      <c r="J39" s="1"/>
      <c r="K39" s="1"/>
      <c r="L39" s="1"/>
      <c r="M39" s="1"/>
      <c r="N39" s="1"/>
      <c r="O39" s="1"/>
      <c r="P39" s="1"/>
      <c r="Q39" s="1"/>
    </row>
    <row r="40" spans="1:17" x14ac:dyDescent="0.3">
      <c r="A40" s="20" t="s">
        <v>36</v>
      </c>
      <c r="B40" s="1"/>
      <c r="C40" s="1"/>
      <c r="D40" s="1"/>
      <c r="E40" s="1"/>
      <c r="F40" s="1"/>
      <c r="G40" s="1"/>
      <c r="H40" s="1"/>
      <c r="I40" s="1"/>
      <c r="J40" s="1"/>
      <c r="K40" s="1"/>
      <c r="L40" s="1"/>
      <c r="M40" s="1"/>
      <c r="N40" s="1"/>
      <c r="O40" s="1"/>
      <c r="P40" s="1"/>
      <c r="Q40" s="1"/>
    </row>
    <row r="41" spans="1:17" x14ac:dyDescent="0.3">
      <c r="A41" s="1" t="s">
        <v>32</v>
      </c>
      <c r="B41" s="1"/>
      <c r="C41" s="21">
        <v>0</v>
      </c>
      <c r="D41" s="21">
        <v>0</v>
      </c>
      <c r="E41" s="21">
        <v>0</v>
      </c>
      <c r="F41" s="21">
        <v>0</v>
      </c>
      <c r="G41" s="21">
        <v>0</v>
      </c>
      <c r="H41" s="21">
        <v>0</v>
      </c>
      <c r="I41" s="21">
        <v>0</v>
      </c>
      <c r="J41" s="21">
        <v>0</v>
      </c>
      <c r="K41" s="21">
        <v>0</v>
      </c>
      <c r="L41" s="21">
        <v>4999999.9999999991</v>
      </c>
      <c r="M41" s="21">
        <v>0</v>
      </c>
      <c r="N41" s="21">
        <v>0</v>
      </c>
      <c r="O41" s="21">
        <v>3233937.7245481093</v>
      </c>
      <c r="P41" s="21">
        <v>3305897.2374448413</v>
      </c>
      <c r="Q41" s="21">
        <v>13902632.773980172</v>
      </c>
    </row>
    <row r="42" spans="1:17" x14ac:dyDescent="0.3">
      <c r="A42" s="1" t="s">
        <v>33</v>
      </c>
      <c r="B42" s="1"/>
      <c r="C42" s="21">
        <v>0</v>
      </c>
      <c r="D42" s="21">
        <v>0</v>
      </c>
      <c r="E42" s="21">
        <v>0</v>
      </c>
      <c r="F42" s="21">
        <v>0</v>
      </c>
      <c r="G42" s="21">
        <v>0</v>
      </c>
      <c r="H42" s="21">
        <v>0</v>
      </c>
      <c r="I42" s="21">
        <v>0</v>
      </c>
      <c r="J42" s="21">
        <v>0</v>
      </c>
      <c r="K42" s="21">
        <v>0</v>
      </c>
      <c r="L42" s="21">
        <v>0</v>
      </c>
      <c r="M42" s="21">
        <v>0</v>
      </c>
      <c r="N42" s="21">
        <v>0</v>
      </c>
      <c r="O42" s="21">
        <v>0</v>
      </c>
      <c r="P42" s="21">
        <v>0</v>
      </c>
      <c r="Q42" s="21">
        <v>0</v>
      </c>
    </row>
    <row r="43" spans="1:17" x14ac:dyDescent="0.3">
      <c r="A43" s="1" t="s">
        <v>34</v>
      </c>
      <c r="B43" s="1"/>
      <c r="C43" s="21">
        <v>0</v>
      </c>
      <c r="D43" s="21">
        <v>0</v>
      </c>
      <c r="E43" s="21">
        <v>0</v>
      </c>
      <c r="F43" s="21">
        <v>0</v>
      </c>
      <c r="G43" s="21">
        <v>0</v>
      </c>
      <c r="H43" s="21">
        <v>0</v>
      </c>
      <c r="I43" s="21">
        <v>0</v>
      </c>
      <c r="J43" s="21">
        <v>0</v>
      </c>
      <c r="K43" s="21">
        <v>0</v>
      </c>
      <c r="L43" s="21">
        <v>0</v>
      </c>
      <c r="M43" s="21">
        <v>0</v>
      </c>
      <c r="N43" s="21">
        <v>0</v>
      </c>
      <c r="O43" s="21">
        <v>0</v>
      </c>
      <c r="P43" s="21">
        <v>0</v>
      </c>
      <c r="Q43" s="21">
        <v>0</v>
      </c>
    </row>
    <row r="44" spans="1:17" x14ac:dyDescent="0.3">
      <c r="A44" s="1"/>
      <c r="B44" s="1"/>
      <c r="C44" s="1"/>
      <c r="D44" s="1"/>
      <c r="E44" s="1"/>
      <c r="F44" s="1"/>
      <c r="G44" s="1"/>
      <c r="H44" s="1"/>
      <c r="I44" s="1"/>
      <c r="J44" s="1"/>
      <c r="K44" s="1"/>
      <c r="L44" s="1"/>
      <c r="M44" s="1"/>
      <c r="N44" s="1"/>
      <c r="O44" s="1"/>
      <c r="P44" s="1"/>
      <c r="Q44" s="1"/>
    </row>
    <row r="45" spans="1:17" x14ac:dyDescent="0.3">
      <c r="A45" s="3" t="s">
        <v>37</v>
      </c>
      <c r="B45" s="1"/>
      <c r="C45" s="1"/>
      <c r="D45" s="1"/>
      <c r="E45" s="1"/>
      <c r="F45" s="1"/>
      <c r="G45" s="1"/>
      <c r="H45" s="1"/>
      <c r="I45" s="1"/>
      <c r="J45" s="1"/>
      <c r="K45" s="1"/>
      <c r="L45" s="1"/>
      <c r="M45" s="1"/>
      <c r="N45" s="1"/>
      <c r="O45" s="1"/>
      <c r="P45" s="1"/>
      <c r="Q45" s="1"/>
    </row>
    <row r="46" spans="1:17" x14ac:dyDescent="0.3">
      <c r="A46" s="20" t="s">
        <v>38</v>
      </c>
      <c r="B46" s="1"/>
      <c r="C46" s="1"/>
      <c r="D46" s="1"/>
      <c r="E46" s="1"/>
      <c r="F46" s="1"/>
      <c r="G46" s="1"/>
      <c r="H46" s="1"/>
      <c r="I46" s="1"/>
      <c r="J46" s="1"/>
      <c r="K46" s="1"/>
      <c r="L46" s="1"/>
      <c r="M46" s="1"/>
      <c r="N46" s="1"/>
      <c r="O46" s="1"/>
      <c r="P46" s="1"/>
      <c r="Q46" s="1"/>
    </row>
    <row r="47" spans="1:17" x14ac:dyDescent="0.3">
      <c r="A47" s="1" t="s">
        <v>32</v>
      </c>
      <c r="B47" s="1"/>
      <c r="C47" s="21">
        <v>0</v>
      </c>
      <c r="D47" s="21">
        <v>0</v>
      </c>
      <c r="E47" s="21">
        <v>0</v>
      </c>
      <c r="F47" s="21">
        <v>0</v>
      </c>
      <c r="G47" s="21">
        <v>0</v>
      </c>
      <c r="H47" s="21">
        <v>0</v>
      </c>
      <c r="I47" s="21">
        <v>0</v>
      </c>
      <c r="J47" s="21">
        <v>0</v>
      </c>
      <c r="K47" s="21">
        <v>0</v>
      </c>
      <c r="L47" s="21">
        <v>0</v>
      </c>
      <c r="M47" s="21">
        <v>0</v>
      </c>
      <c r="N47" s="21">
        <v>0</v>
      </c>
      <c r="O47" s="21">
        <v>0</v>
      </c>
      <c r="P47" s="21">
        <v>0</v>
      </c>
      <c r="Q47" s="21">
        <v>0</v>
      </c>
    </row>
    <row r="48" spans="1:17" x14ac:dyDescent="0.3">
      <c r="A48" s="1" t="s">
        <v>33</v>
      </c>
      <c r="B48" s="1"/>
      <c r="C48" s="21">
        <v>0</v>
      </c>
      <c r="D48" s="21">
        <v>0</v>
      </c>
      <c r="E48" s="21">
        <v>0</v>
      </c>
      <c r="F48" s="21">
        <v>0</v>
      </c>
      <c r="G48" s="21">
        <v>0</v>
      </c>
      <c r="H48" s="21">
        <v>0</v>
      </c>
      <c r="I48" s="21">
        <v>0</v>
      </c>
      <c r="J48" s="21">
        <v>0</v>
      </c>
      <c r="K48" s="21">
        <v>0</v>
      </c>
      <c r="L48" s="21">
        <v>0</v>
      </c>
      <c r="M48" s="21">
        <v>0</v>
      </c>
      <c r="N48" s="21">
        <v>0</v>
      </c>
      <c r="O48" s="21">
        <v>0</v>
      </c>
      <c r="P48" s="21">
        <v>0</v>
      </c>
      <c r="Q48" s="21">
        <v>0</v>
      </c>
    </row>
    <row r="49" spans="1:18" x14ac:dyDescent="0.3">
      <c r="A49" s="1" t="s">
        <v>34</v>
      </c>
      <c r="B49" s="1"/>
      <c r="C49" s="21">
        <v>0</v>
      </c>
      <c r="D49" s="21">
        <v>0</v>
      </c>
      <c r="E49" s="21">
        <v>0</v>
      </c>
      <c r="F49" s="21">
        <v>0</v>
      </c>
      <c r="G49" s="21">
        <v>0</v>
      </c>
      <c r="H49" s="21">
        <v>0</v>
      </c>
      <c r="I49" s="21">
        <v>0</v>
      </c>
      <c r="J49" s="21">
        <v>0</v>
      </c>
      <c r="K49" s="21">
        <v>0</v>
      </c>
      <c r="L49" s="21">
        <v>0</v>
      </c>
      <c r="M49" s="21">
        <v>0</v>
      </c>
      <c r="N49" s="21">
        <v>0</v>
      </c>
      <c r="O49" s="21">
        <v>0</v>
      </c>
      <c r="P49" s="21">
        <v>0</v>
      </c>
      <c r="Q49" s="21">
        <v>0</v>
      </c>
    </row>
    <row r="50" spans="1:18" x14ac:dyDescent="0.3">
      <c r="A50" s="1"/>
      <c r="B50" s="1"/>
      <c r="C50" s="1"/>
      <c r="D50" s="1"/>
      <c r="E50" s="1"/>
      <c r="F50" s="1"/>
      <c r="G50" s="1"/>
      <c r="H50" s="1"/>
      <c r="I50" s="1"/>
      <c r="J50" s="1"/>
      <c r="K50" s="1"/>
      <c r="L50" s="1"/>
      <c r="M50" s="1"/>
      <c r="N50" s="1"/>
      <c r="O50" s="1"/>
      <c r="P50" s="1"/>
      <c r="Q50" s="1"/>
    </row>
    <row r="51" spans="1:18" x14ac:dyDescent="0.3">
      <c r="A51" s="3" t="s">
        <v>39</v>
      </c>
      <c r="B51" s="1"/>
      <c r="C51" s="1"/>
      <c r="D51" s="1"/>
      <c r="E51" s="1"/>
      <c r="F51" s="1"/>
      <c r="G51" s="1"/>
      <c r="H51" s="1"/>
      <c r="I51" s="1"/>
      <c r="J51" s="1"/>
      <c r="K51" s="1"/>
      <c r="L51" s="1"/>
      <c r="M51" s="1"/>
      <c r="N51" s="1"/>
      <c r="O51" s="1"/>
      <c r="P51" s="1"/>
      <c r="Q51" s="1"/>
    </row>
    <row r="52" spans="1:18" x14ac:dyDescent="0.3">
      <c r="A52" s="20" t="s">
        <v>38</v>
      </c>
      <c r="B52" s="1"/>
      <c r="C52" s="1"/>
      <c r="D52" s="1"/>
      <c r="E52" s="1"/>
      <c r="F52" s="1"/>
      <c r="G52" s="1"/>
      <c r="H52" s="1"/>
      <c r="I52" s="1"/>
      <c r="J52" s="1"/>
      <c r="K52" s="1"/>
      <c r="L52" s="1"/>
      <c r="M52" s="1"/>
      <c r="N52" s="1"/>
      <c r="O52" s="1"/>
      <c r="P52" s="1"/>
      <c r="Q52" s="1"/>
    </row>
    <row r="53" spans="1:18" x14ac:dyDescent="0.3">
      <c r="A53" s="1" t="s">
        <v>32</v>
      </c>
      <c r="B53" s="1"/>
      <c r="C53" s="21">
        <v>0</v>
      </c>
      <c r="D53" s="21">
        <v>0</v>
      </c>
      <c r="E53" s="21">
        <v>0</v>
      </c>
      <c r="F53" s="21">
        <v>0</v>
      </c>
      <c r="G53" s="21">
        <v>0</v>
      </c>
      <c r="H53" s="21">
        <v>0</v>
      </c>
      <c r="I53" s="21">
        <v>0</v>
      </c>
      <c r="J53" s="21">
        <v>0</v>
      </c>
      <c r="K53" s="21">
        <v>0</v>
      </c>
      <c r="L53" s="21">
        <v>0</v>
      </c>
      <c r="M53" s="21">
        <v>0</v>
      </c>
      <c r="N53" s="21">
        <v>0</v>
      </c>
      <c r="O53" s="21">
        <v>0</v>
      </c>
      <c r="P53" s="21">
        <v>0</v>
      </c>
      <c r="Q53" s="21">
        <v>0</v>
      </c>
    </row>
    <row r="54" spans="1:18" x14ac:dyDescent="0.3">
      <c r="A54" s="1" t="s">
        <v>33</v>
      </c>
      <c r="B54" s="1"/>
      <c r="C54" s="21">
        <v>0</v>
      </c>
      <c r="D54" s="21">
        <v>0</v>
      </c>
      <c r="E54" s="21">
        <v>0</v>
      </c>
      <c r="F54" s="21">
        <v>0</v>
      </c>
      <c r="G54" s="21">
        <v>0</v>
      </c>
      <c r="H54" s="21">
        <v>0</v>
      </c>
      <c r="I54" s="21">
        <v>0</v>
      </c>
      <c r="J54" s="21">
        <v>0</v>
      </c>
      <c r="K54" s="21">
        <v>0</v>
      </c>
      <c r="L54" s="21">
        <v>0</v>
      </c>
      <c r="M54" s="21">
        <v>0</v>
      </c>
      <c r="N54" s="21">
        <v>0</v>
      </c>
      <c r="O54" s="21">
        <v>0</v>
      </c>
      <c r="P54" s="21">
        <v>0</v>
      </c>
      <c r="Q54" s="21">
        <v>0</v>
      </c>
    </row>
    <row r="55" spans="1:18" x14ac:dyDescent="0.3">
      <c r="A55" s="1" t="s">
        <v>34</v>
      </c>
      <c r="B55" s="1"/>
      <c r="C55" s="21">
        <v>0</v>
      </c>
      <c r="D55" s="21">
        <v>0</v>
      </c>
      <c r="E55" s="21">
        <v>0</v>
      </c>
      <c r="F55" s="21">
        <v>0</v>
      </c>
      <c r="G55" s="21">
        <v>0</v>
      </c>
      <c r="H55" s="21">
        <v>0</v>
      </c>
      <c r="I55" s="21">
        <v>0</v>
      </c>
      <c r="J55" s="21">
        <v>0</v>
      </c>
      <c r="K55" s="21">
        <v>0</v>
      </c>
      <c r="L55" s="21">
        <v>0</v>
      </c>
      <c r="M55" s="21">
        <v>0</v>
      </c>
      <c r="N55" s="21">
        <v>0</v>
      </c>
      <c r="O55" s="21">
        <v>0</v>
      </c>
      <c r="P55" s="21">
        <v>0</v>
      </c>
      <c r="Q55" s="21">
        <v>0</v>
      </c>
    </row>
    <row r="56" spans="1:18" x14ac:dyDescent="0.3">
      <c r="A56" s="1"/>
      <c r="B56" s="1"/>
      <c r="C56" s="1"/>
      <c r="D56" s="1"/>
      <c r="E56" s="1"/>
      <c r="F56" s="1"/>
      <c r="G56" s="1"/>
      <c r="H56" s="1"/>
      <c r="I56" s="1"/>
      <c r="J56" s="1"/>
      <c r="K56" s="1"/>
      <c r="L56" s="1"/>
      <c r="M56" s="1"/>
      <c r="N56" s="1"/>
      <c r="O56" s="1"/>
      <c r="P56" s="1"/>
      <c r="Q56" s="1"/>
    </row>
    <row r="57" spans="1:18" x14ac:dyDescent="0.3">
      <c r="A57" s="3" t="s">
        <v>40</v>
      </c>
      <c r="B57" s="1"/>
      <c r="C57" s="1"/>
      <c r="D57" s="1"/>
      <c r="E57" s="1"/>
      <c r="F57" s="1"/>
      <c r="G57" s="1"/>
      <c r="H57" s="1"/>
      <c r="I57" s="1"/>
      <c r="J57" s="1"/>
      <c r="K57" s="1"/>
      <c r="L57" s="1"/>
      <c r="M57" s="1"/>
      <c r="N57" s="1"/>
      <c r="O57" s="1"/>
      <c r="P57" s="1"/>
      <c r="Q57" s="1"/>
    </row>
    <row r="58" spans="1:18" x14ac:dyDescent="0.3">
      <c r="A58" s="20" t="s">
        <v>38</v>
      </c>
      <c r="B58" s="1"/>
      <c r="C58" s="1"/>
      <c r="D58" s="1"/>
      <c r="E58" s="1"/>
      <c r="F58" s="1"/>
      <c r="G58" s="1"/>
      <c r="H58" s="1"/>
      <c r="I58" s="1"/>
      <c r="J58" s="1"/>
      <c r="K58" s="1"/>
      <c r="L58" s="1"/>
      <c r="M58" s="1"/>
      <c r="N58" s="1"/>
      <c r="O58" s="1"/>
      <c r="P58" s="1"/>
      <c r="Q58" s="1"/>
    </row>
    <row r="59" spans="1:18" x14ac:dyDescent="0.3">
      <c r="A59" s="1" t="s">
        <v>32</v>
      </c>
      <c r="B59" s="1"/>
      <c r="C59" s="21">
        <v>0</v>
      </c>
      <c r="D59" s="21">
        <v>0</v>
      </c>
      <c r="E59" s="21">
        <v>0</v>
      </c>
      <c r="F59" s="21">
        <v>0</v>
      </c>
      <c r="G59" s="21">
        <v>0</v>
      </c>
      <c r="H59" s="21">
        <v>0</v>
      </c>
      <c r="I59" s="21">
        <v>0</v>
      </c>
      <c r="J59" s="21">
        <v>0</v>
      </c>
      <c r="K59" s="21">
        <v>0</v>
      </c>
      <c r="L59" s="21">
        <v>0</v>
      </c>
      <c r="M59" s="21">
        <v>0</v>
      </c>
      <c r="N59" s="21">
        <v>0</v>
      </c>
      <c r="O59" s="21">
        <v>0</v>
      </c>
      <c r="P59" s="21">
        <v>0</v>
      </c>
      <c r="Q59" s="21">
        <v>0</v>
      </c>
    </row>
    <row r="60" spans="1:18" x14ac:dyDescent="0.3">
      <c r="A60" s="1" t="s">
        <v>33</v>
      </c>
      <c r="B60" s="1"/>
      <c r="C60" s="21">
        <v>0</v>
      </c>
      <c r="D60" s="21">
        <v>0</v>
      </c>
      <c r="E60" s="21">
        <v>0</v>
      </c>
      <c r="F60" s="21">
        <v>0</v>
      </c>
      <c r="G60" s="21">
        <v>0</v>
      </c>
      <c r="H60" s="21">
        <v>0</v>
      </c>
      <c r="I60" s="21">
        <v>0</v>
      </c>
      <c r="J60" s="21">
        <v>0</v>
      </c>
      <c r="K60" s="21">
        <v>0</v>
      </c>
      <c r="L60" s="21">
        <v>0</v>
      </c>
      <c r="M60" s="21">
        <v>0</v>
      </c>
      <c r="N60" s="21">
        <v>0</v>
      </c>
      <c r="O60" s="21">
        <v>0</v>
      </c>
      <c r="P60" s="21">
        <v>0</v>
      </c>
      <c r="Q60" s="21">
        <v>0</v>
      </c>
    </row>
    <row r="61" spans="1:18" x14ac:dyDescent="0.3">
      <c r="A61" s="1" t="s">
        <v>34</v>
      </c>
      <c r="B61" s="1"/>
      <c r="C61" s="21">
        <v>0</v>
      </c>
      <c r="D61" s="21">
        <v>0</v>
      </c>
      <c r="E61" s="21">
        <v>0</v>
      </c>
      <c r="F61" s="21">
        <v>0</v>
      </c>
      <c r="G61" s="21">
        <v>0</v>
      </c>
      <c r="H61" s="21">
        <v>0</v>
      </c>
      <c r="I61" s="21">
        <v>0</v>
      </c>
      <c r="J61" s="21">
        <v>0</v>
      </c>
      <c r="K61" s="21">
        <v>0</v>
      </c>
      <c r="L61" s="21">
        <v>0</v>
      </c>
      <c r="M61" s="21">
        <v>0</v>
      </c>
      <c r="N61" s="21">
        <v>0</v>
      </c>
      <c r="O61" s="21">
        <v>0</v>
      </c>
      <c r="P61" s="21">
        <v>0</v>
      </c>
      <c r="Q61" s="21">
        <v>0</v>
      </c>
    </row>
    <row r="62" spans="1:18" x14ac:dyDescent="0.3">
      <c r="A62" s="1"/>
      <c r="B62" s="1"/>
      <c r="C62" s="22"/>
      <c r="D62" s="22"/>
      <c r="E62" s="22"/>
      <c r="F62" s="22"/>
      <c r="G62" s="22"/>
      <c r="H62" s="22"/>
      <c r="I62" s="22"/>
      <c r="J62" s="22"/>
      <c r="K62" s="22"/>
      <c r="L62" s="22"/>
      <c r="M62" s="22"/>
      <c r="N62" s="22"/>
      <c r="O62" s="22"/>
      <c r="P62" s="22"/>
      <c r="Q62" s="22"/>
      <c r="R62" s="22"/>
    </row>
    <row r="63" spans="1:18" x14ac:dyDescent="0.3">
      <c r="A63" s="3" t="s">
        <v>41</v>
      </c>
      <c r="B63" s="3"/>
      <c r="C63" s="23">
        <f t="shared" ref="C63" si="2">SUM(C59,C53,C47,C41,C34)</f>
        <v>0</v>
      </c>
      <c r="D63" s="23">
        <f t="shared" ref="D63:F63" si="3">SUM(D59,D53,D47,D41,D34)</f>
        <v>0</v>
      </c>
      <c r="E63" s="23">
        <f t="shared" si="3"/>
        <v>2129811.3199999998</v>
      </c>
      <c r="F63" s="23">
        <f t="shared" si="3"/>
        <v>0</v>
      </c>
      <c r="G63" s="23">
        <f>SUM(G59,G53,G47,G41,G34,G35)</f>
        <v>3726790.15</v>
      </c>
      <c r="H63" s="23">
        <f t="shared" ref="H63:Q63" si="4">SUM(H59,H53,H47,H41,H34)</f>
        <v>99473.76</v>
      </c>
      <c r="I63" s="23">
        <f t="shared" si="4"/>
        <v>519210.25000000012</v>
      </c>
      <c r="J63" s="23">
        <f t="shared" si="4"/>
        <v>147872.55999999997</v>
      </c>
      <c r="K63" s="23">
        <f t="shared" si="4"/>
        <v>0</v>
      </c>
      <c r="L63" s="23">
        <f t="shared" si="4"/>
        <v>6372374.4899999993</v>
      </c>
      <c r="M63" s="23">
        <f t="shared" si="4"/>
        <v>3621252.1799999997</v>
      </c>
      <c r="N63" s="23">
        <f t="shared" si="4"/>
        <v>2118229.2095790072</v>
      </c>
      <c r="O63" s="23">
        <f t="shared" si="4"/>
        <v>7579330.9627825581</v>
      </c>
      <c r="P63" s="23">
        <f t="shared" si="4"/>
        <v>7599490.0080983946</v>
      </c>
      <c r="Q63" s="23">
        <f t="shared" si="4"/>
        <v>17688451.540844347</v>
      </c>
      <c r="R63" s="22"/>
    </row>
    <row r="64" spans="1:18" x14ac:dyDescent="0.3">
      <c r="A64" s="3" t="s">
        <v>42</v>
      </c>
      <c r="B64" s="3"/>
      <c r="C64" s="23">
        <f t="shared" ref="C64" si="5">SUM(C60,C54,C48,C42,C36)</f>
        <v>0</v>
      </c>
      <c r="D64" s="23">
        <f t="shared" ref="D64:G64" si="6">SUM(D60,D54,D48,D42,D36)</f>
        <v>0</v>
      </c>
      <c r="E64" s="23">
        <f t="shared" si="6"/>
        <v>0</v>
      </c>
      <c r="F64" s="23">
        <f t="shared" si="6"/>
        <v>0</v>
      </c>
      <c r="G64" s="23">
        <f t="shared" si="6"/>
        <v>0</v>
      </c>
      <c r="H64" s="23">
        <f t="shared" ref="H64:Q65" si="7">SUM(H60,H54,H48,H42,H36)</f>
        <v>0</v>
      </c>
      <c r="I64" s="23">
        <f t="shared" si="7"/>
        <v>0</v>
      </c>
      <c r="J64" s="23">
        <f t="shared" si="7"/>
        <v>0</v>
      </c>
      <c r="K64" s="23">
        <f t="shared" si="7"/>
        <v>0</v>
      </c>
      <c r="L64" s="23">
        <f t="shared" si="7"/>
        <v>0</v>
      </c>
      <c r="M64" s="23">
        <f t="shared" si="7"/>
        <v>0</v>
      </c>
      <c r="N64" s="23">
        <f t="shared" si="7"/>
        <v>0</v>
      </c>
      <c r="O64" s="23">
        <f t="shared" si="7"/>
        <v>0</v>
      </c>
      <c r="P64" s="23">
        <f t="shared" si="7"/>
        <v>0</v>
      </c>
      <c r="Q64" s="23">
        <f t="shared" si="7"/>
        <v>0</v>
      </c>
      <c r="R64" s="22"/>
    </row>
    <row r="65" spans="1:17" x14ac:dyDescent="0.3">
      <c r="A65" s="3" t="s">
        <v>43</v>
      </c>
      <c r="B65" s="3"/>
      <c r="C65" s="24">
        <f t="shared" ref="C65" si="8">SUM(C61,C55,C49,C43,C37)</f>
        <v>0</v>
      </c>
      <c r="D65" s="24">
        <f t="shared" ref="D65:G65" si="9">SUM(D61,D55,D49,D43,D37)</f>
        <v>0</v>
      </c>
      <c r="E65" s="24">
        <f t="shared" si="9"/>
        <v>0</v>
      </c>
      <c r="F65" s="24">
        <f t="shared" si="9"/>
        <v>0</v>
      </c>
      <c r="G65" s="24">
        <f t="shared" si="9"/>
        <v>0</v>
      </c>
      <c r="H65" s="24">
        <f t="shared" si="7"/>
        <v>0</v>
      </c>
      <c r="I65" s="24">
        <f t="shared" si="7"/>
        <v>0</v>
      </c>
      <c r="J65" s="24">
        <f t="shared" si="7"/>
        <v>0</v>
      </c>
      <c r="K65" s="24">
        <f t="shared" si="7"/>
        <v>0</v>
      </c>
      <c r="L65" s="24">
        <f t="shared" si="7"/>
        <v>0</v>
      </c>
      <c r="M65" s="24">
        <f t="shared" si="7"/>
        <v>0</v>
      </c>
      <c r="N65" s="24">
        <f t="shared" si="7"/>
        <v>0</v>
      </c>
      <c r="O65" s="24">
        <f t="shared" si="7"/>
        <v>0</v>
      </c>
      <c r="P65" s="24">
        <f t="shared" si="7"/>
        <v>0</v>
      </c>
      <c r="Q65" s="24">
        <f t="shared" si="7"/>
        <v>0</v>
      </c>
    </row>
    <row r="66" spans="1:17" ht="6" customHeight="1" x14ac:dyDescent="0.3">
      <c r="A66" s="25"/>
      <c r="B66" s="26"/>
      <c r="C66" s="26"/>
      <c r="D66" s="26"/>
      <c r="E66" s="26"/>
      <c r="F66" s="26"/>
      <c r="G66" s="26"/>
      <c r="H66" s="26"/>
      <c r="I66" s="27"/>
      <c r="J66" s="27"/>
      <c r="K66" s="27"/>
      <c r="L66" s="27"/>
      <c r="M66" s="27"/>
      <c r="N66" s="27"/>
      <c r="O66" s="25"/>
      <c r="P66" s="28"/>
      <c r="Q66" s="27"/>
    </row>
    <row r="67" spans="1:17" x14ac:dyDescent="0.3">
      <c r="A67" s="1"/>
      <c r="B67" s="29"/>
      <c r="C67" s="29"/>
      <c r="D67" s="29"/>
      <c r="E67" s="29"/>
      <c r="F67" s="29"/>
      <c r="G67" s="29"/>
      <c r="H67" s="29"/>
      <c r="I67" s="30"/>
      <c r="J67" s="30"/>
      <c r="K67" s="30"/>
      <c r="L67" s="30"/>
      <c r="M67" s="30"/>
      <c r="N67" s="30"/>
      <c r="O67" s="1"/>
      <c r="P67" s="29"/>
      <c r="Q67" s="30"/>
    </row>
    <row r="68" spans="1:17" ht="17.399999999999999" x14ac:dyDescent="0.3">
      <c r="A68" s="9" t="s">
        <v>44</v>
      </c>
      <c r="B68" s="1"/>
      <c r="C68" s="17" t="s">
        <v>27</v>
      </c>
      <c r="D68" s="17" t="s">
        <v>27</v>
      </c>
      <c r="E68" s="17" t="s">
        <v>27</v>
      </c>
      <c r="F68" s="17" t="s">
        <v>27</v>
      </c>
      <c r="G68" s="17" t="s">
        <v>27</v>
      </c>
      <c r="H68" s="17" t="s">
        <v>27</v>
      </c>
      <c r="I68" s="17" t="s">
        <v>27</v>
      </c>
      <c r="J68" s="17" t="s">
        <v>27</v>
      </c>
      <c r="K68" s="17" t="s">
        <v>27</v>
      </c>
      <c r="L68" s="17" t="s">
        <v>27</v>
      </c>
      <c r="M68" s="17" t="s">
        <v>28</v>
      </c>
      <c r="N68" s="17" t="s">
        <v>27</v>
      </c>
      <c r="O68" s="17" t="s">
        <v>27</v>
      </c>
      <c r="P68" s="17" t="s">
        <v>27</v>
      </c>
      <c r="Q68" s="17" t="s">
        <v>27</v>
      </c>
    </row>
    <row r="69" spans="1:17" x14ac:dyDescent="0.3">
      <c r="A69" s="18" t="s">
        <v>45</v>
      </c>
      <c r="B69" s="1"/>
      <c r="C69" s="19">
        <f t="shared" ref="C69" si="10">D69-1</f>
        <v>2015</v>
      </c>
      <c r="D69" s="19">
        <f t="shared" ref="D69:G69" si="11">E69-1</f>
        <v>2016</v>
      </c>
      <c r="E69" s="19">
        <f t="shared" si="11"/>
        <v>2017</v>
      </c>
      <c r="F69" s="19">
        <f t="shared" si="11"/>
        <v>2018</v>
      </c>
      <c r="G69" s="19">
        <f t="shared" si="11"/>
        <v>2019</v>
      </c>
      <c r="H69" s="19">
        <f>I69-1</f>
        <v>2020</v>
      </c>
      <c r="I69" s="19">
        <f>J69-1</f>
        <v>2021</v>
      </c>
      <c r="J69" s="19">
        <f>K69-1</f>
        <v>2022</v>
      </c>
      <c r="K69" s="19">
        <f>L69-1</f>
        <v>2023</v>
      </c>
      <c r="L69" s="19">
        <f>M69-1</f>
        <v>2024</v>
      </c>
      <c r="M69" s="19">
        <f>M31</f>
        <v>2025</v>
      </c>
      <c r="N69" s="19">
        <f>M69+1</f>
        <v>2026</v>
      </c>
      <c r="O69" s="19">
        <f>N69+1</f>
        <v>2027</v>
      </c>
      <c r="P69" s="19">
        <f>O69+1</f>
        <v>2028</v>
      </c>
      <c r="Q69" s="19">
        <f>P69+1</f>
        <v>2029</v>
      </c>
    </row>
    <row r="70" spans="1:17" x14ac:dyDescent="0.3">
      <c r="A70" s="3" t="s">
        <v>30</v>
      </c>
      <c r="B70" s="1"/>
      <c r="C70" s="1"/>
      <c r="D70" s="1"/>
      <c r="E70" s="1"/>
      <c r="F70" s="1"/>
      <c r="G70" s="1"/>
      <c r="H70" s="1"/>
      <c r="I70" s="1"/>
      <c r="J70" s="1"/>
      <c r="K70" s="1"/>
      <c r="L70" s="1"/>
      <c r="M70" s="1"/>
      <c r="N70" s="1"/>
      <c r="O70" s="1"/>
      <c r="P70" s="1"/>
      <c r="Q70" s="1"/>
    </row>
    <row r="71" spans="1:17" x14ac:dyDescent="0.3">
      <c r="A71" s="20" t="s">
        <v>46</v>
      </c>
      <c r="B71" s="1"/>
      <c r="C71" s="1"/>
      <c r="D71" s="1"/>
      <c r="E71" s="1"/>
      <c r="F71" s="1"/>
      <c r="G71" s="1"/>
      <c r="H71" s="1"/>
      <c r="I71" s="1"/>
      <c r="J71" s="1"/>
      <c r="K71" s="1"/>
      <c r="L71" s="1"/>
      <c r="M71" s="1"/>
      <c r="N71" s="1"/>
      <c r="O71" s="1"/>
      <c r="P71" s="1"/>
      <c r="Q71" s="1"/>
    </row>
    <row r="72" spans="1:17" x14ac:dyDescent="0.3">
      <c r="A72" s="1" t="s">
        <v>32</v>
      </c>
      <c r="B72" s="1"/>
      <c r="C72" s="21">
        <v>0</v>
      </c>
      <c r="D72" s="21">
        <v>0</v>
      </c>
      <c r="E72" s="21">
        <v>0</v>
      </c>
      <c r="F72" s="21">
        <v>0</v>
      </c>
      <c r="G72" s="21">
        <v>0</v>
      </c>
      <c r="H72" s="21">
        <v>0</v>
      </c>
      <c r="I72" s="21">
        <v>0</v>
      </c>
      <c r="J72" s="21">
        <v>0</v>
      </c>
      <c r="K72" s="21">
        <v>0</v>
      </c>
      <c r="L72" s="21">
        <v>0</v>
      </c>
      <c r="M72" s="21">
        <v>0</v>
      </c>
      <c r="N72" s="21">
        <v>0</v>
      </c>
      <c r="O72" s="21">
        <v>0</v>
      </c>
      <c r="P72" s="21">
        <v>0</v>
      </c>
      <c r="Q72" s="21">
        <v>0</v>
      </c>
    </row>
    <row r="73" spans="1:17" x14ac:dyDescent="0.3">
      <c r="A73" s="1" t="s">
        <v>33</v>
      </c>
      <c r="B73" s="1"/>
      <c r="C73" s="21">
        <v>0</v>
      </c>
      <c r="D73" s="21">
        <v>0</v>
      </c>
      <c r="E73" s="21">
        <v>0</v>
      </c>
      <c r="F73" s="21">
        <v>0</v>
      </c>
      <c r="G73" s="21">
        <v>0</v>
      </c>
      <c r="H73" s="21">
        <v>0</v>
      </c>
      <c r="I73" s="21">
        <v>0</v>
      </c>
      <c r="J73" s="21">
        <v>0</v>
      </c>
      <c r="K73" s="21">
        <v>0</v>
      </c>
      <c r="L73" s="21">
        <v>0</v>
      </c>
      <c r="M73" s="21">
        <v>0</v>
      </c>
      <c r="N73" s="21">
        <v>0</v>
      </c>
      <c r="O73" s="21">
        <v>0</v>
      </c>
      <c r="P73" s="21">
        <v>0</v>
      </c>
      <c r="Q73" s="21">
        <v>0</v>
      </c>
    </row>
    <row r="74" spans="1:17" x14ac:dyDescent="0.3">
      <c r="A74" s="1" t="s">
        <v>34</v>
      </c>
      <c r="B74" s="1"/>
      <c r="C74" s="21">
        <v>0</v>
      </c>
      <c r="D74" s="21">
        <v>0</v>
      </c>
      <c r="E74" s="21">
        <v>0</v>
      </c>
      <c r="F74" s="21">
        <v>0</v>
      </c>
      <c r="G74" s="21">
        <v>0</v>
      </c>
      <c r="H74" s="21">
        <v>0</v>
      </c>
      <c r="I74" s="21">
        <v>0</v>
      </c>
      <c r="J74" s="21">
        <v>0</v>
      </c>
      <c r="K74" s="21">
        <v>0</v>
      </c>
      <c r="L74" s="21">
        <v>0</v>
      </c>
      <c r="M74" s="21">
        <v>0</v>
      </c>
      <c r="N74" s="21">
        <v>0</v>
      </c>
      <c r="O74" s="21">
        <v>0</v>
      </c>
      <c r="P74" s="21">
        <v>0</v>
      </c>
      <c r="Q74" s="21">
        <v>0</v>
      </c>
    </row>
    <row r="75" spans="1:17" x14ac:dyDescent="0.3">
      <c r="A75" s="1"/>
      <c r="B75" s="1"/>
      <c r="C75" s="1"/>
      <c r="D75" s="1"/>
      <c r="E75" s="1"/>
      <c r="F75" s="1"/>
      <c r="G75" s="1"/>
      <c r="H75" s="1"/>
      <c r="I75" s="1"/>
      <c r="J75" s="1"/>
      <c r="K75" s="1"/>
      <c r="L75" s="1"/>
      <c r="M75" s="1"/>
      <c r="N75" s="1"/>
      <c r="O75" s="1"/>
      <c r="P75" s="1"/>
      <c r="Q75" s="1"/>
    </row>
    <row r="76" spans="1:17" x14ac:dyDescent="0.3">
      <c r="A76" s="3" t="s">
        <v>35</v>
      </c>
      <c r="B76" s="1"/>
      <c r="C76" s="1"/>
      <c r="D76" s="1"/>
      <c r="E76" s="1"/>
      <c r="F76" s="1"/>
      <c r="G76" s="1"/>
      <c r="H76" s="1"/>
      <c r="I76" s="1"/>
      <c r="J76" s="1"/>
      <c r="K76" s="1"/>
      <c r="L76" s="1"/>
      <c r="M76" s="1"/>
      <c r="N76" s="1"/>
      <c r="O76" s="1"/>
      <c r="P76" s="1"/>
      <c r="Q76" s="1"/>
    </row>
    <row r="77" spans="1:17" x14ac:dyDescent="0.3">
      <c r="A77" s="20" t="s">
        <v>46</v>
      </c>
      <c r="B77" s="1"/>
      <c r="C77" s="1"/>
      <c r="D77" s="1"/>
      <c r="E77" s="1"/>
      <c r="F77" s="1"/>
      <c r="G77" s="1"/>
      <c r="H77" s="1"/>
      <c r="I77" s="1"/>
      <c r="J77" s="1"/>
      <c r="K77" s="1"/>
      <c r="L77" s="1"/>
      <c r="M77" s="1"/>
      <c r="N77" s="1"/>
      <c r="O77" s="1"/>
      <c r="P77" s="1"/>
      <c r="Q77" s="1"/>
    </row>
    <row r="78" spans="1:17" x14ac:dyDescent="0.3">
      <c r="A78" s="1" t="s">
        <v>32</v>
      </c>
      <c r="B78" s="1"/>
      <c r="C78" s="21">
        <v>0</v>
      </c>
      <c r="D78" s="21">
        <v>0</v>
      </c>
      <c r="E78" s="21">
        <v>0</v>
      </c>
      <c r="F78" s="21">
        <v>0</v>
      </c>
      <c r="G78" s="21">
        <v>0</v>
      </c>
      <c r="H78" s="21">
        <v>0</v>
      </c>
      <c r="I78" s="21">
        <v>0</v>
      </c>
      <c r="J78" s="21">
        <v>0</v>
      </c>
      <c r="K78" s="21">
        <v>0</v>
      </c>
      <c r="L78" s="21">
        <v>0</v>
      </c>
      <c r="M78" s="21">
        <v>0</v>
      </c>
      <c r="N78" s="21">
        <v>0</v>
      </c>
      <c r="O78" s="21">
        <v>0</v>
      </c>
      <c r="P78" s="21">
        <v>0</v>
      </c>
      <c r="Q78" s="21">
        <v>0</v>
      </c>
    </row>
    <row r="79" spans="1:17" x14ac:dyDescent="0.3">
      <c r="A79" s="1" t="s">
        <v>33</v>
      </c>
      <c r="B79" s="1"/>
      <c r="C79" s="21">
        <v>0</v>
      </c>
      <c r="D79" s="21">
        <v>0</v>
      </c>
      <c r="E79" s="21">
        <v>0</v>
      </c>
      <c r="F79" s="21">
        <v>0</v>
      </c>
      <c r="G79" s="21">
        <v>0</v>
      </c>
      <c r="H79" s="21">
        <v>0</v>
      </c>
      <c r="I79" s="21">
        <v>0</v>
      </c>
      <c r="J79" s="21">
        <v>0</v>
      </c>
      <c r="K79" s="21">
        <v>0</v>
      </c>
      <c r="L79" s="21">
        <v>0</v>
      </c>
      <c r="M79" s="21">
        <v>0</v>
      </c>
      <c r="N79" s="21">
        <v>0</v>
      </c>
      <c r="O79" s="21">
        <v>0</v>
      </c>
      <c r="P79" s="21">
        <v>0</v>
      </c>
      <c r="Q79" s="21">
        <v>0</v>
      </c>
    </row>
    <row r="80" spans="1:17" x14ac:dyDescent="0.3">
      <c r="A80" s="1" t="s">
        <v>34</v>
      </c>
      <c r="B80" s="1"/>
      <c r="C80" s="21">
        <v>0</v>
      </c>
      <c r="D80" s="21">
        <v>0</v>
      </c>
      <c r="E80" s="21">
        <v>0</v>
      </c>
      <c r="F80" s="21">
        <v>0</v>
      </c>
      <c r="G80" s="21">
        <v>0</v>
      </c>
      <c r="H80" s="21">
        <v>0</v>
      </c>
      <c r="I80" s="21">
        <v>0</v>
      </c>
      <c r="J80" s="21">
        <v>0</v>
      </c>
      <c r="K80" s="21">
        <v>0</v>
      </c>
      <c r="L80" s="21">
        <v>0</v>
      </c>
      <c r="M80" s="21">
        <v>0</v>
      </c>
      <c r="N80" s="21">
        <v>0</v>
      </c>
      <c r="O80" s="21">
        <v>0</v>
      </c>
      <c r="P80" s="21">
        <v>0</v>
      </c>
      <c r="Q80" s="21">
        <v>0</v>
      </c>
    </row>
    <row r="81" spans="1:17" x14ac:dyDescent="0.3">
      <c r="A81" s="1"/>
      <c r="B81" s="1"/>
      <c r="C81" s="1"/>
      <c r="D81" s="1"/>
      <c r="E81" s="1"/>
      <c r="F81" s="1"/>
      <c r="G81" s="1"/>
      <c r="H81" s="1"/>
      <c r="I81" s="1"/>
      <c r="J81" s="1"/>
      <c r="K81" s="1"/>
      <c r="L81" s="1"/>
      <c r="M81" s="1"/>
      <c r="N81" s="1"/>
      <c r="O81" s="1"/>
      <c r="P81" s="1"/>
      <c r="Q81" s="1"/>
    </row>
    <row r="82" spans="1:17" x14ac:dyDescent="0.3">
      <c r="A82" s="3" t="s">
        <v>37</v>
      </c>
      <c r="B82" s="1"/>
      <c r="C82" s="1"/>
      <c r="D82" s="1"/>
      <c r="E82" s="1"/>
      <c r="F82" s="1"/>
      <c r="G82" s="1"/>
      <c r="H82" s="1"/>
      <c r="I82" s="1"/>
      <c r="J82" s="1"/>
      <c r="K82" s="1"/>
      <c r="L82" s="1"/>
      <c r="M82" s="1"/>
      <c r="N82" s="1"/>
      <c r="O82" s="1"/>
      <c r="P82" s="1"/>
      <c r="Q82" s="1"/>
    </row>
    <row r="83" spans="1:17" x14ac:dyDescent="0.3">
      <c r="A83" s="20" t="s">
        <v>46</v>
      </c>
      <c r="B83" s="1"/>
      <c r="C83" s="1"/>
      <c r="D83" s="1"/>
      <c r="E83" s="1"/>
      <c r="F83" s="1"/>
      <c r="G83" s="1"/>
      <c r="H83" s="1"/>
      <c r="I83" s="1"/>
      <c r="J83" s="1"/>
      <c r="K83" s="1"/>
      <c r="L83" s="1"/>
      <c r="M83" s="1"/>
      <c r="N83" s="1"/>
      <c r="O83" s="1"/>
      <c r="P83" s="1"/>
      <c r="Q83" s="1"/>
    </row>
    <row r="84" spans="1:17" x14ac:dyDescent="0.3">
      <c r="A84" s="1" t="s">
        <v>32</v>
      </c>
      <c r="B84" s="1"/>
      <c r="C84" s="21">
        <v>0</v>
      </c>
      <c r="D84" s="21">
        <v>0</v>
      </c>
      <c r="E84" s="21">
        <v>0</v>
      </c>
      <c r="F84" s="21">
        <v>0</v>
      </c>
      <c r="G84" s="21">
        <v>0</v>
      </c>
      <c r="H84" s="21">
        <v>0</v>
      </c>
      <c r="I84" s="21">
        <v>0</v>
      </c>
      <c r="J84" s="21">
        <v>0</v>
      </c>
      <c r="K84" s="21">
        <v>0</v>
      </c>
      <c r="L84" s="21">
        <v>0</v>
      </c>
      <c r="M84" s="21">
        <v>0</v>
      </c>
      <c r="N84" s="21">
        <v>0</v>
      </c>
      <c r="O84" s="21">
        <v>0</v>
      </c>
      <c r="P84" s="21">
        <v>0</v>
      </c>
      <c r="Q84" s="21">
        <v>0</v>
      </c>
    </row>
    <row r="85" spans="1:17" x14ac:dyDescent="0.3">
      <c r="A85" s="1" t="s">
        <v>33</v>
      </c>
      <c r="B85" s="1"/>
      <c r="C85" s="21">
        <v>0</v>
      </c>
      <c r="D85" s="21">
        <v>0</v>
      </c>
      <c r="E85" s="21">
        <v>0</v>
      </c>
      <c r="F85" s="21">
        <v>0</v>
      </c>
      <c r="G85" s="21">
        <v>0</v>
      </c>
      <c r="H85" s="21">
        <v>0</v>
      </c>
      <c r="I85" s="21">
        <v>0</v>
      </c>
      <c r="J85" s="21">
        <v>0</v>
      </c>
      <c r="K85" s="21">
        <v>0</v>
      </c>
      <c r="L85" s="21">
        <v>0</v>
      </c>
      <c r="M85" s="21">
        <v>0</v>
      </c>
      <c r="N85" s="21">
        <v>0</v>
      </c>
      <c r="O85" s="21">
        <v>0</v>
      </c>
      <c r="P85" s="21">
        <v>0</v>
      </c>
      <c r="Q85" s="21">
        <v>0</v>
      </c>
    </row>
    <row r="86" spans="1:17" x14ac:dyDescent="0.3">
      <c r="A86" s="1" t="s">
        <v>34</v>
      </c>
      <c r="B86" s="1"/>
      <c r="C86" s="21">
        <v>0</v>
      </c>
      <c r="D86" s="21">
        <v>0</v>
      </c>
      <c r="E86" s="21">
        <v>0</v>
      </c>
      <c r="F86" s="21">
        <v>0</v>
      </c>
      <c r="G86" s="21">
        <v>0</v>
      </c>
      <c r="H86" s="21">
        <v>0</v>
      </c>
      <c r="I86" s="21">
        <v>0</v>
      </c>
      <c r="J86" s="21">
        <v>0</v>
      </c>
      <c r="K86" s="21">
        <v>0</v>
      </c>
      <c r="L86" s="21">
        <v>0</v>
      </c>
      <c r="M86" s="21">
        <v>0</v>
      </c>
      <c r="N86" s="21">
        <v>0</v>
      </c>
      <c r="O86" s="21">
        <v>0</v>
      </c>
      <c r="P86" s="21">
        <v>0</v>
      </c>
      <c r="Q86" s="21">
        <v>0</v>
      </c>
    </row>
    <row r="87" spans="1:17" x14ac:dyDescent="0.3">
      <c r="A87" s="1"/>
      <c r="B87" s="31"/>
      <c r="C87" s="32"/>
      <c r="D87" s="32"/>
      <c r="E87" s="32"/>
      <c r="F87" s="32"/>
      <c r="G87" s="32"/>
      <c r="H87" s="32"/>
      <c r="I87" s="32"/>
      <c r="J87" s="32"/>
      <c r="K87" s="32"/>
      <c r="L87" s="32"/>
      <c r="M87" s="32"/>
      <c r="N87" s="33"/>
      <c r="O87" s="33"/>
      <c r="P87" s="32"/>
      <c r="Q87" s="32"/>
    </row>
    <row r="88" spans="1:17" x14ac:dyDescent="0.3">
      <c r="A88" s="3" t="s">
        <v>39</v>
      </c>
      <c r="B88" s="1"/>
      <c r="C88" s="1"/>
      <c r="D88" s="1"/>
      <c r="E88" s="1"/>
      <c r="F88" s="1"/>
      <c r="G88" s="1"/>
      <c r="H88" s="1"/>
      <c r="I88" s="1"/>
      <c r="J88" s="1"/>
      <c r="K88" s="1"/>
      <c r="L88" s="1"/>
      <c r="M88" s="1"/>
      <c r="N88" s="1"/>
      <c r="O88" s="1"/>
      <c r="P88" s="1"/>
      <c r="Q88" s="1"/>
    </row>
    <row r="89" spans="1:17" x14ac:dyDescent="0.3">
      <c r="A89" s="20" t="s">
        <v>46</v>
      </c>
      <c r="B89" s="1"/>
      <c r="C89" s="1"/>
      <c r="D89" s="1"/>
      <c r="E89" s="1"/>
      <c r="F89" s="1"/>
      <c r="G89" s="1"/>
      <c r="H89" s="1"/>
      <c r="I89" s="1"/>
      <c r="J89" s="1"/>
      <c r="K89" s="1"/>
      <c r="L89" s="1"/>
      <c r="M89" s="1"/>
      <c r="N89" s="1"/>
      <c r="O89" s="1"/>
      <c r="P89" s="1"/>
      <c r="Q89" s="1"/>
    </row>
    <row r="90" spans="1:17" x14ac:dyDescent="0.3">
      <c r="A90" s="1" t="s">
        <v>32</v>
      </c>
      <c r="B90" s="1"/>
      <c r="C90" s="21">
        <v>0</v>
      </c>
      <c r="D90" s="21">
        <v>0</v>
      </c>
      <c r="E90" s="21">
        <v>0</v>
      </c>
      <c r="F90" s="21">
        <v>0</v>
      </c>
      <c r="G90" s="21">
        <v>0</v>
      </c>
      <c r="H90" s="21">
        <v>0</v>
      </c>
      <c r="I90" s="21">
        <v>0</v>
      </c>
      <c r="J90" s="21">
        <v>0</v>
      </c>
      <c r="K90" s="21">
        <v>0</v>
      </c>
      <c r="L90" s="21">
        <v>0</v>
      </c>
      <c r="M90" s="21">
        <v>0</v>
      </c>
      <c r="N90" s="21">
        <v>0</v>
      </c>
      <c r="O90" s="21">
        <v>0</v>
      </c>
      <c r="P90" s="21">
        <v>0</v>
      </c>
      <c r="Q90" s="21">
        <v>0</v>
      </c>
    </row>
    <row r="91" spans="1:17" x14ac:dyDescent="0.3">
      <c r="A91" s="1" t="s">
        <v>33</v>
      </c>
      <c r="B91" s="1"/>
      <c r="C91" s="21">
        <v>0</v>
      </c>
      <c r="D91" s="21">
        <v>0</v>
      </c>
      <c r="E91" s="21">
        <v>0</v>
      </c>
      <c r="F91" s="21">
        <v>0</v>
      </c>
      <c r="G91" s="21">
        <v>0</v>
      </c>
      <c r="H91" s="21">
        <v>0</v>
      </c>
      <c r="I91" s="21">
        <v>0</v>
      </c>
      <c r="J91" s="21">
        <v>0</v>
      </c>
      <c r="K91" s="21">
        <v>0</v>
      </c>
      <c r="L91" s="21">
        <v>0</v>
      </c>
      <c r="M91" s="21">
        <v>0</v>
      </c>
      <c r="N91" s="21">
        <v>0</v>
      </c>
      <c r="O91" s="21">
        <v>0</v>
      </c>
      <c r="P91" s="21">
        <v>0</v>
      </c>
      <c r="Q91" s="21">
        <v>0</v>
      </c>
    </row>
    <row r="92" spans="1:17" x14ac:dyDescent="0.3">
      <c r="A92" s="1" t="s">
        <v>34</v>
      </c>
      <c r="B92" s="1"/>
      <c r="C92" s="21">
        <v>0</v>
      </c>
      <c r="D92" s="21">
        <v>0</v>
      </c>
      <c r="E92" s="21">
        <v>0</v>
      </c>
      <c r="F92" s="21">
        <v>0</v>
      </c>
      <c r="G92" s="21">
        <v>0</v>
      </c>
      <c r="H92" s="21">
        <v>0</v>
      </c>
      <c r="I92" s="21">
        <v>0</v>
      </c>
      <c r="J92" s="21">
        <v>0</v>
      </c>
      <c r="K92" s="21">
        <v>0</v>
      </c>
      <c r="L92" s="21">
        <v>0</v>
      </c>
      <c r="M92" s="21">
        <v>0</v>
      </c>
      <c r="N92" s="21">
        <v>0</v>
      </c>
      <c r="O92" s="21">
        <v>0</v>
      </c>
      <c r="P92" s="21">
        <v>0</v>
      </c>
      <c r="Q92" s="21">
        <v>0</v>
      </c>
    </row>
    <row r="93" spans="1:17" x14ac:dyDescent="0.3">
      <c r="A93" s="1"/>
      <c r="B93" s="34"/>
      <c r="C93" s="35"/>
      <c r="D93" s="35"/>
      <c r="E93" s="35"/>
      <c r="F93" s="35"/>
      <c r="G93" s="35"/>
      <c r="H93" s="35"/>
      <c r="I93" s="35"/>
      <c r="J93" s="35"/>
      <c r="K93" s="35"/>
      <c r="L93" s="35"/>
      <c r="M93" s="35"/>
      <c r="N93" s="35"/>
      <c r="O93" s="36"/>
      <c r="P93" s="36"/>
      <c r="Q93" s="35"/>
    </row>
    <row r="94" spans="1:17" x14ac:dyDescent="0.3">
      <c r="A94" s="3" t="s">
        <v>40</v>
      </c>
      <c r="B94" s="1"/>
      <c r="C94" s="1"/>
      <c r="D94" s="1"/>
      <c r="E94" s="1"/>
      <c r="F94" s="1"/>
      <c r="G94" s="1"/>
      <c r="H94" s="1"/>
      <c r="I94" s="1"/>
      <c r="J94" s="1"/>
      <c r="K94" s="1"/>
      <c r="L94" s="1"/>
      <c r="M94" s="1"/>
      <c r="N94" s="1"/>
      <c r="O94" s="1"/>
      <c r="P94" s="1"/>
      <c r="Q94" s="1"/>
    </row>
    <row r="95" spans="1:17" x14ac:dyDescent="0.3">
      <c r="A95" s="20" t="s">
        <v>46</v>
      </c>
      <c r="B95" s="1"/>
      <c r="C95" s="1"/>
      <c r="D95" s="1"/>
      <c r="E95" s="1"/>
      <c r="F95" s="1"/>
      <c r="G95" s="1"/>
      <c r="H95" s="1"/>
      <c r="I95" s="1"/>
      <c r="J95" s="1"/>
      <c r="K95" s="1"/>
      <c r="L95" s="1"/>
      <c r="M95" s="1"/>
      <c r="N95" s="1"/>
      <c r="O95" s="1"/>
      <c r="P95" s="1"/>
      <c r="Q95" s="1"/>
    </row>
    <row r="96" spans="1:17" x14ac:dyDescent="0.3">
      <c r="A96" s="1" t="s">
        <v>32</v>
      </c>
      <c r="B96" s="1"/>
      <c r="C96" s="21">
        <v>0</v>
      </c>
      <c r="D96" s="21">
        <v>0</v>
      </c>
      <c r="E96" s="21">
        <v>0</v>
      </c>
      <c r="F96" s="21">
        <v>0</v>
      </c>
      <c r="G96" s="21">
        <v>0</v>
      </c>
      <c r="H96" s="21">
        <v>0</v>
      </c>
      <c r="I96" s="21">
        <v>0</v>
      </c>
      <c r="J96" s="21">
        <v>0</v>
      </c>
      <c r="K96" s="21">
        <v>0</v>
      </c>
      <c r="L96" s="21">
        <v>0</v>
      </c>
      <c r="M96" s="21">
        <v>0</v>
      </c>
      <c r="N96" s="21">
        <v>0</v>
      </c>
      <c r="O96" s="21">
        <v>0</v>
      </c>
      <c r="P96" s="21">
        <v>0</v>
      </c>
      <c r="Q96" s="21">
        <v>0</v>
      </c>
    </row>
    <row r="97" spans="1:18" x14ac:dyDescent="0.3">
      <c r="A97" s="1" t="s">
        <v>33</v>
      </c>
      <c r="B97" s="1"/>
      <c r="C97" s="21">
        <v>0</v>
      </c>
      <c r="D97" s="21">
        <v>0</v>
      </c>
      <c r="E97" s="21">
        <v>0</v>
      </c>
      <c r="F97" s="21">
        <v>0</v>
      </c>
      <c r="G97" s="21">
        <v>0</v>
      </c>
      <c r="H97" s="21">
        <v>0</v>
      </c>
      <c r="I97" s="21">
        <v>0</v>
      </c>
      <c r="J97" s="21">
        <v>0</v>
      </c>
      <c r="K97" s="21">
        <v>0</v>
      </c>
      <c r="L97" s="21">
        <v>0</v>
      </c>
      <c r="M97" s="21">
        <v>0</v>
      </c>
      <c r="N97" s="21">
        <v>0</v>
      </c>
      <c r="O97" s="21">
        <v>0</v>
      </c>
      <c r="P97" s="21">
        <v>0</v>
      </c>
      <c r="Q97" s="21">
        <v>0</v>
      </c>
    </row>
    <row r="98" spans="1:18" x14ac:dyDescent="0.3">
      <c r="A98" s="1" t="s">
        <v>34</v>
      </c>
      <c r="B98" s="1"/>
      <c r="C98" s="21">
        <v>0</v>
      </c>
      <c r="D98" s="21">
        <v>0</v>
      </c>
      <c r="E98" s="21">
        <v>0</v>
      </c>
      <c r="F98" s="21">
        <v>0</v>
      </c>
      <c r="G98" s="21">
        <v>0</v>
      </c>
      <c r="H98" s="21">
        <v>0</v>
      </c>
      <c r="I98" s="21">
        <v>0</v>
      </c>
      <c r="J98" s="21">
        <v>0</v>
      </c>
      <c r="K98" s="21">
        <v>0</v>
      </c>
      <c r="L98" s="21">
        <v>0</v>
      </c>
      <c r="M98" s="21">
        <v>0</v>
      </c>
      <c r="N98" s="21">
        <v>0</v>
      </c>
      <c r="O98" s="21">
        <v>0</v>
      </c>
      <c r="P98" s="21">
        <v>0</v>
      </c>
      <c r="Q98" s="21">
        <v>0</v>
      </c>
    </row>
    <row r="99" spans="1:18" x14ac:dyDescent="0.3">
      <c r="A99" s="1"/>
      <c r="B99" s="37"/>
      <c r="C99" s="35"/>
      <c r="D99" s="35"/>
      <c r="E99" s="35"/>
      <c r="F99" s="35"/>
      <c r="G99" s="35"/>
      <c r="H99" s="35"/>
      <c r="I99" s="35"/>
      <c r="J99" s="35"/>
      <c r="K99" s="35"/>
      <c r="L99" s="35"/>
      <c r="M99" s="35"/>
      <c r="N99" s="35"/>
      <c r="O99" s="1"/>
      <c r="P99" s="38"/>
      <c r="Q99" s="35"/>
    </row>
    <row r="100" spans="1:18" x14ac:dyDescent="0.3">
      <c r="A100" s="3" t="s">
        <v>41</v>
      </c>
      <c r="B100" s="3"/>
      <c r="C100" s="23">
        <f t="shared" ref="C100" si="12">SUM(C96,C90,C84,C78,C72)</f>
        <v>0</v>
      </c>
      <c r="D100" s="23">
        <f t="shared" ref="D100:G100" si="13">SUM(D96,D90,D84,D78,D72)</f>
        <v>0</v>
      </c>
      <c r="E100" s="23">
        <f t="shared" si="13"/>
        <v>0</v>
      </c>
      <c r="F100" s="23">
        <f t="shared" si="13"/>
        <v>0</v>
      </c>
      <c r="G100" s="23">
        <f t="shared" si="13"/>
        <v>0</v>
      </c>
      <c r="H100" s="23">
        <f t="shared" ref="H100:Q102" si="14">SUM(H96,H90,H84,H78,H72)</f>
        <v>0</v>
      </c>
      <c r="I100" s="23">
        <f t="shared" si="14"/>
        <v>0</v>
      </c>
      <c r="J100" s="23">
        <f t="shared" si="14"/>
        <v>0</v>
      </c>
      <c r="K100" s="23">
        <f t="shared" si="14"/>
        <v>0</v>
      </c>
      <c r="L100" s="23">
        <f t="shared" si="14"/>
        <v>0</v>
      </c>
      <c r="M100" s="23">
        <f t="shared" si="14"/>
        <v>0</v>
      </c>
      <c r="N100" s="23">
        <f t="shared" si="14"/>
        <v>0</v>
      </c>
      <c r="O100" s="23">
        <f t="shared" si="14"/>
        <v>0</v>
      </c>
      <c r="P100" s="23">
        <f t="shared" si="14"/>
        <v>0</v>
      </c>
      <c r="Q100" s="23">
        <f t="shared" si="14"/>
        <v>0</v>
      </c>
      <c r="R100" s="22"/>
    </row>
    <row r="101" spans="1:18" x14ac:dyDescent="0.3">
      <c r="A101" s="3" t="s">
        <v>42</v>
      </c>
      <c r="B101" s="3"/>
      <c r="C101" s="23">
        <f t="shared" ref="C101" si="15">SUM(C97,C91,C85,C79,C73)</f>
        <v>0</v>
      </c>
      <c r="D101" s="23">
        <f t="shared" ref="D101:G101" si="16">SUM(D97,D91,D85,D79,D73)</f>
        <v>0</v>
      </c>
      <c r="E101" s="23">
        <f t="shared" si="16"/>
        <v>0</v>
      </c>
      <c r="F101" s="23">
        <f t="shared" si="16"/>
        <v>0</v>
      </c>
      <c r="G101" s="23">
        <f t="shared" si="16"/>
        <v>0</v>
      </c>
      <c r="H101" s="23">
        <f t="shared" si="14"/>
        <v>0</v>
      </c>
      <c r="I101" s="23">
        <f t="shared" si="14"/>
        <v>0</v>
      </c>
      <c r="J101" s="23">
        <f t="shared" si="14"/>
        <v>0</v>
      </c>
      <c r="K101" s="23">
        <f t="shared" si="14"/>
        <v>0</v>
      </c>
      <c r="L101" s="23">
        <f t="shared" si="14"/>
        <v>0</v>
      </c>
      <c r="M101" s="23">
        <f t="shared" si="14"/>
        <v>0</v>
      </c>
      <c r="N101" s="23">
        <f t="shared" si="14"/>
        <v>0</v>
      </c>
      <c r="O101" s="23">
        <f t="shared" si="14"/>
        <v>0</v>
      </c>
      <c r="P101" s="23">
        <f t="shared" si="14"/>
        <v>0</v>
      </c>
      <c r="Q101" s="23">
        <f t="shared" si="14"/>
        <v>0</v>
      </c>
      <c r="R101" s="22"/>
    </row>
    <row r="102" spans="1:18" x14ac:dyDescent="0.3">
      <c r="A102" s="3" t="s">
        <v>43</v>
      </c>
      <c r="B102" s="3"/>
      <c r="C102" s="24">
        <f t="shared" ref="C102" si="17">SUM(C98,C92,C86,C80,C74)</f>
        <v>0</v>
      </c>
      <c r="D102" s="24">
        <f t="shared" ref="D102:G102" si="18">SUM(D98,D92,D86,D80,D74)</f>
        <v>0</v>
      </c>
      <c r="E102" s="24">
        <f t="shared" si="18"/>
        <v>0</v>
      </c>
      <c r="F102" s="24">
        <f t="shared" si="18"/>
        <v>0</v>
      </c>
      <c r="G102" s="24">
        <f t="shared" si="18"/>
        <v>0</v>
      </c>
      <c r="H102" s="24">
        <f t="shared" si="14"/>
        <v>0</v>
      </c>
      <c r="I102" s="24">
        <f t="shared" si="14"/>
        <v>0</v>
      </c>
      <c r="J102" s="24">
        <f t="shared" si="14"/>
        <v>0</v>
      </c>
      <c r="K102" s="24">
        <f t="shared" si="14"/>
        <v>0</v>
      </c>
      <c r="L102" s="24">
        <f t="shared" si="14"/>
        <v>0</v>
      </c>
      <c r="M102" s="24">
        <f t="shared" si="14"/>
        <v>0</v>
      </c>
      <c r="N102" s="24">
        <f t="shared" si="14"/>
        <v>0</v>
      </c>
      <c r="O102" s="24">
        <f t="shared" si="14"/>
        <v>0</v>
      </c>
      <c r="P102" s="24">
        <f t="shared" si="14"/>
        <v>0</v>
      </c>
      <c r="Q102" s="24">
        <f t="shared" si="14"/>
        <v>0</v>
      </c>
    </row>
    <row r="103" spans="1:18" x14ac:dyDescent="0.3">
      <c r="A103" s="25"/>
      <c r="B103" s="39"/>
      <c r="C103" s="39"/>
      <c r="D103" s="39"/>
      <c r="E103" s="39"/>
      <c r="F103" s="39"/>
      <c r="G103" s="39"/>
      <c r="H103" s="40"/>
      <c r="I103" s="40"/>
      <c r="J103" s="25"/>
      <c r="K103" s="41"/>
      <c r="L103" s="40"/>
    </row>
  </sheetData>
  <mergeCells count="9">
    <mergeCell ref="A17:K17"/>
    <mergeCell ref="A18:J18"/>
    <mergeCell ref="A19:I19"/>
    <mergeCell ref="A9:L9"/>
    <mergeCell ref="A10:L10"/>
    <mergeCell ref="A12:H12"/>
    <mergeCell ref="A13:H13"/>
    <mergeCell ref="A14:G14"/>
    <mergeCell ref="A15:G15"/>
  </mergeCells>
  <dataValidations count="1">
    <dataValidation allowBlank="1" showInputMessage="1" showErrorMessage="1" promptTitle="Date Format" prompt="E.g:  &quot;August 1, 2011&quot;" sqref="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xr:uid="{70D2E8BA-B211-44FC-9359-451E6BB929E8}"/>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55DE9-93FB-4187-B73A-DB8CB3F07A3A}">
  <dimension ref="A1:AY101"/>
  <sheetViews>
    <sheetView topLeftCell="A58" zoomScale="85" zoomScaleNormal="85" workbookViewId="0">
      <selection activeCell="H102" sqref="H102"/>
    </sheetView>
  </sheetViews>
  <sheetFormatPr defaultColWidth="8.5546875" defaultRowHeight="14.4" x14ac:dyDescent="0.3"/>
  <cols>
    <col min="1" max="1" width="36.44140625" style="10" customWidth="1"/>
    <col min="2" max="2" width="19.33203125" style="10" customWidth="1"/>
    <col min="3" max="4" width="18" style="10" customWidth="1"/>
    <col min="5" max="18" width="14.5546875" style="10" customWidth="1"/>
    <col min="19" max="19" width="12.5546875" style="10" customWidth="1"/>
    <col min="20" max="37" width="14.5546875" style="10" customWidth="1"/>
    <col min="38" max="38" width="15.6640625" style="10" customWidth="1"/>
    <col min="39" max="39" width="18.109375" style="10" customWidth="1"/>
    <col min="40" max="40" width="14.5546875" style="10" customWidth="1"/>
    <col min="41" max="41" width="12.88671875" style="10" customWidth="1"/>
    <col min="42" max="42" width="12.88671875" style="10" bestFit="1" customWidth="1"/>
    <col min="43" max="43" width="13" style="10" customWidth="1"/>
    <col min="44" max="44" width="13.33203125" style="10" customWidth="1"/>
    <col min="45" max="45" width="12.88671875" style="10" bestFit="1" customWidth="1"/>
    <col min="46" max="46" width="13.6640625" style="10" customWidth="1"/>
    <col min="47" max="47" width="13" style="10" customWidth="1"/>
    <col min="48" max="48" width="12.88671875" style="10" bestFit="1" customWidth="1"/>
    <col min="49" max="49" width="12.44140625" style="10" customWidth="1"/>
    <col min="50" max="50" width="8.5546875" style="10"/>
    <col min="51" max="51" width="11.33203125" style="10" bestFit="1" customWidth="1"/>
    <col min="52" max="16384" width="8.5546875" style="10"/>
  </cols>
  <sheetData>
    <row r="1" spans="1:29" s="2" customFormat="1" x14ac:dyDescent="0.3">
      <c r="A1" s="1"/>
      <c r="B1" s="1"/>
      <c r="C1" s="1"/>
      <c r="D1" s="1"/>
      <c r="E1" s="1"/>
      <c r="F1" s="1"/>
      <c r="G1" s="1"/>
      <c r="H1" s="1"/>
      <c r="I1" s="1"/>
      <c r="J1" s="1"/>
      <c r="K1" s="1"/>
      <c r="L1" s="1"/>
      <c r="M1" s="1"/>
      <c r="N1" s="1"/>
      <c r="O1" s="1"/>
      <c r="P1" s="1"/>
      <c r="Q1" s="1"/>
      <c r="R1" s="1"/>
      <c r="S1" s="168" t="s">
        <v>0</v>
      </c>
      <c r="T1" s="4" t="s">
        <v>112</v>
      </c>
    </row>
    <row r="2" spans="1:29" s="2" customFormat="1" x14ac:dyDescent="0.3">
      <c r="A2" s="1"/>
      <c r="B2" s="1"/>
      <c r="C2" s="1"/>
      <c r="D2" s="1"/>
      <c r="E2" s="1"/>
      <c r="F2" s="1"/>
      <c r="G2" s="1"/>
      <c r="H2" s="1"/>
      <c r="I2" s="1"/>
      <c r="J2" s="1"/>
      <c r="K2" s="1"/>
      <c r="L2" s="1"/>
      <c r="M2" s="1"/>
      <c r="N2" s="1"/>
      <c r="O2" s="1"/>
      <c r="P2" s="1"/>
      <c r="Q2" s="1"/>
      <c r="R2" s="1"/>
      <c r="S2" s="168" t="s">
        <v>1</v>
      </c>
      <c r="T2" s="5" t="s">
        <v>113</v>
      </c>
    </row>
    <row r="3" spans="1:29" s="2" customFormat="1" x14ac:dyDescent="0.3">
      <c r="A3" s="1"/>
      <c r="B3" s="1"/>
      <c r="C3" s="1"/>
      <c r="D3" s="1"/>
      <c r="E3" s="1"/>
      <c r="F3" s="1"/>
      <c r="G3" s="1"/>
      <c r="H3" s="1"/>
      <c r="I3" s="1"/>
      <c r="J3" s="1"/>
      <c r="K3" s="1"/>
      <c r="L3" s="1"/>
      <c r="M3" s="1"/>
      <c r="N3" s="1"/>
      <c r="O3" s="1"/>
      <c r="P3" s="1"/>
      <c r="Q3" s="1"/>
      <c r="R3" s="1"/>
      <c r="S3" s="168" t="s">
        <v>2</v>
      </c>
      <c r="T3" s="5">
        <v>5</v>
      </c>
    </row>
    <row r="4" spans="1:29" s="2" customFormat="1" ht="15.6" x14ac:dyDescent="0.3">
      <c r="A4" s="42"/>
      <c r="B4" s="42"/>
      <c r="C4" s="1"/>
      <c r="D4" s="1"/>
      <c r="E4" s="1"/>
      <c r="F4" s="1"/>
      <c r="G4" s="1"/>
      <c r="H4" s="1"/>
      <c r="I4" s="1"/>
      <c r="J4" s="1"/>
      <c r="K4" s="1"/>
      <c r="L4" s="1"/>
      <c r="M4" s="1"/>
      <c r="N4" s="1"/>
      <c r="O4" s="1"/>
      <c r="P4" s="1"/>
      <c r="Q4" s="1"/>
      <c r="R4" s="1"/>
      <c r="S4" s="168" t="s">
        <v>4</v>
      </c>
      <c r="T4" s="5">
        <v>3</v>
      </c>
    </row>
    <row r="5" spans="1:29" s="2" customFormat="1" x14ac:dyDescent="0.3">
      <c r="A5" s="1"/>
      <c r="B5" s="1"/>
      <c r="C5" s="1"/>
      <c r="D5" s="1"/>
      <c r="E5" s="1"/>
      <c r="F5" s="1"/>
      <c r="G5" s="1"/>
      <c r="H5" s="1"/>
      <c r="I5" s="1"/>
      <c r="J5" s="1"/>
      <c r="K5" s="1"/>
      <c r="L5" s="1"/>
      <c r="M5" s="1"/>
      <c r="N5" s="1"/>
      <c r="O5" s="1"/>
      <c r="P5" s="1"/>
      <c r="Q5" s="1"/>
      <c r="R5" s="1"/>
      <c r="S5" s="168" t="s">
        <v>5</v>
      </c>
      <c r="T5" s="7"/>
    </row>
    <row r="6" spans="1:29" s="2" customFormat="1" x14ac:dyDescent="0.3">
      <c r="A6" s="1"/>
      <c r="B6" s="1"/>
      <c r="C6" s="1"/>
      <c r="D6" s="1"/>
      <c r="E6" s="1"/>
      <c r="F6" s="1"/>
      <c r="G6" s="1"/>
      <c r="H6" s="1"/>
      <c r="I6" s="1"/>
      <c r="J6" s="1"/>
      <c r="K6" s="1"/>
      <c r="L6" s="1"/>
      <c r="M6" s="1"/>
      <c r="N6" s="1"/>
      <c r="O6" s="1"/>
      <c r="P6" s="1"/>
      <c r="Q6" s="1"/>
      <c r="R6" s="1"/>
      <c r="S6" s="168"/>
      <c r="T6" s="4"/>
    </row>
    <row r="7" spans="1:29" s="2" customFormat="1" x14ac:dyDescent="0.3">
      <c r="A7" s="1"/>
      <c r="B7" s="1"/>
      <c r="C7" s="1"/>
      <c r="D7" s="1"/>
      <c r="E7" s="1"/>
      <c r="F7" s="1"/>
      <c r="G7" s="1"/>
      <c r="H7" s="1"/>
      <c r="I7" s="1"/>
      <c r="J7" s="1"/>
      <c r="K7" s="1"/>
      <c r="L7" s="1"/>
      <c r="M7" s="1"/>
      <c r="N7" s="1"/>
      <c r="O7" s="1"/>
      <c r="P7" s="1"/>
      <c r="Q7" s="1"/>
      <c r="R7" s="1"/>
      <c r="S7" s="168" t="s">
        <v>6</v>
      </c>
      <c r="T7" s="174">
        <v>45362</v>
      </c>
    </row>
    <row r="8" spans="1:29" s="2" customFormat="1" x14ac:dyDescent="0.3">
      <c r="A8" s="1"/>
      <c r="B8" s="1"/>
      <c r="C8" s="1"/>
      <c r="D8" s="1"/>
      <c r="E8" s="1"/>
      <c r="F8" s="1"/>
      <c r="G8" s="1"/>
      <c r="H8" s="1"/>
      <c r="I8" s="1"/>
      <c r="J8" s="1"/>
      <c r="K8" s="1"/>
      <c r="L8" s="1"/>
      <c r="M8" s="1"/>
      <c r="N8" s="1"/>
      <c r="O8" s="1"/>
      <c r="P8" s="1"/>
      <c r="Q8" s="1"/>
      <c r="R8" s="1"/>
      <c r="S8" s="1"/>
      <c r="T8" s="1"/>
      <c r="U8" s="1"/>
      <c r="V8" s="1"/>
      <c r="W8" s="1"/>
      <c r="X8" s="1"/>
      <c r="Y8" s="1"/>
      <c r="Z8" s="8"/>
      <c r="AA8" s="8"/>
      <c r="AB8" s="8"/>
      <c r="AC8" s="8"/>
    </row>
    <row r="9" spans="1:29" s="2" customFormat="1" ht="17.399999999999999" x14ac:dyDescent="0.3">
      <c r="A9" s="182" t="s">
        <v>47</v>
      </c>
      <c r="B9" s="182"/>
      <c r="C9" s="182"/>
      <c r="D9" s="182"/>
      <c r="E9" s="182"/>
      <c r="F9" s="182"/>
      <c r="G9" s="182"/>
      <c r="H9" s="182"/>
      <c r="I9" s="182"/>
      <c r="J9" s="182"/>
      <c r="K9" s="182"/>
      <c r="L9" s="182"/>
      <c r="M9" s="182"/>
      <c r="N9" s="182"/>
      <c r="O9" s="182"/>
      <c r="P9" s="182"/>
      <c r="Q9" s="182"/>
      <c r="R9" s="182"/>
      <c r="S9" s="182"/>
      <c r="T9" s="182"/>
      <c r="U9" s="182"/>
      <c r="V9" s="182"/>
      <c r="W9" s="182"/>
      <c r="X9" s="9"/>
      <c r="Y9" s="9"/>
      <c r="Z9" s="9"/>
      <c r="AA9" s="8"/>
      <c r="AB9" s="8"/>
      <c r="AC9" s="8"/>
    </row>
    <row r="10" spans="1:29" s="2" customFormat="1" ht="39.75" customHeight="1" x14ac:dyDescent="0.3">
      <c r="A10" s="191" t="s">
        <v>48</v>
      </c>
      <c r="B10" s="191"/>
      <c r="C10" s="191"/>
      <c r="D10" s="191"/>
      <c r="E10" s="191"/>
      <c r="F10" s="191"/>
      <c r="G10" s="191"/>
      <c r="H10" s="191"/>
      <c r="I10" s="191"/>
      <c r="J10" s="191"/>
      <c r="K10" s="191"/>
      <c r="L10" s="191"/>
      <c r="M10" s="191"/>
      <c r="N10" s="191"/>
      <c r="O10" s="191"/>
      <c r="P10" s="191"/>
      <c r="Q10" s="191"/>
      <c r="R10" s="191"/>
      <c r="S10" s="191"/>
      <c r="T10" s="191"/>
      <c r="U10" s="191"/>
      <c r="V10" s="191"/>
      <c r="W10" s="191"/>
      <c r="X10" s="9"/>
      <c r="Y10" s="9"/>
      <c r="Z10" s="9"/>
      <c r="AA10" s="8"/>
      <c r="AB10" s="8"/>
      <c r="AC10" s="8"/>
    </row>
    <row r="11" spans="1:29" s="2" customFormat="1" ht="17.399999999999999" x14ac:dyDescent="0.3">
      <c r="A11" s="9"/>
      <c r="B11" s="9"/>
      <c r="C11" s="9"/>
      <c r="D11" s="9"/>
      <c r="E11" s="9"/>
      <c r="F11" s="9"/>
      <c r="G11" s="9"/>
      <c r="H11" s="9"/>
      <c r="I11" s="9"/>
      <c r="J11" s="9"/>
      <c r="K11" s="9"/>
      <c r="L11" s="9"/>
      <c r="M11" s="9"/>
      <c r="N11" s="9"/>
      <c r="O11" s="9"/>
      <c r="P11" s="9"/>
      <c r="Q11" s="9"/>
      <c r="R11" s="9"/>
      <c r="S11" s="9"/>
      <c r="T11" s="9"/>
      <c r="U11" s="9"/>
      <c r="V11" s="9"/>
      <c r="W11" s="9"/>
      <c r="X11" s="9"/>
      <c r="Y11" s="9"/>
      <c r="Z11" s="9"/>
      <c r="AA11" s="8"/>
      <c r="AB11" s="8"/>
      <c r="AC11" s="8"/>
    </row>
    <row r="12" spans="1:29" x14ac:dyDescent="0.3">
      <c r="A12" s="192" t="s">
        <v>49</v>
      </c>
      <c r="B12" s="192"/>
      <c r="C12" s="192"/>
      <c r="D12" s="192"/>
      <c r="E12" s="192"/>
      <c r="F12" s="192"/>
      <c r="G12" s="192"/>
      <c r="H12" s="192"/>
      <c r="I12" s="192"/>
      <c r="J12" s="192"/>
      <c r="K12" s="192"/>
      <c r="L12" s="192"/>
      <c r="M12" s="192"/>
      <c r="N12" s="192"/>
      <c r="O12" s="192"/>
      <c r="P12" s="192"/>
      <c r="Q12" s="192"/>
      <c r="R12" s="192"/>
      <c r="S12" s="192"/>
      <c r="T12" s="192"/>
      <c r="U12" s="192"/>
      <c r="V12" s="192"/>
      <c r="W12" s="192"/>
    </row>
    <row r="13" spans="1:29" x14ac:dyDescent="0.3">
      <c r="A13" s="192" t="s">
        <v>50</v>
      </c>
      <c r="B13" s="192"/>
      <c r="C13" s="192"/>
      <c r="D13" s="192"/>
      <c r="E13" s="192"/>
      <c r="F13" s="192"/>
      <c r="G13" s="192"/>
      <c r="H13" s="192"/>
      <c r="I13" s="192"/>
      <c r="J13" s="192"/>
      <c r="K13" s="192"/>
      <c r="L13" s="192"/>
      <c r="M13" s="192"/>
      <c r="N13" s="192"/>
      <c r="O13" s="192"/>
      <c r="P13" s="192"/>
      <c r="Q13" s="192"/>
      <c r="R13" s="192"/>
      <c r="S13" s="192"/>
      <c r="T13" s="192"/>
      <c r="U13" s="192"/>
      <c r="V13" s="192"/>
      <c r="W13" s="192"/>
    </row>
    <row r="14" spans="1:29" x14ac:dyDescent="0.3">
      <c r="A14" s="10" t="s">
        <v>51</v>
      </c>
    </row>
    <row r="15" spans="1:29" x14ac:dyDescent="0.3">
      <c r="A15" s="192" t="s">
        <v>52</v>
      </c>
      <c r="B15" s="192"/>
      <c r="C15" s="192"/>
      <c r="D15" s="192"/>
      <c r="E15" s="192"/>
      <c r="F15" s="192"/>
      <c r="G15" s="192"/>
      <c r="H15" s="192"/>
      <c r="I15" s="192"/>
      <c r="J15" s="192"/>
      <c r="K15" s="192"/>
      <c r="L15" s="192"/>
      <c r="M15" s="192"/>
      <c r="N15" s="192"/>
      <c r="O15" s="192"/>
      <c r="P15" s="192"/>
      <c r="Q15" s="192"/>
      <c r="R15" s="192"/>
      <c r="S15" s="192"/>
      <c r="T15" s="192"/>
      <c r="U15" s="192"/>
      <c r="V15" s="192"/>
      <c r="W15" s="192"/>
    </row>
    <row r="16" spans="1:29" ht="15" thickBot="1" x14ac:dyDescent="0.35">
      <c r="T16" s="193"/>
      <c r="U16" s="193"/>
      <c r="V16" s="193"/>
    </row>
    <row r="17" spans="1:49" ht="15" thickBot="1" x14ac:dyDescent="0.35">
      <c r="A17" s="168"/>
      <c r="B17" s="168"/>
      <c r="C17" s="43"/>
      <c r="D17" s="168"/>
      <c r="E17" s="185">
        <v>2015</v>
      </c>
      <c r="F17" s="187"/>
      <c r="G17" s="186"/>
      <c r="H17" s="185">
        <v>2016</v>
      </c>
      <c r="I17" s="187"/>
      <c r="J17" s="186"/>
      <c r="K17" s="185">
        <v>2017</v>
      </c>
      <c r="L17" s="187"/>
      <c r="M17" s="186"/>
      <c r="N17" s="185">
        <v>2018</v>
      </c>
      <c r="O17" s="187"/>
      <c r="P17" s="186"/>
      <c r="Q17" s="185">
        <v>2019</v>
      </c>
      <c r="R17" s="187"/>
      <c r="S17" s="186"/>
      <c r="T17" s="185">
        <v>2020</v>
      </c>
      <c r="U17" s="187"/>
      <c r="V17" s="186"/>
      <c r="W17" s="185">
        <v>2021</v>
      </c>
      <c r="X17" s="187"/>
      <c r="Y17" s="186"/>
      <c r="Z17" s="185">
        <v>2022</v>
      </c>
      <c r="AA17" s="187"/>
      <c r="AB17" s="186"/>
      <c r="AC17" s="185">
        <v>2023</v>
      </c>
      <c r="AD17" s="187"/>
      <c r="AE17" s="186"/>
      <c r="AF17" s="185">
        <v>2024</v>
      </c>
      <c r="AG17" s="187"/>
      <c r="AH17" s="186"/>
      <c r="AI17" s="185">
        <v>2025</v>
      </c>
      <c r="AJ17" s="187"/>
      <c r="AK17" s="186"/>
      <c r="AL17" s="185">
        <v>2026</v>
      </c>
      <c r="AM17" s="187"/>
      <c r="AN17" s="186"/>
      <c r="AO17" s="185">
        <v>2027</v>
      </c>
      <c r="AP17" s="187"/>
      <c r="AQ17" s="186"/>
      <c r="AR17" s="185">
        <v>2028</v>
      </c>
      <c r="AS17" s="187"/>
      <c r="AT17" s="186"/>
      <c r="AU17" s="185">
        <v>2029</v>
      </c>
      <c r="AV17" s="187"/>
      <c r="AW17" s="186"/>
    </row>
    <row r="18" spans="1:49" x14ac:dyDescent="0.3">
      <c r="A18" s="1"/>
      <c r="B18" s="1"/>
      <c r="C18" s="1"/>
      <c r="D18" s="1"/>
      <c r="E18" s="1"/>
      <c r="F18" s="168" t="s">
        <v>53</v>
      </c>
      <c r="G18" s="169" t="s">
        <v>54</v>
      </c>
      <c r="H18" s="1"/>
      <c r="I18" s="168" t="s">
        <v>53</v>
      </c>
      <c r="J18" s="169" t="s">
        <v>54</v>
      </c>
      <c r="K18" s="1"/>
      <c r="L18" s="168" t="s">
        <v>53</v>
      </c>
      <c r="M18" s="169" t="s">
        <v>54</v>
      </c>
      <c r="N18" s="1"/>
      <c r="O18" s="168" t="s">
        <v>53</v>
      </c>
      <c r="P18" s="169" t="s">
        <v>54</v>
      </c>
      <c r="Q18" s="1"/>
      <c r="R18" s="168" t="s">
        <v>53</v>
      </c>
      <c r="S18" s="169" t="s">
        <v>54</v>
      </c>
      <c r="T18" s="1"/>
      <c r="U18" s="168" t="s">
        <v>53</v>
      </c>
      <c r="V18" s="169" t="s">
        <v>54</v>
      </c>
      <c r="W18" s="1"/>
      <c r="X18" s="168" t="s">
        <v>53</v>
      </c>
      <c r="Y18" s="169" t="s">
        <v>54</v>
      </c>
      <c r="Z18" s="1"/>
      <c r="AA18" s="168" t="s">
        <v>53</v>
      </c>
      <c r="AB18" s="169" t="s">
        <v>54</v>
      </c>
      <c r="AC18" s="1"/>
      <c r="AD18" s="168" t="s">
        <v>53</v>
      </c>
      <c r="AE18" s="169" t="s">
        <v>54</v>
      </c>
      <c r="AF18" s="1"/>
      <c r="AG18" s="168" t="s">
        <v>53</v>
      </c>
      <c r="AH18" s="169" t="s">
        <v>54</v>
      </c>
      <c r="AI18" s="1"/>
      <c r="AJ18" s="168" t="s">
        <v>53</v>
      </c>
      <c r="AK18" s="169" t="s">
        <v>54</v>
      </c>
      <c r="AL18" s="1"/>
      <c r="AM18" s="168" t="s">
        <v>53</v>
      </c>
      <c r="AN18" s="169" t="s">
        <v>54</v>
      </c>
      <c r="AO18" s="1"/>
      <c r="AP18" s="168" t="s">
        <v>53</v>
      </c>
      <c r="AQ18" s="169" t="s">
        <v>54</v>
      </c>
      <c r="AR18" s="1"/>
      <c r="AS18" s="168" t="s">
        <v>53</v>
      </c>
      <c r="AT18" s="169" t="s">
        <v>54</v>
      </c>
      <c r="AU18" s="1"/>
      <c r="AV18" s="168" t="s">
        <v>53</v>
      </c>
      <c r="AW18" s="169" t="s">
        <v>54</v>
      </c>
    </row>
    <row r="19" spans="1:49" x14ac:dyDescent="0.3">
      <c r="A19" s="44"/>
      <c r="B19" s="44"/>
      <c r="C19" s="45"/>
      <c r="D19" s="45"/>
      <c r="E19" s="45" t="s">
        <v>55</v>
      </c>
      <c r="F19" s="46">
        <v>0.06</v>
      </c>
      <c r="G19" s="46">
        <v>0.94</v>
      </c>
      <c r="H19" s="45" t="s">
        <v>55</v>
      </c>
      <c r="I19" s="46">
        <v>0.06</v>
      </c>
      <c r="J19" s="46">
        <v>0.94</v>
      </c>
      <c r="K19" s="45" t="s">
        <v>55</v>
      </c>
      <c r="L19" s="46">
        <v>0.06</v>
      </c>
      <c r="M19" s="46">
        <v>0.94</v>
      </c>
      <c r="N19" s="45" t="s">
        <v>55</v>
      </c>
      <c r="O19" s="46">
        <v>0.06</v>
      </c>
      <c r="P19" s="46">
        <v>0.94</v>
      </c>
      <c r="Q19" s="45" t="s">
        <v>55</v>
      </c>
      <c r="R19" s="46">
        <v>0.06</v>
      </c>
      <c r="S19" s="46">
        <v>0.94</v>
      </c>
      <c r="T19" s="45" t="s">
        <v>55</v>
      </c>
      <c r="U19" s="46">
        <v>0.06</v>
      </c>
      <c r="V19" s="46">
        <v>0.94</v>
      </c>
      <c r="W19" s="45" t="s">
        <v>55</v>
      </c>
      <c r="X19" s="46">
        <v>0.06</v>
      </c>
      <c r="Y19" s="46">
        <v>0.94</v>
      </c>
      <c r="Z19" s="45" t="s">
        <v>55</v>
      </c>
      <c r="AA19" s="46">
        <v>0.06</v>
      </c>
      <c r="AB19" s="46">
        <v>0.94</v>
      </c>
      <c r="AC19" s="45" t="s">
        <v>55</v>
      </c>
      <c r="AD19" s="46">
        <v>0.06</v>
      </c>
      <c r="AE19" s="46">
        <v>0.94</v>
      </c>
      <c r="AF19" s="45" t="s">
        <v>55</v>
      </c>
      <c r="AG19" s="46">
        <v>0.06</v>
      </c>
      <c r="AH19" s="46">
        <v>0.94</v>
      </c>
      <c r="AI19" s="45" t="s">
        <v>55</v>
      </c>
      <c r="AJ19" s="46">
        <v>0.06</v>
      </c>
      <c r="AK19" s="46">
        <v>0.94</v>
      </c>
      <c r="AL19" s="45" t="s">
        <v>55</v>
      </c>
      <c r="AM19" s="46">
        <v>0.06</v>
      </c>
      <c r="AN19" s="46">
        <v>0.94</v>
      </c>
      <c r="AO19" s="45" t="s">
        <v>55</v>
      </c>
      <c r="AP19" s="46">
        <v>0.06</v>
      </c>
      <c r="AQ19" s="46">
        <v>0.94</v>
      </c>
      <c r="AR19" s="45" t="s">
        <v>55</v>
      </c>
      <c r="AS19" s="46">
        <v>0.06</v>
      </c>
      <c r="AT19" s="46">
        <v>0.94</v>
      </c>
      <c r="AU19" s="45" t="s">
        <v>55</v>
      </c>
      <c r="AV19" s="46">
        <v>0.06</v>
      </c>
      <c r="AW19" s="46">
        <v>0.94</v>
      </c>
    </row>
    <row r="20" spans="1:49" x14ac:dyDescent="0.3">
      <c r="A20" s="168" t="s">
        <v>56</v>
      </c>
      <c r="B20" s="168"/>
      <c r="C20" s="31"/>
      <c r="D20" s="31"/>
      <c r="E20" s="47">
        <f>F83</f>
        <v>0</v>
      </c>
      <c r="F20" s="48">
        <f>E20*F19</f>
        <v>0</v>
      </c>
      <c r="G20" s="49">
        <f>E20*G19</f>
        <v>0</v>
      </c>
      <c r="H20" s="47">
        <f>G83</f>
        <v>0</v>
      </c>
      <c r="I20" s="48">
        <f>H20*I19</f>
        <v>0</v>
      </c>
      <c r="J20" s="49">
        <f>H20*J19</f>
        <v>0</v>
      </c>
      <c r="K20" s="47">
        <f>H83</f>
        <v>1045543.7389090909</v>
      </c>
      <c r="L20" s="48">
        <f>K20*L19</f>
        <v>62732.62433454545</v>
      </c>
      <c r="M20" s="49">
        <f>K20*M19</f>
        <v>982811.11457454541</v>
      </c>
      <c r="N20" s="47">
        <f>I83</f>
        <v>2052363.6356363636</v>
      </c>
      <c r="O20" s="48">
        <f>N20*O19</f>
        <v>123141.81813818181</v>
      </c>
      <c r="P20" s="49">
        <f>N20*P19</f>
        <v>1929221.8174981817</v>
      </c>
      <c r="Q20" s="47">
        <f>J83</f>
        <v>3646663.8893372384</v>
      </c>
      <c r="R20" s="48">
        <f>Q20*R19</f>
        <v>218799.8333602343</v>
      </c>
      <c r="S20" s="49">
        <f>Q20*S19</f>
        <v>3427864.0559770041</v>
      </c>
      <c r="T20" s="47">
        <f>K83</f>
        <v>4892060.6787927076</v>
      </c>
      <c r="U20" s="48">
        <f>T20*U19</f>
        <v>293523.64072756242</v>
      </c>
      <c r="V20" s="49">
        <f>T20*V19</f>
        <v>4598537.0380651448</v>
      </c>
      <c r="W20" s="47">
        <f>L83</f>
        <v>4327069.5745479185</v>
      </c>
      <c r="X20" s="48">
        <f>W20*X19</f>
        <v>259624.17447287511</v>
      </c>
      <c r="Y20" s="49">
        <f>W20*Y19</f>
        <v>4067445.4000750431</v>
      </c>
      <c r="Z20" s="50">
        <f>M83</f>
        <v>3780608.744730968</v>
      </c>
      <c r="AA20" s="48">
        <f>Z20*AA19</f>
        <v>226836.52468385806</v>
      </c>
      <c r="AB20" s="49">
        <f>Z20*AB19</f>
        <v>3553772.2200471098</v>
      </c>
      <c r="AC20" s="50">
        <f>N83</f>
        <v>2971220.8107445892</v>
      </c>
      <c r="AD20" s="48">
        <f>AC20*AD19</f>
        <v>178273.24864467533</v>
      </c>
      <c r="AE20" s="49">
        <f>AC20*AE19</f>
        <v>2792947.5620999136</v>
      </c>
      <c r="AF20" s="50">
        <f>O83</f>
        <v>5474978.6070172125</v>
      </c>
      <c r="AG20" s="48">
        <f>AF20*AG19</f>
        <v>328498.71642103273</v>
      </c>
      <c r="AH20" s="49">
        <f>AF20*AH19</f>
        <v>5146479.8905961793</v>
      </c>
      <c r="AI20" s="50">
        <f>P83</f>
        <v>10046504.137743765</v>
      </c>
      <c r="AJ20" s="48">
        <f>AI20*AJ19</f>
        <v>602790.2482646259</v>
      </c>
      <c r="AK20" s="49">
        <f>AI20*AK19</f>
        <v>9443713.8894791398</v>
      </c>
      <c r="AL20" s="50">
        <f>Q83</f>
        <v>12502117.305887314</v>
      </c>
      <c r="AM20" s="48">
        <f>AL20*AM19</f>
        <v>750127.03835323884</v>
      </c>
      <c r="AN20" s="49">
        <f>AL20*AN19</f>
        <v>11751990.267534073</v>
      </c>
      <c r="AO20" s="50">
        <f>R83</f>
        <v>16808127.852405969</v>
      </c>
      <c r="AP20" s="48">
        <f>AO20*AP19</f>
        <v>1008487.6711443581</v>
      </c>
      <c r="AQ20" s="49">
        <f>AO20*AQ19</f>
        <v>15799640.18126161</v>
      </c>
      <c r="AR20" s="50">
        <f>S83</f>
        <v>23647465.621990632</v>
      </c>
      <c r="AS20" s="48">
        <f>AR20*AS19</f>
        <v>1418847.937319438</v>
      </c>
      <c r="AT20" s="49">
        <f>AR20*AT19</f>
        <v>22228617.684671193</v>
      </c>
      <c r="AU20" s="50">
        <f>T83</f>
        <v>35204140.659607664</v>
      </c>
      <c r="AV20" s="48">
        <f>AU20*AV19</f>
        <v>2112248.4395764596</v>
      </c>
      <c r="AW20" s="49">
        <f>AU20*AW19</f>
        <v>33091892.220031202</v>
      </c>
    </row>
    <row r="21" spans="1:49" x14ac:dyDescent="0.3">
      <c r="A21" s="1" t="s">
        <v>57</v>
      </c>
      <c r="B21" s="1"/>
      <c r="C21" s="51"/>
      <c r="D21" s="51"/>
      <c r="E21" s="52">
        <v>0</v>
      </c>
      <c r="F21" s="35">
        <f>E21*F19</f>
        <v>0</v>
      </c>
      <c r="G21" s="49">
        <f>E21*G19</f>
        <v>0</v>
      </c>
      <c r="H21" s="52">
        <v>0</v>
      </c>
      <c r="I21" s="35">
        <f>H21*I19</f>
        <v>0</v>
      </c>
      <c r="J21" s="49">
        <f>H21*J19</f>
        <v>0</v>
      </c>
      <c r="K21" s="52">
        <v>0</v>
      </c>
      <c r="L21" s="35">
        <f>K21*L19</f>
        <v>0</v>
      </c>
      <c r="M21" s="49">
        <f>K21*M19</f>
        <v>0</v>
      </c>
      <c r="N21" s="52">
        <v>0</v>
      </c>
      <c r="O21" s="35">
        <f>N21*O19</f>
        <v>0</v>
      </c>
      <c r="P21" s="49">
        <f>N21*P19</f>
        <v>0</v>
      </c>
      <c r="Q21" s="52">
        <v>0</v>
      </c>
      <c r="R21" s="35">
        <f>Q21*R19</f>
        <v>0</v>
      </c>
      <c r="S21" s="49">
        <f>Q21*S19</f>
        <v>0</v>
      </c>
      <c r="T21" s="52">
        <v>0</v>
      </c>
      <c r="U21" s="35">
        <f>T21*U19</f>
        <v>0</v>
      </c>
      <c r="V21" s="49">
        <f>T21*V19</f>
        <v>0</v>
      </c>
      <c r="W21" s="52">
        <v>0</v>
      </c>
      <c r="X21" s="35">
        <f>W21*X19</f>
        <v>0</v>
      </c>
      <c r="Y21" s="49">
        <f>W21*Y19</f>
        <v>0</v>
      </c>
      <c r="Z21" s="52">
        <v>0</v>
      </c>
      <c r="AA21" s="35">
        <f>Z21*AA19</f>
        <v>0</v>
      </c>
      <c r="AB21" s="49">
        <f>Z21*AB19</f>
        <v>0</v>
      </c>
      <c r="AC21" s="52">
        <v>0</v>
      </c>
      <c r="AD21" s="35">
        <f>AC21*AD19</f>
        <v>0</v>
      </c>
      <c r="AE21" s="49">
        <f>AC21*AE19</f>
        <v>0</v>
      </c>
      <c r="AF21" s="52">
        <v>0</v>
      </c>
      <c r="AG21" s="35">
        <f>AF21*AG19</f>
        <v>0</v>
      </c>
      <c r="AH21" s="49">
        <f>AF21*AH19</f>
        <v>0</v>
      </c>
      <c r="AI21" s="52">
        <v>0</v>
      </c>
      <c r="AJ21" s="35">
        <f>AI21*AJ19</f>
        <v>0</v>
      </c>
      <c r="AK21" s="49">
        <f>AI21*AK19</f>
        <v>0</v>
      </c>
      <c r="AL21" s="52">
        <v>0</v>
      </c>
      <c r="AM21" s="35">
        <f>AL21*AM19</f>
        <v>0</v>
      </c>
      <c r="AN21" s="49">
        <f>AL21*AN19</f>
        <v>0</v>
      </c>
      <c r="AO21" s="52">
        <v>0</v>
      </c>
      <c r="AP21" s="35">
        <f>AO21*AP19</f>
        <v>0</v>
      </c>
      <c r="AQ21" s="49">
        <f>AO21*AQ19</f>
        <v>0</v>
      </c>
      <c r="AR21" s="52">
        <v>0</v>
      </c>
      <c r="AS21" s="35">
        <f>AR21*AS19</f>
        <v>0</v>
      </c>
      <c r="AT21" s="49">
        <f>AR21*AT19</f>
        <v>0</v>
      </c>
      <c r="AU21" s="52">
        <v>0</v>
      </c>
      <c r="AV21" s="35">
        <f>AU21*AV19</f>
        <v>0</v>
      </c>
      <c r="AW21" s="49">
        <f>AU21*AW19</f>
        <v>0</v>
      </c>
    </row>
    <row r="22" spans="1:49" x14ac:dyDescent="0.3">
      <c r="A22" s="1" t="s">
        <v>58</v>
      </c>
      <c r="B22" s="1"/>
      <c r="C22" s="51"/>
      <c r="D22" s="51"/>
      <c r="E22" s="52">
        <v>0</v>
      </c>
      <c r="F22" s="35">
        <f>E22*F19</f>
        <v>0</v>
      </c>
      <c r="G22" s="35">
        <f>E22*G19</f>
        <v>0</v>
      </c>
      <c r="H22" s="52">
        <v>0</v>
      </c>
      <c r="I22" s="35">
        <f>H22*I19</f>
        <v>0</v>
      </c>
      <c r="J22" s="35">
        <f>H22*J19</f>
        <v>0</v>
      </c>
      <c r="K22" s="52">
        <v>0</v>
      </c>
      <c r="L22" s="35">
        <f>K22*L19</f>
        <v>0</v>
      </c>
      <c r="M22" s="35">
        <f>K22*M19</f>
        <v>0</v>
      </c>
      <c r="N22" s="52">
        <v>0</v>
      </c>
      <c r="O22" s="35">
        <f>N22*O19</f>
        <v>0</v>
      </c>
      <c r="P22" s="35">
        <f>N22*P19</f>
        <v>0</v>
      </c>
      <c r="Q22" s="52">
        <v>0</v>
      </c>
      <c r="R22" s="35">
        <f>Q22*R19</f>
        <v>0</v>
      </c>
      <c r="S22" s="35">
        <f>Q22*S19</f>
        <v>0</v>
      </c>
      <c r="T22" s="52">
        <v>0</v>
      </c>
      <c r="U22" s="35">
        <f>T22*U19</f>
        <v>0</v>
      </c>
      <c r="V22" s="35">
        <f>T22*V19</f>
        <v>0</v>
      </c>
      <c r="W22" s="52">
        <v>0</v>
      </c>
      <c r="X22" s="35">
        <f>W22*X19</f>
        <v>0</v>
      </c>
      <c r="Y22" s="35">
        <f>W22*Y19</f>
        <v>0</v>
      </c>
      <c r="Z22" s="52">
        <v>0</v>
      </c>
      <c r="AA22" s="35">
        <f>Z22*AA19</f>
        <v>0</v>
      </c>
      <c r="AB22" s="35">
        <f>Z22*AB19</f>
        <v>0</v>
      </c>
      <c r="AC22" s="52">
        <v>0</v>
      </c>
      <c r="AD22" s="35">
        <f>AC22*AD19</f>
        <v>0</v>
      </c>
      <c r="AE22" s="35">
        <f>AC22*AE19</f>
        <v>0</v>
      </c>
      <c r="AF22" s="52">
        <v>0</v>
      </c>
      <c r="AG22" s="35">
        <f>AF22*AG19</f>
        <v>0</v>
      </c>
      <c r="AH22" s="35">
        <f>AF22*AH19</f>
        <v>0</v>
      </c>
      <c r="AI22" s="52">
        <v>0</v>
      </c>
      <c r="AJ22" s="35">
        <f>AI22*AJ19</f>
        <v>0</v>
      </c>
      <c r="AK22" s="35">
        <f>AI22*AK19</f>
        <v>0</v>
      </c>
      <c r="AL22" s="52">
        <v>0</v>
      </c>
      <c r="AM22" s="35">
        <f>AL22*AM19</f>
        <v>0</v>
      </c>
      <c r="AN22" s="35">
        <f>AL22*AN19</f>
        <v>0</v>
      </c>
      <c r="AO22" s="52">
        <v>0</v>
      </c>
      <c r="AP22" s="35">
        <f>AO22*AP19</f>
        <v>0</v>
      </c>
      <c r="AQ22" s="35">
        <f>AO22*AQ19</f>
        <v>0</v>
      </c>
      <c r="AR22" s="52">
        <v>0</v>
      </c>
      <c r="AS22" s="35">
        <f>AR22*AS19</f>
        <v>0</v>
      </c>
      <c r="AT22" s="35">
        <f>AR22*AT19</f>
        <v>0</v>
      </c>
      <c r="AU22" s="52">
        <v>0</v>
      </c>
      <c r="AV22" s="35">
        <f>AU22*AV19</f>
        <v>0</v>
      </c>
      <c r="AW22" s="35">
        <f>AU22*AW19</f>
        <v>0</v>
      </c>
    </row>
    <row r="23" spans="1:49" x14ac:dyDescent="0.3">
      <c r="A23" s="20" t="s">
        <v>59</v>
      </c>
      <c r="B23" s="175">
        <v>2015</v>
      </c>
      <c r="C23" s="170">
        <v>2020</v>
      </c>
      <c r="D23" s="170">
        <v>2025</v>
      </c>
      <c r="F23" s="35"/>
      <c r="G23" s="35"/>
      <c r="H23" s="52"/>
      <c r="I23" s="35"/>
      <c r="J23" s="35"/>
      <c r="K23" s="52"/>
      <c r="L23" s="35"/>
      <c r="M23" s="35"/>
      <c r="N23" s="52"/>
      <c r="O23" s="35"/>
      <c r="P23" s="35"/>
      <c r="Q23" s="52"/>
      <c r="R23" s="35"/>
      <c r="S23" s="35"/>
      <c r="T23" s="52"/>
      <c r="U23" s="35"/>
      <c r="V23" s="35"/>
      <c r="W23" s="52"/>
      <c r="X23" s="35"/>
      <c r="Y23" s="35"/>
      <c r="Z23" s="52"/>
      <c r="AA23" s="35"/>
      <c r="AB23" s="35"/>
      <c r="AC23" s="52"/>
      <c r="AD23" s="35"/>
      <c r="AE23" s="35"/>
      <c r="AF23" s="52"/>
      <c r="AG23" s="35"/>
      <c r="AH23" s="35"/>
      <c r="AI23" s="52"/>
      <c r="AJ23" s="35"/>
      <c r="AK23" s="35"/>
      <c r="AL23" s="52"/>
      <c r="AM23" s="35"/>
      <c r="AN23" s="35"/>
      <c r="AO23" s="52"/>
      <c r="AP23" s="35"/>
      <c r="AQ23" s="35"/>
      <c r="AR23" s="52"/>
      <c r="AS23" s="35"/>
      <c r="AT23" s="35"/>
      <c r="AU23" s="52"/>
      <c r="AV23" s="35"/>
      <c r="AW23" s="35"/>
    </row>
    <row r="24" spans="1:49" x14ac:dyDescent="0.3">
      <c r="A24" s="55" t="s">
        <v>60</v>
      </c>
      <c r="B24" s="56">
        <v>6.4163999999999999E-2</v>
      </c>
      <c r="C24" s="56">
        <v>7.2999999999999995E-2</v>
      </c>
      <c r="D24" s="56">
        <v>7.0199999999999999E-2</v>
      </c>
      <c r="F24" s="57">
        <f>IF(AND(E$17&gt;=$C$23, E$17&lt;$D$23),(F21+F22)*$C$24,(F21+F22)*$D$24)</f>
        <v>0</v>
      </c>
      <c r="G24" s="58">
        <f>IF(AND(E$17&gt;=$C$23, E$17&lt;$D$23),(G22)*$C$24,(G22)*$D$24)</f>
        <v>0</v>
      </c>
      <c r="H24" s="59"/>
      <c r="I24" s="57">
        <f>IF(AND(H$17&gt;=$C$23, H$17&lt;$D$23),(I21+I22)*$C$24,(I21+I22)*$D$24)</f>
        <v>0</v>
      </c>
      <c r="J24" s="58">
        <f>IF(AND(H$17&gt;=$C$23, H$17&lt;$D$23),(J22)*$C$24,(J22)*$D$24)</f>
        <v>0</v>
      </c>
      <c r="K24" s="59"/>
      <c r="L24" s="57">
        <f>IF(AND(K$17&gt;=$C$23, K$17&lt;$D$23),(L21+L22)*$C$24,(L21+L22)*$D$24)</f>
        <v>0</v>
      </c>
      <c r="M24" s="58">
        <f>IF(AND(K$17&gt;=$C$23, K$17&lt;$D$23),(M22)*$C$24,(M22)*$D$24)</f>
        <v>0</v>
      </c>
      <c r="N24" s="59"/>
      <c r="O24" s="57">
        <f>IF(AND(N$17&gt;=$C$23, N$17&lt;$D$23),(O21+O22)*$C$24,(O21+O22)*$D$24)</f>
        <v>0</v>
      </c>
      <c r="P24" s="58">
        <f>IF(AND(N$17&gt;=$C$23, N$17&lt;$D$23),(P22)*$C$24,(P22)*$D$24)</f>
        <v>0</v>
      </c>
      <c r="Q24" s="59"/>
      <c r="R24" s="57">
        <f>IF(AND(Q$17&gt;=$C$23, Q$17&lt;$D$23),(R21+R22)*$C$24,(R21+R22)*$D$24)</f>
        <v>0</v>
      </c>
      <c r="S24" s="58">
        <f>IF(AND(Q$17&gt;=$C$23, Q$17&lt;$D$23),(S22)*$C$24,(S22)*$D$24)</f>
        <v>0</v>
      </c>
      <c r="T24" s="59"/>
      <c r="U24" s="57">
        <f>IF(AND(T$17&gt;=$C$23, T$17&lt;$D$23),(U21+U22)*$C$24,(U21+U22)*$D$24)</f>
        <v>0</v>
      </c>
      <c r="V24" s="58">
        <f>IF(AND(T$17&gt;=$C$23, T$17&lt;$D$23),(V22)*$C$24,(V22)*$D$24)</f>
        <v>0</v>
      </c>
      <c r="W24" s="59"/>
      <c r="X24" s="57">
        <f>IF(AND(W$17&gt;=$C$23, W$17&lt;$D$23),(X21+X22)*$C$24,(X21+X22)*$D$24)</f>
        <v>0</v>
      </c>
      <c r="Y24" s="58">
        <f>IF(AND(W$17&gt;=$C$23, W$17&lt;$D$23),(Y22)*$C$24,(Y22)*$D$24)</f>
        <v>0</v>
      </c>
      <c r="Z24" s="59"/>
      <c r="AA24" s="57">
        <f>IF(AND(Z$17&gt;=$C$23, Z$17&lt;$D$23),(AA21+AA22)*$C$24,(AA21+AA22)*$D$24)</f>
        <v>0</v>
      </c>
      <c r="AB24" s="58">
        <f>IF(AND(Z$17&gt;=$C$23, Z$17&lt;$D$23),(AB22)*$C$24,(AB22)*$D$24)</f>
        <v>0</v>
      </c>
      <c r="AC24" s="59"/>
      <c r="AD24" s="57">
        <f>IF(AND(AC$17&gt;=$C$23, AC$17&lt;$D$23),(AD21+AD22)*$C$24,(AD21+AD22)*$D$24)</f>
        <v>0</v>
      </c>
      <c r="AE24" s="58">
        <f>IF(AND(AC$17&gt;=$C$23, AC$17&lt;$D$23),(AE22)*$C$24,(AE22)*$D$24)</f>
        <v>0</v>
      </c>
      <c r="AF24" s="59"/>
      <c r="AG24" s="57">
        <f>IF(AND(AF$17&gt;=$C$23, AF$17&lt;$D$23),(AG21+AG22)*$C$24,(AG21+AG22)*$D$24)</f>
        <v>0</v>
      </c>
      <c r="AH24" s="58">
        <f>IF(AND(AF$17&gt;=$C$23, AF$17&lt;$D$23),(AH22)*$C$24,(AH22)*$D$24)</f>
        <v>0</v>
      </c>
      <c r="AI24" s="59"/>
      <c r="AJ24" s="57">
        <f>IF(AND(AI$17&gt;=$C$23, AI$17&lt;$D$23),(AJ21+AJ22)*$C$24,(AJ21+AJ22)*$D$24)</f>
        <v>0</v>
      </c>
      <c r="AK24" s="58">
        <f>IF(AND(AI$17&gt;=$C$23, AI$17&lt;$D$23),(AK22)*$C$24,(AK22)*$D$24)</f>
        <v>0</v>
      </c>
      <c r="AL24" s="59"/>
      <c r="AM24" s="57">
        <f>IF(AND(AL$17&gt;=$C$23, AL$17&lt;$D$23),(AM21+AM22)*$C$24,(AM21+AM22)*$D$24)</f>
        <v>0</v>
      </c>
      <c r="AN24" s="58">
        <f>IF(AND(AL$17&gt;=$C$23, AL$17&lt;$D$23),(AN22)*$C$24,(AN22)*$D$24)</f>
        <v>0</v>
      </c>
      <c r="AO24" s="59"/>
      <c r="AP24" s="57">
        <f>IF(AND(AO$17&gt;=$C$23, AO$17&lt;$D$23),(AP21+AP22)*$C$24,(AP21+AP22)*$D$24)</f>
        <v>0</v>
      </c>
      <c r="AQ24" s="58">
        <f>IF(AND(AO$17&gt;=$C$23, AO$17&lt;$D$23),(AQ22)*$C$24,(AQ22)*$D$24)</f>
        <v>0</v>
      </c>
      <c r="AR24" s="59"/>
      <c r="AS24" s="57">
        <f>IF(AND(AR$17&gt;=$C$23, AR$17&lt;$D$23),(AS21+AS22)*$C$24,(AS21+AS22)*$D$24)</f>
        <v>0</v>
      </c>
      <c r="AT24" s="58">
        <f>IF(AND(AR$17&gt;=$C$23, AR$17&lt;$D$23),(AT22)*$C$24,(AT22)*$D$24)</f>
        <v>0</v>
      </c>
      <c r="AU24" s="59"/>
      <c r="AV24" s="57">
        <f>IF(AND(AU$17&gt;=$C$23, AU$17&lt;$D$23),(AV21+AV22)*$C$24,(AV21+AV22)*$D$24)</f>
        <v>0</v>
      </c>
      <c r="AW24" s="58">
        <f>IF(AND(AU$17&gt;=$C$23, AU$17&lt;$D$23),(AW22)*$C$24,(AW22)*$D$24)</f>
        <v>0</v>
      </c>
    </row>
    <row r="25" spans="1:49" x14ac:dyDescent="0.3">
      <c r="A25" s="168" t="s">
        <v>61</v>
      </c>
      <c r="B25" s="1"/>
      <c r="C25" s="1"/>
      <c r="D25" s="1"/>
      <c r="F25" s="35">
        <f>SUM(F20+F24)</f>
        <v>0</v>
      </c>
      <c r="G25" s="35">
        <f>SUM(G20+G24)</f>
        <v>0</v>
      </c>
      <c r="H25" s="1"/>
      <c r="I25" s="35">
        <f>SUM(I20+I24)</f>
        <v>0</v>
      </c>
      <c r="J25" s="35">
        <f>SUM(J20+J24)</f>
        <v>0</v>
      </c>
      <c r="K25" s="1"/>
      <c r="L25" s="35">
        <f>SUM(L20+L24)</f>
        <v>62732.62433454545</v>
      </c>
      <c r="M25" s="35">
        <f>SUM(M20+M24)</f>
        <v>982811.11457454541</v>
      </c>
      <c r="N25" s="1"/>
      <c r="O25" s="35">
        <f>SUM(O20+O24)</f>
        <v>123141.81813818181</v>
      </c>
      <c r="P25" s="35">
        <f>SUM(P20+P24)</f>
        <v>1929221.8174981817</v>
      </c>
      <c r="Q25" s="1"/>
      <c r="R25" s="35">
        <f>SUM(R20+R24)</f>
        <v>218799.8333602343</v>
      </c>
      <c r="S25" s="35">
        <f>SUM(S20+S24)</f>
        <v>3427864.0559770041</v>
      </c>
      <c r="T25" s="1"/>
      <c r="U25" s="35">
        <f>SUM(U20+U24)</f>
        <v>293523.64072756242</v>
      </c>
      <c r="V25" s="35">
        <f>SUM(V20+V24)</f>
        <v>4598537.0380651448</v>
      </c>
      <c r="W25" s="1"/>
      <c r="X25" s="35">
        <f>SUM(X20+X24)</f>
        <v>259624.17447287511</v>
      </c>
      <c r="Y25" s="35">
        <f>SUM(Y20+Y24)</f>
        <v>4067445.4000750431</v>
      </c>
      <c r="Z25" s="1"/>
      <c r="AA25" s="35">
        <f>SUM(AA20+AA24)</f>
        <v>226836.52468385806</v>
      </c>
      <c r="AB25" s="35">
        <f>SUM(AB20+AB24)</f>
        <v>3553772.2200471098</v>
      </c>
      <c r="AC25" s="1"/>
      <c r="AD25" s="35">
        <f>SUM(AD20+AD24)</f>
        <v>178273.24864467533</v>
      </c>
      <c r="AE25" s="35">
        <f>SUM(AE20+AE24)</f>
        <v>2792947.5620999136</v>
      </c>
      <c r="AF25" s="1"/>
      <c r="AG25" s="35">
        <f>SUM(AG20+AG24)</f>
        <v>328498.71642103273</v>
      </c>
      <c r="AH25" s="35">
        <f>SUM(AH20+AH24)</f>
        <v>5146479.8905961793</v>
      </c>
      <c r="AI25" s="1"/>
      <c r="AJ25" s="35">
        <f>SUM(AJ20+AJ24)</f>
        <v>602790.2482646259</v>
      </c>
      <c r="AK25" s="35">
        <f>SUM(AK20+AK24)</f>
        <v>9443713.8894791398</v>
      </c>
      <c r="AL25" s="1"/>
      <c r="AM25" s="35">
        <f>SUM(AM20+AM24)</f>
        <v>750127.03835323884</v>
      </c>
      <c r="AN25" s="35">
        <f>SUM(AN20+AN24)</f>
        <v>11751990.267534073</v>
      </c>
      <c r="AO25" s="1"/>
      <c r="AP25" s="35">
        <f>SUM(AP20+AP24)</f>
        <v>1008487.6711443581</v>
      </c>
      <c r="AQ25" s="35">
        <f>SUM(AQ20+AQ24)</f>
        <v>15799640.18126161</v>
      </c>
      <c r="AR25" s="1"/>
      <c r="AS25" s="35">
        <f>SUM(AS20+AS24)</f>
        <v>1418847.937319438</v>
      </c>
      <c r="AT25" s="35">
        <f>SUM(AT20+AT24)</f>
        <v>22228617.684671193</v>
      </c>
      <c r="AU25" s="1"/>
      <c r="AV25" s="35">
        <f>SUM(AV20+AV24)</f>
        <v>2112248.4395764596</v>
      </c>
      <c r="AW25" s="35">
        <f>SUM(AW20+AW24)</f>
        <v>33091892.220031202</v>
      </c>
    </row>
    <row r="26" spans="1:49" x14ac:dyDescent="0.3">
      <c r="A26" s="1"/>
      <c r="B26" s="1"/>
      <c r="C26" s="1"/>
      <c r="D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row>
    <row r="27" spans="1:49" x14ac:dyDescent="0.3">
      <c r="A27" s="20" t="s">
        <v>59</v>
      </c>
      <c r="B27" s="170">
        <v>2015</v>
      </c>
      <c r="C27" s="170">
        <v>2020</v>
      </c>
      <c r="D27" s="170">
        <v>2025</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row>
    <row r="28" spans="1:49" x14ac:dyDescent="0.3">
      <c r="A28" s="1" t="s">
        <v>62</v>
      </c>
      <c r="B28" s="60">
        <v>0.04</v>
      </c>
      <c r="C28" s="60">
        <v>0.04</v>
      </c>
      <c r="D28" s="60">
        <v>0.04</v>
      </c>
      <c r="F28" s="35">
        <f>F25*$B$28</f>
        <v>0</v>
      </c>
      <c r="G28" s="35">
        <f>G25*$B$28</f>
        <v>0</v>
      </c>
      <c r="H28" s="31"/>
      <c r="I28" s="35">
        <f>I25*$B$28</f>
        <v>0</v>
      </c>
      <c r="J28" s="35">
        <f>J25*$B$28</f>
        <v>0</v>
      </c>
      <c r="K28" s="31"/>
      <c r="L28" s="35">
        <f>L25*$B$28</f>
        <v>2509.3049733818179</v>
      </c>
      <c r="M28" s="35">
        <f>M25*$B$28</f>
        <v>39312.444582981814</v>
      </c>
      <c r="N28" s="31"/>
      <c r="O28" s="35">
        <f>O25*$B$28</f>
        <v>4925.6727255272726</v>
      </c>
      <c r="P28" s="35">
        <f>P25*$B$28</f>
        <v>77168.872699927277</v>
      </c>
      <c r="Q28" s="31"/>
      <c r="R28" s="35">
        <f>R25*$B$28</f>
        <v>8751.9933344093715</v>
      </c>
      <c r="S28" s="35">
        <f>S25*$B$28</f>
        <v>137114.56223908017</v>
      </c>
      <c r="T28" s="31"/>
      <c r="U28" s="35">
        <f>U25*$C$28</f>
        <v>11740.945629102496</v>
      </c>
      <c r="V28" s="35">
        <f>V25*$C$28</f>
        <v>183941.48152260578</v>
      </c>
      <c r="W28" s="31"/>
      <c r="X28" s="35">
        <f>X25*$C$28</f>
        <v>10384.966978915005</v>
      </c>
      <c r="Y28" s="35">
        <f>Y25*$C$28</f>
        <v>162697.81600300173</v>
      </c>
      <c r="Z28" s="31"/>
      <c r="AA28" s="35">
        <f>AA25*$C$28</f>
        <v>9073.4609873543232</v>
      </c>
      <c r="AB28" s="35">
        <f>AB25*$C$28</f>
        <v>142150.8888018844</v>
      </c>
      <c r="AC28" s="31"/>
      <c r="AD28" s="35">
        <f>AD25*$C$28</f>
        <v>7130.9299457870138</v>
      </c>
      <c r="AE28" s="35">
        <f>AE25*$C$28</f>
        <v>111717.90248399654</v>
      </c>
      <c r="AF28" s="31"/>
      <c r="AG28" s="35">
        <f>AG25*$C$28</f>
        <v>13139.94865684131</v>
      </c>
      <c r="AH28" s="35">
        <f>AH25*$C$28</f>
        <v>205859.19562384719</v>
      </c>
      <c r="AI28" s="31"/>
      <c r="AJ28" s="35">
        <f>AJ25*$D$28</f>
        <v>24111.609930585037</v>
      </c>
      <c r="AK28" s="35">
        <f>AK25*$D$28</f>
        <v>377748.55557916558</v>
      </c>
      <c r="AL28" s="31"/>
      <c r="AM28" s="35">
        <f>AM25*$D$28</f>
        <v>30005.081534129553</v>
      </c>
      <c r="AN28" s="35">
        <f>AN25*$D$28</f>
        <v>470079.61070136295</v>
      </c>
      <c r="AO28" s="31"/>
      <c r="AP28" s="35">
        <f>AP25*$D$28</f>
        <v>40339.506845774325</v>
      </c>
      <c r="AQ28" s="35">
        <f>AQ25*$D$28</f>
        <v>631985.60725046438</v>
      </c>
      <c r="AR28" s="31"/>
      <c r="AS28" s="35">
        <f>AS25*$D$28</f>
        <v>56753.917492777517</v>
      </c>
      <c r="AT28" s="35">
        <f>AT25*$D$28</f>
        <v>889144.7073868477</v>
      </c>
      <c r="AU28" s="31"/>
      <c r="AV28" s="35">
        <f>AV25*$D$28</f>
        <v>84489.937583058389</v>
      </c>
      <c r="AW28" s="35">
        <f>AW25*$D$28</f>
        <v>1323675.6888012481</v>
      </c>
    </row>
    <row r="29" spans="1:49" x14ac:dyDescent="0.3">
      <c r="A29" s="1" t="s">
        <v>63</v>
      </c>
      <c r="B29" s="60">
        <v>0.56000000000000005</v>
      </c>
      <c r="C29" s="60">
        <v>0.56000000000000005</v>
      </c>
      <c r="D29" s="60">
        <v>0.56000000000000005</v>
      </c>
      <c r="F29" s="35">
        <f>F25*$B$29</f>
        <v>0</v>
      </c>
      <c r="G29" s="35">
        <f>G25*$B$29</f>
        <v>0</v>
      </c>
      <c r="H29" s="61"/>
      <c r="I29" s="35">
        <f>I25*$B$29</f>
        <v>0</v>
      </c>
      <c r="J29" s="35">
        <f>J25*$B$29</f>
        <v>0</v>
      </c>
      <c r="K29" s="61"/>
      <c r="L29" s="35">
        <f>L25*$B$29</f>
        <v>35130.269627345457</v>
      </c>
      <c r="M29" s="35">
        <f>M25*$B$29</f>
        <v>550374.22416174551</v>
      </c>
      <c r="N29" s="61"/>
      <c r="O29" s="35">
        <f>O25*$B$29</f>
        <v>68959.41815738182</v>
      </c>
      <c r="P29" s="35">
        <f>P25*$B$29</f>
        <v>1080364.2177989818</v>
      </c>
      <c r="Q29" s="61"/>
      <c r="R29" s="35">
        <f>R25*$B$29</f>
        <v>122527.90668173123</v>
      </c>
      <c r="S29" s="35">
        <f>S25*$B$29</f>
        <v>1919603.8713471226</v>
      </c>
      <c r="T29" s="61"/>
      <c r="U29" s="35">
        <f>U25*$C$29</f>
        <v>164373.23880743497</v>
      </c>
      <c r="V29" s="35">
        <f>V25*$C$29</f>
        <v>2575180.7413164815</v>
      </c>
      <c r="W29" s="61"/>
      <c r="X29" s="35">
        <f>X25*$C$29</f>
        <v>145389.53770481006</v>
      </c>
      <c r="Y29" s="35">
        <f>Y25*$C$29</f>
        <v>2277769.4240420242</v>
      </c>
      <c r="Z29" s="61"/>
      <c r="AA29" s="35">
        <f>AA25*$C$29</f>
        <v>127028.45382296052</v>
      </c>
      <c r="AB29" s="35">
        <f>AB25*$C$29</f>
        <v>1990112.4432263817</v>
      </c>
      <c r="AC29" s="61"/>
      <c r="AD29" s="35">
        <f>AD25*$C$29</f>
        <v>99833.019241018192</v>
      </c>
      <c r="AE29" s="35">
        <f>AE25*$C$29</f>
        <v>1564050.6347759517</v>
      </c>
      <c r="AF29" s="61"/>
      <c r="AG29" s="35">
        <f>AG25*$C$29</f>
        <v>183959.28119577834</v>
      </c>
      <c r="AH29" s="35">
        <f>AH25*$C$29</f>
        <v>2882028.7387338607</v>
      </c>
      <c r="AI29" s="61"/>
      <c r="AJ29" s="35">
        <f>AJ25*$D$29</f>
        <v>337562.53902819054</v>
      </c>
      <c r="AK29" s="35">
        <f>AK25*$D$29</f>
        <v>5288479.7781083193</v>
      </c>
      <c r="AL29" s="61"/>
      <c r="AM29" s="35">
        <f>AM25*$D$29</f>
        <v>420071.14147781377</v>
      </c>
      <c r="AN29" s="35">
        <f>AN25*$D$29</f>
        <v>6581114.549819082</v>
      </c>
      <c r="AO29" s="61"/>
      <c r="AP29" s="35">
        <f>AP25*$D$29</f>
        <v>564753.0958408406</v>
      </c>
      <c r="AQ29" s="35">
        <f>AQ25*$D$29</f>
        <v>8847798.5015065018</v>
      </c>
      <c r="AR29" s="61"/>
      <c r="AS29" s="35">
        <f>AS25*$D$29</f>
        <v>794554.84489888535</v>
      </c>
      <c r="AT29" s="35">
        <f>AT25*$D$29</f>
        <v>12448025.90341587</v>
      </c>
      <c r="AU29" s="61"/>
      <c r="AV29" s="35">
        <f>AV25*$D$29</f>
        <v>1182859.1261628175</v>
      </c>
      <c r="AW29" s="35">
        <f>AW25*$D$29</f>
        <v>18531459.643217474</v>
      </c>
    </row>
    <row r="30" spans="1:49" x14ac:dyDescent="0.3">
      <c r="A30" s="1" t="s">
        <v>64</v>
      </c>
      <c r="B30" s="60">
        <v>0.4</v>
      </c>
      <c r="C30" s="60">
        <v>0.4</v>
      </c>
      <c r="D30" s="60">
        <v>0.4</v>
      </c>
      <c r="F30" s="35">
        <f>F25*$B$30</f>
        <v>0</v>
      </c>
      <c r="G30" s="35">
        <f>G25*$B$30</f>
        <v>0</v>
      </c>
      <c r="H30" s="62"/>
      <c r="I30" s="35">
        <f>I25*$B$30</f>
        <v>0</v>
      </c>
      <c r="J30" s="35">
        <f>J25*$B$30</f>
        <v>0</v>
      </c>
      <c r="K30" s="62"/>
      <c r="L30" s="35">
        <f>L25*$B$30</f>
        <v>25093.049733818181</v>
      </c>
      <c r="M30" s="35">
        <f>M25*$B$30</f>
        <v>393124.4458298182</v>
      </c>
      <c r="N30" s="62"/>
      <c r="O30" s="35">
        <f>O25*$B$30</f>
        <v>49256.72725527273</v>
      </c>
      <c r="P30" s="35">
        <f>P25*$B$30</f>
        <v>771688.72699927271</v>
      </c>
      <c r="Q30" s="62"/>
      <c r="R30" s="35">
        <f>R25*$B$30</f>
        <v>87519.933344093733</v>
      </c>
      <c r="S30" s="35">
        <f>S25*$B$30</f>
        <v>1371145.6223908018</v>
      </c>
      <c r="T30" s="62"/>
      <c r="U30" s="35">
        <f>U25*$C$30</f>
        <v>117409.45629102498</v>
      </c>
      <c r="V30" s="35">
        <f>V25*$C$30</f>
        <v>1839414.815226058</v>
      </c>
      <c r="W30" s="62"/>
      <c r="X30" s="35">
        <f>X25*$C$30</f>
        <v>103849.66978915005</v>
      </c>
      <c r="Y30" s="35">
        <f>Y25*$C$30</f>
        <v>1626978.1600300174</v>
      </c>
      <c r="Z30" s="62"/>
      <c r="AA30" s="35">
        <f>AA25*$C$30</f>
        <v>90734.609873543232</v>
      </c>
      <c r="AB30" s="35">
        <f>AB25*$C$30</f>
        <v>1421508.888018844</v>
      </c>
      <c r="AC30" s="62"/>
      <c r="AD30" s="35">
        <f>AD25*$C$30</f>
        <v>71309.299457870133</v>
      </c>
      <c r="AE30" s="35">
        <f>AE25*$C$30</f>
        <v>1117179.0248399654</v>
      </c>
      <c r="AF30" s="62"/>
      <c r="AG30" s="35">
        <f>AG25*$C$30</f>
        <v>131399.48656841309</v>
      </c>
      <c r="AH30" s="35">
        <f>AH25*$C$30</f>
        <v>2058591.9562384719</v>
      </c>
      <c r="AI30" s="62"/>
      <c r="AJ30" s="35">
        <f>AJ25*$D$30</f>
        <v>241116.09930585037</v>
      </c>
      <c r="AK30" s="35">
        <f>AK25*$D$30</f>
        <v>3777485.555791656</v>
      </c>
      <c r="AL30" s="62"/>
      <c r="AM30" s="35">
        <f>AM25*$D$30</f>
        <v>300050.81534129556</v>
      </c>
      <c r="AN30" s="35">
        <f>AN25*$D$30</f>
        <v>4700796.1070136297</v>
      </c>
      <c r="AO30" s="62"/>
      <c r="AP30" s="35">
        <f>AP25*$D$30</f>
        <v>403395.06845774327</v>
      </c>
      <c r="AQ30" s="35">
        <f>AQ25*$D$30</f>
        <v>6319856.0725046443</v>
      </c>
      <c r="AR30" s="62"/>
      <c r="AS30" s="35">
        <f>AS25*$D$30</f>
        <v>567539.17492777517</v>
      </c>
      <c r="AT30" s="35">
        <f>AT25*$D$30</f>
        <v>8891447.0738684777</v>
      </c>
      <c r="AU30" s="62"/>
      <c r="AV30" s="35">
        <f>AV25*$D$30</f>
        <v>844899.37583058386</v>
      </c>
      <c r="AW30" s="35">
        <f>AW25*$D$30</f>
        <v>13236756.888012482</v>
      </c>
    </row>
    <row r="31" spans="1:49" x14ac:dyDescent="0.3">
      <c r="A31" s="1"/>
      <c r="B31" s="1"/>
      <c r="C31" s="1"/>
      <c r="D31" s="1"/>
      <c r="F31" s="63"/>
      <c r="G31" s="1"/>
      <c r="H31" s="1"/>
      <c r="I31" s="63"/>
      <c r="J31" s="1"/>
      <c r="K31" s="1"/>
      <c r="L31" s="63"/>
      <c r="M31" s="1"/>
      <c r="N31" s="1"/>
      <c r="O31" s="63"/>
      <c r="P31" s="1"/>
      <c r="Q31" s="1"/>
      <c r="R31" s="63"/>
      <c r="S31" s="1"/>
      <c r="T31" s="1"/>
      <c r="U31" s="63"/>
      <c r="V31" s="1"/>
      <c r="W31" s="1"/>
      <c r="X31" s="63"/>
      <c r="Y31" s="1"/>
      <c r="Z31" s="1"/>
      <c r="AA31" s="63"/>
      <c r="AB31" s="1"/>
      <c r="AC31" s="1"/>
      <c r="AD31" s="63"/>
      <c r="AE31" s="1"/>
      <c r="AF31" s="1"/>
      <c r="AG31" s="63"/>
      <c r="AH31" s="1"/>
      <c r="AI31" s="1"/>
      <c r="AJ31" s="63"/>
      <c r="AK31" s="1"/>
      <c r="AL31" s="1"/>
      <c r="AM31" s="63"/>
      <c r="AN31" s="1"/>
      <c r="AO31" s="1"/>
      <c r="AP31" s="63"/>
      <c r="AQ31" s="1"/>
      <c r="AR31" s="1"/>
      <c r="AS31" s="63"/>
      <c r="AT31" s="1"/>
      <c r="AU31" s="1"/>
      <c r="AV31" s="63"/>
      <c r="AW31" s="1"/>
    </row>
    <row r="32" spans="1:49" x14ac:dyDescent="0.3">
      <c r="A32" s="1" t="s">
        <v>65</v>
      </c>
      <c r="B32" s="56">
        <v>1.38E-2</v>
      </c>
      <c r="C32" s="56">
        <v>2.6100000000000002E-2</v>
      </c>
      <c r="D32" s="56">
        <v>5.2499999999999998E-2</v>
      </c>
      <c r="F32" s="35">
        <f t="shared" ref="F32:G34" si="0">F28*$B32</f>
        <v>0</v>
      </c>
      <c r="G32" s="35">
        <f t="shared" si="0"/>
        <v>0</v>
      </c>
      <c r="H32" s="64"/>
      <c r="I32" s="35">
        <f t="shared" ref="I32:J34" si="1">I28*$B32</f>
        <v>0</v>
      </c>
      <c r="J32" s="35">
        <f t="shared" si="1"/>
        <v>0</v>
      </c>
      <c r="K32" s="64"/>
      <c r="L32" s="35">
        <f t="shared" ref="L32:M34" si="2">L28*$B32</f>
        <v>34.628408632669085</v>
      </c>
      <c r="M32" s="35">
        <f t="shared" si="2"/>
        <v>542.511735245149</v>
      </c>
      <c r="N32" s="64"/>
      <c r="O32" s="35">
        <f t="shared" ref="O32:P34" si="3">O28*$B32</f>
        <v>67.974283612276366</v>
      </c>
      <c r="P32" s="35">
        <f t="shared" si="3"/>
        <v>1064.9304432589963</v>
      </c>
      <c r="Q32" s="64"/>
      <c r="R32" s="35">
        <f t="shared" ref="R32:S34" si="4">R28*$B32</f>
        <v>120.77750801484933</v>
      </c>
      <c r="S32" s="35">
        <f t="shared" si="4"/>
        <v>1892.1809588993065</v>
      </c>
      <c r="T32" s="64"/>
      <c r="U32" s="35">
        <f t="shared" ref="U32:V34" si="5">U28*$C32</f>
        <v>306.43868091957518</v>
      </c>
      <c r="V32" s="35">
        <f t="shared" si="5"/>
        <v>4800.8726677400109</v>
      </c>
      <c r="W32" s="64"/>
      <c r="X32" s="35">
        <f t="shared" ref="X32:Y34" si="6">X28*$C32</f>
        <v>271.04763814968163</v>
      </c>
      <c r="Y32" s="35">
        <f t="shared" si="6"/>
        <v>4246.4129976783452</v>
      </c>
      <c r="Z32" s="64"/>
      <c r="AA32" s="35">
        <f t="shared" ref="AA32:AB34" si="7">AA28*$C32</f>
        <v>236.81733176994786</v>
      </c>
      <c r="AB32" s="35">
        <f t="shared" si="7"/>
        <v>3710.138197729183</v>
      </c>
      <c r="AC32" s="64"/>
      <c r="AD32" s="35">
        <f t="shared" ref="AD32:AE34" si="8">AD28*$C32</f>
        <v>186.11727158504107</v>
      </c>
      <c r="AE32" s="35">
        <f t="shared" si="8"/>
        <v>2915.83725483231</v>
      </c>
      <c r="AF32" s="64"/>
      <c r="AG32" s="35">
        <f t="shared" ref="AG32:AH34" si="9">AG28*$C32</f>
        <v>342.95265994355822</v>
      </c>
      <c r="AH32" s="35">
        <f t="shared" si="9"/>
        <v>5372.925005782412</v>
      </c>
      <c r="AI32" s="64"/>
      <c r="AJ32" s="35">
        <f t="shared" ref="AJ32:AK34" si="10">AJ28*$D32</f>
        <v>1265.8595213557144</v>
      </c>
      <c r="AK32" s="35">
        <f t="shared" si="10"/>
        <v>19831.799167906192</v>
      </c>
      <c r="AL32" s="64"/>
      <c r="AM32" s="35">
        <f t="shared" ref="AM32:AN34" si="11">AM28*$D32</f>
        <v>1575.2667805418014</v>
      </c>
      <c r="AN32" s="35">
        <f t="shared" si="11"/>
        <v>24679.179561821555</v>
      </c>
      <c r="AO32" s="64"/>
      <c r="AP32" s="35">
        <f t="shared" ref="AP32:AQ34" si="12">AP28*$D32</f>
        <v>2117.8241094031519</v>
      </c>
      <c r="AQ32" s="35">
        <f t="shared" si="12"/>
        <v>33179.244380649376</v>
      </c>
      <c r="AR32" s="64"/>
      <c r="AS32" s="35">
        <f t="shared" ref="AS32:AT34" si="13">AS28*$D32</f>
        <v>2979.5806683708197</v>
      </c>
      <c r="AT32" s="35">
        <f t="shared" si="13"/>
        <v>46680.097137809506</v>
      </c>
      <c r="AU32" s="64"/>
      <c r="AV32" s="35">
        <f t="shared" ref="AV32:AW34" si="14">AV28*$D32</f>
        <v>4435.7217231105651</v>
      </c>
      <c r="AW32" s="35">
        <f t="shared" si="14"/>
        <v>69492.973662065517</v>
      </c>
    </row>
    <row r="33" spans="1:51" x14ac:dyDescent="0.3">
      <c r="A33" s="1" t="s">
        <v>66</v>
      </c>
      <c r="B33" s="56">
        <v>4.2799999999999998E-2</v>
      </c>
      <c r="C33" s="56">
        <v>3.7100000000000001E-2</v>
      </c>
      <c r="D33" s="56">
        <v>3.9547993430507078E-2</v>
      </c>
      <c r="F33" s="35">
        <f t="shared" si="0"/>
        <v>0</v>
      </c>
      <c r="G33" s="35">
        <f t="shared" si="0"/>
        <v>0</v>
      </c>
      <c r="H33" s="64"/>
      <c r="I33" s="35">
        <f t="shared" si="1"/>
        <v>0</v>
      </c>
      <c r="J33" s="35">
        <f t="shared" si="1"/>
        <v>0</v>
      </c>
      <c r="K33" s="64"/>
      <c r="L33" s="35">
        <f t="shared" si="2"/>
        <v>1503.5755400503854</v>
      </c>
      <c r="M33" s="35">
        <f t="shared" si="2"/>
        <v>23556.016794122708</v>
      </c>
      <c r="N33" s="64"/>
      <c r="O33" s="35">
        <f t="shared" si="3"/>
        <v>2951.4630971359416</v>
      </c>
      <c r="P33" s="35">
        <f t="shared" si="3"/>
        <v>46239.588521796417</v>
      </c>
      <c r="Q33" s="64"/>
      <c r="R33" s="35">
        <f t="shared" si="4"/>
        <v>5244.1944059780963</v>
      </c>
      <c r="S33" s="35">
        <f t="shared" si="4"/>
        <v>82159.045693656837</v>
      </c>
      <c r="T33" s="64"/>
      <c r="U33" s="35">
        <f t="shared" si="5"/>
        <v>6098.2471597558379</v>
      </c>
      <c r="V33" s="35">
        <f t="shared" si="5"/>
        <v>95539.205502841462</v>
      </c>
      <c r="W33" s="64"/>
      <c r="X33" s="35">
        <f t="shared" si="6"/>
        <v>5393.9518488484537</v>
      </c>
      <c r="Y33" s="35">
        <f t="shared" si="6"/>
        <v>84505.2456319591</v>
      </c>
      <c r="Z33" s="64"/>
      <c r="AA33" s="35">
        <f t="shared" si="7"/>
        <v>4712.7556368318355</v>
      </c>
      <c r="AB33" s="35">
        <f t="shared" si="7"/>
        <v>73833.171643698763</v>
      </c>
      <c r="AC33" s="64"/>
      <c r="AD33" s="35">
        <f t="shared" si="8"/>
        <v>3703.8050138417752</v>
      </c>
      <c r="AE33" s="35">
        <f t="shared" si="8"/>
        <v>58026.27855018781</v>
      </c>
      <c r="AF33" s="64"/>
      <c r="AG33" s="35">
        <f t="shared" si="9"/>
        <v>6824.8893323633765</v>
      </c>
      <c r="AH33" s="35">
        <f t="shared" si="9"/>
        <v>106923.26620702623</v>
      </c>
      <c r="AI33" s="64"/>
      <c r="AJ33" s="35">
        <f t="shared" si="10"/>
        <v>13349.921075872169</v>
      </c>
      <c r="AK33" s="35">
        <f t="shared" si="10"/>
        <v>209148.76352199735</v>
      </c>
      <c r="AL33" s="64"/>
      <c r="AM33" s="35">
        <f t="shared" si="11"/>
        <v>16612.970743510188</v>
      </c>
      <c r="AN33" s="35">
        <f t="shared" si="11"/>
        <v>260269.87498165961</v>
      </c>
      <c r="AO33" s="64"/>
      <c r="AP33" s="35">
        <f t="shared" si="12"/>
        <v>22334.851724172098</v>
      </c>
      <c r="AQ33" s="35">
        <f t="shared" si="12"/>
        <v>349912.67701202951</v>
      </c>
      <c r="AR33" s="64"/>
      <c r="AS33" s="35">
        <f t="shared" si="13"/>
        <v>31423.049786238687</v>
      </c>
      <c r="AT33" s="35">
        <f t="shared" si="13"/>
        <v>492294.44665107277</v>
      </c>
      <c r="AU33" s="64"/>
      <c r="AV33" s="35">
        <f t="shared" si="14"/>
        <v>46779.704950702449</v>
      </c>
      <c r="AW33" s="35">
        <f>AW29*$D33</f>
        <v>732882.04422767169</v>
      </c>
    </row>
    <row r="34" spans="1:51" x14ac:dyDescent="0.3">
      <c r="A34" s="1" t="s">
        <v>67</v>
      </c>
      <c r="B34" s="56">
        <v>9.2999999999999999E-2</v>
      </c>
      <c r="C34" s="56">
        <v>8.5199999999999998E-2</v>
      </c>
      <c r="D34" s="56">
        <v>9.3600000000000003E-2</v>
      </c>
      <c r="F34" s="35">
        <f t="shared" si="0"/>
        <v>0</v>
      </c>
      <c r="G34" s="35">
        <f t="shared" si="0"/>
        <v>0</v>
      </c>
      <c r="H34" s="64"/>
      <c r="I34" s="35">
        <f t="shared" si="1"/>
        <v>0</v>
      </c>
      <c r="J34" s="35">
        <f t="shared" si="1"/>
        <v>0</v>
      </c>
      <c r="K34" s="64"/>
      <c r="L34" s="35">
        <f t="shared" si="2"/>
        <v>2333.653625245091</v>
      </c>
      <c r="M34" s="35">
        <f t="shared" si="2"/>
        <v>36560.573462173095</v>
      </c>
      <c r="N34" s="64"/>
      <c r="O34" s="35">
        <f t="shared" si="3"/>
        <v>4580.8756347403641</v>
      </c>
      <c r="P34" s="35">
        <f t="shared" si="3"/>
        <v>71767.051610932365</v>
      </c>
      <c r="Q34" s="64"/>
      <c r="R34" s="35">
        <f t="shared" si="4"/>
        <v>8139.3538010007169</v>
      </c>
      <c r="S34" s="35">
        <f t="shared" si="4"/>
        <v>127516.54288234457</v>
      </c>
      <c r="T34" s="64"/>
      <c r="U34" s="35">
        <f t="shared" si="5"/>
        <v>10003.285675995328</v>
      </c>
      <c r="V34" s="35">
        <f t="shared" si="5"/>
        <v>156718.14225726013</v>
      </c>
      <c r="W34" s="64"/>
      <c r="X34" s="35">
        <f t="shared" si="6"/>
        <v>8847.9918660355834</v>
      </c>
      <c r="Y34" s="35">
        <f t="shared" si="6"/>
        <v>138618.53923455748</v>
      </c>
      <c r="Z34" s="64"/>
      <c r="AA34" s="35">
        <f t="shared" si="7"/>
        <v>7730.588761225883</v>
      </c>
      <c r="AB34" s="35">
        <f t="shared" si="7"/>
        <v>121112.5572592055</v>
      </c>
      <c r="AC34" s="64"/>
      <c r="AD34" s="35">
        <f t="shared" si="8"/>
        <v>6075.5523138105355</v>
      </c>
      <c r="AE34" s="35">
        <f t="shared" si="8"/>
        <v>95183.652916365056</v>
      </c>
      <c r="AF34" s="64"/>
      <c r="AG34" s="35">
        <f t="shared" si="9"/>
        <v>11195.236255628795</v>
      </c>
      <c r="AH34" s="35">
        <f t="shared" si="9"/>
        <v>175392.03467151779</v>
      </c>
      <c r="AI34" s="64"/>
      <c r="AJ34" s="35">
        <f t="shared" si="10"/>
        <v>22568.466895027595</v>
      </c>
      <c r="AK34" s="35">
        <f t="shared" si="10"/>
        <v>353572.64802209899</v>
      </c>
      <c r="AL34" s="64"/>
      <c r="AM34" s="35">
        <f t="shared" si="11"/>
        <v>28084.756315945266</v>
      </c>
      <c r="AN34" s="35">
        <f t="shared" si="11"/>
        <v>439994.51561647578</v>
      </c>
      <c r="AO34" s="64"/>
      <c r="AP34" s="35">
        <f t="shared" si="12"/>
        <v>37757.778407644772</v>
      </c>
      <c r="AQ34" s="35">
        <f t="shared" si="12"/>
        <v>591538.52838643477</v>
      </c>
      <c r="AR34" s="64"/>
      <c r="AS34" s="35">
        <f t="shared" si="13"/>
        <v>53121.666773239755</v>
      </c>
      <c r="AT34" s="35">
        <f t="shared" si="13"/>
        <v>832239.44611408957</v>
      </c>
      <c r="AU34" s="64"/>
      <c r="AV34" s="35">
        <f t="shared" si="14"/>
        <v>79082.581577742647</v>
      </c>
      <c r="AW34" s="35">
        <f t="shared" si="14"/>
        <v>1238960.4447179683</v>
      </c>
    </row>
    <row r="35" spans="1:51" x14ac:dyDescent="0.3">
      <c r="A35" s="65" t="s">
        <v>68</v>
      </c>
      <c r="B35" s="65"/>
      <c r="C35" s="1"/>
      <c r="D35" s="1"/>
      <c r="E35" s="1"/>
      <c r="F35" s="66">
        <f>SUM(F32:F34)</f>
        <v>0</v>
      </c>
      <c r="G35" s="66">
        <f>SUM(G32:G34)</f>
        <v>0</v>
      </c>
      <c r="H35" s="1"/>
      <c r="I35" s="66">
        <f>SUM(I32:I34)</f>
        <v>0</v>
      </c>
      <c r="J35" s="66">
        <f>SUM(J32:J34)</f>
        <v>0</v>
      </c>
      <c r="K35" s="1"/>
      <c r="L35" s="66">
        <f>SUM(L32:L34)</f>
        <v>3871.8575739281455</v>
      </c>
      <c r="M35" s="66">
        <f>SUM(M32:M34)</f>
        <v>60659.101991540956</v>
      </c>
      <c r="N35" s="1"/>
      <c r="O35" s="66">
        <f>SUM(O32:O34)</f>
        <v>7600.3130154885821</v>
      </c>
      <c r="P35" s="66">
        <f>SUM(P32:P34)</f>
        <v>119071.57057598777</v>
      </c>
      <c r="Q35" s="1"/>
      <c r="R35" s="66">
        <f>SUM(R32:R34)</f>
        <v>13504.325714993662</v>
      </c>
      <c r="S35" s="66">
        <f>SUM(S32:S34)</f>
        <v>211567.76953490073</v>
      </c>
      <c r="T35" s="1"/>
      <c r="U35" s="66">
        <f>SUM(U32:U34)</f>
        <v>16407.971516670739</v>
      </c>
      <c r="V35" s="66">
        <f>SUM(V32:V34)</f>
        <v>257058.22042784159</v>
      </c>
      <c r="W35" s="1"/>
      <c r="X35" s="66">
        <f>SUM(X32:X34)</f>
        <v>14512.991353033718</v>
      </c>
      <c r="Y35" s="66">
        <f>SUM(Y32:Y34)</f>
        <v>227370.19786419492</v>
      </c>
      <c r="Z35" s="1"/>
      <c r="AA35" s="66">
        <f>SUM(AA32:AA34)</f>
        <v>12680.161729827665</v>
      </c>
      <c r="AB35" s="66">
        <f>SUM(AB32:AB34)</f>
        <v>198655.86710063345</v>
      </c>
      <c r="AC35" s="1"/>
      <c r="AD35" s="66">
        <f>SUM(AD32:AD34)</f>
        <v>9965.4745992373519</v>
      </c>
      <c r="AE35" s="66">
        <f>SUM(AE32:AE34)</f>
        <v>156125.76872138516</v>
      </c>
      <c r="AF35" s="1"/>
      <c r="AG35" s="66">
        <f>SUM(AG32:AG34)</f>
        <v>18363.078247935729</v>
      </c>
      <c r="AH35" s="66">
        <f>SUM(AH32:AH34)</f>
        <v>287688.22588432644</v>
      </c>
      <c r="AI35" s="1"/>
      <c r="AJ35" s="66">
        <f>SUM(AJ32:AJ34)</f>
        <v>37184.247492255483</v>
      </c>
      <c r="AK35" s="66">
        <f>SUM(AK32:AK34)</f>
        <v>582553.21071200259</v>
      </c>
      <c r="AL35" s="1"/>
      <c r="AM35" s="66">
        <f>SUM(AM32:AM34)</f>
        <v>46272.99383999726</v>
      </c>
      <c r="AN35" s="66">
        <f>SUM(AN32:AN34)</f>
        <v>724943.57015995693</v>
      </c>
      <c r="AO35" s="1"/>
      <c r="AP35" s="66">
        <f>SUM(AP32:AP34)</f>
        <v>62210.454241220024</v>
      </c>
      <c r="AQ35" s="66">
        <f>SUM(AQ32:AQ34)</f>
        <v>974630.44977911364</v>
      </c>
      <c r="AR35" s="1"/>
      <c r="AS35" s="66">
        <f>SUM(AS32:AS34)</f>
        <v>87524.297227849253</v>
      </c>
      <c r="AT35" s="66">
        <f>SUM(AT32:AT34)</f>
        <v>1371213.9899029718</v>
      </c>
      <c r="AU35" s="1"/>
      <c r="AV35" s="66">
        <f>SUM(AV32:AV34)</f>
        <v>130298.00825155567</v>
      </c>
      <c r="AW35" s="66">
        <f>SUM(AW32:AW34)</f>
        <v>2041335.4626077055</v>
      </c>
    </row>
    <row r="36" spans="1:51"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row>
    <row r="37" spans="1:51" x14ac:dyDescent="0.3">
      <c r="A37" s="1" t="s">
        <v>69</v>
      </c>
      <c r="B37" s="1"/>
      <c r="C37" s="1"/>
      <c r="D37" s="1"/>
      <c r="E37" s="1"/>
      <c r="F37" s="67">
        <f>F21+F22</f>
        <v>0</v>
      </c>
      <c r="G37" s="35">
        <f>G22</f>
        <v>0</v>
      </c>
      <c r="H37" s="1"/>
      <c r="I37" s="67">
        <f>I21+I22</f>
        <v>0</v>
      </c>
      <c r="J37" s="35">
        <f>J22</f>
        <v>0</v>
      </c>
      <c r="K37" s="1"/>
      <c r="L37" s="67">
        <f>L21+L22</f>
        <v>0</v>
      </c>
      <c r="M37" s="35">
        <f>M22</f>
        <v>0</v>
      </c>
      <c r="N37" s="1"/>
      <c r="O37" s="67">
        <f>O21+O22</f>
        <v>0</v>
      </c>
      <c r="P37" s="35">
        <f>P22</f>
        <v>0</v>
      </c>
      <c r="Q37" s="1"/>
      <c r="R37" s="67">
        <f>R21+R22</f>
        <v>0</v>
      </c>
      <c r="S37" s="35">
        <f>S22</f>
        <v>0</v>
      </c>
      <c r="T37" s="1"/>
      <c r="U37" s="67">
        <f>U21+U22</f>
        <v>0</v>
      </c>
      <c r="V37" s="35">
        <f>V22</f>
        <v>0</v>
      </c>
      <c r="W37" s="1"/>
      <c r="X37" s="67">
        <f>X21+X22</f>
        <v>0</v>
      </c>
      <c r="Y37" s="35">
        <f>Y22</f>
        <v>0</v>
      </c>
      <c r="Z37" s="1"/>
      <c r="AA37" s="67">
        <f>AA21+AA22</f>
        <v>0</v>
      </c>
      <c r="AB37" s="35">
        <f>AB22</f>
        <v>0</v>
      </c>
      <c r="AC37" s="1"/>
      <c r="AD37" s="67">
        <f>AD21+AD22</f>
        <v>0</v>
      </c>
      <c r="AE37" s="35">
        <f>AE22</f>
        <v>0</v>
      </c>
      <c r="AF37" s="1"/>
      <c r="AG37" s="67">
        <f>AG21+AG22</f>
        <v>0</v>
      </c>
      <c r="AH37" s="35">
        <f>AH22</f>
        <v>0</v>
      </c>
      <c r="AI37" s="1"/>
      <c r="AJ37" s="67">
        <f>AJ21+AJ22</f>
        <v>0</v>
      </c>
      <c r="AK37" s="35">
        <f>AK22</f>
        <v>0</v>
      </c>
      <c r="AL37" s="1"/>
      <c r="AM37" s="67">
        <f>AM21+AM22</f>
        <v>0</v>
      </c>
      <c r="AN37" s="35">
        <f>AN22</f>
        <v>0</v>
      </c>
      <c r="AO37" s="1"/>
      <c r="AP37" s="67">
        <f>AP21+AP22</f>
        <v>0</v>
      </c>
      <c r="AQ37" s="35">
        <f>AQ22</f>
        <v>0</v>
      </c>
      <c r="AR37" s="1"/>
      <c r="AS37" s="67">
        <f>AS21+AS22</f>
        <v>0</v>
      </c>
      <c r="AT37" s="35">
        <f>AT22</f>
        <v>0</v>
      </c>
      <c r="AU37" s="1"/>
      <c r="AV37" s="67">
        <f>AV21+AV22</f>
        <v>0</v>
      </c>
      <c r="AW37" s="35">
        <f>AW22</f>
        <v>0</v>
      </c>
    </row>
    <row r="38" spans="1:51" x14ac:dyDescent="0.3">
      <c r="A38" s="1" t="s">
        <v>70</v>
      </c>
      <c r="B38" s="1"/>
      <c r="C38" s="37"/>
      <c r="D38" s="37"/>
      <c r="E38" s="48">
        <f>+F77+F78</f>
        <v>0</v>
      </c>
      <c r="F38" s="35">
        <f>E38*F$19</f>
        <v>0</v>
      </c>
      <c r="G38" s="35">
        <f>E38*G$19</f>
        <v>0</v>
      </c>
      <c r="H38" s="48">
        <f>+G77+G78</f>
        <v>0</v>
      </c>
      <c r="I38" s="35">
        <f>H38*I$19</f>
        <v>0</v>
      </c>
      <c r="J38" s="35">
        <f>H38*J$19</f>
        <v>0</v>
      </c>
      <c r="K38" s="48">
        <f>+H77+H78</f>
        <v>38723.842181818181</v>
      </c>
      <c r="L38" s="35">
        <f>K38*L$19</f>
        <v>2323.430530909091</v>
      </c>
      <c r="M38" s="35">
        <f>K38*M$19</f>
        <v>36400.411650909089</v>
      </c>
      <c r="N38" s="48">
        <f>+I77+I78</f>
        <v>77447.684363636363</v>
      </c>
      <c r="O38" s="35">
        <f>N38*O$19</f>
        <v>4646.861061818182</v>
      </c>
      <c r="P38" s="35">
        <f>N38*P$19</f>
        <v>72800.823301818178</v>
      </c>
      <c r="Q38" s="48">
        <f>+J77+J78</f>
        <v>460741.95823461399</v>
      </c>
      <c r="R38" s="35">
        <f>Q38*R$19</f>
        <v>27644.517494076837</v>
      </c>
      <c r="S38" s="35">
        <f>Q38*S$19</f>
        <v>433097.44074053713</v>
      </c>
      <c r="T38" s="48">
        <f>+K77+K78</f>
        <v>874728.37285444688</v>
      </c>
      <c r="U38" s="35">
        <f>T38*U$19</f>
        <v>52483.702371266809</v>
      </c>
      <c r="V38" s="35">
        <f>T38*V$19</f>
        <v>822244.67048317997</v>
      </c>
      <c r="W38" s="48">
        <f>+L77+L78</f>
        <v>873937.84563513158</v>
      </c>
      <c r="X38" s="35">
        <f>W38*X$19</f>
        <v>52436.270738107894</v>
      </c>
      <c r="Y38" s="35">
        <f>W38*Y$19</f>
        <v>821501.57489702362</v>
      </c>
      <c r="Z38" s="48">
        <f>+M77+M78</f>
        <v>886066.62399876781</v>
      </c>
      <c r="AA38" s="35">
        <f>Z38*AA$19</f>
        <v>53163.997439926068</v>
      </c>
      <c r="AB38" s="35">
        <f>Z38*AB$19</f>
        <v>832902.62655884167</v>
      </c>
      <c r="AC38" s="48">
        <f>+N77+N78</f>
        <v>880581.80397398816</v>
      </c>
      <c r="AD38" s="35">
        <f>AC38*AD$19</f>
        <v>52834.90823843929</v>
      </c>
      <c r="AE38" s="35">
        <f>AC38*AE$19</f>
        <v>827746.89573554881</v>
      </c>
      <c r="AF38" s="48">
        <f>+O77+O78</f>
        <v>484277.09348076431</v>
      </c>
      <c r="AG38" s="35">
        <f>AF38*AG$19</f>
        <v>29056.625608845858</v>
      </c>
      <c r="AH38" s="35">
        <f>AF38*AH$19</f>
        <v>455220.4678719184</v>
      </c>
      <c r="AI38" s="48">
        <f>+P77+P78</f>
        <v>366298.51506612921</v>
      </c>
      <c r="AJ38" s="35">
        <f>AI38*AJ$19</f>
        <v>21977.910903967753</v>
      </c>
      <c r="AK38" s="35">
        <f>AI38*AK$19</f>
        <v>344320.60416216141</v>
      </c>
      <c r="AL38" s="48">
        <f>+Q77+Q78</f>
        <v>461956.53822577931</v>
      </c>
      <c r="AM38" s="35">
        <f>AL38*AM$19</f>
        <v>27717.392293546756</v>
      </c>
      <c r="AN38" s="35">
        <f>AL38*AN$19</f>
        <v>434239.14593223255</v>
      </c>
      <c r="AO38" s="48">
        <f>+R77+R78</f>
        <v>623582.54109847208</v>
      </c>
      <c r="AP38" s="35">
        <f>AO38*AP$19</f>
        <v>37414.952465908325</v>
      </c>
      <c r="AQ38" s="35">
        <f>AO38*AQ$19</f>
        <v>586167.58863256371</v>
      </c>
      <c r="AR38" s="48">
        <f>+S77+S78</f>
        <v>876562.89061315462</v>
      </c>
      <c r="AS38" s="35">
        <f>AR38*AS$19</f>
        <v>52593.773436789277</v>
      </c>
      <c r="AT38" s="35">
        <f>AR38*AT$19</f>
        <v>823969.11717636534</v>
      </c>
      <c r="AU38" s="48">
        <f>+T77+T78</f>
        <v>1298028.5830955335</v>
      </c>
      <c r="AV38" s="35">
        <f>AU38*AV$19</f>
        <v>77881.714985732004</v>
      </c>
      <c r="AW38" s="35">
        <f>AU38*AW$19</f>
        <v>1220146.8681098016</v>
      </c>
    </row>
    <row r="39" spans="1:51" x14ac:dyDescent="0.3">
      <c r="A39" s="1" t="s">
        <v>71</v>
      </c>
      <c r="B39" s="1"/>
      <c r="C39" s="37"/>
      <c r="D39" s="37"/>
      <c r="E39" s="1"/>
      <c r="F39" s="48">
        <f>+F66</f>
        <v>0</v>
      </c>
      <c r="G39" s="48">
        <f>+G66</f>
        <v>0</v>
      </c>
      <c r="H39" s="1"/>
      <c r="I39" s="48">
        <f>+I66</f>
        <v>0</v>
      </c>
      <c r="J39" s="48">
        <f>+J66</f>
        <v>0</v>
      </c>
      <c r="K39" s="1"/>
      <c r="L39" s="48">
        <f>+L66</f>
        <v>-163.85401107366229</v>
      </c>
      <c r="M39" s="48">
        <f>+M66</f>
        <v>-2567.0461734873716</v>
      </c>
      <c r="N39" s="1"/>
      <c r="O39" s="48">
        <f>+O66</f>
        <v>-211.43533944270069</v>
      </c>
      <c r="P39" s="48">
        <f>+P66</f>
        <v>-3312.4869846023062</v>
      </c>
      <c r="Q39" s="1"/>
      <c r="R39" s="48">
        <f>+R66</f>
        <v>-26965.974321984639</v>
      </c>
      <c r="S39" s="48">
        <f>+S66</f>
        <v>-422466.93104442599</v>
      </c>
      <c r="T39" s="1"/>
      <c r="U39" s="48">
        <f>+U66</f>
        <v>-19345.574413890816</v>
      </c>
      <c r="V39" s="48">
        <f>+V66</f>
        <v>-303080.66581762274</v>
      </c>
      <c r="W39" s="37"/>
      <c r="X39" s="48">
        <f>+X66</f>
        <v>14927.309823454254</v>
      </c>
      <c r="Y39" s="48">
        <f>+Y66</f>
        <v>233861.18723411663</v>
      </c>
      <c r="Z39" s="37"/>
      <c r="AA39" s="48">
        <f>+AA66</f>
        <v>16795.140749313574</v>
      </c>
      <c r="AB39" s="48">
        <f>+AB66</f>
        <v>263123.87173924601</v>
      </c>
      <c r="AC39" s="37"/>
      <c r="AD39" s="48">
        <f>+AD66</f>
        <v>17236.785309233983</v>
      </c>
      <c r="AE39" s="48">
        <f>+AE66</f>
        <v>270042.96984466573</v>
      </c>
      <c r="AF39" s="37"/>
      <c r="AG39" s="48">
        <f>+AG66</f>
        <v>5593.0367740576839</v>
      </c>
      <c r="AH39" s="48">
        <f>+AH66</f>
        <v>87624.24279357036</v>
      </c>
      <c r="AI39" s="37"/>
      <c r="AJ39" s="48">
        <f>+AJ66</f>
        <v>-667.79280430999893</v>
      </c>
      <c r="AK39" s="48">
        <f>+AK66</f>
        <v>-10462.087267523368</v>
      </c>
      <c r="AL39" s="37"/>
      <c r="AM39" s="48">
        <f>+AM66</f>
        <v>-181.54373925793112</v>
      </c>
      <c r="AN39" s="48">
        <f>+AN66</f>
        <v>-2844.1852483742778</v>
      </c>
      <c r="AO39" s="37"/>
      <c r="AP39" s="48">
        <f>+AP66</f>
        <v>60.37448353271953</v>
      </c>
      <c r="AQ39" s="48">
        <f>+AQ66</f>
        <v>945.86690867932509</v>
      </c>
      <c r="AR39" s="37"/>
      <c r="AS39" s="48">
        <f>+AS66</f>
        <v>112.83408220853462</v>
      </c>
      <c r="AT39" s="48">
        <f>+AT66</f>
        <v>1767.7339546003548</v>
      </c>
      <c r="AU39" s="37"/>
      <c r="AV39" s="48">
        <f>+AV66</f>
        <v>-246.20001437890443</v>
      </c>
      <c r="AW39" s="48">
        <f>+AW66</f>
        <v>-3857.133558602703</v>
      </c>
    </row>
    <row r="40" spans="1:51"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row>
    <row r="41" spans="1:51" ht="15" thickBot="1" x14ac:dyDescent="0.35">
      <c r="A41" s="168" t="s">
        <v>72</v>
      </c>
      <c r="B41" s="168"/>
      <c r="C41" s="1"/>
      <c r="D41" s="1"/>
      <c r="E41" s="1"/>
      <c r="F41" s="68">
        <f>SUM(F35:F39)</f>
        <v>0</v>
      </c>
      <c r="G41" s="68">
        <f>SUM(G35:G39)</f>
        <v>0</v>
      </c>
      <c r="H41" s="1"/>
      <c r="I41" s="68">
        <f>SUM(I35:I39)</f>
        <v>0</v>
      </c>
      <c r="J41" s="68">
        <f>SUM(J35:J39)</f>
        <v>0</v>
      </c>
      <c r="K41" s="1"/>
      <c r="L41" s="68">
        <f>SUM(L35:L39)</f>
        <v>6031.4340937635743</v>
      </c>
      <c r="M41" s="68">
        <f>SUM(M35:M39)</f>
        <v>94492.46746896267</v>
      </c>
      <c r="N41" s="1"/>
      <c r="O41" s="68">
        <f>SUM(O35:O39)</f>
        <v>12035.738737864065</v>
      </c>
      <c r="P41" s="68">
        <f>SUM(P35:P39)</f>
        <v>188559.90689320368</v>
      </c>
      <c r="Q41" s="1"/>
      <c r="R41" s="68">
        <f>SUM(R35:R39)</f>
        <v>14182.868887085864</v>
      </c>
      <c r="S41" s="68">
        <f>SUM(S35:S39)</f>
        <v>222198.27923101193</v>
      </c>
      <c r="T41" s="1"/>
      <c r="U41" s="68">
        <f>SUM(U35:U39)</f>
        <v>49546.099474046729</v>
      </c>
      <c r="V41" s="68">
        <f>SUM(V35:V39)</f>
        <v>776222.22509339871</v>
      </c>
      <c r="W41" s="1"/>
      <c r="X41" s="68">
        <f>SUM(X35:X39)</f>
        <v>81876.571914595872</v>
      </c>
      <c r="Y41" s="68">
        <f>SUM(Y35:Y39)</f>
        <v>1282732.9599953352</v>
      </c>
      <c r="Z41" s="1"/>
      <c r="AA41" s="68">
        <f>SUM(AA35:AA39)</f>
        <v>82639.299919067314</v>
      </c>
      <c r="AB41" s="68">
        <f>SUM(AB35:AB39)</f>
        <v>1294682.3653987211</v>
      </c>
      <c r="AC41" s="1"/>
      <c r="AD41" s="68">
        <f>SUM(AD35:AD39)</f>
        <v>80037.168146910626</v>
      </c>
      <c r="AE41" s="68">
        <f>SUM(AE35:AE39)</f>
        <v>1253915.6343015996</v>
      </c>
      <c r="AF41" s="1"/>
      <c r="AG41" s="68">
        <f>SUM(AG35:AG39)</f>
        <v>53012.740630839275</v>
      </c>
      <c r="AH41" s="68">
        <f>SUM(AH35:AH39)</f>
        <v>830532.93654981523</v>
      </c>
      <c r="AI41" s="1"/>
      <c r="AJ41" s="68">
        <f>SUM(AJ35:AJ39)</f>
        <v>58494.365591913243</v>
      </c>
      <c r="AK41" s="68">
        <f>SUM(AK35:AK39)</f>
        <v>916411.72760664066</v>
      </c>
      <c r="AL41" s="1"/>
      <c r="AM41" s="68">
        <f>SUM(AM35:AM39)</f>
        <v>73808.842394286083</v>
      </c>
      <c r="AN41" s="68">
        <f>SUM(AN35:AN39)</f>
        <v>1156338.5308438153</v>
      </c>
      <c r="AO41" s="1"/>
      <c r="AP41" s="68">
        <f>SUM(AP35:AP39)</f>
        <v>99685.781190661073</v>
      </c>
      <c r="AQ41" s="68">
        <f>SUM(AQ35:AQ39)</f>
        <v>1561743.9053203566</v>
      </c>
      <c r="AR41" s="1"/>
      <c r="AS41" s="68">
        <f>SUM(AS35:AS39)</f>
        <v>140230.90474684708</v>
      </c>
      <c r="AT41" s="68">
        <f>SUM(AT35:AT39)</f>
        <v>2196950.8410339379</v>
      </c>
      <c r="AU41" s="1"/>
      <c r="AV41" s="68">
        <f>SUM(AV35:AV39)</f>
        <v>207933.52322290876</v>
      </c>
      <c r="AW41" s="68">
        <f>SUM(AW35:AW39)</f>
        <v>3257625.1971589043</v>
      </c>
    </row>
    <row r="42" spans="1:51" x14ac:dyDescent="0.3">
      <c r="A42" s="1"/>
      <c r="B42" s="1"/>
      <c r="C42" s="69"/>
      <c r="D42" s="69"/>
      <c r="E42" s="1"/>
      <c r="F42" s="35"/>
      <c r="G42" s="35"/>
      <c r="H42" s="1"/>
      <c r="I42" s="35"/>
      <c r="J42" s="35"/>
      <c r="K42" s="1"/>
      <c r="L42" s="35"/>
      <c r="M42" s="35"/>
      <c r="N42" s="1"/>
      <c r="O42" s="35"/>
      <c r="P42" s="35"/>
      <c r="Q42" s="1"/>
      <c r="R42" s="35"/>
      <c r="S42" s="35"/>
      <c r="T42" s="1"/>
      <c r="U42" s="35"/>
      <c r="V42" s="35"/>
      <c r="W42" s="1"/>
      <c r="X42" s="35"/>
      <c r="Y42" s="35"/>
      <c r="Z42" s="1"/>
      <c r="AA42" s="35"/>
      <c r="AB42" s="35"/>
      <c r="AC42" s="1"/>
      <c r="AD42" s="35"/>
      <c r="AE42" s="35"/>
      <c r="AF42" s="1"/>
      <c r="AG42" s="35"/>
      <c r="AH42" s="35"/>
      <c r="AI42" s="1"/>
      <c r="AJ42" s="35"/>
      <c r="AK42" s="35"/>
      <c r="AL42" s="1"/>
      <c r="AM42" s="35"/>
      <c r="AN42" s="35"/>
      <c r="AO42" s="1"/>
      <c r="AP42" s="35"/>
      <c r="AQ42" s="35"/>
      <c r="AR42" s="1"/>
      <c r="AS42" s="35"/>
      <c r="AT42" s="35"/>
      <c r="AU42" s="1"/>
      <c r="AV42" s="35"/>
      <c r="AW42" s="35"/>
    </row>
    <row r="43" spans="1:51" x14ac:dyDescent="0.3">
      <c r="A43" s="1"/>
      <c r="B43" s="1"/>
      <c r="C43" s="70"/>
      <c r="D43" s="70"/>
      <c r="E43" s="1"/>
      <c r="F43" s="35"/>
      <c r="G43" s="1"/>
      <c r="H43" s="1"/>
      <c r="I43" s="35"/>
      <c r="J43" s="1"/>
      <c r="K43" s="1"/>
      <c r="L43" s="35"/>
      <c r="M43" s="1"/>
      <c r="N43" s="1"/>
      <c r="O43" s="35"/>
      <c r="P43" s="1"/>
      <c r="Q43" s="1"/>
      <c r="R43" s="35"/>
      <c r="S43" s="1"/>
      <c r="T43" s="1"/>
      <c r="U43" s="35"/>
      <c r="V43" s="1"/>
      <c r="W43" s="35"/>
      <c r="X43" s="1"/>
      <c r="Y43" s="35"/>
      <c r="Z43" s="35"/>
      <c r="AA43" s="1"/>
      <c r="AB43" s="35"/>
      <c r="AC43" s="35"/>
      <c r="AD43" s="1"/>
      <c r="AE43" s="35"/>
      <c r="AF43" s="35"/>
      <c r="AG43" s="1"/>
      <c r="AH43" s="35"/>
      <c r="AI43" s="35"/>
      <c r="AJ43" s="1"/>
      <c r="AK43" s="35"/>
      <c r="AL43" s="35"/>
      <c r="AM43" s="1"/>
      <c r="AN43" s="35"/>
      <c r="AO43" s="35"/>
      <c r="AP43" s="1"/>
      <c r="AQ43" s="35"/>
      <c r="AR43" s="35"/>
      <c r="AS43" s="1"/>
      <c r="AT43" s="35"/>
      <c r="AU43" s="35"/>
      <c r="AV43" s="1"/>
      <c r="AW43" s="35"/>
    </row>
    <row r="44" spans="1:51" x14ac:dyDescent="0.3">
      <c r="A44" s="1" t="s">
        <v>73</v>
      </c>
      <c r="B44" s="1"/>
      <c r="C44" s="70"/>
      <c r="D44" s="70"/>
      <c r="E44" s="1"/>
      <c r="F44" s="35"/>
      <c r="G44" s="66">
        <f>G41</f>
        <v>0</v>
      </c>
      <c r="H44" s="1"/>
      <c r="I44" s="35"/>
      <c r="J44" s="66">
        <f>J41</f>
        <v>0</v>
      </c>
      <c r="K44" s="1"/>
      <c r="L44" s="35"/>
      <c r="M44" s="66">
        <f>M41</f>
        <v>94492.46746896267</v>
      </c>
      <c r="N44" s="1"/>
      <c r="O44" s="35"/>
      <c r="P44" s="66">
        <f>P41</f>
        <v>188559.90689320368</v>
      </c>
      <c r="Q44" s="1"/>
      <c r="R44" s="35"/>
      <c r="S44" s="66">
        <f>S41</f>
        <v>222198.27923101193</v>
      </c>
      <c r="T44" s="1"/>
      <c r="U44" s="35"/>
      <c r="V44" s="66">
        <f>V41</f>
        <v>776222.22509339871</v>
      </c>
      <c r="W44" s="35"/>
      <c r="X44" s="1"/>
      <c r="Y44" s="66">
        <f>Y41</f>
        <v>1282732.9599953352</v>
      </c>
      <c r="Z44" s="35"/>
      <c r="AA44" s="1"/>
      <c r="AB44" s="66">
        <f>AB41</f>
        <v>1294682.3653987211</v>
      </c>
      <c r="AC44" s="35"/>
      <c r="AD44" s="1"/>
      <c r="AE44" s="66">
        <f>AE41</f>
        <v>1253915.6343015996</v>
      </c>
      <c r="AF44" s="35"/>
      <c r="AG44" s="1"/>
      <c r="AH44" s="66">
        <f>AH41</f>
        <v>830532.93654981523</v>
      </c>
      <c r="AI44" s="35"/>
      <c r="AJ44" s="1"/>
      <c r="AK44" s="66">
        <f>AK41</f>
        <v>916411.72760664066</v>
      </c>
      <c r="AL44" s="35"/>
      <c r="AM44" s="1"/>
      <c r="AN44" s="66">
        <f>AN41</f>
        <v>1156338.5308438153</v>
      </c>
      <c r="AO44" s="35"/>
      <c r="AP44" s="1"/>
      <c r="AQ44" s="66">
        <f>AQ41</f>
        <v>1561743.9053203566</v>
      </c>
      <c r="AR44" s="35"/>
      <c r="AS44" s="1"/>
      <c r="AT44" s="66">
        <f>AT41</f>
        <v>2196950.8410339379</v>
      </c>
      <c r="AU44" s="35"/>
      <c r="AV44" s="1"/>
      <c r="AW44" s="66">
        <f>AW41</f>
        <v>3257625.1971589043</v>
      </c>
      <c r="AY44" s="71"/>
    </row>
    <row r="45" spans="1:51" x14ac:dyDescent="0.3">
      <c r="A45" s="1"/>
      <c r="B45" s="1"/>
      <c r="C45" s="72"/>
      <c r="D45" s="72"/>
      <c r="E45" s="1"/>
      <c r="F45" s="73"/>
      <c r="G45" s="1"/>
      <c r="H45" s="1"/>
      <c r="I45" s="73"/>
      <c r="J45" s="1"/>
      <c r="K45" s="1"/>
      <c r="L45" s="73"/>
      <c r="M45" s="1"/>
      <c r="N45" s="1"/>
      <c r="O45" s="73"/>
      <c r="P45" s="1"/>
      <c r="Q45" s="1"/>
      <c r="R45" s="73"/>
      <c r="S45" s="1"/>
      <c r="T45" s="1"/>
      <c r="U45" s="73"/>
      <c r="V45" s="1"/>
      <c r="W45" s="1"/>
      <c r="X45" s="74"/>
      <c r="Y45" s="1"/>
      <c r="Z45" s="1"/>
      <c r="AA45" s="74"/>
      <c r="AB45" s="1"/>
      <c r="AC45" s="1"/>
      <c r="AD45" s="74"/>
      <c r="AE45" s="1"/>
      <c r="AF45" s="1"/>
      <c r="AG45" s="74"/>
      <c r="AH45" s="1"/>
      <c r="AI45" s="1"/>
      <c r="AJ45" s="74"/>
      <c r="AK45" s="1"/>
      <c r="AL45" s="1"/>
      <c r="AM45" s="74"/>
      <c r="AN45" s="1"/>
      <c r="AO45" s="1"/>
      <c r="AP45" s="74"/>
      <c r="AQ45" s="1"/>
      <c r="AR45" s="1"/>
      <c r="AS45" s="74"/>
      <c r="AT45" s="1"/>
      <c r="AU45" s="1"/>
      <c r="AV45" s="74"/>
      <c r="AW45" s="1"/>
    </row>
    <row r="46" spans="1:51" x14ac:dyDescent="0.3">
      <c r="A46" s="1" t="s">
        <v>74</v>
      </c>
      <c r="B46" s="1"/>
      <c r="C46" s="1"/>
      <c r="D46" s="1"/>
      <c r="E46" s="48"/>
      <c r="F46" s="48"/>
      <c r="G46" s="66">
        <f>G44/12</f>
        <v>0</v>
      </c>
      <c r="H46" s="48"/>
      <c r="I46" s="48"/>
      <c r="J46" s="66">
        <f>J44/12</f>
        <v>0</v>
      </c>
      <c r="K46" s="48"/>
      <c r="L46" s="48"/>
      <c r="M46" s="66">
        <f>M44/12</f>
        <v>7874.3722890802228</v>
      </c>
      <c r="N46" s="48"/>
      <c r="O46" s="48"/>
      <c r="P46" s="66">
        <f>P44/12</f>
        <v>15713.32557443364</v>
      </c>
      <c r="Q46" s="48"/>
      <c r="R46" s="48"/>
      <c r="S46" s="66">
        <f>S44/12</f>
        <v>18516.523269250993</v>
      </c>
      <c r="T46" s="48"/>
      <c r="U46" s="48"/>
      <c r="V46" s="66">
        <f>V44/12</f>
        <v>64685.18542444989</v>
      </c>
      <c r="W46" s="48"/>
      <c r="X46" s="1"/>
      <c r="Y46" s="66">
        <f>Y44/12</f>
        <v>106894.4133329446</v>
      </c>
      <c r="Z46" s="48"/>
      <c r="AA46" s="1"/>
      <c r="AB46" s="66">
        <f>AB44/12</f>
        <v>107890.19711656008</v>
      </c>
      <c r="AC46" s="48"/>
      <c r="AD46" s="1"/>
      <c r="AE46" s="66">
        <f>AE44/12</f>
        <v>104492.9695251333</v>
      </c>
      <c r="AF46" s="48"/>
      <c r="AG46" s="1"/>
      <c r="AH46" s="66">
        <f>AH44/12</f>
        <v>69211.078045817936</v>
      </c>
      <c r="AI46" s="48"/>
      <c r="AJ46" s="1"/>
      <c r="AK46" s="66">
        <f>AK44/12</f>
        <v>76367.64396722005</v>
      </c>
      <c r="AL46" s="48"/>
      <c r="AM46" s="1"/>
      <c r="AN46" s="66">
        <f>AN44/12</f>
        <v>96361.544236984613</v>
      </c>
      <c r="AO46" s="48"/>
      <c r="AP46" s="1"/>
      <c r="AQ46" s="66">
        <f>AQ44/12</f>
        <v>130145.32544336305</v>
      </c>
      <c r="AR46" s="48"/>
      <c r="AS46" s="1"/>
      <c r="AT46" s="66">
        <f>AT44/12</f>
        <v>183079.23675282815</v>
      </c>
      <c r="AU46" s="48"/>
      <c r="AV46" s="1"/>
      <c r="AW46" s="66">
        <f>AW44/12</f>
        <v>271468.76642990869</v>
      </c>
    </row>
    <row r="47" spans="1:51" x14ac:dyDescent="0.3">
      <c r="A47" s="168"/>
      <c r="B47" s="168"/>
      <c r="C47" s="1"/>
      <c r="D47" s="1"/>
      <c r="E47" s="1"/>
      <c r="F47" s="1"/>
      <c r="G47" s="1"/>
      <c r="H47" s="1"/>
      <c r="I47" s="1"/>
      <c r="J47" s="1"/>
      <c r="K47" s="1"/>
      <c r="L47" s="1"/>
      <c r="M47" s="1"/>
      <c r="N47" s="1"/>
      <c r="O47" s="1"/>
      <c r="P47" s="1"/>
      <c r="Q47" s="1"/>
      <c r="R47" s="1"/>
      <c r="S47" s="48"/>
      <c r="T47" s="48"/>
      <c r="U47" s="48"/>
      <c r="V47" s="75"/>
      <c r="W47" s="48"/>
      <c r="X47" s="1"/>
      <c r="Y47" s="48"/>
      <c r="Z47" s="48"/>
      <c r="AA47" s="1"/>
      <c r="AB47" s="1"/>
      <c r="AC47" s="48"/>
      <c r="AD47" s="1"/>
      <c r="AE47" s="48"/>
      <c r="AF47" s="48"/>
      <c r="AG47" s="1"/>
      <c r="AH47" s="1"/>
      <c r="AI47" s="48"/>
      <c r="AJ47" s="1"/>
      <c r="AK47" s="1"/>
    </row>
    <row r="48" spans="1:51" ht="12.75" customHeight="1" x14ac:dyDescent="0.3">
      <c r="A48" s="188" t="s">
        <v>75</v>
      </c>
      <c r="B48" s="188"/>
      <c r="C48" s="188"/>
      <c r="D48" s="188"/>
      <c r="E48" s="188"/>
      <c r="F48" s="188"/>
      <c r="G48" s="188"/>
      <c r="H48" s="188"/>
      <c r="I48" s="188"/>
      <c r="J48" s="188"/>
      <c r="K48" s="188"/>
      <c r="L48" s="188"/>
      <c r="M48" s="188"/>
      <c r="N48" s="188"/>
      <c r="O48" s="188"/>
      <c r="P48" s="188"/>
      <c r="Q48" s="188"/>
      <c r="R48" s="76"/>
      <c r="S48" s="76"/>
      <c r="T48" s="76"/>
      <c r="U48" s="76"/>
      <c r="V48" s="172">
        <f>V44+'App.2-FB Calc of REG B'!W44+'App.2-FB Calc of REG C'!W44+'App.2-FB Calc of REG D'!G44</f>
        <v>1378696.0740423619</v>
      </c>
      <c r="W48" s="76"/>
      <c r="X48" s="76"/>
      <c r="Y48" s="76"/>
      <c r="Z48" s="76"/>
      <c r="AA48" s="76"/>
      <c r="AB48" s="76"/>
      <c r="AC48" s="1"/>
      <c r="AD48" s="1"/>
      <c r="AE48" s="1"/>
      <c r="AF48" s="1"/>
      <c r="AG48" s="1"/>
      <c r="AH48" s="1"/>
      <c r="AI48" s="1"/>
      <c r="AJ48" s="1"/>
      <c r="AK48" s="1"/>
    </row>
    <row r="49" spans="1:49" ht="73.5" customHeight="1" x14ac:dyDescent="0.3">
      <c r="A49" s="188"/>
      <c r="B49" s="188"/>
      <c r="C49" s="188"/>
      <c r="D49" s="188"/>
      <c r="E49" s="188"/>
      <c r="F49" s="188"/>
      <c r="G49" s="188"/>
      <c r="H49" s="188"/>
      <c r="I49" s="188"/>
      <c r="J49" s="188"/>
      <c r="K49" s="188"/>
      <c r="L49" s="188"/>
      <c r="M49" s="188"/>
      <c r="N49" s="188"/>
      <c r="O49" s="188"/>
      <c r="P49" s="188"/>
      <c r="Q49" s="188"/>
      <c r="R49" s="76"/>
      <c r="S49" s="76"/>
      <c r="T49" s="76"/>
      <c r="U49" s="76"/>
      <c r="V49" s="76"/>
      <c r="W49" s="76"/>
      <c r="X49" s="76"/>
      <c r="Y49" s="76"/>
      <c r="Z49" s="76"/>
      <c r="AA49" s="76"/>
      <c r="AB49" s="76"/>
      <c r="AC49" s="1"/>
      <c r="AD49" s="1"/>
      <c r="AE49" s="1"/>
      <c r="AF49" s="1"/>
      <c r="AG49" s="1"/>
      <c r="AH49" s="1"/>
      <c r="AI49" s="1"/>
      <c r="AJ49" s="1"/>
      <c r="AK49" s="1"/>
    </row>
    <row r="50" spans="1:49" ht="15" customHeight="1" x14ac:dyDescent="0.3">
      <c r="A50" s="77" t="s">
        <v>76</v>
      </c>
      <c r="B50" s="77"/>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1"/>
      <c r="AD50" s="1"/>
      <c r="AE50" s="1"/>
      <c r="AF50" s="1"/>
      <c r="AG50" s="1"/>
      <c r="AH50" s="1"/>
      <c r="AI50" s="1"/>
      <c r="AJ50" s="1"/>
      <c r="AK50" s="1"/>
    </row>
    <row r="51" spans="1:49" x14ac:dyDescent="0.3">
      <c r="A51" s="189"/>
      <c r="B51" s="189"/>
      <c r="C51" s="189"/>
      <c r="D51" s="168"/>
      <c r="E51" s="168"/>
      <c r="F51" s="1"/>
      <c r="G51" s="1"/>
      <c r="H51" s="1"/>
      <c r="I51" s="1"/>
      <c r="J51" s="1"/>
      <c r="K51" s="1"/>
      <c r="L51" s="1"/>
      <c r="M51" s="1"/>
      <c r="N51" s="1"/>
      <c r="O51" s="1"/>
      <c r="P51" s="1"/>
      <c r="Q51" s="1"/>
      <c r="R51" s="1"/>
      <c r="S51" s="44"/>
      <c r="T51" s="44"/>
      <c r="U51" s="44"/>
      <c r="V51" s="44"/>
      <c r="W51" s="1"/>
      <c r="X51" s="1"/>
      <c r="Y51" s="1"/>
      <c r="Z51" s="1"/>
      <c r="AA51" s="1"/>
      <c r="AB51" s="1"/>
      <c r="AC51" s="1"/>
      <c r="AD51" s="1"/>
      <c r="AE51" s="1"/>
      <c r="AF51" s="1"/>
      <c r="AG51" s="1"/>
      <c r="AH51" s="1"/>
      <c r="AI51" s="1"/>
      <c r="AJ51" s="1"/>
      <c r="AK51" s="1"/>
    </row>
    <row r="52" spans="1:49" ht="16.2" thickBot="1" x14ac:dyDescent="0.35">
      <c r="A52" s="78" t="s">
        <v>77</v>
      </c>
      <c r="B52" s="78"/>
      <c r="C52" s="1"/>
      <c r="D52" s="1"/>
      <c r="E52" s="1"/>
      <c r="F52" s="1"/>
      <c r="G52" s="1"/>
      <c r="H52" s="1"/>
      <c r="I52" s="1"/>
      <c r="J52" s="1"/>
      <c r="K52" s="1"/>
      <c r="L52" s="1"/>
      <c r="M52" s="1"/>
      <c r="N52" s="1"/>
      <c r="O52" s="1"/>
      <c r="P52" s="1"/>
      <c r="Q52" s="1"/>
      <c r="R52" s="190"/>
      <c r="S52" s="190"/>
      <c r="T52" s="44"/>
      <c r="U52" s="190" t="s">
        <v>28</v>
      </c>
      <c r="V52" s="190"/>
      <c r="W52" s="1"/>
      <c r="X52" s="1"/>
      <c r="Y52" s="1"/>
      <c r="Z52" s="1"/>
      <c r="AA52" s="1"/>
      <c r="AB52" s="1"/>
      <c r="AC52" s="1"/>
      <c r="AD52" s="1"/>
      <c r="AE52" s="1"/>
      <c r="AF52" s="1"/>
      <c r="AG52" s="1"/>
      <c r="AH52" s="1"/>
      <c r="AI52" s="1"/>
      <c r="AJ52" s="1"/>
      <c r="AK52" s="1"/>
    </row>
    <row r="53" spans="1:49" ht="15" thickBot="1" x14ac:dyDescent="0.35">
      <c r="A53" s="79"/>
      <c r="B53" s="79"/>
      <c r="C53" s="1"/>
      <c r="D53" s="1"/>
      <c r="E53" s="1"/>
      <c r="F53" s="185">
        <f>H17-1</f>
        <v>2015</v>
      </c>
      <c r="G53" s="186"/>
      <c r="H53" s="1"/>
      <c r="I53" s="185">
        <f>H17</f>
        <v>2016</v>
      </c>
      <c r="J53" s="186"/>
      <c r="K53" s="1"/>
      <c r="L53" s="185">
        <f>K17</f>
        <v>2017</v>
      </c>
      <c r="M53" s="186"/>
      <c r="N53" s="1"/>
      <c r="O53" s="185">
        <f>N17</f>
        <v>2018</v>
      </c>
      <c r="P53" s="186"/>
      <c r="Q53" s="1"/>
      <c r="R53" s="185">
        <f>Q17</f>
        <v>2019</v>
      </c>
      <c r="S53" s="186"/>
      <c r="T53" s="1"/>
      <c r="U53" s="185">
        <f>T17</f>
        <v>2020</v>
      </c>
      <c r="V53" s="186"/>
      <c r="W53" s="1"/>
      <c r="X53" s="185">
        <f>W17</f>
        <v>2021</v>
      </c>
      <c r="Y53" s="186"/>
      <c r="Z53" s="1"/>
      <c r="AA53" s="185">
        <f>Z17</f>
        <v>2022</v>
      </c>
      <c r="AB53" s="186"/>
      <c r="AC53" s="1"/>
      <c r="AD53" s="185">
        <f>AC17</f>
        <v>2023</v>
      </c>
      <c r="AE53" s="186"/>
      <c r="AF53" s="1"/>
      <c r="AG53" s="185">
        <f>AF17</f>
        <v>2024</v>
      </c>
      <c r="AH53" s="186"/>
      <c r="AI53" s="1"/>
      <c r="AJ53" s="185">
        <f>AI17</f>
        <v>2025</v>
      </c>
      <c r="AK53" s="186"/>
      <c r="AM53" s="185">
        <f>AL17</f>
        <v>2026</v>
      </c>
      <c r="AN53" s="186"/>
      <c r="AP53" s="185">
        <f>AO17</f>
        <v>2027</v>
      </c>
      <c r="AQ53" s="186"/>
      <c r="AS53" s="185">
        <f>AR17</f>
        <v>2028</v>
      </c>
      <c r="AT53" s="186"/>
      <c r="AV53" s="185">
        <f>AU17</f>
        <v>2029</v>
      </c>
      <c r="AW53" s="186"/>
    </row>
    <row r="54" spans="1:49" x14ac:dyDescent="0.3">
      <c r="A54" s="80" t="s">
        <v>78</v>
      </c>
      <c r="B54" s="80"/>
      <c r="C54" s="1"/>
      <c r="D54" s="1"/>
      <c r="E54" s="1"/>
      <c r="F54" s="168" t="s">
        <v>53</v>
      </c>
      <c r="G54" s="169" t="s">
        <v>54</v>
      </c>
      <c r="H54" s="1"/>
      <c r="I54" s="168" t="s">
        <v>53</v>
      </c>
      <c r="J54" s="169" t="s">
        <v>54</v>
      </c>
      <c r="K54" s="1"/>
      <c r="L54" s="168" t="s">
        <v>53</v>
      </c>
      <c r="M54" s="169" t="s">
        <v>54</v>
      </c>
      <c r="N54" s="1"/>
      <c r="O54" s="168" t="s">
        <v>53</v>
      </c>
      <c r="P54" s="169" t="s">
        <v>54</v>
      </c>
      <c r="Q54" s="1"/>
      <c r="R54" s="168" t="s">
        <v>53</v>
      </c>
      <c r="S54" s="169" t="s">
        <v>54</v>
      </c>
      <c r="T54" s="1"/>
      <c r="U54" s="168" t="s">
        <v>53</v>
      </c>
      <c r="V54" s="169" t="s">
        <v>54</v>
      </c>
      <c r="W54" s="1"/>
      <c r="X54" s="168" t="s">
        <v>53</v>
      </c>
      <c r="Y54" s="169" t="s">
        <v>54</v>
      </c>
      <c r="Z54" s="1"/>
      <c r="AA54" s="168" t="s">
        <v>53</v>
      </c>
      <c r="AB54" s="169" t="s">
        <v>54</v>
      </c>
      <c r="AC54" s="1"/>
      <c r="AD54" s="168" t="s">
        <v>53</v>
      </c>
      <c r="AE54" s="169" t="s">
        <v>54</v>
      </c>
      <c r="AF54" s="1"/>
      <c r="AG54" s="168" t="s">
        <v>53</v>
      </c>
      <c r="AH54" s="169" t="s">
        <v>54</v>
      </c>
      <c r="AI54" s="1"/>
      <c r="AJ54" s="168" t="s">
        <v>53</v>
      </c>
      <c r="AK54" s="169" t="s">
        <v>54</v>
      </c>
      <c r="AM54" s="168" t="s">
        <v>53</v>
      </c>
      <c r="AN54" s="169" t="s">
        <v>54</v>
      </c>
      <c r="AP54" s="168" t="s">
        <v>53</v>
      </c>
      <c r="AQ54" s="169" t="s">
        <v>54</v>
      </c>
      <c r="AS54" s="168" t="s">
        <v>53</v>
      </c>
      <c r="AT54" s="169" t="s">
        <v>54</v>
      </c>
      <c r="AV54" s="168" t="s">
        <v>53</v>
      </c>
      <c r="AW54" s="169" t="s">
        <v>54</v>
      </c>
    </row>
    <row r="55" spans="1:49" x14ac:dyDescent="0.3">
      <c r="A55" s="81"/>
      <c r="B55" s="81"/>
      <c r="C55" s="1"/>
      <c r="D55" s="1"/>
      <c r="E55" s="1"/>
      <c r="F55" s="168"/>
      <c r="G55" s="169"/>
      <c r="H55" s="1"/>
      <c r="I55" s="168"/>
      <c r="J55" s="169"/>
      <c r="K55" s="45"/>
      <c r="L55" s="168"/>
      <c r="M55" s="169"/>
      <c r="N55" s="45"/>
      <c r="O55" s="168"/>
      <c r="P55" s="169"/>
      <c r="Q55" s="45"/>
      <c r="R55" s="168"/>
      <c r="S55" s="169"/>
      <c r="T55" s="45"/>
      <c r="U55" s="168"/>
      <c r="V55" s="169"/>
      <c r="W55" s="45"/>
      <c r="X55" s="168"/>
      <c r="Y55" s="169"/>
      <c r="Z55" s="45"/>
      <c r="AA55" s="168"/>
      <c r="AB55" s="169"/>
      <c r="AC55" s="45" t="s">
        <v>55</v>
      </c>
      <c r="AD55" s="168"/>
      <c r="AE55" s="169"/>
      <c r="AF55" s="45" t="s">
        <v>55</v>
      </c>
      <c r="AG55" s="168"/>
      <c r="AH55" s="169"/>
      <c r="AI55" s="45" t="s">
        <v>55</v>
      </c>
      <c r="AJ55" s="168"/>
      <c r="AK55" s="169"/>
      <c r="AM55" s="168"/>
      <c r="AN55" s="169"/>
      <c r="AP55" s="168"/>
      <c r="AQ55" s="169"/>
      <c r="AS55" s="168"/>
      <c r="AT55" s="169"/>
      <c r="AV55" s="168"/>
      <c r="AW55" s="169"/>
    </row>
    <row r="56" spans="1:49" x14ac:dyDescent="0.3">
      <c r="A56" s="79" t="s">
        <v>79</v>
      </c>
      <c r="B56" s="79"/>
      <c r="C56" s="1"/>
      <c r="D56" s="1"/>
      <c r="E56" s="1"/>
      <c r="F56" s="82">
        <f>F34</f>
        <v>0</v>
      </c>
      <c r="G56" s="83">
        <f>G34</f>
        <v>0</v>
      </c>
      <c r="H56" s="1"/>
      <c r="I56" s="82">
        <f>I34</f>
        <v>0</v>
      </c>
      <c r="J56" s="83">
        <f>J34</f>
        <v>0</v>
      </c>
      <c r="K56" s="82"/>
      <c r="L56" s="82">
        <f>L34</f>
        <v>2333.653625245091</v>
      </c>
      <c r="M56" s="83">
        <f>M34</f>
        <v>36560.573462173095</v>
      </c>
      <c r="N56" s="82"/>
      <c r="O56" s="82">
        <f>O34</f>
        <v>4580.8756347403641</v>
      </c>
      <c r="P56" s="83">
        <f>P34</f>
        <v>71767.051610932365</v>
      </c>
      <c r="Q56" s="82"/>
      <c r="R56" s="82">
        <f>R34</f>
        <v>8139.3538010007169</v>
      </c>
      <c r="S56" s="83">
        <f>S34</f>
        <v>127516.54288234457</v>
      </c>
      <c r="T56" s="82"/>
      <c r="U56" s="82">
        <f>U34</f>
        <v>10003.285675995328</v>
      </c>
      <c r="V56" s="83">
        <f>V34</f>
        <v>156718.14225726013</v>
      </c>
      <c r="W56" s="82"/>
      <c r="X56" s="82">
        <f>X34</f>
        <v>8847.9918660355834</v>
      </c>
      <c r="Y56" s="83">
        <f>Y34</f>
        <v>138618.53923455748</v>
      </c>
      <c r="Z56" s="82"/>
      <c r="AA56" s="82">
        <f>AA34</f>
        <v>7730.588761225883</v>
      </c>
      <c r="AB56" s="83">
        <f>AB34</f>
        <v>121112.5572592055</v>
      </c>
      <c r="AC56" s="82"/>
      <c r="AD56" s="82">
        <f>AD34</f>
        <v>6075.5523138105355</v>
      </c>
      <c r="AE56" s="83">
        <f>AE34</f>
        <v>95183.652916365056</v>
      </c>
      <c r="AF56" s="82"/>
      <c r="AG56" s="82">
        <f>AG34</f>
        <v>11195.236255628795</v>
      </c>
      <c r="AH56" s="83">
        <f>AH34</f>
        <v>175392.03467151779</v>
      </c>
      <c r="AI56" s="82"/>
      <c r="AJ56" s="82">
        <f>AJ34</f>
        <v>22568.466895027595</v>
      </c>
      <c r="AK56" s="83">
        <f>AK34</f>
        <v>353572.64802209899</v>
      </c>
      <c r="AM56" s="82">
        <f>AM34</f>
        <v>28084.756315945266</v>
      </c>
      <c r="AN56" s="83">
        <f>AN34</f>
        <v>439994.51561647578</v>
      </c>
      <c r="AP56" s="82">
        <f>AP34</f>
        <v>37757.778407644772</v>
      </c>
      <c r="AQ56" s="83">
        <f>AQ34</f>
        <v>591538.52838643477</v>
      </c>
      <c r="AS56" s="82">
        <f>AS34</f>
        <v>53121.666773239755</v>
      </c>
      <c r="AT56" s="83">
        <f>AT34</f>
        <v>832239.44611408957</v>
      </c>
      <c r="AV56" s="82">
        <f>AV34</f>
        <v>79082.581577742647</v>
      </c>
      <c r="AW56" s="83">
        <f>AW34</f>
        <v>1238960.4447179683</v>
      </c>
    </row>
    <row r="57" spans="1:49" x14ac:dyDescent="0.3">
      <c r="A57" s="79" t="s">
        <v>80</v>
      </c>
      <c r="B57" s="79"/>
      <c r="C57" s="1"/>
      <c r="D57" s="1"/>
      <c r="E57" s="1"/>
      <c r="F57" s="50">
        <f>F38</f>
        <v>0</v>
      </c>
      <c r="G57" s="50">
        <f>G38</f>
        <v>0</v>
      </c>
      <c r="H57" s="1"/>
      <c r="I57" s="50">
        <f>I38</f>
        <v>0</v>
      </c>
      <c r="J57" s="50">
        <f>J38</f>
        <v>0</v>
      </c>
      <c r="K57" s="84"/>
      <c r="L57" s="50">
        <f>L38</f>
        <v>2323.430530909091</v>
      </c>
      <c r="M57" s="50">
        <f>M38</f>
        <v>36400.411650909089</v>
      </c>
      <c r="N57" s="84"/>
      <c r="O57" s="50">
        <f>O38</f>
        <v>4646.861061818182</v>
      </c>
      <c r="P57" s="50">
        <f>P38</f>
        <v>72800.823301818178</v>
      </c>
      <c r="Q57" s="84"/>
      <c r="R57" s="50">
        <f>R38</f>
        <v>27644.517494076837</v>
      </c>
      <c r="S57" s="50">
        <f>S38</f>
        <v>433097.44074053713</v>
      </c>
      <c r="T57" s="84"/>
      <c r="U57" s="50">
        <f>U38</f>
        <v>52483.702371266809</v>
      </c>
      <c r="V57" s="50">
        <f>V38</f>
        <v>822244.67048317997</v>
      </c>
      <c r="W57" s="84"/>
      <c r="X57" s="50">
        <f>X38</f>
        <v>52436.270738107894</v>
      </c>
      <c r="Y57" s="50">
        <f>Y38</f>
        <v>821501.57489702362</v>
      </c>
      <c r="Z57" s="84"/>
      <c r="AA57" s="50">
        <f>AA38</f>
        <v>53163.997439926068</v>
      </c>
      <c r="AB57" s="50">
        <f>AB38</f>
        <v>832902.62655884167</v>
      </c>
      <c r="AC57" s="84"/>
      <c r="AD57" s="50">
        <f>AD38</f>
        <v>52834.90823843929</v>
      </c>
      <c r="AE57" s="50">
        <f>AE38</f>
        <v>827746.89573554881</v>
      </c>
      <c r="AF57" s="84"/>
      <c r="AG57" s="50">
        <f>AG38</f>
        <v>29056.625608845858</v>
      </c>
      <c r="AH57" s="50">
        <f>AH38</f>
        <v>455220.4678719184</v>
      </c>
      <c r="AI57" s="84"/>
      <c r="AJ57" s="50">
        <f>AJ38</f>
        <v>21977.910903967753</v>
      </c>
      <c r="AK57" s="50">
        <f>AK38</f>
        <v>344320.60416216141</v>
      </c>
      <c r="AM57" s="50">
        <f>AM38</f>
        <v>27717.392293546756</v>
      </c>
      <c r="AN57" s="50">
        <f>AN38</f>
        <v>434239.14593223255</v>
      </c>
      <c r="AP57" s="50">
        <f>AP38</f>
        <v>37414.952465908325</v>
      </c>
      <c r="AQ57" s="50">
        <f>AQ38</f>
        <v>586167.58863256371</v>
      </c>
      <c r="AS57" s="50">
        <f>AS38</f>
        <v>52593.773436789277</v>
      </c>
      <c r="AT57" s="50">
        <f>AT38</f>
        <v>823969.11717636534</v>
      </c>
      <c r="AV57" s="50">
        <f>AV38</f>
        <v>77881.714985732004</v>
      </c>
      <c r="AW57" s="50">
        <f>AW38</f>
        <v>1220146.8681098016</v>
      </c>
    </row>
    <row r="58" spans="1:49" x14ac:dyDescent="0.3">
      <c r="A58" s="79" t="s">
        <v>81</v>
      </c>
      <c r="B58" s="79"/>
      <c r="C58" s="1"/>
      <c r="D58" s="1"/>
      <c r="E58" s="1"/>
      <c r="F58" s="84">
        <f>-F95*$F$19</f>
        <v>0</v>
      </c>
      <c r="G58" s="84">
        <f>-F95*$G$19</f>
        <v>0</v>
      </c>
      <c r="H58" s="1"/>
      <c r="I58" s="84">
        <f>-G95*$F$19</f>
        <v>0</v>
      </c>
      <c r="J58" s="84">
        <f>-G95*$G$19</f>
        <v>0</v>
      </c>
      <c r="K58" s="84"/>
      <c r="L58" s="84">
        <f>-H95*$F$19</f>
        <v>-5111.5471680000001</v>
      </c>
      <c r="M58" s="84">
        <f>-H95*$G$19</f>
        <v>-80080.905631999995</v>
      </c>
      <c r="N58" s="84"/>
      <c r="O58" s="84">
        <f>-I95*$F$19</f>
        <v>-9814.1705625599989</v>
      </c>
      <c r="P58" s="84">
        <f>-I95*$G$19</f>
        <v>-153755.33881343997</v>
      </c>
      <c r="Q58" s="84"/>
      <c r="R58" s="84">
        <f>-J95*$F$19</f>
        <v>-110576.29064095946</v>
      </c>
      <c r="S58" s="84">
        <f>-J95*$G$19</f>
        <v>-1732361.8867083648</v>
      </c>
      <c r="T58" s="84"/>
      <c r="U58" s="84">
        <f>-K95*$F$19</f>
        <v>-116143.5812329593</v>
      </c>
      <c r="V58" s="84">
        <f>-K95*$G$19</f>
        <v>-1819582.7726496956</v>
      </c>
      <c r="W58" s="84"/>
      <c r="X58" s="84">
        <f>-L95*$F$19</f>
        <v>-19882.101395694888</v>
      </c>
      <c r="Y58" s="84">
        <f>-L95*$G$19</f>
        <v>-311486.25519921992</v>
      </c>
      <c r="Z58" s="84"/>
      <c r="AA58" s="84">
        <f>-M95*$F$19</f>
        <v>-14311.837330414299</v>
      </c>
      <c r="AB58" s="84">
        <f>-M95*$G$19</f>
        <v>-224218.78484315737</v>
      </c>
      <c r="AC58" s="85"/>
      <c r="AD58" s="84">
        <f>-N95*$F$19</f>
        <v>-11102.772996449905</v>
      </c>
      <c r="AE58" s="84">
        <f>-N95*$G$19</f>
        <v>-173943.44361104851</v>
      </c>
      <c r="AF58" s="84"/>
      <c r="AG58" s="84">
        <f>-O95*$F$19</f>
        <v>-24739.099491144851</v>
      </c>
      <c r="AH58" s="84">
        <f>-O95*$G$19</f>
        <v>-387579.22536126932</v>
      </c>
      <c r="AI58" s="84"/>
      <c r="AJ58" s="84">
        <f>-P95*$F$19</f>
        <v>-46398.557841138179</v>
      </c>
      <c r="AK58" s="84">
        <f>-P95*$G$19</f>
        <v>-726910.73951116484</v>
      </c>
      <c r="AM58" s="84">
        <f>-Q95*$F$19</f>
        <v>-56305.675584414967</v>
      </c>
      <c r="AN58" s="84">
        <f>-Q95*$G$19</f>
        <v>-882122.25082250114</v>
      </c>
      <c r="AP58" s="84">
        <f>-R95*$F$19</f>
        <v>-75005.277117339705</v>
      </c>
      <c r="AQ58" s="84">
        <f>-R95*$G$19</f>
        <v>-1175082.674838322</v>
      </c>
      <c r="AS58" s="84">
        <f>-S95*$F$19</f>
        <v>-105402.4853027714</v>
      </c>
      <c r="AT58" s="84">
        <f>-S95*$G$19</f>
        <v>-1651305.603076752</v>
      </c>
      <c r="AV58" s="84">
        <f>-T95*$F$19</f>
        <v>-157647.15320712933</v>
      </c>
      <c r="AW58" s="84">
        <f>-T95*$G$19</f>
        <v>-2469805.4002450262</v>
      </c>
    </row>
    <row r="59" spans="1:49" x14ac:dyDescent="0.3">
      <c r="A59" s="81" t="s">
        <v>82</v>
      </c>
      <c r="B59" s="81"/>
      <c r="C59" s="1"/>
      <c r="D59" s="1"/>
      <c r="E59" s="1"/>
      <c r="F59" s="86">
        <f>SUM(F56:F58)</f>
        <v>0</v>
      </c>
      <c r="G59" s="86">
        <f>SUM(G56:G58)</f>
        <v>0</v>
      </c>
      <c r="H59" s="1"/>
      <c r="I59" s="86">
        <f>SUM(I56:I58)</f>
        <v>0</v>
      </c>
      <c r="J59" s="86">
        <f>SUM(J56:J58)</f>
        <v>0</v>
      </c>
      <c r="K59" s="84"/>
      <c r="L59" s="86">
        <f>SUM(L56:L58)</f>
        <v>-454.46301184581807</v>
      </c>
      <c r="M59" s="86">
        <f>SUM(M56:M58)</f>
        <v>-7119.9205189178028</v>
      </c>
      <c r="N59" s="84"/>
      <c r="O59" s="86">
        <f>SUM(O56:O58)</f>
        <v>-586.43386600145277</v>
      </c>
      <c r="P59" s="86">
        <f>SUM(P56:P58)</f>
        <v>-9187.463900689414</v>
      </c>
      <c r="Q59" s="84"/>
      <c r="R59" s="86">
        <f>SUM(R56:R58)</f>
        <v>-74792.419345881906</v>
      </c>
      <c r="S59" s="86">
        <f>SUM(S56:S58)</f>
        <v>-1171747.9030854832</v>
      </c>
      <c r="T59" s="84"/>
      <c r="U59" s="86">
        <f>SUM(U56:U58)</f>
        <v>-53656.593185697166</v>
      </c>
      <c r="V59" s="86">
        <f>SUM(V56:V58)</f>
        <v>-840619.9599092555</v>
      </c>
      <c r="W59" s="84"/>
      <c r="X59" s="86">
        <f>SUM(X56:X58)</f>
        <v>41402.16120844859</v>
      </c>
      <c r="Y59" s="86">
        <f>SUM(Y56:Y58)</f>
        <v>648633.85893236112</v>
      </c>
      <c r="Z59" s="84"/>
      <c r="AA59" s="86">
        <f>SUM(AA56:AA58)</f>
        <v>46582.748870737647</v>
      </c>
      <c r="AB59" s="86">
        <f>SUM(AB56:AB58)</f>
        <v>729796.39897488977</v>
      </c>
      <c r="AC59" s="85"/>
      <c r="AD59" s="86">
        <f>SUM(AD56:AD58)</f>
        <v>47807.687555799916</v>
      </c>
      <c r="AE59" s="86">
        <f>SUM(AE56:AE58)</f>
        <v>748987.10504086537</v>
      </c>
      <c r="AF59" s="84"/>
      <c r="AG59" s="86">
        <f>SUM(AG56:AG58)</f>
        <v>15512.762373329802</v>
      </c>
      <c r="AH59" s="86">
        <f>SUM(AH56:AH58)</f>
        <v>243033.27718216681</v>
      </c>
      <c r="AI59" s="84"/>
      <c r="AJ59" s="86">
        <f>SUM(AJ56:AJ58)</f>
        <v>-1852.180042142827</v>
      </c>
      <c r="AK59" s="86">
        <f>SUM(AK56:AK58)</f>
        <v>-29017.487326904433</v>
      </c>
      <c r="AM59" s="86">
        <f>SUM(AM56:AM58)</f>
        <v>-503.52697492294101</v>
      </c>
      <c r="AN59" s="86">
        <f>SUM(AN56:AN58)</f>
        <v>-7888.5892737928079</v>
      </c>
      <c r="AP59" s="86">
        <f>SUM(AP56:AP58)</f>
        <v>167.4537562133919</v>
      </c>
      <c r="AQ59" s="86">
        <f>SUM(AQ56:AQ58)</f>
        <v>2623.4421806766186</v>
      </c>
      <c r="AS59" s="86">
        <f>SUM(AS56:AS58)</f>
        <v>312.95490725763375</v>
      </c>
      <c r="AT59" s="86">
        <f>SUM(AT56:AT58)</f>
        <v>4902.9602137028705</v>
      </c>
      <c r="AV59" s="86">
        <f>SUM(AV56:AV58)</f>
        <v>-682.85664365469711</v>
      </c>
      <c r="AW59" s="86">
        <f>SUM(AW56:AW58)</f>
        <v>-10698.087417256553</v>
      </c>
    </row>
    <row r="60" spans="1:49" x14ac:dyDescent="0.3">
      <c r="A60" s="79"/>
      <c r="B60" s="170">
        <f>B27</f>
        <v>2015</v>
      </c>
      <c r="C60" s="170">
        <v>2020</v>
      </c>
      <c r="D60" s="170">
        <v>2025</v>
      </c>
      <c r="E60" s="1"/>
      <c r="F60" s="84"/>
      <c r="G60" s="84"/>
      <c r="H60" s="1"/>
      <c r="I60" s="84"/>
      <c r="J60" s="84"/>
      <c r="K60" s="84"/>
      <c r="L60" s="84"/>
      <c r="M60" s="84"/>
      <c r="N60" s="84"/>
      <c r="O60" s="84"/>
      <c r="P60" s="84"/>
      <c r="Q60" s="84"/>
      <c r="R60" s="84"/>
      <c r="S60" s="84"/>
      <c r="T60" s="84"/>
      <c r="U60" s="84"/>
      <c r="V60" s="84"/>
      <c r="W60" s="84"/>
      <c r="X60" s="84"/>
      <c r="Y60" s="84"/>
      <c r="Z60" s="84"/>
      <c r="AA60" s="84"/>
      <c r="AB60" s="84"/>
      <c r="AC60" s="85"/>
      <c r="AD60" s="84"/>
      <c r="AE60" s="84"/>
      <c r="AF60" s="84"/>
      <c r="AG60" s="84"/>
      <c r="AH60" s="84"/>
      <c r="AI60" s="84"/>
      <c r="AJ60" s="84"/>
      <c r="AK60" s="84"/>
      <c r="AM60" s="84"/>
      <c r="AN60" s="84"/>
      <c r="AP60" s="84"/>
      <c r="AQ60" s="84"/>
      <c r="AS60" s="84"/>
      <c r="AT60" s="84"/>
      <c r="AV60" s="84"/>
      <c r="AW60" s="84"/>
    </row>
    <row r="61" spans="1:49" x14ac:dyDescent="0.3">
      <c r="A61" s="79" t="s">
        <v>83</v>
      </c>
      <c r="B61" s="56">
        <v>0.26500000000000001</v>
      </c>
      <c r="C61" s="56">
        <v>0.26500000000000001</v>
      </c>
      <c r="D61" s="56">
        <v>0.26500000000000001</v>
      </c>
      <c r="E61" s="44"/>
      <c r="F61" s="87">
        <f>IF(AND(F$53&gt;=$C$60, F$53&lt;$D$60),$C$61,$D$61)</f>
        <v>0.26500000000000001</v>
      </c>
      <c r="G61" s="87">
        <f>IF(AND(F$53&gt;=$C$60, F$53&lt;$D$60),$C$61,$D$61)</f>
        <v>0.26500000000000001</v>
      </c>
      <c r="H61" s="44"/>
      <c r="I61" s="87">
        <f>IF(AND(I$53&gt;=$C$60, I$53&lt;$D$60),$C$61,$D$61)</f>
        <v>0.26500000000000001</v>
      </c>
      <c r="J61" s="87">
        <f>IF(AND(I$53&gt;=$C$60, I$53&lt;$D$60),$C$61,$D$61)</f>
        <v>0.26500000000000001</v>
      </c>
      <c r="K61" s="85"/>
      <c r="L61" s="87">
        <f>IF(AND(L$53&gt;=$C$60, L$53&lt;$D$60),$C$61,$D$61)</f>
        <v>0.26500000000000001</v>
      </c>
      <c r="M61" s="87">
        <f>IF(AND(L$53&gt;=$C$60, L$53&lt;$D$60),$C$61,$D$61)</f>
        <v>0.26500000000000001</v>
      </c>
      <c r="N61" s="85"/>
      <c r="O61" s="87">
        <f>IF(AND(O$53&gt;=$C$60, O$53&lt;$D$60),$C$61,$D$61)</f>
        <v>0.26500000000000001</v>
      </c>
      <c r="P61" s="87">
        <f>IF(AND(O$53&gt;=$C$60, O$53&lt;$D$60),$C$61,$D$61)</f>
        <v>0.26500000000000001</v>
      </c>
      <c r="Q61" s="85"/>
      <c r="R61" s="87">
        <f>IF(AND(R$53&gt;=$C$60, R$53&lt;$D$60),$C$61,$D$61)</f>
        <v>0.26500000000000001</v>
      </c>
      <c r="S61" s="87">
        <f>IF(AND(R$53&gt;=$C$60, R$53&lt;$D$60),$C$61,$D$61)</f>
        <v>0.26500000000000001</v>
      </c>
      <c r="T61" s="85"/>
      <c r="U61" s="87">
        <f>IF(AND(U$53&gt;=$C$60, U$53&lt;$D$60),$C$61,$D$61)</f>
        <v>0.26500000000000001</v>
      </c>
      <c r="V61" s="87">
        <f>IF(AND(U$53&gt;=$C$60, U$53&lt;$D$60),$C$61,$D$61)</f>
        <v>0.26500000000000001</v>
      </c>
      <c r="W61" s="85"/>
      <c r="X61" s="87">
        <f>IF(AND(X$53&gt;=$C$60, X$53&lt;$D$60),$C$61,$D$61)</f>
        <v>0.26500000000000001</v>
      </c>
      <c r="Y61" s="87">
        <f>IF(AND(X$53&gt;=$C$60, X$53&lt;$D$60),$C$61,$D$61)</f>
        <v>0.26500000000000001</v>
      </c>
      <c r="Z61" s="85"/>
      <c r="AA61" s="87">
        <f>IF(AND(AA$53&gt;=$C$60, AA$53&lt;$D$60),$C$61,$D$61)</f>
        <v>0.26500000000000001</v>
      </c>
      <c r="AB61" s="87">
        <f>IF(AND(AA$53&gt;=$C$60, AA$53&lt;$D$60),$C$61,$D$61)</f>
        <v>0.26500000000000001</v>
      </c>
      <c r="AC61" s="85"/>
      <c r="AD61" s="87">
        <f>IF(AND(AD$53&gt;=$C$60, AD$53&lt;$D$60),$C$61,$D$61)</f>
        <v>0.26500000000000001</v>
      </c>
      <c r="AE61" s="87">
        <f>IF(AND(AD$53&gt;=$C$60, AD$53&lt;$D$60),$C$61,$D$61)</f>
        <v>0.26500000000000001</v>
      </c>
      <c r="AF61" s="84"/>
      <c r="AG61" s="87">
        <f>IF(AND(AG$53&gt;=$C$60, AG$53&lt;$D$60),$C$61,$D$61)</f>
        <v>0.26500000000000001</v>
      </c>
      <c r="AH61" s="87">
        <f>IF(AND(AG$53&gt;=$C$60, AG$53&lt;$D$60),$C$61,$D$61)</f>
        <v>0.26500000000000001</v>
      </c>
      <c r="AI61" s="84"/>
      <c r="AJ61" s="87">
        <f>IF(AND(AJ$53&gt;=$C$60, AJ$53&lt;$D$60),$C$61,$D$61)</f>
        <v>0.26500000000000001</v>
      </c>
      <c r="AK61" s="87">
        <f>IF(AND(AJ$53&gt;=$C$60, AJ$53&lt;$D$60),$C$61,$D$61)</f>
        <v>0.26500000000000001</v>
      </c>
      <c r="AM61" s="87">
        <f>IF(AND(AM$53&gt;=$C$60, AM$53&lt;$D$60),$C$61,$D$61)</f>
        <v>0.26500000000000001</v>
      </c>
      <c r="AN61" s="87">
        <f>IF(AND(AM$53&gt;=$C$60, AM$53&lt;$D$60),$C$61,$D$61)</f>
        <v>0.26500000000000001</v>
      </c>
      <c r="AP61" s="87">
        <f>IF(AND(AP$53&gt;=$C$60, AP$53&lt;$D$60),$C$61,$D$61)</f>
        <v>0.26500000000000001</v>
      </c>
      <c r="AQ61" s="87">
        <f>IF(AND(AP$53&gt;=$C$60, AP$53&lt;$D$60),$C$61,$D$61)</f>
        <v>0.26500000000000001</v>
      </c>
      <c r="AS61" s="87">
        <f>IF(AND(AS$53&gt;=$C$60, AS$53&lt;$D$60),$C$61,$D$61)</f>
        <v>0.26500000000000001</v>
      </c>
      <c r="AT61" s="87">
        <f>IF(AND(AS$53&gt;=$C$60, AS$53&lt;$D$60),$C$61,$D$61)</f>
        <v>0.26500000000000001</v>
      </c>
      <c r="AV61" s="87">
        <f>IF(AND(AV$53&gt;=$C$60, AV$53&lt;$D$60),$C$61,$D$61)</f>
        <v>0.26500000000000001</v>
      </c>
      <c r="AW61" s="87">
        <f>IF(AND(AV$53&gt;=$C$60, AV$53&lt;$D$60),$C$61,$D$61)</f>
        <v>0.26500000000000001</v>
      </c>
    </row>
    <row r="62" spans="1:49"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M62" s="1"/>
      <c r="AN62" s="1"/>
      <c r="AP62" s="1"/>
      <c r="AQ62" s="1"/>
      <c r="AS62" s="1"/>
      <c r="AT62" s="1"/>
      <c r="AV62" s="1"/>
      <c r="AW62" s="1"/>
    </row>
    <row r="63" spans="1:49" x14ac:dyDescent="0.3">
      <c r="A63" s="79" t="s">
        <v>84</v>
      </c>
      <c r="B63" s="1"/>
      <c r="C63" s="1"/>
      <c r="D63" s="1"/>
      <c r="E63" s="1"/>
      <c r="F63" s="88">
        <f>F59*F61</f>
        <v>0</v>
      </c>
      <c r="G63" s="88">
        <f>G59*G61</f>
        <v>0</v>
      </c>
      <c r="H63" s="1"/>
      <c r="I63" s="88">
        <f>I59*I61</f>
        <v>0</v>
      </c>
      <c r="J63" s="88">
        <f>J59*J61</f>
        <v>0</v>
      </c>
      <c r="K63" s="84"/>
      <c r="L63" s="88">
        <f>L59*L61</f>
        <v>-120.43269813914179</v>
      </c>
      <c r="M63" s="88">
        <f>M59*M61</f>
        <v>-1886.7789375132179</v>
      </c>
      <c r="N63" s="84"/>
      <c r="O63" s="88">
        <f>O59*O61</f>
        <v>-155.404974490385</v>
      </c>
      <c r="P63" s="88">
        <f>P59*P61</f>
        <v>-2434.6779336826949</v>
      </c>
      <c r="Q63" s="84"/>
      <c r="R63" s="88">
        <f>R59*R61</f>
        <v>-19819.991126658708</v>
      </c>
      <c r="S63" s="88">
        <f>S59*S61</f>
        <v>-310513.19431765308</v>
      </c>
      <c r="T63" s="84"/>
      <c r="U63" s="88">
        <f>U59*U61</f>
        <v>-14218.997194209749</v>
      </c>
      <c r="V63" s="88">
        <f>V59*V61</f>
        <v>-222764.28937595271</v>
      </c>
      <c r="W63" s="84"/>
      <c r="X63" s="88">
        <f>X59*X61</f>
        <v>10971.572720238877</v>
      </c>
      <c r="Y63" s="88">
        <f>Y59*Y61</f>
        <v>171887.97261707572</v>
      </c>
      <c r="Z63" s="84"/>
      <c r="AA63" s="88">
        <f>AA59*AA61</f>
        <v>12344.428450745478</v>
      </c>
      <c r="AB63" s="88">
        <f>AB59*AB61</f>
        <v>193396.04572834581</v>
      </c>
      <c r="AC63" s="84"/>
      <c r="AD63" s="88">
        <f>AD59*AD61</f>
        <v>12669.037202286978</v>
      </c>
      <c r="AE63" s="88">
        <f>AE59*AE61</f>
        <v>198481.58283582932</v>
      </c>
      <c r="AF63" s="84"/>
      <c r="AG63" s="88">
        <f>AG59*AG61</f>
        <v>4110.8820289323976</v>
      </c>
      <c r="AH63" s="88">
        <f>AH59*AH61</f>
        <v>64403.818453274209</v>
      </c>
      <c r="AI63" s="84"/>
      <c r="AJ63" s="88">
        <f>AJ59*AJ61</f>
        <v>-490.8277111678492</v>
      </c>
      <c r="AK63" s="88">
        <f>AK59*AK61</f>
        <v>-7689.6341416296755</v>
      </c>
      <c r="AM63" s="88">
        <f>AM59*AM61</f>
        <v>-133.43464835457937</v>
      </c>
      <c r="AN63" s="88">
        <f>AN59*AN61</f>
        <v>-2090.4761575550942</v>
      </c>
      <c r="AP63" s="88">
        <f>AP59*AP61</f>
        <v>44.375245396548856</v>
      </c>
      <c r="AQ63" s="88">
        <f>AQ59*AQ61</f>
        <v>695.21217787930391</v>
      </c>
      <c r="AS63" s="88">
        <f>AS59*AS61</f>
        <v>82.933050423272945</v>
      </c>
      <c r="AT63" s="88">
        <f>AT59*AT61</f>
        <v>1299.2844566312608</v>
      </c>
      <c r="AV63" s="88">
        <f>AV59*AV61</f>
        <v>-180.95701056849475</v>
      </c>
      <c r="AW63" s="88">
        <f>AW59*AW61</f>
        <v>-2834.9931655729865</v>
      </c>
    </row>
    <row r="64" spans="1:49" x14ac:dyDescent="0.3">
      <c r="A64" s="89" t="s">
        <v>85</v>
      </c>
      <c r="B64" s="1"/>
      <c r="C64" s="1"/>
      <c r="D64" s="1"/>
      <c r="E64" s="1"/>
      <c r="F64" s="79"/>
      <c r="G64" s="79"/>
      <c r="H64" s="1"/>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M64" s="79"/>
      <c r="AN64" s="79"/>
      <c r="AP64" s="79"/>
      <c r="AQ64" s="79"/>
      <c r="AS64" s="79"/>
      <c r="AT64" s="79"/>
      <c r="AV64" s="79"/>
      <c r="AW64" s="79"/>
    </row>
    <row r="65" spans="1:49" x14ac:dyDescent="0.3">
      <c r="A65" s="79" t="s">
        <v>84</v>
      </c>
      <c r="B65" s="1"/>
      <c r="C65" s="1"/>
      <c r="D65" s="1"/>
      <c r="E65" s="1"/>
      <c r="F65" s="90">
        <f>F63/(1-F61)</f>
        <v>0</v>
      </c>
      <c r="G65" s="90">
        <f>G63/(1-G61)</f>
        <v>0</v>
      </c>
      <c r="H65" s="1"/>
      <c r="I65" s="90">
        <f>I63/(1-I61)</f>
        <v>0</v>
      </c>
      <c r="J65" s="90">
        <f>J63/(1-J61)</f>
        <v>0</v>
      </c>
      <c r="K65" s="91"/>
      <c r="L65" s="50">
        <f>L63/(1-L61)</f>
        <v>-163.85401107366229</v>
      </c>
      <c r="M65" s="50">
        <f>M63/(1-M61)</f>
        <v>-2567.0461734873716</v>
      </c>
      <c r="N65" s="91"/>
      <c r="O65" s="50">
        <f>O63/(1-O61)</f>
        <v>-211.43533944270069</v>
      </c>
      <c r="P65" s="50">
        <f>P63/(1-P61)</f>
        <v>-3312.4869846023062</v>
      </c>
      <c r="Q65" s="84"/>
      <c r="R65" s="50">
        <f>R63/(1-R61)</f>
        <v>-26965.974321984639</v>
      </c>
      <c r="S65" s="50">
        <f>S63/(1-S61)</f>
        <v>-422466.93104442599</v>
      </c>
      <c r="T65" s="91"/>
      <c r="U65" s="50">
        <f>U63/(1-U61)</f>
        <v>-19345.574413890816</v>
      </c>
      <c r="V65" s="50">
        <f>V63/(1-V61)</f>
        <v>-303080.66581762274</v>
      </c>
      <c r="W65" s="84"/>
      <c r="X65" s="50">
        <f>X63/(1-X61)</f>
        <v>14927.309823454254</v>
      </c>
      <c r="Y65" s="50">
        <f>Y63/(1-Y61)</f>
        <v>233861.18723411663</v>
      </c>
      <c r="Z65" s="84"/>
      <c r="AA65" s="50">
        <f>AA63/(1-AA61)</f>
        <v>16795.140749313574</v>
      </c>
      <c r="AB65" s="50">
        <f>AB63/(1-AB61)</f>
        <v>263123.87173924601</v>
      </c>
      <c r="AC65" s="84"/>
      <c r="AD65" s="50">
        <f>AD63/(1-AD61)</f>
        <v>17236.785309233983</v>
      </c>
      <c r="AE65" s="50">
        <f>AE63/(1-AE61)</f>
        <v>270042.96984466573</v>
      </c>
      <c r="AF65" s="84"/>
      <c r="AG65" s="50">
        <f>AG63/(1-AG61)</f>
        <v>5593.0367740576839</v>
      </c>
      <c r="AH65" s="50">
        <f>AH63/(1-AH61)</f>
        <v>87624.24279357036</v>
      </c>
      <c r="AI65" s="84"/>
      <c r="AJ65" s="50">
        <f>AJ63/(1-AJ61)</f>
        <v>-667.79280430999893</v>
      </c>
      <c r="AK65" s="50">
        <f>AK63/(1-AK61)</f>
        <v>-10462.087267523368</v>
      </c>
      <c r="AM65" s="50">
        <f>AM63/(1-AM61)</f>
        <v>-181.54373925793112</v>
      </c>
      <c r="AN65" s="50">
        <f>AN63/(1-AN61)</f>
        <v>-2844.1852483742778</v>
      </c>
      <c r="AP65" s="50">
        <f>AP63/(1-AP61)</f>
        <v>60.37448353271953</v>
      </c>
      <c r="AQ65" s="50">
        <f>AQ63/(1-AQ61)</f>
        <v>945.86690867932509</v>
      </c>
      <c r="AS65" s="50">
        <f>AS63/(1-AS61)</f>
        <v>112.83408220853462</v>
      </c>
      <c r="AT65" s="50">
        <f>AT63/(1-AT61)</f>
        <v>1767.7339546003548</v>
      </c>
      <c r="AV65" s="50">
        <f>AV63/(1-AV61)</f>
        <v>-246.20001437890443</v>
      </c>
      <c r="AW65" s="50">
        <f>AW63/(1-AW61)</f>
        <v>-3857.133558602703</v>
      </c>
    </row>
    <row r="66" spans="1:49" x14ac:dyDescent="0.3">
      <c r="A66" s="81" t="s">
        <v>86</v>
      </c>
      <c r="B66" s="1"/>
      <c r="C66" s="1"/>
      <c r="D66" s="1"/>
      <c r="E66" s="1"/>
      <c r="F66" s="92">
        <f>+F65</f>
        <v>0</v>
      </c>
      <c r="G66" s="92">
        <f>+G65</f>
        <v>0</v>
      </c>
      <c r="H66" s="1"/>
      <c r="I66" s="92">
        <f>+I65</f>
        <v>0</v>
      </c>
      <c r="J66" s="92">
        <f>+J65</f>
        <v>0</v>
      </c>
      <c r="K66" s="93"/>
      <c r="L66" s="92">
        <f>+L65</f>
        <v>-163.85401107366229</v>
      </c>
      <c r="M66" s="92">
        <f>+M65</f>
        <v>-2567.0461734873716</v>
      </c>
      <c r="N66" s="93"/>
      <c r="O66" s="92">
        <f>+O65</f>
        <v>-211.43533944270069</v>
      </c>
      <c r="P66" s="92">
        <f>+P65</f>
        <v>-3312.4869846023062</v>
      </c>
      <c r="Q66" s="93"/>
      <c r="R66" s="92">
        <f>+R65</f>
        <v>-26965.974321984639</v>
      </c>
      <c r="S66" s="92">
        <f>+S65</f>
        <v>-422466.93104442599</v>
      </c>
      <c r="T66" s="93"/>
      <c r="U66" s="92">
        <f>+U65</f>
        <v>-19345.574413890816</v>
      </c>
      <c r="V66" s="92">
        <f>+V65</f>
        <v>-303080.66581762274</v>
      </c>
      <c r="W66" s="93"/>
      <c r="X66" s="92">
        <f>+X65</f>
        <v>14927.309823454254</v>
      </c>
      <c r="Y66" s="92">
        <f>+Y65</f>
        <v>233861.18723411663</v>
      </c>
      <c r="Z66" s="93"/>
      <c r="AA66" s="92">
        <f>+AA65</f>
        <v>16795.140749313574</v>
      </c>
      <c r="AB66" s="92">
        <f>+AB65</f>
        <v>263123.87173924601</v>
      </c>
      <c r="AC66" s="93"/>
      <c r="AD66" s="92">
        <f>+AD65</f>
        <v>17236.785309233983</v>
      </c>
      <c r="AE66" s="92">
        <f>+AE65</f>
        <v>270042.96984466573</v>
      </c>
      <c r="AF66" s="93"/>
      <c r="AG66" s="92">
        <f>+AG65</f>
        <v>5593.0367740576839</v>
      </c>
      <c r="AH66" s="92">
        <f>+AH65</f>
        <v>87624.24279357036</v>
      </c>
      <c r="AI66" s="93"/>
      <c r="AJ66" s="92">
        <f>+AJ65</f>
        <v>-667.79280430999893</v>
      </c>
      <c r="AK66" s="92">
        <f>+AK65</f>
        <v>-10462.087267523368</v>
      </c>
      <c r="AM66" s="92">
        <f>+AM65</f>
        <v>-181.54373925793112</v>
      </c>
      <c r="AN66" s="92">
        <f>+AN65</f>
        <v>-2844.1852483742778</v>
      </c>
      <c r="AP66" s="92">
        <f>+AP65</f>
        <v>60.37448353271953</v>
      </c>
      <c r="AQ66" s="92">
        <f>+AQ65</f>
        <v>945.86690867932509</v>
      </c>
      <c r="AS66" s="92">
        <f>+AS65</f>
        <v>112.83408220853462</v>
      </c>
      <c r="AT66" s="92">
        <f>+AT65</f>
        <v>1767.7339546003548</v>
      </c>
      <c r="AV66" s="92">
        <f>+AV65</f>
        <v>-246.20001437890443</v>
      </c>
      <c r="AW66" s="92">
        <f>+AW65</f>
        <v>-3857.133558602703</v>
      </c>
    </row>
    <row r="67" spans="1:49" x14ac:dyDescent="0.3">
      <c r="A67" s="1"/>
      <c r="B67" s="77"/>
      <c r="C67" s="77"/>
      <c r="D67" s="77"/>
      <c r="E67" s="77"/>
      <c r="F67" s="77"/>
      <c r="G67" s="77"/>
      <c r="H67" s="77"/>
      <c r="I67" s="77"/>
      <c r="J67" s="77"/>
      <c r="K67" s="77"/>
      <c r="L67" s="77"/>
      <c r="M67" s="77"/>
      <c r="N67" s="77"/>
      <c r="O67" s="77"/>
      <c r="P67" s="77"/>
      <c r="Q67" s="77"/>
      <c r="R67" s="77"/>
      <c r="S67" s="94"/>
      <c r="T67" s="94"/>
      <c r="U67" s="94"/>
      <c r="V67" s="94"/>
      <c r="W67" s="1"/>
      <c r="X67" s="1"/>
      <c r="Y67" s="1"/>
      <c r="Z67" s="1"/>
      <c r="AA67" s="1"/>
      <c r="AB67" s="1"/>
      <c r="AC67" s="1"/>
      <c r="AD67" s="1"/>
      <c r="AE67" s="1"/>
      <c r="AF67" s="1"/>
      <c r="AG67" s="1"/>
      <c r="AH67" s="1"/>
      <c r="AI67" s="1"/>
      <c r="AJ67" s="1"/>
      <c r="AK67" s="1"/>
    </row>
    <row r="68" spans="1:49" ht="15" thickBot="1" x14ac:dyDescent="0.35">
      <c r="A68" s="1"/>
      <c r="B68" s="77"/>
      <c r="C68" s="77"/>
      <c r="D68" s="77"/>
      <c r="E68" s="77"/>
      <c r="F68" s="77"/>
      <c r="G68" s="77"/>
      <c r="H68" s="77"/>
      <c r="I68" s="77"/>
      <c r="J68" s="77"/>
      <c r="K68" s="95"/>
      <c r="L68" s="77"/>
      <c r="M68" s="77"/>
      <c r="N68" s="77"/>
      <c r="O68" s="77"/>
      <c r="P68" s="77"/>
      <c r="Q68" s="77"/>
      <c r="R68" s="77"/>
      <c r="S68" s="94"/>
      <c r="T68" s="94"/>
      <c r="U68" s="94"/>
      <c r="V68" s="94"/>
      <c r="W68" s="1"/>
      <c r="X68" s="1"/>
      <c r="Y68" s="1"/>
      <c r="Z68" s="1"/>
      <c r="AA68" s="1"/>
      <c r="AB68" s="1"/>
      <c r="AC68" s="1"/>
      <c r="AD68" s="1"/>
      <c r="AE68" s="1"/>
      <c r="AF68" s="1"/>
      <c r="AG68" s="1"/>
      <c r="AH68" s="1"/>
      <c r="AI68" s="1"/>
      <c r="AJ68" s="1"/>
      <c r="AK68" s="1"/>
    </row>
    <row r="69" spans="1:49" ht="15" thickBot="1" x14ac:dyDescent="0.35">
      <c r="A69" s="96"/>
      <c r="B69" s="96"/>
      <c r="C69" s="96"/>
      <c r="D69" s="96"/>
      <c r="E69" s="96"/>
      <c r="F69" s="97">
        <v>2015</v>
      </c>
      <c r="G69" s="97">
        <v>2016</v>
      </c>
      <c r="H69" s="97">
        <v>2017</v>
      </c>
      <c r="I69" s="97">
        <v>2018</v>
      </c>
      <c r="J69" s="97">
        <v>2019</v>
      </c>
      <c r="K69" s="97">
        <v>2020</v>
      </c>
      <c r="L69" s="97">
        <v>2021</v>
      </c>
      <c r="M69" s="97">
        <v>2022</v>
      </c>
      <c r="N69" s="97">
        <v>2023</v>
      </c>
      <c r="O69" s="97">
        <v>2024</v>
      </c>
      <c r="P69" s="97">
        <v>2025</v>
      </c>
      <c r="Q69" s="97">
        <v>2026</v>
      </c>
      <c r="R69" s="97">
        <v>2027</v>
      </c>
      <c r="S69" s="97">
        <v>2028</v>
      </c>
      <c r="T69" s="97">
        <v>2029</v>
      </c>
      <c r="U69" s="1"/>
      <c r="V69" s="1"/>
      <c r="W69" s="1"/>
      <c r="X69" s="1"/>
      <c r="Y69" s="1"/>
      <c r="Z69" s="1"/>
      <c r="AA69" s="1"/>
      <c r="AB69" s="1"/>
    </row>
    <row r="70" spans="1:49" x14ac:dyDescent="0.3">
      <c r="A70" s="98" t="s">
        <v>87</v>
      </c>
      <c r="B70" s="99"/>
      <c r="C70" s="99"/>
      <c r="D70" s="99"/>
      <c r="E70" s="99"/>
      <c r="F70" s="99"/>
      <c r="G70" s="99"/>
      <c r="H70" s="99"/>
      <c r="I70" s="99"/>
      <c r="J70" s="100"/>
      <c r="K70" s="100"/>
      <c r="L70" s="100"/>
      <c r="M70" s="1"/>
      <c r="N70" s="100"/>
      <c r="O70" s="1"/>
      <c r="P70" s="1"/>
      <c r="Q70" s="1"/>
      <c r="R70" s="1"/>
      <c r="S70" s="1"/>
      <c r="T70" s="1"/>
      <c r="U70" s="1"/>
      <c r="V70" s="1"/>
      <c r="W70" s="1"/>
      <c r="X70" s="1"/>
      <c r="Y70" s="1"/>
      <c r="Z70" s="1"/>
      <c r="AA70" s="1"/>
      <c r="AB70" s="1"/>
    </row>
    <row r="71" spans="1:49" x14ac:dyDescent="0.3">
      <c r="A71" s="101" t="s">
        <v>88</v>
      </c>
      <c r="B71" s="176" t="s">
        <v>114</v>
      </c>
      <c r="C71" s="102"/>
      <c r="D71" s="102"/>
      <c r="G71" s="103"/>
      <c r="H71" s="103"/>
      <c r="I71" s="103"/>
      <c r="K71" s="50"/>
      <c r="L71" s="50"/>
      <c r="M71" s="1"/>
      <c r="N71" s="50"/>
      <c r="O71" s="1"/>
      <c r="P71" s="1"/>
      <c r="Q71" s="1"/>
      <c r="R71" s="1"/>
      <c r="S71" s="1"/>
      <c r="T71" s="1"/>
      <c r="U71" s="1"/>
      <c r="V71" s="1"/>
      <c r="W71" s="1"/>
      <c r="X71" s="1"/>
      <c r="Y71" s="1"/>
      <c r="Z71" s="1"/>
      <c r="AA71" s="1"/>
      <c r="AB71" s="1"/>
    </row>
    <row r="72" spans="1:49" x14ac:dyDescent="0.3">
      <c r="A72" s="96" t="s">
        <v>89</v>
      </c>
      <c r="B72" s="96"/>
      <c r="C72" s="96"/>
      <c r="D72" s="96"/>
      <c r="E72" s="96"/>
      <c r="F72" s="104"/>
      <c r="G72" s="86">
        <f t="shared" ref="G72:S72" si="15">F74</f>
        <v>0</v>
      </c>
      <c r="H72" s="86">
        <f t="shared" si="15"/>
        <v>0</v>
      </c>
      <c r="I72" s="86">
        <f t="shared" si="15"/>
        <v>2129811.3199999998</v>
      </c>
      <c r="J72" s="86">
        <f t="shared" si="15"/>
        <v>2129811.3199999998</v>
      </c>
      <c r="K72" s="86">
        <f t="shared" si="15"/>
        <v>5856601.4699999997</v>
      </c>
      <c r="L72" s="86">
        <f t="shared" si="15"/>
        <v>5956075.2299999995</v>
      </c>
      <c r="M72" s="86">
        <f t="shared" si="15"/>
        <v>6475285.4799999995</v>
      </c>
      <c r="N72" s="86">
        <f t="shared" si="15"/>
        <v>6623158.0399999991</v>
      </c>
      <c r="O72" s="86">
        <f t="shared" si="15"/>
        <v>6623158.0399999991</v>
      </c>
      <c r="P72" s="86">
        <f t="shared" si="15"/>
        <v>12995532.529999997</v>
      </c>
      <c r="Q72" s="86">
        <f t="shared" si="15"/>
        <v>16616784.709999997</v>
      </c>
      <c r="R72" s="86">
        <f t="shared" si="15"/>
        <v>18735013.919579003</v>
      </c>
      <c r="S72" s="86">
        <f t="shared" si="15"/>
        <v>26314344.882361561</v>
      </c>
      <c r="T72" s="86">
        <f>S74</f>
        <v>33913834.890459955</v>
      </c>
      <c r="U72" s="1"/>
      <c r="V72" s="1"/>
      <c r="W72" s="1"/>
      <c r="X72" s="1"/>
      <c r="Y72" s="1"/>
      <c r="Z72" s="1"/>
      <c r="AA72" s="1"/>
      <c r="AB72" s="1"/>
    </row>
    <row r="73" spans="1:49" x14ac:dyDescent="0.3">
      <c r="A73" s="96" t="s">
        <v>90</v>
      </c>
      <c r="B73" s="96"/>
      <c r="C73" s="96"/>
      <c r="D73" s="96"/>
      <c r="E73" s="96"/>
      <c r="F73" s="100">
        <f>'App.2-FB Calc of REG A'!G73+'App.2-FB Calc of REG B'!G73+'App.2-FB Calc of REG C'!G73</f>
        <v>0</v>
      </c>
      <c r="G73" s="100">
        <f>'App.2-FB Calc of REG A'!H73+'App.2-FB Calc of REG B'!H73+'App.2-FB Calc of REG C'!H73</f>
        <v>0</v>
      </c>
      <c r="H73" s="100">
        <f>'App.2-FB Calc of REG A'!I73+'App.2-FB Calc of REG B'!I73+'App.2-FB Calc of REG C'!I73</f>
        <v>2129811.3199999998</v>
      </c>
      <c r="I73" s="100">
        <f>'App.2-FB Calc of REG A'!J73+'App.2-FB Calc of REG B'!J73+'App.2-FB Calc of REG C'!J73</f>
        <v>0</v>
      </c>
      <c r="J73" s="100">
        <f>'App.2-FB Calc of REG A'!K73+'App.2-FB Calc of REG B'!K73+'App.2-FB Calc of REG C'!K73</f>
        <v>3726790.15</v>
      </c>
      <c r="K73" s="100">
        <f>'App.2-FB Calc of REG A'!L73+'App.2-FB Calc of REG B'!L73+'App.2-FB Calc of REG C'!L73+'App.2-FB Calc of REG D'!F73+'App.2-FB Calc of REG E'!F73+'App.2-FB Calc of REG F'!F73+'App.2-FB Calc of REG G'!F73</f>
        <v>99473.76</v>
      </c>
      <c r="L73" s="100">
        <f>'App.2-FB Calc of REG A'!M73+'App.2-FB Calc of REG B'!M73+'App.2-FB Calc of REG C'!M73+'App.2-FB Calc of REG D'!G73+'App.2-FB Calc of REG E'!G73+'App.2-FB Calc of REG F'!G73+'App.2-FB Calc of REG G'!G73</f>
        <v>519210.25000000012</v>
      </c>
      <c r="M73" s="100">
        <f>'App.2-FB Calc of REG A'!N73+'App.2-FB Calc of REG B'!N73+'App.2-FB Calc of REG C'!N73+'App.2-FB Calc of REG D'!H73+'App.2-FB Calc of REG E'!H73+'App.2-FB Calc of REG F'!H73+'App.2-FB Calc of REG G'!H73</f>
        <v>147872.55999999997</v>
      </c>
      <c r="N73" s="100">
        <f>'App.2-FB Calc of REG A'!O73+'App.2-FB Calc of REG B'!O73+'App.2-FB Calc of REG C'!O73+'App.2-FB Calc of REG D'!I73+'App.2-FB Calc of REG E'!I73+'App.2-FB Calc of REG F'!I73+'App.2-FB Calc of REG G'!I73</f>
        <v>0</v>
      </c>
      <c r="O73" s="100">
        <f>'App.2-FB Calc of REG A'!P73+'App.2-FB Calc of REG B'!P73+'App.2-FB Calc of REG C'!P73+'App.2-FB Calc of REG D'!J73+'App.2-FB Calc of REG E'!J73+'App.2-FB Calc of REG F'!J73+'App.2-FB Calc of REG G'!J73</f>
        <v>6372374.4899999993</v>
      </c>
      <c r="P73" s="100">
        <f>'App.2-FB Calc of REG A'!Q73+'App.2-FB Calc of REG B'!Q73+'App.2-FB Calc of REG C'!Q73+'App.2-FB Calc of REG D'!K73+'App.2-FB Calc of REG E'!K73+'App.2-FB Calc of REG F'!K73+'App.2-FB Calc of REG G'!K73</f>
        <v>3621252.1799999997</v>
      </c>
      <c r="Q73" s="100">
        <f>'App.2-FB Calc of REG A'!R73+'App.2-FB Calc of REG B'!R73+'App.2-FB Calc of REG C'!R73+'App.2-FB Calc of REG D'!L73+'App.2-FB Calc of REG E'!L73+'App.2-FB Calc of REG F'!L73+'App.2-FB Calc of REG G'!L73</f>
        <v>2118229.2095790072</v>
      </c>
      <c r="R73" s="100">
        <f>'App.2-FB Calc of REG A'!S73+'App.2-FB Calc of REG B'!S73+'App.2-FB Calc of REG C'!S73+'App.2-FB Calc of REG D'!M73+'App.2-FB Calc of REG E'!M73+'App.2-FB Calc of REG F'!M73+'App.2-FB Calc of REG G'!M73</f>
        <v>7579330.9627825581</v>
      </c>
      <c r="S73" s="100">
        <f>'App.2-FB Calc of REG A'!T73+'App.2-FB Calc of REG B'!T73+'App.2-FB Calc of REG C'!T73+'App.2-FB Calc of REG D'!N73+'App.2-FB Calc of REG E'!N73+'App.2-FB Calc of REG F'!N73+'App.2-FB Calc of REG G'!N73</f>
        <v>7599490.0080983946</v>
      </c>
      <c r="T73" s="100">
        <f>'App.2-FB Calc of REG A'!U73+'App.2-FB Calc of REG B'!U73+'App.2-FB Calc of REG C'!U73+'App.2-FB Calc of REG D'!O73+'App.2-FB Calc of REG E'!O73+'App.2-FB Calc of REG F'!O73+'App.2-FB Calc of REG G'!O73</f>
        <v>17688451.540844347</v>
      </c>
      <c r="U73" s="1"/>
      <c r="V73" s="105"/>
      <c r="W73" s="1"/>
      <c r="X73" s="1"/>
      <c r="Y73" s="1"/>
      <c r="Z73" s="1"/>
      <c r="AA73" s="1"/>
      <c r="AB73" s="1"/>
    </row>
    <row r="74" spans="1:49" x14ac:dyDescent="0.3">
      <c r="A74" s="96" t="s">
        <v>91</v>
      </c>
      <c r="B74" s="96"/>
      <c r="C74" s="96"/>
      <c r="D74" s="96"/>
      <c r="E74" s="96"/>
      <c r="F74" s="86">
        <f t="shared" ref="F74:O74" si="16">SUM(F72:F73)</f>
        <v>0</v>
      </c>
      <c r="G74" s="86">
        <f t="shared" si="16"/>
        <v>0</v>
      </c>
      <c r="H74" s="86">
        <f t="shared" si="16"/>
        <v>2129811.3199999998</v>
      </c>
      <c r="I74" s="86">
        <f t="shared" si="16"/>
        <v>2129811.3199999998</v>
      </c>
      <c r="J74" s="86">
        <f t="shared" si="16"/>
        <v>5856601.4699999997</v>
      </c>
      <c r="K74" s="86">
        <f t="shared" si="16"/>
        <v>5956075.2299999995</v>
      </c>
      <c r="L74" s="86">
        <f t="shared" si="16"/>
        <v>6475285.4799999995</v>
      </c>
      <c r="M74" s="86">
        <f t="shared" si="16"/>
        <v>6623158.0399999991</v>
      </c>
      <c r="N74" s="86">
        <f t="shared" si="16"/>
        <v>6623158.0399999991</v>
      </c>
      <c r="O74" s="86">
        <f t="shared" si="16"/>
        <v>12995532.529999997</v>
      </c>
      <c r="P74" s="86">
        <f>SUM(P72:P73)</f>
        <v>16616784.709999997</v>
      </c>
      <c r="Q74" s="86">
        <f t="shared" ref="Q74:T74" si="17">SUM(Q72:Q73)</f>
        <v>18735013.919579003</v>
      </c>
      <c r="R74" s="86">
        <f t="shared" si="17"/>
        <v>26314344.882361561</v>
      </c>
      <c r="S74" s="86">
        <f t="shared" si="17"/>
        <v>33913834.890459955</v>
      </c>
      <c r="T74" s="86">
        <f t="shared" si="17"/>
        <v>51602286.431304306</v>
      </c>
      <c r="U74" s="1"/>
      <c r="V74" s="1"/>
      <c r="W74" s="1"/>
      <c r="X74" s="1"/>
      <c r="Y74" s="1"/>
      <c r="Z74" s="1"/>
      <c r="AA74" s="1"/>
      <c r="AB74" s="1"/>
    </row>
    <row r="75" spans="1:49" x14ac:dyDescent="0.3">
      <c r="A75" s="96"/>
      <c r="B75" s="96"/>
      <c r="C75" s="96"/>
      <c r="D75" s="96"/>
      <c r="E75" s="96"/>
      <c r="F75" s="84"/>
      <c r="G75" s="84"/>
      <c r="H75" s="84"/>
      <c r="I75" s="84"/>
      <c r="J75" s="84"/>
      <c r="K75" s="84"/>
      <c r="L75" s="50"/>
      <c r="M75" s="1"/>
      <c r="N75" s="50"/>
      <c r="O75" s="1"/>
      <c r="P75" s="1"/>
      <c r="Q75" s="1"/>
      <c r="R75" s="1"/>
      <c r="S75" s="1"/>
      <c r="T75" s="1"/>
      <c r="U75" s="1"/>
      <c r="V75" s="1"/>
      <c r="W75" s="1"/>
      <c r="X75" s="1"/>
      <c r="Y75" s="1"/>
      <c r="Z75" s="1"/>
      <c r="AA75" s="1"/>
      <c r="AB75" s="1"/>
    </row>
    <row r="76" spans="1:49" x14ac:dyDescent="0.3">
      <c r="A76" s="96" t="s">
        <v>92</v>
      </c>
      <c r="B76" s="96"/>
      <c r="C76" s="96"/>
      <c r="D76" s="96"/>
      <c r="E76" s="96"/>
      <c r="F76" s="102"/>
      <c r="G76" s="86">
        <f>+F79</f>
        <v>0</v>
      </c>
      <c r="H76" s="86">
        <f t="shared" ref="H76:T76" si="18">+G79</f>
        <v>0</v>
      </c>
      <c r="I76" s="86">
        <f t="shared" si="18"/>
        <v>38723.842181818181</v>
      </c>
      <c r="J76" s="86">
        <f t="shared" si="18"/>
        <v>116171.52654545454</v>
      </c>
      <c r="K76" s="86">
        <f t="shared" si="18"/>
        <v>576913.48478006851</v>
      </c>
      <c r="L76" s="86">
        <f t="shared" si="18"/>
        <v>1451641.8576345155</v>
      </c>
      <c r="M76" s="86">
        <f t="shared" si="18"/>
        <v>2325579.7032696474</v>
      </c>
      <c r="N76" s="86">
        <f t="shared" si="18"/>
        <v>3211646.3272684156</v>
      </c>
      <c r="O76" s="86">
        <f t="shared" si="18"/>
        <v>4092228.1312424038</v>
      </c>
      <c r="P76" s="86">
        <f t="shared" si="18"/>
        <v>4576505.2247231677</v>
      </c>
      <c r="Q76" s="86">
        <f t="shared" si="18"/>
        <v>4942803.7397892969</v>
      </c>
      <c r="R76" s="86">
        <f t="shared" si="18"/>
        <v>5404760.2780150762</v>
      </c>
      <c r="S76" s="86">
        <f t="shared" si="18"/>
        <v>6028342.8191135488</v>
      </c>
      <c r="T76" s="86">
        <f t="shared" si="18"/>
        <v>6904905.7097267034</v>
      </c>
      <c r="U76" s="1"/>
      <c r="V76" s="1"/>
      <c r="W76" s="1"/>
      <c r="X76" s="1"/>
      <c r="Y76" s="1"/>
      <c r="Z76" s="1"/>
      <c r="AA76" s="1"/>
      <c r="AB76" s="1"/>
    </row>
    <row r="77" spans="1:49" x14ac:dyDescent="0.3">
      <c r="A77" s="96" t="s">
        <v>93</v>
      </c>
      <c r="B77" s="96"/>
      <c r="C77" s="96"/>
      <c r="D77" s="96"/>
      <c r="E77" s="96"/>
      <c r="F77" s="84">
        <f>'App.2-FB Calc of REG A'!G77+'App.2-FB Calc of REG B'!G77+'App.2-FB Calc of REG C'!G77</f>
        <v>0</v>
      </c>
      <c r="G77" s="84">
        <f>'App.2-FB Calc of REG A'!H77+'App.2-FB Calc of REG B'!H77+'App.2-FB Calc of REG C'!H77</f>
        <v>0</v>
      </c>
      <c r="H77" s="84">
        <f>'App.2-FB Calc of REG A'!I77+'App.2-FB Calc of REG B'!I77+'App.2-FB Calc of REG C'!I77</f>
        <v>0</v>
      </c>
      <c r="I77" s="84">
        <f>'App.2-FB Calc of REG A'!J77+'App.2-FB Calc of REG B'!J77+'App.2-FB Calc of REG C'!J77</f>
        <v>77447.684363636363</v>
      </c>
      <c r="J77" s="84">
        <f>'App.2-FB Calc of REG A'!K77+'App.2-FB Calc of REG B'!K77+'App.2-FB Calc of REG C'!K77</f>
        <v>77447.684363636363</v>
      </c>
      <c r="K77" s="84">
        <f>'App.2-FB Calc of REG A'!L77+'App.2-FB Calc of REG B'!L77+'App.2-FB Calc of REG C'!L77+'App.2-FB Calc of REG D'!F77+'App.2-FB Calc of REG E'!F77+'App.2-FB Calc of REG F'!F77+'App.2-FB Calc of REG G'!F77</f>
        <v>844036.23210559157</v>
      </c>
      <c r="L77" s="84">
        <f>'App.2-FB Calc of REG A'!M77+'App.2-FB Calc of REG B'!M77+'App.2-FB Calc of REG C'!M77+'App.2-FB Calc of REG D'!G77+'App.2-FB Calc of REG E'!G77+'App.2-FB Calc of REG F'!G77+'App.2-FB Calc of REG G'!G77</f>
        <v>864497.65927149518</v>
      </c>
      <c r="M77" s="84">
        <f>'App.2-FB Calc of REG A'!N77+'App.2-FB Calc of REG B'!N77+'App.2-FB Calc of REG C'!N77+'App.2-FB Calc of REG D'!H77+'App.2-FB Calc of REG E'!H77+'App.2-FB Calc of REG F'!H77+'App.2-FB Calc of REG G'!H77</f>
        <v>883378.03199876787</v>
      </c>
      <c r="N77" s="84">
        <f>'App.2-FB Calc of REG A'!O77+'App.2-FB Calc of REG B'!O77+'App.2-FB Calc of REG C'!O77+'App.2-FB Calc of REG D'!I77+'App.2-FB Calc of REG E'!I77+'App.2-FB Calc of REG F'!I77+'App.2-FB Calc of REG G'!I77</f>
        <v>880581.80397398816</v>
      </c>
      <c r="O77" s="84">
        <f>'App.2-FB Calc of REG A'!P77+'App.2-FB Calc of REG B'!P77+'App.2-FB Calc of REG C'!P77+'App.2-FB Calc of REG D'!J77+'App.2-FB Calc of REG E'!J77+'App.2-FB Calc of REG F'!J77+'App.2-FB Calc of REG G'!J77</f>
        <v>378070.8519807643</v>
      </c>
      <c r="P77" s="84">
        <f>'App.2-FB Calc of REG A'!Q77+'App.2-FB Calc of REG B'!Q77+'App.2-FB Calc of REG C'!Q77+'App.2-FB Calc of REG D'!K77+'App.2-FB Calc of REG E'!K77+'App.2-FB Calc of REG F'!K77+'App.2-FB Calc of REG G'!K77</f>
        <v>305944.31206612923</v>
      </c>
      <c r="Q77" s="84">
        <f>'App.2-FB Calc of REG A'!R77+'App.2-FB Calc of REG B'!R77+'App.2-FB Calc of REG C'!R77+'App.2-FB Calc of REG D'!L77+'App.2-FB Calc of REG E'!L77+'App.2-FB Calc of REG F'!L77+'App.2-FB Calc of REG G'!L77</f>
        <v>426652.71806612919</v>
      </c>
      <c r="R77" s="84">
        <f>'App.2-FB Calc of REG A'!S77+'App.2-FB Calc of REG B'!S77+'App.2-FB Calc of REG C'!S77+'App.2-FB Calc of REG D'!M77+'App.2-FB Calc of REG E'!M77+'App.2-FB Calc of REG F'!M77+'App.2-FB Calc of REG G'!M77</f>
        <v>497260.35838542948</v>
      </c>
      <c r="S77" s="84">
        <f>'App.2-FB Calc of REG A'!T77+'App.2-FB Calc of REG B'!T77+'App.2-FB Calc of REG C'!T77+'App.2-FB Calc of REG D'!N77+'App.2-FB Calc of REG E'!N77+'App.2-FB Calc of REG F'!N77+'App.2-FB Calc of REG G'!N77</f>
        <v>749904.72381151468</v>
      </c>
      <c r="T77" s="84">
        <f>'App.2-FB Calc of REG A'!U77+'App.2-FB Calc of REG B'!U77+'App.2-FB Calc of REG C'!U77+'App.2-FB Calc of REG D'!O77+'App.2-FB Calc of REG E'!O77+'App.2-FB Calc of REG F'!O77+'App.2-FB Calc of REG G'!O77</f>
        <v>1003221.0574147945</v>
      </c>
      <c r="U77" s="1"/>
      <c r="V77" s="1"/>
      <c r="W77" s="1"/>
      <c r="X77" s="1"/>
      <c r="Y77" s="1"/>
      <c r="Z77" s="1"/>
      <c r="AA77" s="1"/>
      <c r="AB77" s="1"/>
    </row>
    <row r="78" spans="1:49" x14ac:dyDescent="0.3">
      <c r="A78" s="96" t="s">
        <v>94</v>
      </c>
      <c r="B78" s="96"/>
      <c r="C78" s="1"/>
      <c r="D78" s="1"/>
      <c r="E78" s="1"/>
      <c r="F78" s="50">
        <f>'App.2-FB Calc of REG A'!G78+'App.2-FB Calc of REG B'!G78+'App.2-FB Calc of REG C'!G78</f>
        <v>0</v>
      </c>
      <c r="G78" s="50">
        <f>'App.2-FB Calc of REG A'!H78+'App.2-FB Calc of REG B'!H78+'App.2-FB Calc of REG C'!H78</f>
        <v>0</v>
      </c>
      <c r="H78" s="50">
        <f>'App.2-FB Calc of REG A'!I78+'App.2-FB Calc of REG B'!I78+'App.2-FB Calc of REG C'!I78</f>
        <v>38723.842181818181</v>
      </c>
      <c r="I78" s="50">
        <f>'App.2-FB Calc of REG A'!J78+'App.2-FB Calc of REG B'!J78+'App.2-FB Calc of REG C'!J78</f>
        <v>0</v>
      </c>
      <c r="J78" s="50">
        <f>'App.2-FB Calc of REG A'!K78+'App.2-FB Calc of REG B'!K78+'App.2-FB Calc of REG C'!K78</f>
        <v>383294.27387097763</v>
      </c>
      <c r="K78" s="50">
        <f>'App.2-FB Calc of REG A'!L78+'App.2-FB Calc of REG B'!L78+'App.2-FB Calc of REG C'!L78+'App.2-FB Calc of REG D'!F78+'App.2-FB Calc of REG D'!F79+'App.2-FB Calc of REG E'!F78+'App.2-FB Calc of REG F'!F78+'App.2-FB Calc of REG G'!F78</f>
        <v>30692.140748855338</v>
      </c>
      <c r="L78" s="50">
        <f>'App.2-FB Calc of REG A'!M78+'App.2-FB Calc of REG B'!M78+'App.2-FB Calc of REG C'!M78+'App.2-FB Calc of REG D'!G78+'App.2-FB Calc of REG D'!G79+'App.2-FB Calc of REG E'!G78+'App.2-FB Calc of REG F'!G78+'App.2-FB Calc of REG G'!G78</f>
        <v>9440.1863636363651</v>
      </c>
      <c r="M78" s="50">
        <f>'App.2-FB Calc of REG A'!N78+'App.2-FB Calc of REG B'!N78+'App.2-FB Calc of REG C'!N78+'App.2-FB Calc of REG D'!H78+'App.2-FB Calc of REG D'!H79+'App.2-FB Calc of REG E'!H78+'App.2-FB Calc of REG F'!H78+'App.2-FB Calc of REG G'!H78</f>
        <v>2688.5919999999996</v>
      </c>
      <c r="N78" s="50">
        <f>'App.2-FB Calc of REG A'!O78+'App.2-FB Calc of REG B'!O78+'App.2-FB Calc of REG C'!O78+'App.2-FB Calc of REG D'!I78+'App.2-FB Calc of REG D'!I79+'App.2-FB Calc of REG E'!I78+'App.2-FB Calc of REG F'!I78+'App.2-FB Calc of REG G'!I78</f>
        <v>0</v>
      </c>
      <c r="O78" s="50">
        <f>'App.2-FB Calc of REG A'!P78+'App.2-FB Calc of REG B'!P78+'App.2-FB Calc of REG C'!P78+'App.2-FB Calc of REG D'!J78+'App.2-FB Calc of REG D'!J79+'App.2-FB Calc of REG E'!J78+'App.2-FB Calc of REG F'!J78+'App.2-FB Calc of REG G'!J78</f>
        <v>106206.24149999999</v>
      </c>
      <c r="P78" s="50">
        <f>'App.2-FB Calc of REG A'!Q78+'App.2-FB Calc of REG B'!Q78+'App.2-FB Calc of REG C'!Q78+'App.2-FB Calc of REG D'!K78+'App.2-FB Calc of REG D'!K79+'App.2-FB Calc of REG E'!K78+'App.2-FB Calc of REG F'!K78+'App.2-FB Calc of REG G'!K78</f>
        <v>60354.202999999994</v>
      </c>
      <c r="Q78" s="50">
        <f>'App.2-FB Calc of REG A'!R78+'App.2-FB Calc of REG B'!R78+'App.2-FB Calc of REG C'!R78+'App.2-FB Calc of REG D'!L78+'App.2-FB Calc of REG D'!L79+'App.2-FB Calc of REG E'!L78+'App.2-FB Calc of REG F'!L78+'App.2-FB Calc of REG G'!L78</f>
        <v>35303.820159650124</v>
      </c>
      <c r="R78" s="50">
        <f>'App.2-FB Calc of REG A'!S78+'App.2-FB Calc of REG B'!S78+'App.2-FB Calc of REG C'!S78+'App.2-FB Calc of REG D'!M78+'App.2-FB Calc of REG D'!M79+'App.2-FB Calc of REG E'!M78+'App.2-FB Calc of REG F'!M78+'App.2-FB Calc of REG G'!M78</f>
        <v>126322.18271304264</v>
      </c>
      <c r="S78" s="50">
        <f>'App.2-FB Calc of REG A'!T78+'App.2-FB Calc of REG B'!T78+'App.2-FB Calc of REG C'!T78+'App.2-FB Calc of REG D'!N78+'App.2-FB Calc of REG D'!N79+'App.2-FB Calc of REG E'!N78+'App.2-FB Calc of REG F'!N78+'App.2-FB Calc of REG G'!N78</f>
        <v>126658.16680163991</v>
      </c>
      <c r="T78" s="50">
        <f>'App.2-FB Calc of REG A'!U78+'App.2-FB Calc of REG B'!U78+'App.2-FB Calc of REG C'!U78+'App.2-FB Calc of REG D'!O78+'App.2-FB Calc of REG D'!O79+'App.2-FB Calc of REG E'!O78+'App.2-FB Calc of REG F'!O78+'App.2-FB Calc of REG G'!O78</f>
        <v>294807.52568073914</v>
      </c>
      <c r="U78" s="1"/>
      <c r="V78" s="1"/>
      <c r="W78" s="1"/>
      <c r="X78" s="1"/>
      <c r="Y78" s="1"/>
      <c r="Z78" s="1"/>
      <c r="AA78" s="1"/>
      <c r="AB78" s="1"/>
    </row>
    <row r="79" spans="1:49" x14ac:dyDescent="0.3">
      <c r="A79" s="96" t="s">
        <v>95</v>
      </c>
      <c r="B79" s="96"/>
      <c r="C79" s="96"/>
      <c r="D79" s="96"/>
      <c r="E79" s="96"/>
      <c r="F79" s="86">
        <f t="shared" ref="F79:O79" si="19">SUM(F76+F77+F78)</f>
        <v>0</v>
      </c>
      <c r="G79" s="86">
        <f t="shared" si="19"/>
        <v>0</v>
      </c>
      <c r="H79" s="86">
        <f t="shared" si="19"/>
        <v>38723.842181818181</v>
      </c>
      <c r="I79" s="86">
        <f t="shared" si="19"/>
        <v>116171.52654545454</v>
      </c>
      <c r="J79" s="86">
        <f t="shared" si="19"/>
        <v>576913.48478006851</v>
      </c>
      <c r="K79" s="86">
        <f t="shared" si="19"/>
        <v>1451641.8576345155</v>
      </c>
      <c r="L79" s="86">
        <f t="shared" si="19"/>
        <v>2325579.7032696474</v>
      </c>
      <c r="M79" s="86">
        <f t="shared" si="19"/>
        <v>3211646.3272684156</v>
      </c>
      <c r="N79" s="86">
        <f t="shared" si="19"/>
        <v>4092228.1312424038</v>
      </c>
      <c r="O79" s="86">
        <f t="shared" si="19"/>
        <v>4576505.2247231677</v>
      </c>
      <c r="P79" s="86">
        <f>SUM(P76+P77+P78)</f>
        <v>4942803.7397892969</v>
      </c>
      <c r="Q79" s="86">
        <f t="shared" ref="Q79:T79" si="20">SUM(Q76+Q77+Q78)</f>
        <v>5404760.2780150762</v>
      </c>
      <c r="R79" s="86">
        <f t="shared" si="20"/>
        <v>6028342.8191135488</v>
      </c>
      <c r="S79" s="86">
        <f t="shared" si="20"/>
        <v>6904905.7097267034</v>
      </c>
      <c r="T79" s="86">
        <f t="shared" si="20"/>
        <v>8202934.2928222371</v>
      </c>
      <c r="U79" s="1"/>
      <c r="V79" s="1"/>
      <c r="W79" s="1"/>
      <c r="X79" s="1"/>
      <c r="Y79" s="1"/>
      <c r="Z79" s="1"/>
      <c r="AA79" s="1"/>
      <c r="AB79" s="1"/>
    </row>
    <row r="80" spans="1:49" x14ac:dyDescent="0.3">
      <c r="A80" s="96"/>
      <c r="B80" s="96"/>
      <c r="C80" s="96"/>
      <c r="D80" s="96"/>
      <c r="E80" s="96"/>
      <c r="F80" s="50"/>
      <c r="G80" s="50"/>
      <c r="H80" s="50"/>
      <c r="I80" s="50"/>
      <c r="J80" s="50"/>
      <c r="K80" s="50"/>
      <c r="L80" s="50"/>
      <c r="M80" s="50"/>
      <c r="N80" s="50"/>
      <c r="O80" s="50"/>
      <c r="P80" s="50"/>
      <c r="Q80" s="50"/>
      <c r="R80" s="50"/>
      <c r="S80" s="50"/>
      <c r="T80" s="50"/>
      <c r="U80" s="105"/>
      <c r="V80" s="1"/>
      <c r="W80" s="1"/>
      <c r="X80" s="1"/>
      <c r="Y80" s="1"/>
      <c r="Z80" s="1"/>
      <c r="AA80" s="1"/>
      <c r="AB80" s="1"/>
    </row>
    <row r="81" spans="1:28" x14ac:dyDescent="0.3">
      <c r="A81" s="96" t="s">
        <v>96</v>
      </c>
      <c r="B81" s="96"/>
      <c r="C81" s="96"/>
      <c r="D81" s="96"/>
      <c r="E81" s="96"/>
      <c r="F81" s="50">
        <f t="shared" ref="F81:O81" si="21">F72-F76</f>
        <v>0</v>
      </c>
      <c r="G81" s="50">
        <f t="shared" si="21"/>
        <v>0</v>
      </c>
      <c r="H81" s="50">
        <f t="shared" si="21"/>
        <v>0</v>
      </c>
      <c r="I81" s="50">
        <f t="shared" si="21"/>
        <v>2091087.4778181817</v>
      </c>
      <c r="J81" s="50">
        <f t="shared" si="21"/>
        <v>2013639.7934545453</v>
      </c>
      <c r="K81" s="50">
        <f t="shared" si="21"/>
        <v>5279687.9852199312</v>
      </c>
      <c r="L81" s="50">
        <f t="shared" si="21"/>
        <v>4504433.372365484</v>
      </c>
      <c r="M81" s="50">
        <f t="shared" si="21"/>
        <v>4149705.7767303521</v>
      </c>
      <c r="N81" s="50">
        <f t="shared" si="21"/>
        <v>3411511.7127315835</v>
      </c>
      <c r="O81" s="50">
        <f t="shared" si="21"/>
        <v>2530929.9087575953</v>
      </c>
      <c r="P81" s="50">
        <f>P72-P76</f>
        <v>8419027.3052768297</v>
      </c>
      <c r="Q81" s="50">
        <f t="shared" ref="Q81:T81" si="22">Q72-Q76</f>
        <v>11673980.970210701</v>
      </c>
      <c r="R81" s="50">
        <f t="shared" si="22"/>
        <v>13330253.641563926</v>
      </c>
      <c r="S81" s="50">
        <f t="shared" si="22"/>
        <v>20286002.063248012</v>
      </c>
      <c r="T81" s="50">
        <f t="shared" si="22"/>
        <v>27008929.180733252</v>
      </c>
      <c r="U81" s="1"/>
      <c r="V81" s="1"/>
      <c r="W81" s="1"/>
      <c r="X81" s="1"/>
      <c r="Y81" s="1"/>
      <c r="Z81" s="1"/>
      <c r="AA81" s="1"/>
      <c r="AB81" s="1"/>
    </row>
    <row r="82" spans="1:28" x14ac:dyDescent="0.3">
      <c r="A82" s="96" t="s">
        <v>97</v>
      </c>
      <c r="B82" s="96"/>
      <c r="C82" s="96"/>
      <c r="D82" s="96"/>
      <c r="E82" s="96"/>
      <c r="F82" s="86">
        <f t="shared" ref="F82:O82" si="23">F74-F79</f>
        <v>0</v>
      </c>
      <c r="G82" s="86">
        <f t="shared" si="23"/>
        <v>0</v>
      </c>
      <c r="H82" s="86">
        <f t="shared" si="23"/>
        <v>2091087.4778181817</v>
      </c>
      <c r="I82" s="86">
        <f t="shared" si="23"/>
        <v>2013639.7934545453</v>
      </c>
      <c r="J82" s="86">
        <f t="shared" si="23"/>
        <v>5279687.9852199312</v>
      </c>
      <c r="K82" s="86">
        <f t="shared" si="23"/>
        <v>4504433.372365484</v>
      </c>
      <c r="L82" s="86">
        <f t="shared" si="23"/>
        <v>4149705.7767303521</v>
      </c>
      <c r="M82" s="86">
        <f t="shared" si="23"/>
        <v>3411511.7127315835</v>
      </c>
      <c r="N82" s="86">
        <f t="shared" si="23"/>
        <v>2530929.9087575953</v>
      </c>
      <c r="O82" s="86">
        <f t="shared" si="23"/>
        <v>8419027.3052768297</v>
      </c>
      <c r="P82" s="86">
        <f>P74-P79</f>
        <v>11673980.970210701</v>
      </c>
      <c r="Q82" s="86">
        <f t="shared" ref="Q82:T82" si="24">Q74-Q79</f>
        <v>13330253.641563926</v>
      </c>
      <c r="R82" s="86">
        <f t="shared" si="24"/>
        <v>20286002.063248012</v>
      </c>
      <c r="S82" s="86">
        <f t="shared" si="24"/>
        <v>27008929.180733252</v>
      </c>
      <c r="T82" s="86">
        <f t="shared" si="24"/>
        <v>43399352.138482071</v>
      </c>
      <c r="U82" s="1"/>
      <c r="V82" s="1"/>
      <c r="W82" s="1"/>
      <c r="X82" s="1"/>
      <c r="Y82" s="1"/>
      <c r="Z82" s="1"/>
      <c r="AA82" s="1"/>
      <c r="AB82" s="1"/>
    </row>
    <row r="83" spans="1:28" ht="15" thickBot="1" x14ac:dyDescent="0.35">
      <c r="A83" s="99" t="s">
        <v>98</v>
      </c>
      <c r="B83" s="99"/>
      <c r="C83" s="96"/>
      <c r="D83" s="96"/>
      <c r="E83" s="96"/>
      <c r="F83" s="106">
        <f t="shared" ref="F83:O83" si="25">SUM(F81:F82)/2</f>
        <v>0</v>
      </c>
      <c r="G83" s="106">
        <f t="shared" si="25"/>
        <v>0</v>
      </c>
      <c r="H83" s="106">
        <f t="shared" si="25"/>
        <v>1045543.7389090909</v>
      </c>
      <c r="I83" s="106">
        <f t="shared" si="25"/>
        <v>2052363.6356363636</v>
      </c>
      <c r="J83" s="106">
        <f t="shared" si="25"/>
        <v>3646663.8893372384</v>
      </c>
      <c r="K83" s="106">
        <f t="shared" si="25"/>
        <v>4892060.6787927076</v>
      </c>
      <c r="L83" s="106">
        <f t="shared" si="25"/>
        <v>4327069.5745479185</v>
      </c>
      <c r="M83" s="106">
        <f t="shared" si="25"/>
        <v>3780608.744730968</v>
      </c>
      <c r="N83" s="106">
        <f t="shared" si="25"/>
        <v>2971220.8107445892</v>
      </c>
      <c r="O83" s="106">
        <f t="shared" si="25"/>
        <v>5474978.6070172125</v>
      </c>
      <c r="P83" s="106">
        <f>SUM(P81:P82)/2</f>
        <v>10046504.137743765</v>
      </c>
      <c r="Q83" s="106">
        <f t="shared" ref="Q83:T83" si="26">SUM(Q81:Q82)/2</f>
        <v>12502117.305887314</v>
      </c>
      <c r="R83" s="106">
        <f t="shared" si="26"/>
        <v>16808127.852405969</v>
      </c>
      <c r="S83" s="106">
        <f t="shared" si="26"/>
        <v>23647465.621990632</v>
      </c>
      <c r="T83" s="106">
        <f t="shared" si="26"/>
        <v>35204140.659607664</v>
      </c>
      <c r="U83" s="1"/>
      <c r="V83" s="1"/>
      <c r="W83" s="1"/>
      <c r="X83" s="1"/>
      <c r="Y83" s="1"/>
      <c r="Z83" s="1"/>
      <c r="AA83" s="1"/>
      <c r="AB83" s="1"/>
    </row>
    <row r="84" spans="1:28" x14ac:dyDescent="0.3">
      <c r="A84" s="96"/>
      <c r="B84" s="96"/>
      <c r="C84" s="96"/>
      <c r="D84" s="96"/>
      <c r="E84" s="96"/>
      <c r="F84" s="96"/>
      <c r="G84" s="50"/>
      <c r="H84" s="50"/>
      <c r="I84" s="50"/>
      <c r="J84" s="50"/>
      <c r="K84" s="50"/>
      <c r="L84" s="50"/>
      <c r="M84" s="1"/>
      <c r="N84" s="50"/>
      <c r="O84" s="1"/>
      <c r="P84" s="1"/>
      <c r="Q84" s="1"/>
      <c r="R84" s="1"/>
      <c r="S84" s="1"/>
      <c r="T84" s="1"/>
      <c r="U84" s="1"/>
      <c r="V84" s="1"/>
      <c r="W84" s="1"/>
      <c r="X84" s="1"/>
      <c r="Y84" s="1"/>
      <c r="Z84" s="1"/>
      <c r="AA84" s="1"/>
      <c r="AB84" s="1"/>
    </row>
    <row r="85" spans="1:28" ht="15" thickBot="1" x14ac:dyDescent="0.35">
      <c r="A85" s="98" t="s">
        <v>99</v>
      </c>
      <c r="B85" s="98"/>
      <c r="C85" s="99"/>
      <c r="D85" s="99"/>
      <c r="E85" s="99"/>
      <c r="F85" s="99"/>
      <c r="G85" s="50"/>
      <c r="H85" s="50"/>
      <c r="I85" s="50"/>
      <c r="J85" s="50"/>
      <c r="K85" s="95" t="s">
        <v>28</v>
      </c>
      <c r="L85" s="50"/>
      <c r="M85" s="1"/>
      <c r="N85" s="50"/>
      <c r="O85" s="1"/>
      <c r="P85" s="1"/>
      <c r="Q85" s="1"/>
      <c r="R85" s="1"/>
      <c r="S85" s="1"/>
      <c r="T85" s="1"/>
      <c r="U85" s="1"/>
      <c r="V85" s="1"/>
      <c r="W85" s="1"/>
      <c r="X85" s="1"/>
      <c r="Y85" s="1"/>
      <c r="Z85" s="1"/>
      <c r="AA85" s="1"/>
      <c r="AB85" s="1"/>
    </row>
    <row r="86" spans="1:28" ht="15" thickBot="1" x14ac:dyDescent="0.35">
      <c r="A86" s="99"/>
      <c r="B86" s="99"/>
      <c r="C86" s="1"/>
      <c r="D86" s="1"/>
      <c r="E86" s="1"/>
      <c r="F86" s="97">
        <f>F69</f>
        <v>2015</v>
      </c>
      <c r="G86" s="97">
        <f>G69</f>
        <v>2016</v>
      </c>
      <c r="H86" s="97">
        <f t="shared" ref="H86:O86" si="27">H69</f>
        <v>2017</v>
      </c>
      <c r="I86" s="97">
        <f t="shared" si="27"/>
        <v>2018</v>
      </c>
      <c r="J86" s="97">
        <f t="shared" si="27"/>
        <v>2019</v>
      </c>
      <c r="K86" s="97">
        <f t="shared" si="27"/>
        <v>2020</v>
      </c>
      <c r="L86" s="97">
        <f t="shared" si="27"/>
        <v>2021</v>
      </c>
      <c r="M86" s="97">
        <f t="shared" si="27"/>
        <v>2022</v>
      </c>
      <c r="N86" s="97">
        <f t="shared" si="27"/>
        <v>2023</v>
      </c>
      <c r="O86" s="97">
        <f t="shared" si="27"/>
        <v>2024</v>
      </c>
      <c r="P86" s="97">
        <f>P69</f>
        <v>2025</v>
      </c>
      <c r="Q86" s="97">
        <f t="shared" ref="Q86:T86" si="28">Q69</f>
        <v>2026</v>
      </c>
      <c r="R86" s="97">
        <f t="shared" si="28"/>
        <v>2027</v>
      </c>
      <c r="S86" s="97">
        <f t="shared" si="28"/>
        <v>2028</v>
      </c>
      <c r="T86" s="97">
        <f t="shared" si="28"/>
        <v>2029</v>
      </c>
      <c r="U86" s="1"/>
      <c r="V86" s="1"/>
      <c r="W86" s="1"/>
      <c r="X86" s="1"/>
      <c r="Y86" s="1"/>
      <c r="Z86" s="1"/>
      <c r="AA86" s="1"/>
      <c r="AB86" s="1"/>
    </row>
    <row r="87" spans="1:28" x14ac:dyDescent="0.3">
      <c r="A87" s="96"/>
      <c r="B87" s="96"/>
      <c r="C87" s="1"/>
      <c r="D87" s="1"/>
      <c r="E87" s="1"/>
      <c r="F87" s="50"/>
      <c r="G87" s="50"/>
      <c r="H87" s="50"/>
      <c r="I87" s="50"/>
      <c r="J87" s="50"/>
      <c r="K87" s="50"/>
      <c r="L87" s="50"/>
      <c r="M87" s="50"/>
      <c r="N87" s="50"/>
      <c r="O87" s="50"/>
      <c r="P87" s="50"/>
      <c r="Q87" s="50"/>
      <c r="R87" s="50"/>
      <c r="S87" s="50"/>
      <c r="T87" s="50"/>
      <c r="U87" s="1"/>
      <c r="V87" s="1"/>
      <c r="W87" s="1"/>
      <c r="X87" s="1"/>
      <c r="Y87" s="1"/>
      <c r="Z87" s="1"/>
      <c r="AA87" s="1"/>
      <c r="AB87" s="1"/>
    </row>
    <row r="88" spans="1:28" x14ac:dyDescent="0.3">
      <c r="A88" s="96" t="s">
        <v>100</v>
      </c>
      <c r="B88" s="96"/>
      <c r="C88" s="1"/>
      <c r="D88" s="1"/>
      <c r="E88" s="1"/>
      <c r="F88" s="107">
        <f>F72</f>
        <v>0</v>
      </c>
      <c r="G88" s="86">
        <f t="shared" ref="G88:T88" si="29">F96</f>
        <v>0</v>
      </c>
      <c r="H88" s="86">
        <f t="shared" si="29"/>
        <v>0</v>
      </c>
      <c r="I88" s="86">
        <f t="shared" si="29"/>
        <v>2044618.8671999997</v>
      </c>
      <c r="J88" s="86">
        <f t="shared" si="29"/>
        <v>1881049.3578239998</v>
      </c>
      <c r="K88" s="86">
        <f t="shared" si="29"/>
        <v>3760801.6060065906</v>
      </c>
      <c r="L88" s="86">
        <f t="shared" si="29"/>
        <v>1924549.0121239354</v>
      </c>
      <c r="M88" s="86">
        <f t="shared" si="29"/>
        <v>2112390.9055290204</v>
      </c>
      <c r="N88" s="86">
        <f t="shared" si="29"/>
        <v>2021732.8433554487</v>
      </c>
      <c r="O88" s="86">
        <f t="shared" si="29"/>
        <v>1836686.6267479502</v>
      </c>
      <c r="P88" s="86">
        <f t="shared" si="29"/>
        <v>7796742.7918955348</v>
      </c>
      <c r="Q88" s="86">
        <f t="shared" si="29"/>
        <v>10644685.674543232</v>
      </c>
      <c r="R88" s="86">
        <f t="shared" si="29"/>
        <v>11824486.957715323</v>
      </c>
      <c r="S88" s="86">
        <f t="shared" si="29"/>
        <v>18153729.968542218</v>
      </c>
      <c r="T88" s="86">
        <f t="shared" si="29"/>
        <v>23996511.888261087</v>
      </c>
      <c r="U88" s="1"/>
      <c r="V88" s="1"/>
      <c r="W88" s="1"/>
      <c r="X88" s="1"/>
      <c r="Y88" s="1"/>
      <c r="Z88" s="1"/>
      <c r="AA88" s="1"/>
      <c r="AB88" s="1"/>
    </row>
    <row r="89" spans="1:28" x14ac:dyDescent="0.3">
      <c r="A89" s="96" t="s">
        <v>90</v>
      </c>
      <c r="B89" s="96"/>
      <c r="C89" s="1"/>
      <c r="D89" s="1"/>
      <c r="E89" s="1"/>
      <c r="F89" s="50">
        <f>'App.2-FB Calc of REG A'!G89+'App.2-FB Calc of REG B'!G91+'App.2-FB Calc of REG C'!G91</f>
        <v>0</v>
      </c>
      <c r="G89" s="50">
        <f>'App.2-FB Calc of REG A'!H89+'App.2-FB Calc of REG B'!H91+'App.2-FB Calc of REG C'!H91</f>
        <v>0</v>
      </c>
      <c r="H89" s="50">
        <f>'App.2-FB Calc of REG A'!I89+'App.2-FB Calc of REG B'!I91+'App.2-FB Calc of REG C'!I91</f>
        <v>2129811.3199999998</v>
      </c>
      <c r="I89" s="50">
        <f>'App.2-FB Calc of REG A'!J89+'App.2-FB Calc of REG B'!J91+'App.2-FB Calc of REG C'!J91</f>
        <v>0</v>
      </c>
      <c r="J89" s="50">
        <f>'App.2-FB Calc of REG A'!K89+'App.2-FB Calc of REG B'!K91+'App.2-FB Calc of REG C'!K91</f>
        <v>3722690.4255319154</v>
      </c>
      <c r="K89" s="50">
        <f>'App.2-FB Calc of REG A'!L89+'App.2-FB Calc of REG B'!L91+'App.2-FB Calc of REG C'!L91+'App.2-FB Calc of REG D'!F90+'App.2-FB Calc of REG E'!F89+'App.2-FB Calc of REG F'!F89+'App.2-FB Calc of REG G'!F89</f>
        <v>99473.76</v>
      </c>
      <c r="L89" s="50">
        <f>'App.2-FB Calc of REG A'!M89+'App.2-FB Calc of REG B'!M91+'App.2-FB Calc of REG C'!M91+'App.2-FB Calc of REG D'!G90+'App.2-FB Calc of REG E'!G89+'App.2-FB Calc of REG F'!G89+'App.2-FB Calc of REG G'!G89</f>
        <v>519210.25000000012</v>
      </c>
      <c r="M89" s="50">
        <f>'App.2-FB Calc of REG A'!N89+'App.2-FB Calc of REG B'!N91+'App.2-FB Calc of REG C'!N91+'App.2-FB Calc of REG D'!H90+'App.2-FB Calc of REG E'!H89+'App.2-FB Calc of REG F'!H89+'App.2-FB Calc of REG G'!H89</f>
        <v>147872.55999999997</v>
      </c>
      <c r="N89" s="50">
        <f>'App.2-FB Calc of REG A'!O89+'App.2-FB Calc of REG B'!O91+'App.2-FB Calc of REG C'!O91+'App.2-FB Calc of REG D'!I90+'App.2-FB Calc of REG E'!I89+'App.2-FB Calc of REG F'!I89+'App.2-FB Calc of REG G'!I89</f>
        <v>0</v>
      </c>
      <c r="O89" s="50">
        <f>'App.2-FB Calc of REG A'!P89+'App.2-FB Calc of REG B'!P91+'App.2-FB Calc of REG C'!P91+'App.2-FB Calc of REG D'!J90+'App.2-FB Calc of REG E'!J89+'App.2-FB Calc of REG F'!J89+'App.2-FB Calc of REG G'!J89</f>
        <v>6372374.4899999993</v>
      </c>
      <c r="P89" s="50">
        <f>'App.2-FB Calc of REG A'!Q89+'App.2-FB Calc of REG B'!Q91+'App.2-FB Calc of REG C'!Q91+'App.2-FB Calc of REG D'!K90+'App.2-FB Calc of REG E'!K89+'App.2-FB Calc of REG F'!K89+'App.2-FB Calc of REG G'!K89</f>
        <v>3621252.1799999997</v>
      </c>
      <c r="Q89" s="50">
        <f>'App.2-FB Calc of REG A'!R89+'App.2-FB Calc of REG B'!R91+'App.2-FB Calc of REG C'!R91+'App.2-FB Calc of REG D'!L90+'App.2-FB Calc of REG E'!L89+'App.2-FB Calc of REG F'!L89+'App.2-FB Calc of REG G'!L89</f>
        <v>2118229.2095790072</v>
      </c>
      <c r="R89" s="50">
        <f>'App.2-FB Calc of REG A'!S89+'App.2-FB Calc of REG B'!S91+'App.2-FB Calc of REG C'!S91+'App.2-FB Calc of REG D'!M90+'App.2-FB Calc of REG E'!M89+'App.2-FB Calc of REG F'!M89+'App.2-FB Calc of REG G'!M89</f>
        <v>7579330.9627825581</v>
      </c>
      <c r="S89" s="50">
        <f>'App.2-FB Calc of REG A'!T89+'App.2-FB Calc of REG B'!T91+'App.2-FB Calc of REG C'!T91+'App.2-FB Calc of REG D'!N90+'App.2-FB Calc of REG E'!N89+'App.2-FB Calc of REG F'!N89+'App.2-FB Calc of REG G'!N89</f>
        <v>7599490.0080983946</v>
      </c>
      <c r="T89" s="50">
        <f>'App.2-FB Calc of REG A'!U89+'App.2-FB Calc of REG B'!U91+'App.2-FB Calc of REG C'!U91+'App.2-FB Calc of REG D'!O90+'App.2-FB Calc of REG E'!O89+'App.2-FB Calc of REG F'!O89+'App.2-FB Calc of REG G'!O89</f>
        <v>17688451.540844347</v>
      </c>
      <c r="U89" s="105"/>
      <c r="V89" s="1"/>
      <c r="W89" s="1"/>
      <c r="X89" s="1"/>
      <c r="Y89" s="1"/>
      <c r="Z89" s="1"/>
      <c r="AA89" s="1"/>
      <c r="AB89" s="1"/>
    </row>
    <row r="90" spans="1:28" x14ac:dyDescent="0.3">
      <c r="A90" s="96" t="s">
        <v>101</v>
      </c>
      <c r="B90" s="96"/>
      <c r="C90" s="1"/>
      <c r="D90" s="1"/>
      <c r="E90" s="1"/>
      <c r="F90" s="86">
        <f t="shared" ref="F90:O90" si="30">SUM(F88:F89)</f>
        <v>0</v>
      </c>
      <c r="G90" s="86">
        <f t="shared" si="30"/>
        <v>0</v>
      </c>
      <c r="H90" s="86">
        <f t="shared" si="30"/>
        <v>2129811.3199999998</v>
      </c>
      <c r="I90" s="86">
        <f t="shared" si="30"/>
        <v>2044618.8671999997</v>
      </c>
      <c r="J90" s="86">
        <f t="shared" si="30"/>
        <v>5603739.783355915</v>
      </c>
      <c r="K90" s="86">
        <f t="shared" si="30"/>
        <v>3860275.3660065904</v>
      </c>
      <c r="L90" s="86">
        <f t="shared" si="30"/>
        <v>2443759.2621239354</v>
      </c>
      <c r="M90" s="86">
        <f t="shared" si="30"/>
        <v>2260263.4655290204</v>
      </c>
      <c r="N90" s="86">
        <f t="shared" si="30"/>
        <v>2021732.8433554487</v>
      </c>
      <c r="O90" s="86">
        <f t="shared" si="30"/>
        <v>8209061.1167479493</v>
      </c>
      <c r="P90" s="86">
        <f>SUM(P88:P89)</f>
        <v>11417994.971895535</v>
      </c>
      <c r="Q90" s="86">
        <f t="shared" ref="Q90:T90" si="31">SUM(Q88:Q89)</f>
        <v>12762914.884122239</v>
      </c>
      <c r="R90" s="86">
        <f t="shared" si="31"/>
        <v>19403817.920497879</v>
      </c>
      <c r="S90" s="86">
        <f t="shared" si="31"/>
        <v>25753219.976640612</v>
      </c>
      <c r="T90" s="86">
        <f t="shared" si="31"/>
        <v>41684963.429105431</v>
      </c>
      <c r="U90" s="1"/>
      <c r="V90" s="1"/>
      <c r="W90" s="1"/>
      <c r="X90" s="1"/>
      <c r="Y90" s="1"/>
      <c r="Z90" s="1"/>
      <c r="AA90" s="1"/>
      <c r="AB90" s="1"/>
    </row>
    <row r="91" spans="1:28" x14ac:dyDescent="0.3">
      <c r="A91" s="96" t="s">
        <v>102</v>
      </c>
      <c r="B91" s="96"/>
      <c r="C91" s="1"/>
      <c r="D91" s="1"/>
      <c r="E91" s="1"/>
      <c r="F91" s="50">
        <f t="shared" ref="F91:O91" si="32">F89/2</f>
        <v>0</v>
      </c>
      <c r="G91" s="50">
        <f t="shared" si="32"/>
        <v>0</v>
      </c>
      <c r="H91" s="50">
        <f t="shared" si="32"/>
        <v>1064905.6599999999</v>
      </c>
      <c r="I91" s="50">
        <f t="shared" si="32"/>
        <v>0</v>
      </c>
      <c r="J91" s="50">
        <f t="shared" si="32"/>
        <v>1861345.2127659577</v>
      </c>
      <c r="K91" s="50">
        <f t="shared" si="32"/>
        <v>49736.88</v>
      </c>
      <c r="L91" s="50">
        <f t="shared" si="32"/>
        <v>259605.12500000006</v>
      </c>
      <c r="M91" s="50">
        <f t="shared" si="32"/>
        <v>73936.279999999984</v>
      </c>
      <c r="N91" s="50">
        <f t="shared" si="32"/>
        <v>0</v>
      </c>
      <c r="O91" s="50">
        <f t="shared" si="32"/>
        <v>3186187.2449999996</v>
      </c>
      <c r="P91" s="50">
        <f>P89/2</f>
        <v>1810626.0899999999</v>
      </c>
      <c r="Q91" s="50">
        <f t="shared" ref="Q91:T91" si="33">Q89/2</f>
        <v>1059114.6047895036</v>
      </c>
      <c r="R91" s="50">
        <f t="shared" si="33"/>
        <v>3789665.481391279</v>
      </c>
      <c r="S91" s="50">
        <f t="shared" si="33"/>
        <v>3799745.0040491973</v>
      </c>
      <c r="T91" s="50">
        <f t="shared" si="33"/>
        <v>8844225.7704221737</v>
      </c>
      <c r="U91" s="1"/>
      <c r="V91" s="1"/>
      <c r="W91" s="1"/>
      <c r="X91" s="1"/>
      <c r="Y91" s="1"/>
      <c r="Z91" s="1"/>
      <c r="AA91" s="1"/>
      <c r="AB91" s="1"/>
    </row>
    <row r="92" spans="1:28" x14ac:dyDescent="0.3">
      <c r="A92" s="96" t="s">
        <v>103</v>
      </c>
      <c r="B92" s="96"/>
      <c r="C92" s="1"/>
      <c r="D92" s="1"/>
      <c r="E92" s="1"/>
      <c r="F92" s="86">
        <f t="shared" ref="F92:O92" si="34">F90-F91</f>
        <v>0</v>
      </c>
      <c r="G92" s="86">
        <f t="shared" si="34"/>
        <v>0</v>
      </c>
      <c r="H92" s="86">
        <f t="shared" si="34"/>
        <v>1064905.6599999999</v>
      </c>
      <c r="I92" s="86">
        <f t="shared" si="34"/>
        <v>2044618.8671999997</v>
      </c>
      <c r="J92" s="86">
        <f t="shared" si="34"/>
        <v>3742394.5705899573</v>
      </c>
      <c r="K92" s="86">
        <f t="shared" si="34"/>
        <v>3810538.4860065905</v>
      </c>
      <c r="L92" s="86">
        <f t="shared" si="34"/>
        <v>2184154.1371239354</v>
      </c>
      <c r="M92" s="86">
        <f t="shared" si="34"/>
        <v>2186327.1855290206</v>
      </c>
      <c r="N92" s="86">
        <f t="shared" si="34"/>
        <v>2021732.8433554487</v>
      </c>
      <c r="O92" s="86">
        <f t="shared" si="34"/>
        <v>5022873.8717479501</v>
      </c>
      <c r="P92" s="86">
        <f>P90-P91</f>
        <v>9607368.8818955347</v>
      </c>
      <c r="Q92" s="86">
        <f t="shared" ref="Q92:T92" si="35">Q90-Q91</f>
        <v>11703800.279332737</v>
      </c>
      <c r="R92" s="86">
        <f t="shared" si="35"/>
        <v>15614152.4391066</v>
      </c>
      <c r="S92" s="86">
        <f t="shared" si="35"/>
        <v>21953474.972591415</v>
      </c>
      <c r="T92" s="86">
        <f t="shared" si="35"/>
        <v>32840737.658683255</v>
      </c>
      <c r="U92" s="1"/>
      <c r="V92" s="1"/>
      <c r="W92" s="1"/>
      <c r="X92" s="1"/>
      <c r="Y92" s="1"/>
      <c r="Z92" s="1"/>
      <c r="AA92" s="1"/>
      <c r="AB92" s="1"/>
    </row>
    <row r="93" spans="1:28" x14ac:dyDescent="0.3">
      <c r="A93" s="96" t="s">
        <v>104</v>
      </c>
      <c r="B93" s="176" t="s">
        <v>114</v>
      </c>
      <c r="C93" s="108"/>
      <c r="D93" s="108"/>
      <c r="F93" s="73"/>
      <c r="G93" s="73"/>
      <c r="H93" s="73"/>
      <c r="I93" s="73"/>
      <c r="J93" s="73"/>
      <c r="K93" s="73"/>
      <c r="L93" s="73"/>
      <c r="M93" s="73"/>
      <c r="N93" s="73"/>
      <c r="O93" s="73"/>
      <c r="P93" s="73"/>
      <c r="Q93" s="73"/>
      <c r="R93" s="73"/>
      <c r="S93" s="73"/>
      <c r="T93" s="73"/>
      <c r="U93" s="1"/>
      <c r="V93" s="1"/>
      <c r="W93" s="1"/>
      <c r="X93" s="1"/>
      <c r="Y93" s="1"/>
      <c r="Z93" s="1"/>
      <c r="AA93" s="1"/>
      <c r="AB93" s="1"/>
    </row>
    <row r="94" spans="1:28" x14ac:dyDescent="0.3">
      <c r="A94" s="96" t="s">
        <v>105</v>
      </c>
      <c r="B94" s="176" t="s">
        <v>114</v>
      </c>
      <c r="C94" s="109"/>
      <c r="D94" s="109"/>
      <c r="F94" s="31"/>
      <c r="G94" s="31"/>
      <c r="H94" s="31"/>
      <c r="I94" s="31"/>
      <c r="J94" s="31"/>
      <c r="K94" s="31"/>
      <c r="L94" s="31"/>
      <c r="M94" s="31"/>
      <c r="N94" s="31"/>
      <c r="O94" s="31"/>
      <c r="P94" s="31"/>
      <c r="Q94" s="31"/>
      <c r="R94" s="31"/>
      <c r="S94" s="31"/>
      <c r="T94" s="31"/>
      <c r="U94" s="1"/>
      <c r="V94" s="1"/>
      <c r="W94" s="1"/>
      <c r="X94" s="1"/>
      <c r="Y94" s="1"/>
      <c r="Z94" s="1"/>
      <c r="AA94" s="1"/>
      <c r="AB94" s="1"/>
    </row>
    <row r="95" spans="1:28" x14ac:dyDescent="0.3">
      <c r="A95" s="96" t="s">
        <v>106</v>
      </c>
      <c r="B95" s="96"/>
      <c r="C95" s="1"/>
      <c r="D95" s="1"/>
      <c r="E95" s="1"/>
      <c r="F95" s="86">
        <f>'App.2-FB Calc of REG A'!G95+'App.2-FB Calc of REG B'!G97+'App.2-FB Calc of REG C'!G97</f>
        <v>0</v>
      </c>
      <c r="G95" s="86">
        <f>'App.2-FB Calc of REG A'!H95+'App.2-FB Calc of REG B'!H97+'App.2-FB Calc of REG C'!H97</f>
        <v>0</v>
      </c>
      <c r="H95" s="86">
        <f>'App.2-FB Calc of REG A'!I95+'App.2-FB Calc of REG B'!I97+'App.2-FB Calc of REG C'!I97</f>
        <v>85192.452799999999</v>
      </c>
      <c r="I95" s="86">
        <f>'App.2-FB Calc of REG A'!J95+'App.2-FB Calc of REG B'!J97+'App.2-FB Calc of REG C'!J97</f>
        <v>163569.50937599997</v>
      </c>
      <c r="J95" s="86">
        <f>'App.2-FB Calc of REG A'!K95+'App.2-FB Calc of REG B'!K97+'App.2-FB Calc of REG C'!K97</f>
        <v>1842938.1773493243</v>
      </c>
      <c r="K95" s="86">
        <f>'App.2-FB Calc of REG A'!L95+'App.2-FB Calc of REG B'!L97+'App.2-FB Calc of REG C'!L97+'App.2-FB Calc of REG D'!F97+'App.2-FB Calc of REG E'!F96+'App.2-FB Calc of REG F'!F96+'App.2-FB Calc of REG G'!F95</f>
        <v>1935726.353882655</v>
      </c>
      <c r="L95" s="86">
        <f>'App.2-FB Calc of REG A'!M95+'App.2-FB Calc of REG B'!M97+'App.2-FB Calc of REG C'!M97+'App.2-FB Calc of REG D'!G97+'App.2-FB Calc of REG E'!G96+'App.2-FB Calc of REG F'!G96+'App.2-FB Calc of REG G'!G95</f>
        <v>331368.3565949148</v>
      </c>
      <c r="M95" s="86">
        <f>'App.2-FB Calc of REG A'!N95+'App.2-FB Calc of REG B'!N97+'App.2-FB Calc of REG C'!N97+'App.2-FB Calc of REG D'!H97+'App.2-FB Calc of REG E'!H96+'App.2-FB Calc of REG F'!H96+'App.2-FB Calc of REG G'!H95</f>
        <v>238530.62217357167</v>
      </c>
      <c r="N95" s="86">
        <f>'App.2-FB Calc of REG A'!O95+'App.2-FB Calc of REG B'!O97+'App.2-FB Calc of REG C'!O97+'App.2-FB Calc of REG D'!I97+'App.2-FB Calc of REG E'!I96+'App.2-FB Calc of REG F'!I96+'App.2-FB Calc of REG G'!I95</f>
        <v>185046.21660749841</v>
      </c>
      <c r="O95" s="86">
        <f>'App.2-FB Calc of REG A'!P95+'App.2-FB Calc of REG B'!P97+'App.2-FB Calc of REG C'!P97+'App.2-FB Calc of REG D'!J97+'App.2-FB Calc of REG E'!J96+'App.2-FB Calc of REG F'!J96+'App.2-FB Calc of REG G'!J95</f>
        <v>412318.3248524142</v>
      </c>
      <c r="P95" s="86">
        <f>'App.2-FB Calc of REG A'!Q95+'App.2-FB Calc of REG B'!Q97+'App.2-FB Calc of REG C'!Q97+'App.2-FB Calc of REG D'!K97+'App.2-FB Calc of REG E'!K96+'App.2-FB Calc of REG F'!K96+'App.2-FB Calc of REG G'!K95</f>
        <v>773309.29735230305</v>
      </c>
      <c r="Q95" s="86">
        <f>'App.2-FB Calc of REG A'!R95+'App.2-FB Calc of REG B'!R97+'App.2-FB Calc of REG C'!R97+'App.2-FB Calc of REG D'!L97+'App.2-FB Calc of REG E'!L96+'App.2-FB Calc of REG F'!L96+'App.2-FB Calc of REG G'!L95</f>
        <v>938427.92640691611</v>
      </c>
      <c r="R95" s="86">
        <f>'App.2-FB Calc of REG A'!S95+'App.2-FB Calc of REG B'!S97+'App.2-FB Calc of REG C'!S97+'App.2-FB Calc of REG D'!M97+'App.2-FB Calc of REG E'!M96+'App.2-FB Calc of REG F'!M96+'App.2-FB Calc of REG G'!M95</f>
        <v>1250087.9519556619</v>
      </c>
      <c r="S95" s="86">
        <f>'App.2-FB Calc of REG A'!T95+'App.2-FB Calc of REG B'!T97+'App.2-FB Calc of REG C'!T97+'App.2-FB Calc of REG D'!N97+'App.2-FB Calc of REG E'!N96+'App.2-FB Calc of REG F'!N96+'App.2-FB Calc of REG G'!N95</f>
        <v>1756708.0883795235</v>
      </c>
      <c r="T95" s="86">
        <f>'App.2-FB Calc of REG A'!U95+'App.2-FB Calc of REG B'!U97+'App.2-FB Calc of REG C'!U97+'App.2-FB Calc of REG D'!O97+'App.2-FB Calc of REG E'!O96+'App.2-FB Calc of REG F'!O96+'App.2-FB Calc of REG G'!O95</f>
        <v>2627452.5534521556</v>
      </c>
      <c r="U95" s="1"/>
      <c r="V95" s="1"/>
      <c r="W95" s="1"/>
      <c r="X95" s="1"/>
      <c r="Y95" s="1"/>
      <c r="Z95" s="1"/>
      <c r="AA95" s="1"/>
      <c r="AB95" s="1"/>
    </row>
    <row r="96" spans="1:28" ht="15" thickBot="1" x14ac:dyDescent="0.35">
      <c r="A96" s="99" t="s">
        <v>107</v>
      </c>
      <c r="B96" s="99"/>
      <c r="C96" s="1"/>
      <c r="D96" s="1"/>
      <c r="E96" s="1"/>
      <c r="F96" s="106">
        <f t="shared" ref="F96:O96" si="36">F90-F95</f>
        <v>0</v>
      </c>
      <c r="G96" s="106">
        <f t="shared" si="36"/>
        <v>0</v>
      </c>
      <c r="H96" s="106">
        <f t="shared" si="36"/>
        <v>2044618.8671999997</v>
      </c>
      <c r="I96" s="106">
        <f t="shared" si="36"/>
        <v>1881049.3578239998</v>
      </c>
      <c r="J96" s="106">
        <f t="shared" si="36"/>
        <v>3760801.6060065906</v>
      </c>
      <c r="K96" s="106">
        <f t="shared" si="36"/>
        <v>1924549.0121239354</v>
      </c>
      <c r="L96" s="106">
        <f t="shared" si="36"/>
        <v>2112390.9055290204</v>
      </c>
      <c r="M96" s="106">
        <f t="shared" si="36"/>
        <v>2021732.8433554487</v>
      </c>
      <c r="N96" s="106">
        <f t="shared" si="36"/>
        <v>1836686.6267479502</v>
      </c>
      <c r="O96" s="106">
        <f t="shared" si="36"/>
        <v>7796742.7918955348</v>
      </c>
      <c r="P96" s="106">
        <f>P90-P95</f>
        <v>10644685.674543232</v>
      </c>
      <c r="Q96" s="106">
        <f t="shared" ref="Q96:T96" si="37">Q90-Q95</f>
        <v>11824486.957715323</v>
      </c>
      <c r="R96" s="106">
        <f t="shared" si="37"/>
        <v>18153729.968542218</v>
      </c>
      <c r="S96" s="106">
        <f t="shared" si="37"/>
        <v>23996511.888261087</v>
      </c>
      <c r="T96" s="106">
        <f t="shared" si="37"/>
        <v>39057510.875653274</v>
      </c>
      <c r="U96" s="1"/>
      <c r="V96" s="1"/>
      <c r="W96" s="1"/>
      <c r="X96" s="1"/>
      <c r="Y96" s="1"/>
      <c r="Z96" s="1"/>
      <c r="AA96" s="1"/>
      <c r="AB96" s="1"/>
    </row>
    <row r="98" spans="11:15" x14ac:dyDescent="0.3">
      <c r="O98" s="110"/>
    </row>
    <row r="99" spans="11:15" x14ac:dyDescent="0.3">
      <c r="K99" s="171"/>
      <c r="L99" s="171"/>
    </row>
    <row r="100" spans="11:15" x14ac:dyDescent="0.3">
      <c r="K100" s="171"/>
      <c r="L100" s="171"/>
    </row>
    <row r="101" spans="11:15" x14ac:dyDescent="0.3">
      <c r="K101" s="171"/>
      <c r="L101" s="171"/>
    </row>
  </sheetData>
  <mergeCells count="40">
    <mergeCell ref="K17:M17"/>
    <mergeCell ref="N17:P17"/>
    <mergeCell ref="Q17:S17"/>
    <mergeCell ref="T17:V17"/>
    <mergeCell ref="A9:W9"/>
    <mergeCell ref="A10:W10"/>
    <mergeCell ref="A12:W12"/>
    <mergeCell ref="A13:W13"/>
    <mergeCell ref="A15:W15"/>
    <mergeCell ref="T16:V16"/>
    <mergeCell ref="U53:V53"/>
    <mergeCell ref="AO17:AQ17"/>
    <mergeCell ref="AR17:AT17"/>
    <mergeCell ref="AU17:AW17"/>
    <mergeCell ref="A48:Q49"/>
    <mergeCell ref="A51:C51"/>
    <mergeCell ref="R52:S52"/>
    <mergeCell ref="U52:V52"/>
    <mergeCell ref="W17:Y17"/>
    <mergeCell ref="Z17:AB17"/>
    <mergeCell ref="AC17:AE17"/>
    <mergeCell ref="AF17:AH17"/>
    <mergeCell ref="AI17:AK17"/>
    <mergeCell ref="AL17:AN17"/>
    <mergeCell ref="E17:G17"/>
    <mergeCell ref="H17:J17"/>
    <mergeCell ref="F53:G53"/>
    <mergeCell ref="I53:J53"/>
    <mergeCell ref="L53:M53"/>
    <mergeCell ref="O53:P53"/>
    <mergeCell ref="R53:S53"/>
    <mergeCell ref="AP53:AQ53"/>
    <mergeCell ref="AS53:AT53"/>
    <mergeCell ref="AV53:AW53"/>
    <mergeCell ref="X53:Y53"/>
    <mergeCell ref="AA53:AB53"/>
    <mergeCell ref="AD53:AE53"/>
    <mergeCell ref="AG53:AH53"/>
    <mergeCell ref="AJ53:AK53"/>
    <mergeCell ref="AM53:AN53"/>
  </mergeCells>
  <dataValidations count="1">
    <dataValidation allowBlank="1" showInputMessage="1" showErrorMessage="1" promptTitle="Date Format" prompt="E.g:  &quot;August 1, 2011&quot;" sqref="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xr:uid="{4190A1C8-FDA8-4A59-AC75-A9CFC4C50E9E}"/>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BB127-2616-401B-865C-902CEC4F661A}">
  <sheetPr>
    <tabColor theme="1"/>
  </sheetPr>
  <dimension ref="A1"/>
  <sheetViews>
    <sheetView showGridLines="0" workbookViewId="0">
      <selection activeCell="K19" sqref="K19"/>
    </sheetView>
  </sheetViews>
  <sheetFormatPr defaultRowHeight="14.4" x14ac:dyDescent="0.3"/>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E4AC9-1D40-4058-8D9C-D4C16AAD70B5}">
  <dimension ref="A1:AZ101"/>
  <sheetViews>
    <sheetView zoomScale="90" zoomScaleNormal="90" workbookViewId="0">
      <pane xSplit="5" ySplit="19" topLeftCell="K74" activePane="bottomRight" state="frozen"/>
      <selection pane="topRight" activeCell="E1" sqref="E1"/>
      <selection pane="bottomLeft" activeCell="A20" sqref="A20"/>
      <selection pane="bottomRight" activeCell="O77" sqref="O77"/>
    </sheetView>
  </sheetViews>
  <sheetFormatPr defaultColWidth="8.5546875" defaultRowHeight="14.4" x14ac:dyDescent="0.3"/>
  <cols>
    <col min="1" max="1" width="36.44140625" style="10" customWidth="1"/>
    <col min="2" max="2" width="19.33203125" style="10" customWidth="1"/>
    <col min="3" max="5" width="18" style="10" customWidth="1"/>
    <col min="6" max="19" width="14.5546875" style="10" customWidth="1"/>
    <col min="20" max="20" width="12.5546875" style="10" customWidth="1"/>
    <col min="21" max="38" width="14.5546875" style="10" customWidth="1"/>
    <col min="39" max="39" width="15.6640625" style="10" customWidth="1"/>
    <col min="40" max="40" width="18.109375" style="10" customWidth="1"/>
    <col min="41" max="41" width="14.5546875" style="10" customWidth="1"/>
    <col min="42" max="42" width="11.6640625" style="10" bestFit="1" customWidth="1"/>
    <col min="43" max="43" width="12.88671875" style="10" bestFit="1" customWidth="1"/>
    <col min="44" max="45" width="11.6640625" style="10" bestFit="1" customWidth="1"/>
    <col min="46" max="46" width="12.88671875" style="10" bestFit="1" customWidth="1"/>
    <col min="47" max="48" width="11.6640625" style="10" bestFit="1" customWidth="1"/>
    <col min="49" max="49" width="12.88671875" style="10" bestFit="1" customWidth="1"/>
    <col min="50" max="50" width="11.6640625" style="10" bestFit="1" customWidth="1"/>
    <col min="51" max="51" width="8.5546875" style="10"/>
    <col min="52" max="52" width="11.33203125" style="10" bestFit="1" customWidth="1"/>
    <col min="53" max="16384" width="8.5546875" style="10"/>
  </cols>
  <sheetData>
    <row r="1" spans="1:30" s="2" customFormat="1" x14ac:dyDescent="0.3">
      <c r="A1" s="1"/>
      <c r="B1" s="1"/>
      <c r="C1" s="1"/>
      <c r="D1" s="1"/>
      <c r="E1" s="1"/>
      <c r="F1" s="1"/>
      <c r="G1" s="1"/>
      <c r="H1" s="1"/>
      <c r="I1" s="1"/>
      <c r="J1" s="1"/>
      <c r="K1" s="1"/>
      <c r="L1" s="1"/>
      <c r="M1" s="1"/>
      <c r="N1" s="1"/>
      <c r="O1" s="1"/>
      <c r="P1" s="1"/>
      <c r="Q1" s="1"/>
      <c r="R1" s="1"/>
      <c r="S1" s="1"/>
      <c r="T1" s="3" t="s">
        <v>0</v>
      </c>
      <c r="U1" s="4" t="s">
        <v>112</v>
      </c>
    </row>
    <row r="2" spans="1:30" s="2" customFormat="1" x14ac:dyDescent="0.3">
      <c r="A2" s="1"/>
      <c r="B2" s="1"/>
      <c r="C2" s="1"/>
      <c r="D2" s="1"/>
      <c r="E2" s="1"/>
      <c r="F2" s="1"/>
      <c r="G2" s="1"/>
      <c r="H2" s="1"/>
      <c r="I2" s="1"/>
      <c r="J2" s="1"/>
      <c r="K2" s="1"/>
      <c r="L2" s="1"/>
      <c r="M2" s="1"/>
      <c r="N2" s="1"/>
      <c r="O2" s="1"/>
      <c r="P2" s="1"/>
      <c r="Q2" s="1"/>
      <c r="R2" s="1"/>
      <c r="S2" s="1"/>
      <c r="T2" s="3" t="s">
        <v>1</v>
      </c>
      <c r="U2" s="5" t="s">
        <v>113</v>
      </c>
    </row>
    <row r="3" spans="1:30" s="2" customFormat="1" x14ac:dyDescent="0.3">
      <c r="A3" s="1"/>
      <c r="B3" s="1"/>
      <c r="C3" s="1"/>
      <c r="D3" s="1"/>
      <c r="E3" s="1"/>
      <c r="F3" s="1"/>
      <c r="G3" s="1"/>
      <c r="H3" s="1"/>
      <c r="I3" s="1"/>
      <c r="J3" s="1"/>
      <c r="K3" s="1"/>
      <c r="L3" s="1"/>
      <c r="M3" s="1"/>
      <c r="N3" s="1"/>
      <c r="O3" s="1"/>
      <c r="P3" s="1"/>
      <c r="Q3" s="1"/>
      <c r="R3" s="1"/>
      <c r="S3" s="1"/>
      <c r="T3" s="3" t="s">
        <v>2</v>
      </c>
      <c r="U3" s="5">
        <v>5</v>
      </c>
    </row>
    <row r="4" spans="1:30" s="2" customFormat="1" ht="15.6" x14ac:dyDescent="0.3">
      <c r="A4" s="42"/>
      <c r="B4" s="42"/>
      <c r="C4" s="1"/>
      <c r="D4" s="1"/>
      <c r="E4" s="1"/>
      <c r="F4" s="1"/>
      <c r="G4" s="1"/>
      <c r="H4" s="1"/>
      <c r="I4" s="1"/>
      <c r="J4" s="1"/>
      <c r="K4" s="1"/>
      <c r="L4" s="1"/>
      <c r="M4" s="1"/>
      <c r="N4" s="1"/>
      <c r="O4" s="1"/>
      <c r="P4" s="1"/>
      <c r="Q4" s="1"/>
      <c r="R4" s="1"/>
      <c r="S4" s="1"/>
      <c r="T4" s="3" t="s">
        <v>4</v>
      </c>
      <c r="U4" s="5">
        <v>3</v>
      </c>
    </row>
    <row r="5" spans="1:30" s="2" customFormat="1" x14ac:dyDescent="0.3">
      <c r="A5" s="1"/>
      <c r="B5" s="1"/>
      <c r="C5" s="1"/>
      <c r="D5" s="1"/>
      <c r="E5" s="1"/>
      <c r="F5" s="1"/>
      <c r="G5" s="1"/>
      <c r="H5" s="1"/>
      <c r="I5" s="1"/>
      <c r="J5" s="1"/>
      <c r="K5" s="1"/>
      <c r="L5" s="1"/>
      <c r="M5" s="1"/>
      <c r="N5" s="1"/>
      <c r="O5" s="1"/>
      <c r="P5" s="1"/>
      <c r="Q5" s="1"/>
      <c r="R5" s="1"/>
      <c r="S5" s="1"/>
      <c r="T5" s="3" t="s">
        <v>5</v>
      </c>
      <c r="U5" s="7"/>
    </row>
    <row r="6" spans="1:30" s="2" customFormat="1" x14ac:dyDescent="0.3">
      <c r="A6" s="1"/>
      <c r="B6" s="1"/>
      <c r="C6" s="1"/>
      <c r="D6" s="1"/>
      <c r="E6" s="1"/>
      <c r="F6" s="1"/>
      <c r="G6" s="1"/>
      <c r="H6" s="1"/>
      <c r="I6" s="1"/>
      <c r="J6" s="1"/>
      <c r="K6" s="1"/>
      <c r="L6" s="1"/>
      <c r="M6" s="1"/>
      <c r="N6" s="1"/>
      <c r="O6" s="1"/>
      <c r="P6" s="1"/>
      <c r="Q6" s="1"/>
      <c r="R6" s="1"/>
      <c r="S6" s="1"/>
      <c r="T6" s="3"/>
      <c r="U6" s="4"/>
    </row>
    <row r="7" spans="1:30" s="2" customFormat="1" x14ac:dyDescent="0.3">
      <c r="A7" s="1"/>
      <c r="B7" s="1"/>
      <c r="C7" s="1"/>
      <c r="D7" s="1"/>
      <c r="E7" s="1"/>
      <c r="F7" s="1"/>
      <c r="G7" s="1"/>
      <c r="H7" s="1"/>
      <c r="I7" s="1"/>
      <c r="J7" s="1"/>
      <c r="K7" s="1"/>
      <c r="L7" s="1"/>
      <c r="M7" s="1"/>
      <c r="N7" s="1"/>
      <c r="O7" s="1"/>
      <c r="P7" s="1"/>
      <c r="Q7" s="1"/>
      <c r="R7" s="1"/>
      <c r="S7" s="1"/>
      <c r="T7" s="3" t="s">
        <v>6</v>
      </c>
      <c r="U7" s="174">
        <v>45362</v>
      </c>
    </row>
    <row r="8" spans="1:30" s="2" customFormat="1" x14ac:dyDescent="0.3">
      <c r="A8" s="1"/>
      <c r="B8" s="1"/>
      <c r="C8" s="1"/>
      <c r="D8" s="1"/>
      <c r="E8" s="1"/>
      <c r="F8" s="1"/>
      <c r="G8" s="1"/>
      <c r="H8" s="1"/>
      <c r="I8" s="1"/>
      <c r="J8" s="1"/>
      <c r="K8" s="1"/>
      <c r="L8" s="1"/>
      <c r="M8" s="1"/>
      <c r="N8" s="1"/>
      <c r="O8" s="1"/>
      <c r="P8" s="1"/>
      <c r="Q8" s="1"/>
      <c r="R8" s="1"/>
      <c r="S8" s="1"/>
      <c r="T8" s="1"/>
      <c r="U8" s="1"/>
      <c r="V8" s="1"/>
      <c r="W8" s="1"/>
      <c r="X8" s="1"/>
      <c r="Y8" s="1"/>
      <c r="Z8" s="1"/>
      <c r="AA8" s="8"/>
      <c r="AB8" s="8"/>
      <c r="AC8" s="8"/>
      <c r="AD8" s="8"/>
    </row>
    <row r="9" spans="1:30" s="2" customFormat="1" ht="17.399999999999999" x14ac:dyDescent="0.3">
      <c r="A9" s="182" t="s">
        <v>47</v>
      </c>
      <c r="B9" s="182"/>
      <c r="C9" s="182"/>
      <c r="D9" s="182"/>
      <c r="E9" s="182"/>
      <c r="F9" s="182"/>
      <c r="G9" s="182"/>
      <c r="H9" s="182"/>
      <c r="I9" s="182"/>
      <c r="J9" s="182"/>
      <c r="K9" s="182"/>
      <c r="L9" s="182"/>
      <c r="M9" s="182"/>
      <c r="N9" s="182"/>
      <c r="O9" s="182"/>
      <c r="P9" s="182"/>
      <c r="Q9" s="182"/>
      <c r="R9" s="182"/>
      <c r="S9" s="182"/>
      <c r="T9" s="182"/>
      <c r="U9" s="182"/>
      <c r="V9" s="182"/>
      <c r="W9" s="182"/>
      <c r="X9" s="182"/>
      <c r="Y9" s="9"/>
      <c r="Z9" s="9"/>
      <c r="AA9" s="9"/>
      <c r="AB9" s="8"/>
      <c r="AC9" s="8"/>
      <c r="AD9" s="8"/>
    </row>
    <row r="10" spans="1:30" s="2" customFormat="1" ht="39.75" customHeight="1" x14ac:dyDescent="0.3">
      <c r="A10" s="191" t="s">
        <v>48</v>
      </c>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9"/>
      <c r="Z10" s="9"/>
      <c r="AA10" s="9"/>
      <c r="AB10" s="8"/>
      <c r="AC10" s="8"/>
      <c r="AD10" s="8"/>
    </row>
    <row r="11" spans="1:30" s="2" customFormat="1" ht="17.399999999999999" x14ac:dyDescent="0.3">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8"/>
      <c r="AC11" s="8"/>
      <c r="AD11" s="8"/>
    </row>
    <row r="12" spans="1:30" x14ac:dyDescent="0.3">
      <c r="A12" s="192" t="s">
        <v>49</v>
      </c>
      <c r="B12" s="192"/>
      <c r="C12" s="192"/>
      <c r="D12" s="192"/>
      <c r="E12" s="192"/>
      <c r="F12" s="192"/>
      <c r="G12" s="192"/>
      <c r="H12" s="192"/>
      <c r="I12" s="192"/>
      <c r="J12" s="192"/>
      <c r="K12" s="192"/>
      <c r="L12" s="192"/>
      <c r="M12" s="192"/>
      <c r="N12" s="192"/>
      <c r="O12" s="192"/>
      <c r="P12" s="192"/>
      <c r="Q12" s="192"/>
      <c r="R12" s="192"/>
      <c r="S12" s="192"/>
      <c r="T12" s="192"/>
      <c r="U12" s="192"/>
      <c r="V12" s="192"/>
      <c r="W12" s="192"/>
      <c r="X12" s="192"/>
    </row>
    <row r="13" spans="1:30" x14ac:dyDescent="0.3">
      <c r="A13" s="192" t="s">
        <v>50</v>
      </c>
      <c r="B13" s="192"/>
      <c r="C13" s="192"/>
      <c r="D13" s="192"/>
      <c r="E13" s="192"/>
      <c r="F13" s="192"/>
      <c r="G13" s="192"/>
      <c r="H13" s="192"/>
      <c r="I13" s="192"/>
      <c r="J13" s="192"/>
      <c r="K13" s="192"/>
      <c r="L13" s="192"/>
      <c r="M13" s="192"/>
      <c r="N13" s="192"/>
      <c r="O13" s="192"/>
      <c r="P13" s="192"/>
      <c r="Q13" s="192"/>
      <c r="R13" s="192"/>
      <c r="S13" s="192"/>
      <c r="T13" s="192"/>
      <c r="U13" s="192"/>
      <c r="V13" s="192"/>
      <c r="W13" s="192"/>
      <c r="X13" s="192"/>
    </row>
    <row r="14" spans="1:30" x14ac:dyDescent="0.3">
      <c r="A14" s="10" t="s">
        <v>51</v>
      </c>
    </row>
    <row r="15" spans="1:30" x14ac:dyDescent="0.3">
      <c r="A15" s="192" t="s">
        <v>52</v>
      </c>
      <c r="B15" s="192"/>
      <c r="C15" s="192"/>
      <c r="D15" s="192"/>
      <c r="E15" s="192"/>
      <c r="F15" s="192"/>
      <c r="G15" s="192"/>
      <c r="H15" s="192"/>
      <c r="I15" s="192"/>
      <c r="J15" s="192"/>
      <c r="K15" s="192"/>
      <c r="L15" s="192"/>
      <c r="M15" s="192"/>
      <c r="N15" s="192"/>
      <c r="O15" s="192"/>
      <c r="P15" s="192"/>
      <c r="Q15" s="192"/>
      <c r="R15" s="192"/>
      <c r="S15" s="192"/>
      <c r="T15" s="192"/>
      <c r="U15" s="192"/>
      <c r="V15" s="192"/>
      <c r="W15" s="192"/>
      <c r="X15" s="192"/>
    </row>
    <row r="16" spans="1:30" ht="15" thickBot="1" x14ac:dyDescent="0.35">
      <c r="U16" s="193"/>
      <c r="V16" s="193"/>
      <c r="W16" s="193"/>
    </row>
    <row r="17" spans="1:50" ht="15" thickBot="1" x14ac:dyDescent="0.35">
      <c r="A17" s="3"/>
      <c r="B17" s="3"/>
      <c r="C17" s="43"/>
      <c r="D17" s="43"/>
      <c r="E17" s="3"/>
      <c r="F17" s="185">
        <v>2015</v>
      </c>
      <c r="G17" s="187"/>
      <c r="H17" s="186"/>
      <c r="I17" s="185">
        <v>2016</v>
      </c>
      <c r="J17" s="187"/>
      <c r="K17" s="186"/>
      <c r="L17" s="185">
        <v>2017</v>
      </c>
      <c r="M17" s="187"/>
      <c r="N17" s="186"/>
      <c r="O17" s="185">
        <v>2018</v>
      </c>
      <c r="P17" s="187"/>
      <c r="Q17" s="186"/>
      <c r="R17" s="185">
        <v>2019</v>
      </c>
      <c r="S17" s="187"/>
      <c r="T17" s="186"/>
      <c r="U17" s="185">
        <v>2020</v>
      </c>
      <c r="V17" s="187"/>
      <c r="W17" s="186"/>
      <c r="X17" s="185">
        <v>2021</v>
      </c>
      <c r="Y17" s="187"/>
      <c r="Z17" s="186"/>
      <c r="AA17" s="185">
        <v>2022</v>
      </c>
      <c r="AB17" s="187"/>
      <c r="AC17" s="186"/>
      <c r="AD17" s="185">
        <v>2023</v>
      </c>
      <c r="AE17" s="187"/>
      <c r="AF17" s="186"/>
      <c r="AG17" s="185">
        <v>2024</v>
      </c>
      <c r="AH17" s="187"/>
      <c r="AI17" s="186"/>
      <c r="AJ17" s="185">
        <v>2025</v>
      </c>
      <c r="AK17" s="187"/>
      <c r="AL17" s="186"/>
      <c r="AM17" s="185">
        <v>2026</v>
      </c>
      <c r="AN17" s="187"/>
      <c r="AO17" s="186"/>
      <c r="AP17" s="185">
        <v>2027</v>
      </c>
      <c r="AQ17" s="187"/>
      <c r="AR17" s="186"/>
      <c r="AS17" s="185">
        <v>2028</v>
      </c>
      <c r="AT17" s="187"/>
      <c r="AU17" s="186"/>
      <c r="AV17" s="185">
        <v>2029</v>
      </c>
      <c r="AW17" s="187"/>
      <c r="AX17" s="186"/>
    </row>
    <row r="18" spans="1:50" x14ac:dyDescent="0.3">
      <c r="A18" s="1"/>
      <c r="B18" s="1"/>
      <c r="C18" s="1"/>
      <c r="D18" s="1"/>
      <c r="E18" s="1"/>
      <c r="F18" s="1"/>
      <c r="G18" s="3" t="s">
        <v>53</v>
      </c>
      <c r="H18" s="17" t="s">
        <v>54</v>
      </c>
      <c r="I18" s="1"/>
      <c r="J18" s="3" t="s">
        <v>53</v>
      </c>
      <c r="K18" s="17" t="s">
        <v>54</v>
      </c>
      <c r="L18" s="1"/>
      <c r="M18" s="3" t="s">
        <v>53</v>
      </c>
      <c r="N18" s="17" t="s">
        <v>54</v>
      </c>
      <c r="O18" s="1"/>
      <c r="P18" s="3" t="s">
        <v>53</v>
      </c>
      <c r="Q18" s="17" t="s">
        <v>54</v>
      </c>
      <c r="R18" s="1"/>
      <c r="S18" s="3" t="s">
        <v>53</v>
      </c>
      <c r="T18" s="17" t="s">
        <v>54</v>
      </c>
      <c r="U18" s="1"/>
      <c r="V18" s="3" t="s">
        <v>53</v>
      </c>
      <c r="W18" s="17" t="s">
        <v>54</v>
      </c>
      <c r="X18" s="1"/>
      <c r="Y18" s="3" t="s">
        <v>53</v>
      </c>
      <c r="Z18" s="17" t="s">
        <v>54</v>
      </c>
      <c r="AA18" s="1"/>
      <c r="AB18" s="3" t="s">
        <v>53</v>
      </c>
      <c r="AC18" s="17" t="s">
        <v>54</v>
      </c>
      <c r="AD18" s="1"/>
      <c r="AE18" s="3" t="s">
        <v>53</v>
      </c>
      <c r="AF18" s="17" t="s">
        <v>54</v>
      </c>
      <c r="AG18" s="1"/>
      <c r="AH18" s="3" t="s">
        <v>53</v>
      </c>
      <c r="AI18" s="17" t="s">
        <v>54</v>
      </c>
      <c r="AJ18" s="1"/>
      <c r="AK18" s="3" t="s">
        <v>53</v>
      </c>
      <c r="AL18" s="17" t="s">
        <v>54</v>
      </c>
      <c r="AM18" s="1"/>
      <c r="AN18" s="3" t="s">
        <v>53</v>
      </c>
      <c r="AO18" s="17" t="s">
        <v>54</v>
      </c>
      <c r="AP18" s="1"/>
      <c r="AQ18" s="3" t="s">
        <v>53</v>
      </c>
      <c r="AR18" s="17" t="s">
        <v>54</v>
      </c>
      <c r="AS18" s="1"/>
      <c r="AT18" s="3" t="s">
        <v>53</v>
      </c>
      <c r="AU18" s="17" t="s">
        <v>54</v>
      </c>
      <c r="AV18" s="1"/>
      <c r="AW18" s="3" t="s">
        <v>53</v>
      </c>
      <c r="AX18" s="17" t="s">
        <v>54</v>
      </c>
    </row>
    <row r="19" spans="1:50" x14ac:dyDescent="0.3">
      <c r="A19" s="44"/>
      <c r="B19" s="44"/>
      <c r="C19" s="45"/>
      <c r="D19" s="45"/>
      <c r="E19" s="45"/>
      <c r="F19" s="45" t="s">
        <v>55</v>
      </c>
      <c r="G19" s="46">
        <v>0.06</v>
      </c>
      <c r="H19" s="46">
        <v>0.94</v>
      </c>
      <c r="I19" s="45" t="s">
        <v>55</v>
      </c>
      <c r="J19" s="46">
        <v>0.06</v>
      </c>
      <c r="K19" s="46">
        <v>0.94</v>
      </c>
      <c r="L19" s="45" t="s">
        <v>55</v>
      </c>
      <c r="M19" s="46">
        <v>0.06</v>
      </c>
      <c r="N19" s="46">
        <v>0.94</v>
      </c>
      <c r="O19" s="45" t="s">
        <v>55</v>
      </c>
      <c r="P19" s="46">
        <v>0.06</v>
      </c>
      <c r="Q19" s="46">
        <v>0.94</v>
      </c>
      <c r="R19" s="45" t="s">
        <v>55</v>
      </c>
      <c r="S19" s="46">
        <v>0.06</v>
      </c>
      <c r="T19" s="46">
        <v>0.94</v>
      </c>
      <c r="U19" s="45" t="s">
        <v>55</v>
      </c>
      <c r="V19" s="46">
        <v>0.06</v>
      </c>
      <c r="W19" s="46">
        <v>0.94</v>
      </c>
      <c r="X19" s="45" t="s">
        <v>55</v>
      </c>
      <c r="Y19" s="46">
        <v>0.06</v>
      </c>
      <c r="Z19" s="46">
        <v>0.94</v>
      </c>
      <c r="AA19" s="45" t="s">
        <v>55</v>
      </c>
      <c r="AB19" s="46">
        <v>0.06</v>
      </c>
      <c r="AC19" s="46">
        <v>0.94</v>
      </c>
      <c r="AD19" s="45" t="s">
        <v>55</v>
      </c>
      <c r="AE19" s="46">
        <v>0.06</v>
      </c>
      <c r="AF19" s="46">
        <v>0.94</v>
      </c>
      <c r="AG19" s="45" t="s">
        <v>55</v>
      </c>
      <c r="AH19" s="46">
        <v>0.06</v>
      </c>
      <c r="AI19" s="46">
        <v>0.94</v>
      </c>
      <c r="AJ19" s="45" t="s">
        <v>55</v>
      </c>
      <c r="AK19" s="46">
        <v>0.06</v>
      </c>
      <c r="AL19" s="46">
        <v>0.94</v>
      </c>
      <c r="AM19" s="45" t="s">
        <v>55</v>
      </c>
      <c r="AN19" s="46">
        <v>0.06</v>
      </c>
      <c r="AO19" s="46">
        <v>0.94</v>
      </c>
      <c r="AP19" s="45" t="s">
        <v>55</v>
      </c>
      <c r="AQ19" s="46">
        <v>0.06</v>
      </c>
      <c r="AR19" s="46">
        <v>0.94</v>
      </c>
      <c r="AS19" s="45" t="s">
        <v>55</v>
      </c>
      <c r="AT19" s="46">
        <v>0.06</v>
      </c>
      <c r="AU19" s="46">
        <v>0.94</v>
      </c>
      <c r="AV19" s="45" t="s">
        <v>55</v>
      </c>
      <c r="AW19" s="46">
        <v>0.06</v>
      </c>
      <c r="AX19" s="46">
        <v>0.94</v>
      </c>
    </row>
    <row r="20" spans="1:50" x14ac:dyDescent="0.3">
      <c r="A20" s="3" t="s">
        <v>56</v>
      </c>
      <c r="B20" s="3"/>
      <c r="C20" s="31"/>
      <c r="D20" s="31"/>
      <c r="E20" s="31"/>
      <c r="F20" s="47">
        <f>G83</f>
        <v>0</v>
      </c>
      <c r="G20" s="48">
        <f>F20*G19</f>
        <v>0</v>
      </c>
      <c r="H20" s="49">
        <f>F20*H19</f>
        <v>0</v>
      </c>
      <c r="I20" s="47">
        <f>H83</f>
        <v>0</v>
      </c>
      <c r="J20" s="48">
        <f>I20*J19</f>
        <v>0</v>
      </c>
      <c r="K20" s="49">
        <f>I20*K19</f>
        <v>0</v>
      </c>
      <c r="L20" s="47">
        <f>I83</f>
        <v>1045543.7389090909</v>
      </c>
      <c r="M20" s="48">
        <f>L20*M19</f>
        <v>62732.62433454545</v>
      </c>
      <c r="N20" s="49">
        <f>L20*N19</f>
        <v>982811.11457454541</v>
      </c>
      <c r="O20" s="47">
        <f>J83</f>
        <v>2052363.6356363636</v>
      </c>
      <c r="P20" s="48">
        <f>O20*P19</f>
        <v>123141.81813818181</v>
      </c>
      <c r="Q20" s="49">
        <f>O20*Q19</f>
        <v>1929221.8174981817</v>
      </c>
      <c r="R20" s="47">
        <f>K83</f>
        <v>1974915.951272727</v>
      </c>
      <c r="S20" s="48">
        <f>R20*S19</f>
        <v>118494.95707636361</v>
      </c>
      <c r="T20" s="49">
        <f>R20*T19</f>
        <v>1856420.9941963633</v>
      </c>
      <c r="U20" s="47">
        <f>L83</f>
        <v>1897468.2669090908</v>
      </c>
      <c r="V20" s="48">
        <f>U20*V19</f>
        <v>113848.09601454544</v>
      </c>
      <c r="W20" s="49">
        <f>U20*W19</f>
        <v>1783620.1708945453</v>
      </c>
      <c r="X20" s="47">
        <f>M83</f>
        <v>1820020.5825454546</v>
      </c>
      <c r="Y20" s="48">
        <f>X20*Y19</f>
        <v>109201.23495272727</v>
      </c>
      <c r="Z20" s="49">
        <f>X20*Z19</f>
        <v>1710819.3475927273</v>
      </c>
      <c r="AA20" s="50">
        <f>N83</f>
        <v>1742572.898181818</v>
      </c>
      <c r="AB20" s="48">
        <f>AA20*AB19</f>
        <v>104554.37389090908</v>
      </c>
      <c r="AC20" s="49">
        <f>AA20*AC19</f>
        <v>1638018.5242909088</v>
      </c>
      <c r="AD20" s="50">
        <f>O83</f>
        <v>1668352.2006666665</v>
      </c>
      <c r="AE20" s="48">
        <f>AD20*AE19</f>
        <v>100101.13203999998</v>
      </c>
      <c r="AF20" s="49">
        <f>AD20*AF19</f>
        <v>1568251.0686266664</v>
      </c>
      <c r="AG20" s="50">
        <f>P83</f>
        <v>1597358.4899999998</v>
      </c>
      <c r="AH20" s="48">
        <f>AG20*AH19</f>
        <v>95841.509399999981</v>
      </c>
      <c r="AI20" s="49">
        <f>AG20*AI19</f>
        <v>1501516.9805999997</v>
      </c>
      <c r="AJ20" s="50">
        <f>Q83</f>
        <v>1526364.779333333</v>
      </c>
      <c r="AK20" s="48">
        <f>AJ20*AK19</f>
        <v>91581.886759999979</v>
      </c>
      <c r="AL20" s="49">
        <f>AJ20*AL19</f>
        <v>1434782.8925733329</v>
      </c>
      <c r="AM20" s="50">
        <f>R83</f>
        <v>1455371.0686666667</v>
      </c>
      <c r="AN20" s="48">
        <f>AM20*AN19</f>
        <v>87322.264120000007</v>
      </c>
      <c r="AO20" s="49">
        <f>AM20*AO19</f>
        <v>1368048.8045466666</v>
      </c>
      <c r="AP20" s="50">
        <f>S83</f>
        <v>1384377.358</v>
      </c>
      <c r="AQ20" s="48">
        <f>AP20*AQ19</f>
        <v>83062.641479999991</v>
      </c>
      <c r="AR20" s="49">
        <f>AP20*AR19</f>
        <v>1301314.71652</v>
      </c>
      <c r="AS20" s="50">
        <f>T83</f>
        <v>1313383.6473333333</v>
      </c>
      <c r="AT20" s="48">
        <f>AS20*AT19</f>
        <v>78803.01883999999</v>
      </c>
      <c r="AU20" s="49">
        <f>AS20*AU19</f>
        <v>1234580.6284933332</v>
      </c>
      <c r="AV20" s="50">
        <f>U83</f>
        <v>1242389.9366666665</v>
      </c>
      <c r="AW20" s="48">
        <f>AV20*AW19</f>
        <v>74543.396199999988</v>
      </c>
      <c r="AX20" s="49">
        <f>AV20*AX19</f>
        <v>1167846.5404666665</v>
      </c>
    </row>
    <row r="21" spans="1:50" x14ac:dyDescent="0.3">
      <c r="A21" s="1" t="s">
        <v>57</v>
      </c>
      <c r="B21" s="1"/>
      <c r="C21" s="51"/>
      <c r="D21" s="51"/>
      <c r="E21" s="51"/>
      <c r="F21" s="52">
        <v>0</v>
      </c>
      <c r="G21" s="35">
        <f>F21*G19</f>
        <v>0</v>
      </c>
      <c r="H21" s="49">
        <f>F21*H19</f>
        <v>0</v>
      </c>
      <c r="I21" s="52">
        <v>0</v>
      </c>
      <c r="J21" s="35">
        <f>I21*J19</f>
        <v>0</v>
      </c>
      <c r="K21" s="49">
        <f>I21*K19</f>
        <v>0</v>
      </c>
      <c r="L21" s="52">
        <v>0</v>
      </c>
      <c r="M21" s="35">
        <f>L21*M19</f>
        <v>0</v>
      </c>
      <c r="N21" s="49">
        <f>L21*N19</f>
        <v>0</v>
      </c>
      <c r="O21" s="52">
        <v>0</v>
      </c>
      <c r="P21" s="35">
        <f>O21*P19</f>
        <v>0</v>
      </c>
      <c r="Q21" s="49">
        <f>O21*Q19</f>
        <v>0</v>
      </c>
      <c r="R21" s="52">
        <v>0</v>
      </c>
      <c r="S21" s="35">
        <f>R21*S19</f>
        <v>0</v>
      </c>
      <c r="T21" s="49">
        <f>R21*T19</f>
        <v>0</v>
      </c>
      <c r="U21" s="52">
        <v>0</v>
      </c>
      <c r="V21" s="35">
        <f>U21*V19</f>
        <v>0</v>
      </c>
      <c r="W21" s="49">
        <f>U21*W19</f>
        <v>0</v>
      </c>
      <c r="X21" s="52">
        <v>0</v>
      </c>
      <c r="Y21" s="35">
        <f>X21*Y19</f>
        <v>0</v>
      </c>
      <c r="Z21" s="49">
        <f>X21*Z19</f>
        <v>0</v>
      </c>
      <c r="AA21" s="52">
        <v>0</v>
      </c>
      <c r="AB21" s="35">
        <f>AA21*AB19</f>
        <v>0</v>
      </c>
      <c r="AC21" s="49">
        <f>AA21*AC19</f>
        <v>0</v>
      </c>
      <c r="AD21" s="52">
        <v>0</v>
      </c>
      <c r="AE21" s="35">
        <f>AD21*AE19</f>
        <v>0</v>
      </c>
      <c r="AF21" s="49">
        <f>AD21*AF19</f>
        <v>0</v>
      </c>
      <c r="AG21" s="52">
        <v>0</v>
      </c>
      <c r="AH21" s="35">
        <f>AG21*AH19</f>
        <v>0</v>
      </c>
      <c r="AI21" s="49">
        <f>AG21*AI19</f>
        <v>0</v>
      </c>
      <c r="AJ21" s="52">
        <v>0</v>
      </c>
      <c r="AK21" s="35">
        <f>AJ21*AK19</f>
        <v>0</v>
      </c>
      <c r="AL21" s="49">
        <f>AJ21*AL19</f>
        <v>0</v>
      </c>
      <c r="AM21" s="52">
        <v>0</v>
      </c>
      <c r="AN21" s="35">
        <f>AM21*AN19</f>
        <v>0</v>
      </c>
      <c r="AO21" s="49">
        <f>AM21*AO19</f>
        <v>0</v>
      </c>
      <c r="AP21" s="52">
        <v>0</v>
      </c>
      <c r="AQ21" s="35">
        <f>AP21*AQ19</f>
        <v>0</v>
      </c>
      <c r="AR21" s="49">
        <f>AP21*AR19</f>
        <v>0</v>
      </c>
      <c r="AS21" s="52">
        <v>0</v>
      </c>
      <c r="AT21" s="35">
        <f>AS21*AT19</f>
        <v>0</v>
      </c>
      <c r="AU21" s="49">
        <f>AS21*AU19</f>
        <v>0</v>
      </c>
      <c r="AV21" s="52">
        <v>0</v>
      </c>
      <c r="AW21" s="35">
        <f>AV21*AW19</f>
        <v>0</v>
      </c>
      <c r="AX21" s="49">
        <f>AV21*AX19</f>
        <v>0</v>
      </c>
    </row>
    <row r="22" spans="1:50" x14ac:dyDescent="0.3">
      <c r="A22" s="1" t="s">
        <v>58</v>
      </c>
      <c r="B22" s="1"/>
      <c r="C22" s="51"/>
      <c r="D22" s="51"/>
      <c r="E22" s="51"/>
      <c r="F22" s="52">
        <v>0</v>
      </c>
      <c r="G22" s="35">
        <f>F22*G19</f>
        <v>0</v>
      </c>
      <c r="H22" s="35">
        <f>F22*H19</f>
        <v>0</v>
      </c>
      <c r="I22" s="52">
        <v>0</v>
      </c>
      <c r="J22" s="35">
        <f>I22*J19</f>
        <v>0</v>
      </c>
      <c r="K22" s="35">
        <f>I22*K19</f>
        <v>0</v>
      </c>
      <c r="L22" s="52">
        <v>0</v>
      </c>
      <c r="M22" s="35">
        <f>L22*M19</f>
        <v>0</v>
      </c>
      <c r="N22" s="35">
        <f>L22*N19</f>
        <v>0</v>
      </c>
      <c r="O22" s="52">
        <v>0</v>
      </c>
      <c r="P22" s="35">
        <f>O22*P19</f>
        <v>0</v>
      </c>
      <c r="Q22" s="35">
        <f>O22*Q19</f>
        <v>0</v>
      </c>
      <c r="R22" s="52">
        <v>0</v>
      </c>
      <c r="S22" s="35">
        <f>R22*S19</f>
        <v>0</v>
      </c>
      <c r="T22" s="35">
        <f>R22*T19</f>
        <v>0</v>
      </c>
      <c r="U22" s="52">
        <v>0</v>
      </c>
      <c r="V22" s="35">
        <f>U22*V19</f>
        <v>0</v>
      </c>
      <c r="W22" s="35">
        <f>U22*W19</f>
        <v>0</v>
      </c>
      <c r="X22" s="52">
        <v>0</v>
      </c>
      <c r="Y22" s="35">
        <f>X22*Y19</f>
        <v>0</v>
      </c>
      <c r="Z22" s="35">
        <f>X22*Z19</f>
        <v>0</v>
      </c>
      <c r="AA22" s="52">
        <v>0</v>
      </c>
      <c r="AB22" s="35">
        <f>AA22*AB19</f>
        <v>0</v>
      </c>
      <c r="AC22" s="35">
        <f>AA22*AC19</f>
        <v>0</v>
      </c>
      <c r="AD22" s="52">
        <v>0</v>
      </c>
      <c r="AE22" s="35">
        <f>AD22*AE19</f>
        <v>0</v>
      </c>
      <c r="AF22" s="35">
        <f>AD22*AF19</f>
        <v>0</v>
      </c>
      <c r="AG22" s="52">
        <v>0</v>
      </c>
      <c r="AH22" s="35">
        <f>AG22*AH19</f>
        <v>0</v>
      </c>
      <c r="AI22" s="35">
        <f>AG22*AI19</f>
        <v>0</v>
      </c>
      <c r="AJ22" s="52">
        <v>0</v>
      </c>
      <c r="AK22" s="35">
        <f>AJ22*AK19</f>
        <v>0</v>
      </c>
      <c r="AL22" s="35">
        <f>AJ22*AL19</f>
        <v>0</v>
      </c>
      <c r="AM22" s="52">
        <v>0</v>
      </c>
      <c r="AN22" s="35">
        <f>AM22*AN19</f>
        <v>0</v>
      </c>
      <c r="AO22" s="35">
        <f>AM22*AO19</f>
        <v>0</v>
      </c>
      <c r="AP22" s="52">
        <v>0</v>
      </c>
      <c r="AQ22" s="35">
        <f>AP22*AQ19</f>
        <v>0</v>
      </c>
      <c r="AR22" s="35">
        <f>AP22*AR19</f>
        <v>0</v>
      </c>
      <c r="AS22" s="52">
        <v>0</v>
      </c>
      <c r="AT22" s="35">
        <f>AS22*AT19</f>
        <v>0</v>
      </c>
      <c r="AU22" s="35">
        <f>AS22*AU19</f>
        <v>0</v>
      </c>
      <c r="AV22" s="52">
        <v>0</v>
      </c>
      <c r="AW22" s="35">
        <f>AV22*AW19</f>
        <v>0</v>
      </c>
      <c r="AX22" s="35">
        <f>AV22*AX19</f>
        <v>0</v>
      </c>
    </row>
    <row r="23" spans="1:50" x14ac:dyDescent="0.3">
      <c r="A23" s="20" t="s">
        <v>59</v>
      </c>
      <c r="B23" s="53" t="s">
        <v>118</v>
      </c>
      <c r="C23" s="54" t="s">
        <v>115</v>
      </c>
      <c r="D23" s="178" t="s">
        <v>116</v>
      </c>
      <c r="E23" s="54" t="s">
        <v>117</v>
      </c>
      <c r="G23" s="35"/>
      <c r="H23" s="35"/>
      <c r="I23" s="52"/>
      <c r="J23" s="35"/>
      <c r="K23" s="35"/>
      <c r="L23" s="52"/>
      <c r="M23" s="35"/>
      <c r="N23" s="35"/>
      <c r="O23" s="52"/>
      <c r="P23" s="35"/>
      <c r="Q23" s="35"/>
      <c r="R23" s="52"/>
      <c r="S23" s="35"/>
      <c r="T23" s="35"/>
      <c r="U23" s="52"/>
      <c r="V23" s="35"/>
      <c r="W23" s="35"/>
      <c r="X23" s="52"/>
      <c r="Y23" s="35"/>
      <c r="Z23" s="35"/>
      <c r="AA23" s="52"/>
      <c r="AB23" s="35"/>
      <c r="AC23" s="35"/>
      <c r="AD23" s="52"/>
      <c r="AE23" s="35"/>
      <c r="AF23" s="35"/>
      <c r="AG23" s="52"/>
      <c r="AH23" s="35"/>
      <c r="AI23" s="35"/>
      <c r="AJ23" s="52"/>
      <c r="AK23" s="35"/>
      <c r="AL23" s="35"/>
      <c r="AM23" s="52"/>
      <c r="AN23" s="35"/>
      <c r="AO23" s="35"/>
      <c r="AP23" s="52"/>
      <c r="AQ23" s="35"/>
      <c r="AR23" s="35"/>
      <c r="AS23" s="52"/>
      <c r="AT23" s="35"/>
      <c r="AU23" s="35"/>
      <c r="AV23" s="52"/>
      <c r="AW23" s="35"/>
      <c r="AX23" s="35"/>
    </row>
    <row r="24" spans="1:50" x14ac:dyDescent="0.3">
      <c r="A24" s="55" t="s">
        <v>60</v>
      </c>
      <c r="B24" s="56">
        <v>6.4163999999999999E-2</v>
      </c>
      <c r="C24" s="56">
        <v>7.2999999999999995E-2</v>
      </c>
      <c r="D24" s="56">
        <v>7.2999999999999995E-2</v>
      </c>
      <c r="E24" s="56">
        <v>7.0199999999999999E-2</v>
      </c>
      <c r="G24" s="57">
        <f>IF(AND(F$17&gt;=$C$23, F$17&lt;$E$23),(G21+G22)*$C$24,(G21+G22)*$E$24)</f>
        <v>0</v>
      </c>
      <c r="H24" s="58">
        <f>IF(AND(F$17&gt;=$C$23, F$17&lt;$E$23),(H22)*$C$24,(H22)*$E$24)</f>
        <v>0</v>
      </c>
      <c r="I24" s="59"/>
      <c r="J24" s="57">
        <f>IF(AND(I$17&gt;=$C$23, I$17&lt;$E$23),(J21+J22)*$C$24,(J21+J22)*$E$24)</f>
        <v>0</v>
      </c>
      <c r="K24" s="58">
        <f>IF(AND(I$17&gt;=$C$23, I$17&lt;$E$23),(K22)*$C$24,(K22)*$E$24)</f>
        <v>0</v>
      </c>
      <c r="L24" s="59"/>
      <c r="M24" s="57">
        <f>IF(AND(L$17&gt;=$C$23, L$17&lt;$E$23),(M21+M22)*$C$24,(M21+M22)*$E$24)</f>
        <v>0</v>
      </c>
      <c r="N24" s="58">
        <f>IF(AND(L$17&gt;=$C$23, L$17&lt;$E$23),(N22)*$C$24,(N22)*$E$24)</f>
        <v>0</v>
      </c>
      <c r="O24" s="59"/>
      <c r="P24" s="57">
        <f>IF(AND(O$17&gt;=$C$23, O$17&lt;$E$23),(P21+P22)*$C$24,(P21+P22)*$E$24)</f>
        <v>0</v>
      </c>
      <c r="Q24" s="58">
        <f>IF(AND(O$17&gt;=$C$23, O$17&lt;$E$23),(Q22)*$C$24,(Q22)*$E$24)</f>
        <v>0</v>
      </c>
      <c r="R24" s="59"/>
      <c r="S24" s="57">
        <f>IF(AND(R$17&gt;=$C$23, R$17&lt;$E$23),(S21+S22)*$C$24,(S21+S22)*$E$24)</f>
        <v>0</v>
      </c>
      <c r="T24" s="58">
        <f>IF(AND(R$17&gt;=$C$23, R$17&lt;$E$23),(T22)*$C$24,(T22)*$E$24)</f>
        <v>0</v>
      </c>
      <c r="U24" s="59"/>
      <c r="V24" s="57">
        <f>IF(AND(U$17&gt;=$C$23, U$17&lt;$E$23),(V21+V22)*$C$24,(V21+V22)*$E$24)</f>
        <v>0</v>
      </c>
      <c r="W24" s="58">
        <f>IF(AND(U$17&gt;=$C$23, U$17&lt;$E$23),(W22)*$C$24,(W22)*$E$24)</f>
        <v>0</v>
      </c>
      <c r="X24" s="59"/>
      <c r="Y24" s="57">
        <f>IF(AND(X$17&gt;=$C$23, X$17&lt;$E$23),(Y21+Y22)*$C$24,(Y21+Y22)*$E$24)</f>
        <v>0</v>
      </c>
      <c r="Z24" s="58">
        <f>IF(AND(X$17&gt;=$C$23, X$17&lt;$E$23),(Z22)*$C$24,(Z22)*$E$24)</f>
        <v>0</v>
      </c>
      <c r="AA24" s="59"/>
      <c r="AB24" s="57">
        <f>IF(AND(AA$17&gt;=$C$23, AA$17&lt;$E$23),(AB21+AB22)*$C$24,(AB21+AB22)*$E$24)</f>
        <v>0</v>
      </c>
      <c r="AC24" s="58">
        <f>IF(AND(AA$17&gt;=$C$23, AA$17&lt;$E$23),(AC22)*$C$24,(AC22)*$E$24)</f>
        <v>0</v>
      </c>
      <c r="AD24" s="59"/>
      <c r="AE24" s="57">
        <f>IF(AND(AD$17&gt;=$C$23, AD$17&lt;$E$23),(AE21+AE22)*$C$24,(AE21+AE22)*$E$24)</f>
        <v>0</v>
      </c>
      <c r="AF24" s="58">
        <f>IF(AND(AD$17&gt;=$C$23, AD$17&lt;$E$23),(AF22)*$C$24,(AF22)*$E$24)</f>
        <v>0</v>
      </c>
      <c r="AG24" s="59"/>
      <c r="AH24" s="57">
        <f>IF(AND(AG$17&gt;=$C$23, AG$17&lt;$E$23),(AH21+AH22)*$C$24,(AH21+AH22)*$E$24)</f>
        <v>0</v>
      </c>
      <c r="AI24" s="58">
        <f>IF(AND(AG$17&gt;=$C$23, AG$17&lt;$E$23),(AI22)*$C$24,(AI22)*$E$24)</f>
        <v>0</v>
      </c>
      <c r="AJ24" s="59"/>
      <c r="AK24" s="57">
        <f>IF(AND(AJ$17&gt;=$C$23, AJ$17&lt;$E$23),(AK21+AK22)*$C$24,(AK21+AK22)*$E$24)</f>
        <v>0</v>
      </c>
      <c r="AL24" s="58">
        <f>IF(AND(AJ$17&gt;=$C$23, AJ$17&lt;$E$23),(AL22)*$C$24,(AL22)*$E$24)</f>
        <v>0</v>
      </c>
      <c r="AM24" s="59"/>
      <c r="AN24" s="57">
        <f>IF(AND(AM$17&gt;=$C$23, AM$17&lt;$E$23),(AN21+AN22)*$C$24,(AN21+AN22)*$E$24)</f>
        <v>0</v>
      </c>
      <c r="AO24" s="58">
        <f>IF(AND(AM$17&gt;=$C$23, AM$17&lt;$E$23),(AO22)*$C$24,(AO22)*$E$24)</f>
        <v>0</v>
      </c>
      <c r="AP24" s="59"/>
      <c r="AQ24" s="57">
        <f>IF(AND(AP$17&gt;=$C$23, AP$17&lt;$E$23),(AQ21+AQ22)*$C$24,(AQ21+AQ22)*$E$24)</f>
        <v>0</v>
      </c>
      <c r="AR24" s="58">
        <f>IF(AND(AP$17&gt;=$C$23, AP$17&lt;$E$23),(AR22)*$C$24,(AR22)*$E$24)</f>
        <v>0</v>
      </c>
      <c r="AS24" s="59"/>
      <c r="AT24" s="57">
        <f>IF(AND(AS$17&gt;=$C$23, AS$17&lt;$E$23),(AT21+AT22)*$C$24,(AT21+AT22)*$E$24)</f>
        <v>0</v>
      </c>
      <c r="AU24" s="58">
        <f>IF(AND(AS$17&gt;=$C$23, AS$17&lt;$E$23),(AU22)*$C$24,(AU22)*$E$24)</f>
        <v>0</v>
      </c>
      <c r="AV24" s="59"/>
      <c r="AW24" s="57">
        <f>IF(AND(AV$17&gt;=$C$23, AV$17&lt;$E$23),(AW21+AW22)*$C$24,(AW21+AW22)*$E$24)</f>
        <v>0</v>
      </c>
      <c r="AX24" s="58">
        <f>IF(AND(AV$17&gt;=$C$23, AV$17&lt;$E$23),(AX22)*$C$24,(AX22)*$E$24)</f>
        <v>0</v>
      </c>
    </row>
    <row r="25" spans="1:50" x14ac:dyDescent="0.3">
      <c r="A25" s="3" t="s">
        <v>61</v>
      </c>
      <c r="B25" s="1"/>
      <c r="C25" s="1"/>
      <c r="D25" s="1"/>
      <c r="E25" s="1"/>
      <c r="G25" s="35">
        <f>SUM(G20+G24)</f>
        <v>0</v>
      </c>
      <c r="H25" s="35">
        <f>SUM(H20+H24)</f>
        <v>0</v>
      </c>
      <c r="I25" s="1"/>
      <c r="J25" s="35">
        <f>SUM(J20+J24)</f>
        <v>0</v>
      </c>
      <c r="K25" s="35">
        <f>SUM(K20+K24)</f>
        <v>0</v>
      </c>
      <c r="L25" s="1"/>
      <c r="M25" s="35">
        <f>SUM(M20+M24)</f>
        <v>62732.62433454545</v>
      </c>
      <c r="N25" s="35">
        <f>SUM(N20+N24)</f>
        <v>982811.11457454541</v>
      </c>
      <c r="O25" s="1"/>
      <c r="P25" s="35">
        <f>SUM(P20+P24)</f>
        <v>123141.81813818181</v>
      </c>
      <c r="Q25" s="35">
        <f>SUM(Q20+Q24)</f>
        <v>1929221.8174981817</v>
      </c>
      <c r="R25" s="1"/>
      <c r="S25" s="35">
        <f>SUM(S20+S24)</f>
        <v>118494.95707636361</v>
      </c>
      <c r="T25" s="35">
        <f>SUM(T20+T24)</f>
        <v>1856420.9941963633</v>
      </c>
      <c r="U25" s="1"/>
      <c r="V25" s="35">
        <f>SUM(V20+V24)</f>
        <v>113848.09601454544</v>
      </c>
      <c r="W25" s="35">
        <f>SUM(W20+W24)</f>
        <v>1783620.1708945453</v>
      </c>
      <c r="X25" s="1"/>
      <c r="Y25" s="35">
        <f>SUM(Y20+Y24)</f>
        <v>109201.23495272727</v>
      </c>
      <c r="Z25" s="35">
        <f>SUM(Z20+Z24)</f>
        <v>1710819.3475927273</v>
      </c>
      <c r="AA25" s="1"/>
      <c r="AB25" s="35">
        <f>SUM(AB20+AB24)</f>
        <v>104554.37389090908</v>
      </c>
      <c r="AC25" s="35">
        <f>SUM(AC20+AC24)</f>
        <v>1638018.5242909088</v>
      </c>
      <c r="AD25" s="1"/>
      <c r="AE25" s="35">
        <f>SUM(AE20+AE24)</f>
        <v>100101.13203999998</v>
      </c>
      <c r="AF25" s="35">
        <f>SUM(AF20+AF24)</f>
        <v>1568251.0686266664</v>
      </c>
      <c r="AG25" s="1"/>
      <c r="AH25" s="35">
        <f>SUM(AH20+AH24)</f>
        <v>95841.509399999981</v>
      </c>
      <c r="AI25" s="35">
        <f>SUM(AI20+AI24)</f>
        <v>1501516.9805999997</v>
      </c>
      <c r="AJ25" s="1"/>
      <c r="AK25" s="35">
        <f>SUM(AK20+AK24)</f>
        <v>91581.886759999979</v>
      </c>
      <c r="AL25" s="35">
        <f>SUM(AL20+AL24)</f>
        <v>1434782.8925733329</v>
      </c>
      <c r="AM25" s="1"/>
      <c r="AN25" s="35">
        <f>SUM(AN20+AN24)</f>
        <v>87322.264120000007</v>
      </c>
      <c r="AO25" s="35">
        <f>SUM(AO20+AO24)</f>
        <v>1368048.8045466666</v>
      </c>
      <c r="AP25" s="1"/>
      <c r="AQ25" s="35">
        <f>SUM(AQ20+AQ24)</f>
        <v>83062.641479999991</v>
      </c>
      <c r="AR25" s="35">
        <f>SUM(AR20+AR24)</f>
        <v>1301314.71652</v>
      </c>
      <c r="AS25" s="1"/>
      <c r="AT25" s="35">
        <f>SUM(AT20+AT24)</f>
        <v>78803.01883999999</v>
      </c>
      <c r="AU25" s="35">
        <f>SUM(AU20+AU24)</f>
        <v>1234580.6284933332</v>
      </c>
      <c r="AV25" s="1"/>
      <c r="AW25" s="35">
        <f>SUM(AW20+AW24)</f>
        <v>74543.396199999988</v>
      </c>
      <c r="AX25" s="35">
        <f>SUM(AX20+AX24)</f>
        <v>1167846.5404666665</v>
      </c>
    </row>
    <row r="26" spans="1:50" x14ac:dyDescent="0.3">
      <c r="A26" s="1"/>
      <c r="B26" s="1"/>
      <c r="C26" s="1"/>
      <c r="D26" s="1"/>
      <c r="E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row>
    <row r="27" spans="1:50" x14ac:dyDescent="0.3">
      <c r="A27" s="20" t="s">
        <v>59</v>
      </c>
      <c r="B27" s="54" t="s">
        <v>118</v>
      </c>
      <c r="C27" s="54" t="s">
        <v>115</v>
      </c>
      <c r="D27" s="178" t="s">
        <v>116</v>
      </c>
      <c r="E27" s="54" t="s">
        <v>117</v>
      </c>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row>
    <row r="28" spans="1:50" x14ac:dyDescent="0.3">
      <c r="A28" s="1" t="s">
        <v>62</v>
      </c>
      <c r="B28" s="60">
        <v>0.04</v>
      </c>
      <c r="C28" s="60">
        <v>0.04</v>
      </c>
      <c r="D28" s="60">
        <v>0.04</v>
      </c>
      <c r="E28" s="60">
        <v>0.04</v>
      </c>
      <c r="G28" s="35">
        <f>G25*$B$28</f>
        <v>0</v>
      </c>
      <c r="H28" s="35">
        <f>H25*$B$28</f>
        <v>0</v>
      </c>
      <c r="I28" s="31"/>
      <c r="J28" s="35">
        <f>J25*$B$28</f>
        <v>0</v>
      </c>
      <c r="K28" s="35">
        <f>K25*$B$28</f>
        <v>0</v>
      </c>
      <c r="L28" s="31"/>
      <c r="M28" s="35">
        <f>M25*$B$28</f>
        <v>2509.3049733818179</v>
      </c>
      <c r="N28" s="35">
        <f>N25*$B$28</f>
        <v>39312.444582981814</v>
      </c>
      <c r="O28" s="31"/>
      <c r="P28" s="35">
        <f>P25*$B$28</f>
        <v>4925.6727255272726</v>
      </c>
      <c r="Q28" s="35">
        <f>Q25*$B$28</f>
        <v>77168.872699927277</v>
      </c>
      <c r="R28" s="31"/>
      <c r="S28" s="35">
        <f>S25*$B$28</f>
        <v>4739.7982830545443</v>
      </c>
      <c r="T28" s="35">
        <f>T25*$B$28</f>
        <v>74256.83976785453</v>
      </c>
      <c r="U28" s="31"/>
      <c r="V28" s="35">
        <f>V25*$C$28</f>
        <v>4553.9238405818178</v>
      </c>
      <c r="W28" s="35">
        <f>W25*$C$28</f>
        <v>71344.806835781812</v>
      </c>
      <c r="X28" s="31"/>
      <c r="Y28" s="35">
        <f>Y25*$C$28</f>
        <v>4368.0493981090913</v>
      </c>
      <c r="Z28" s="35">
        <f>Z25*$C$28</f>
        <v>68432.773903709094</v>
      </c>
      <c r="AA28" s="31"/>
      <c r="AB28" s="35">
        <f>AB25*$C$28</f>
        <v>4182.1749556363629</v>
      </c>
      <c r="AC28" s="35">
        <f>AC25*$C$28</f>
        <v>65520.740971636355</v>
      </c>
      <c r="AD28" s="31"/>
      <c r="AE28" s="35">
        <f>AE25*$C$28</f>
        <v>4004.0452815999993</v>
      </c>
      <c r="AF28" s="35">
        <f>AF25*$C$28</f>
        <v>62730.042745066661</v>
      </c>
      <c r="AG28" s="31"/>
      <c r="AH28" s="35">
        <f>AH25*$C$28</f>
        <v>3833.6603759999994</v>
      </c>
      <c r="AI28" s="35">
        <f>AI25*$C$28</f>
        <v>60060.679223999985</v>
      </c>
      <c r="AJ28" s="31"/>
      <c r="AK28" s="35">
        <f>AK25*$E$28</f>
        <v>3663.2754703999994</v>
      </c>
      <c r="AL28" s="35">
        <f>AL25*$E$28</f>
        <v>57391.315702933316</v>
      </c>
      <c r="AM28" s="31"/>
      <c r="AN28" s="35">
        <f>AN25*$E$28</f>
        <v>3492.8905648000004</v>
      </c>
      <c r="AO28" s="35">
        <f>AO25*$E$28</f>
        <v>54721.952181866662</v>
      </c>
      <c r="AP28" s="31"/>
      <c r="AQ28" s="35">
        <f>AQ25*$E$28</f>
        <v>3322.5056591999996</v>
      </c>
      <c r="AR28" s="35">
        <f>AR25*$E$28</f>
        <v>52052.5886608</v>
      </c>
      <c r="AS28" s="31"/>
      <c r="AT28" s="35">
        <f>AT25*$E$28</f>
        <v>3152.1207535999997</v>
      </c>
      <c r="AU28" s="35">
        <f>AU25*$E$28</f>
        <v>49383.225139733331</v>
      </c>
      <c r="AV28" s="31"/>
      <c r="AW28" s="35">
        <f>AW25*$E$28</f>
        <v>2981.7358479999998</v>
      </c>
      <c r="AX28" s="35">
        <f>AX25*$E$28</f>
        <v>46713.861618666662</v>
      </c>
    </row>
    <row r="29" spans="1:50" x14ac:dyDescent="0.3">
      <c r="A29" s="1" t="s">
        <v>63</v>
      </c>
      <c r="B29" s="60">
        <v>0.56000000000000005</v>
      </c>
      <c r="C29" s="60">
        <v>0.56000000000000005</v>
      </c>
      <c r="D29" s="60">
        <v>0.56000000000000005</v>
      </c>
      <c r="E29" s="60">
        <v>0.56000000000000005</v>
      </c>
      <c r="G29" s="35">
        <f>G25*$B$29</f>
        <v>0</v>
      </c>
      <c r="H29" s="35">
        <f>H25*$B$29</f>
        <v>0</v>
      </c>
      <c r="I29" s="61"/>
      <c r="J29" s="35">
        <f>J25*$B$29</f>
        <v>0</v>
      </c>
      <c r="K29" s="35">
        <f>K25*$B$29</f>
        <v>0</v>
      </c>
      <c r="L29" s="61"/>
      <c r="M29" s="35">
        <f>M25*$B$29</f>
        <v>35130.269627345457</v>
      </c>
      <c r="N29" s="35">
        <f>N25*$B$29</f>
        <v>550374.22416174551</v>
      </c>
      <c r="O29" s="61"/>
      <c r="P29" s="35">
        <f>P25*$B$29</f>
        <v>68959.41815738182</v>
      </c>
      <c r="Q29" s="35">
        <f>Q25*$B$29</f>
        <v>1080364.2177989818</v>
      </c>
      <c r="R29" s="61"/>
      <c r="S29" s="35">
        <f>S25*$B$29</f>
        <v>66357.175962763635</v>
      </c>
      <c r="T29" s="35">
        <f>T25*$B$29</f>
        <v>1039595.7567499635</v>
      </c>
      <c r="U29" s="61"/>
      <c r="V29" s="35">
        <f>V25*$C$29</f>
        <v>63754.933768145456</v>
      </c>
      <c r="W29" s="35">
        <f>W25*$C$29</f>
        <v>998827.29570094543</v>
      </c>
      <c r="X29" s="61"/>
      <c r="Y29" s="35">
        <f>Y25*$C$29</f>
        <v>61152.691573527278</v>
      </c>
      <c r="Z29" s="35">
        <f>Z25*$C$29</f>
        <v>958058.83465192735</v>
      </c>
      <c r="AA29" s="61"/>
      <c r="AB29" s="35">
        <f>AB25*$C$29</f>
        <v>58550.449378909085</v>
      </c>
      <c r="AC29" s="35">
        <f>AC25*$C$29</f>
        <v>917290.37360290904</v>
      </c>
      <c r="AD29" s="61"/>
      <c r="AE29" s="35">
        <f>AE25*$C$29</f>
        <v>56056.633942399996</v>
      </c>
      <c r="AF29" s="35">
        <f>AF25*$C$29</f>
        <v>878220.59843093331</v>
      </c>
      <c r="AG29" s="61"/>
      <c r="AH29" s="35">
        <f>AH25*$C$29</f>
        <v>53671.245263999997</v>
      </c>
      <c r="AI29" s="35">
        <f>AI25*$C$29</f>
        <v>840849.50913599983</v>
      </c>
      <c r="AJ29" s="61"/>
      <c r="AK29" s="35">
        <f>AK25*$E$29</f>
        <v>51285.856585599991</v>
      </c>
      <c r="AL29" s="35">
        <f>AL25*$E$29</f>
        <v>803478.41984106647</v>
      </c>
      <c r="AM29" s="61"/>
      <c r="AN29" s="35">
        <f>AN25*$E$29</f>
        <v>48900.467907200007</v>
      </c>
      <c r="AO29" s="35">
        <f>AO25*$E$29</f>
        <v>766107.33054613334</v>
      </c>
      <c r="AP29" s="61"/>
      <c r="AQ29" s="35">
        <f>AQ25*$E$29</f>
        <v>46515.079228800001</v>
      </c>
      <c r="AR29" s="35">
        <f>AR25*$E$29</f>
        <v>728736.24125120009</v>
      </c>
      <c r="AS29" s="61"/>
      <c r="AT29" s="35">
        <f>AT25*$E$29</f>
        <v>44129.690550399995</v>
      </c>
      <c r="AU29" s="35">
        <f>AU25*$E$29</f>
        <v>691365.15195626672</v>
      </c>
      <c r="AV29" s="61"/>
      <c r="AW29" s="35">
        <f>AW25*$E$29</f>
        <v>41744.301871999996</v>
      </c>
      <c r="AX29" s="35">
        <f>AX25*$E$29</f>
        <v>653994.06266133324</v>
      </c>
    </row>
    <row r="30" spans="1:50" x14ac:dyDescent="0.3">
      <c r="A30" s="1" t="s">
        <v>64</v>
      </c>
      <c r="B30" s="60">
        <v>0.4</v>
      </c>
      <c r="C30" s="60">
        <v>0.4</v>
      </c>
      <c r="D30" s="60">
        <v>0.4</v>
      </c>
      <c r="E30" s="60">
        <v>0.4</v>
      </c>
      <c r="G30" s="35">
        <f>G25*$B$30</f>
        <v>0</v>
      </c>
      <c r="H30" s="35">
        <f>H25*$B$30</f>
        <v>0</v>
      </c>
      <c r="I30" s="62"/>
      <c r="J30" s="35">
        <f>J25*$B$30</f>
        <v>0</v>
      </c>
      <c r="K30" s="35">
        <f>K25*$B$30</f>
        <v>0</v>
      </c>
      <c r="L30" s="62"/>
      <c r="M30" s="35">
        <f>M25*$B$30</f>
        <v>25093.049733818181</v>
      </c>
      <c r="N30" s="35">
        <f>N25*$B$30</f>
        <v>393124.4458298182</v>
      </c>
      <c r="O30" s="62"/>
      <c r="P30" s="35">
        <f>P25*$B$30</f>
        <v>49256.72725527273</v>
      </c>
      <c r="Q30" s="35">
        <f>Q25*$B$30</f>
        <v>771688.72699927271</v>
      </c>
      <c r="R30" s="62"/>
      <c r="S30" s="35">
        <f>S25*$B$30</f>
        <v>47397.98283054545</v>
      </c>
      <c r="T30" s="35">
        <f>T25*$B$30</f>
        <v>742568.39767854533</v>
      </c>
      <c r="U30" s="62"/>
      <c r="V30" s="35">
        <f>V25*$C$30</f>
        <v>45539.238405818178</v>
      </c>
      <c r="W30" s="35">
        <f>W25*$C$30</f>
        <v>713448.06835781818</v>
      </c>
      <c r="X30" s="62"/>
      <c r="Y30" s="35">
        <f>Y25*$C$30</f>
        <v>43680.493981090913</v>
      </c>
      <c r="Z30" s="35">
        <f>Z25*$C$30</f>
        <v>684327.73903709091</v>
      </c>
      <c r="AA30" s="62"/>
      <c r="AB30" s="35">
        <f>AB25*$C$30</f>
        <v>41821.749556363633</v>
      </c>
      <c r="AC30" s="35">
        <f>AC25*$C$30</f>
        <v>655207.40971636353</v>
      </c>
      <c r="AD30" s="62"/>
      <c r="AE30" s="35">
        <f>AE25*$C$30</f>
        <v>40040.452815999997</v>
      </c>
      <c r="AF30" s="35">
        <f>AF25*$C$30</f>
        <v>627300.42745066655</v>
      </c>
      <c r="AG30" s="62"/>
      <c r="AH30" s="35">
        <f>AH25*$C$30</f>
        <v>38336.603759999991</v>
      </c>
      <c r="AI30" s="35">
        <f>AI25*$C$30</f>
        <v>600606.79223999986</v>
      </c>
      <c r="AJ30" s="62"/>
      <c r="AK30" s="35">
        <f>AK25*$E$30</f>
        <v>36632.754703999992</v>
      </c>
      <c r="AL30" s="35">
        <f>AL25*$E$30</f>
        <v>573913.15702933318</v>
      </c>
      <c r="AM30" s="62"/>
      <c r="AN30" s="35">
        <f>AN25*$E$30</f>
        <v>34928.905648000007</v>
      </c>
      <c r="AO30" s="35">
        <f>AO25*$E$30</f>
        <v>547219.5218186666</v>
      </c>
      <c r="AP30" s="62"/>
      <c r="AQ30" s="35">
        <f>AQ25*$E$30</f>
        <v>33225.056592000001</v>
      </c>
      <c r="AR30" s="35">
        <f>AR25*$E$30</f>
        <v>520525.88660800003</v>
      </c>
      <c r="AS30" s="62"/>
      <c r="AT30" s="35">
        <f>AT25*$E$30</f>
        <v>31521.207535999998</v>
      </c>
      <c r="AU30" s="35">
        <f>AU25*$E$30</f>
        <v>493832.25139733334</v>
      </c>
      <c r="AV30" s="62"/>
      <c r="AW30" s="35">
        <f>AW25*$E$30</f>
        <v>29817.358479999995</v>
      </c>
      <c r="AX30" s="35">
        <f>AX25*$E$30</f>
        <v>467138.61618666659</v>
      </c>
    </row>
    <row r="31" spans="1:50" x14ac:dyDescent="0.3">
      <c r="A31" s="1"/>
      <c r="B31" s="1"/>
      <c r="C31" s="1"/>
      <c r="D31" s="1"/>
      <c r="E31" s="1"/>
      <c r="G31" s="63"/>
      <c r="H31" s="1"/>
      <c r="I31" s="1"/>
      <c r="J31" s="63"/>
      <c r="K31" s="1"/>
      <c r="L31" s="1"/>
      <c r="M31" s="63"/>
      <c r="N31" s="1"/>
      <c r="O31" s="1"/>
      <c r="P31" s="63"/>
      <c r="Q31" s="1"/>
      <c r="R31" s="1"/>
      <c r="S31" s="63"/>
      <c r="T31" s="1"/>
      <c r="U31" s="1"/>
      <c r="V31" s="63"/>
      <c r="W31" s="1"/>
      <c r="X31" s="1"/>
      <c r="Y31" s="63"/>
      <c r="Z31" s="1"/>
      <c r="AA31" s="1"/>
      <c r="AB31" s="63"/>
      <c r="AC31" s="1"/>
      <c r="AD31" s="1"/>
      <c r="AE31" s="63"/>
      <c r="AF31" s="1"/>
      <c r="AG31" s="1"/>
      <c r="AH31" s="63"/>
      <c r="AI31" s="1"/>
      <c r="AJ31" s="1"/>
      <c r="AK31" s="63"/>
      <c r="AL31" s="1"/>
      <c r="AM31" s="1"/>
      <c r="AN31" s="63"/>
      <c r="AO31" s="1"/>
      <c r="AP31" s="1"/>
      <c r="AQ31" s="63"/>
      <c r="AR31" s="1"/>
      <c r="AS31" s="1"/>
      <c r="AT31" s="63"/>
      <c r="AU31" s="1"/>
      <c r="AV31" s="1"/>
      <c r="AW31" s="63"/>
      <c r="AX31" s="1"/>
    </row>
    <row r="32" spans="1:50" x14ac:dyDescent="0.3">
      <c r="A32" s="1" t="s">
        <v>65</v>
      </c>
      <c r="B32" s="56">
        <v>1.38E-2</v>
      </c>
      <c r="C32" s="56">
        <v>2.6100000000000002E-2</v>
      </c>
      <c r="D32" s="56">
        <v>2.6100000000000002E-2</v>
      </c>
      <c r="E32" s="56">
        <v>5.2499999999999998E-2</v>
      </c>
      <c r="G32" s="35">
        <f t="shared" ref="G32:H34" si="0">G28*$B32</f>
        <v>0</v>
      </c>
      <c r="H32" s="35">
        <f t="shared" si="0"/>
        <v>0</v>
      </c>
      <c r="I32" s="64"/>
      <c r="J32" s="35">
        <f t="shared" ref="J32:K34" si="1">J28*$B32</f>
        <v>0</v>
      </c>
      <c r="K32" s="35">
        <f t="shared" si="1"/>
        <v>0</v>
      </c>
      <c r="L32" s="64"/>
      <c r="M32" s="35">
        <f t="shared" ref="M32:N34" si="2">M28*$B32</f>
        <v>34.628408632669085</v>
      </c>
      <c r="N32" s="35">
        <f t="shared" si="2"/>
        <v>542.511735245149</v>
      </c>
      <c r="O32" s="64"/>
      <c r="P32" s="35">
        <f t="shared" ref="P32:Q34" si="3">P28*$B32</f>
        <v>67.974283612276366</v>
      </c>
      <c r="Q32" s="35">
        <f t="shared" si="3"/>
        <v>1064.9304432589963</v>
      </c>
      <c r="R32" s="64"/>
      <c r="S32" s="35">
        <f t="shared" ref="S32:T34" si="4">S28*$B32</f>
        <v>65.409216306152715</v>
      </c>
      <c r="T32" s="35">
        <f t="shared" si="4"/>
        <v>1024.7443887963925</v>
      </c>
      <c r="U32" s="64"/>
      <c r="V32" s="35">
        <f t="shared" ref="V32:W34" si="5">V28*$C32</f>
        <v>118.85741223918545</v>
      </c>
      <c r="W32" s="35">
        <f t="shared" si="5"/>
        <v>1862.0994584139055</v>
      </c>
      <c r="X32" s="64"/>
      <c r="Y32" s="35">
        <f t="shared" ref="Y32:Z34" si="6">Y28*$C32</f>
        <v>114.0060892906473</v>
      </c>
      <c r="Z32" s="35">
        <f t="shared" si="6"/>
        <v>1786.0953988868075</v>
      </c>
      <c r="AA32" s="64"/>
      <c r="AB32" s="35">
        <f t="shared" ref="AB32:AC34" si="7">AB28*$C32</f>
        <v>109.15476634210908</v>
      </c>
      <c r="AC32" s="35">
        <f t="shared" si="7"/>
        <v>1710.0913393597089</v>
      </c>
      <c r="AD32" s="64"/>
      <c r="AE32" s="35">
        <f t="shared" ref="AE32:AF34" si="8">AE28*$C32</f>
        <v>104.50558184975999</v>
      </c>
      <c r="AF32" s="35">
        <f t="shared" si="8"/>
        <v>1637.2541156462401</v>
      </c>
      <c r="AG32" s="64"/>
      <c r="AH32" s="35">
        <f t="shared" ref="AH32:AI34" si="9">AH28*$C32</f>
        <v>100.05853581359999</v>
      </c>
      <c r="AI32" s="35">
        <f t="shared" si="9"/>
        <v>1567.5837277463997</v>
      </c>
      <c r="AJ32" s="64"/>
      <c r="AK32" s="35">
        <f t="shared" ref="AK32:AL34" si="10">AK28*$E32</f>
        <v>192.32196219599996</v>
      </c>
      <c r="AL32" s="35">
        <f t="shared" si="10"/>
        <v>3013.0440744039988</v>
      </c>
      <c r="AM32" s="64"/>
      <c r="AN32" s="35">
        <f t="shared" ref="AN32:AO34" si="11">AN28*$E32</f>
        <v>183.37675465200002</v>
      </c>
      <c r="AO32" s="35">
        <f t="shared" si="11"/>
        <v>2872.9024895479997</v>
      </c>
      <c r="AP32" s="64"/>
      <c r="AQ32" s="35">
        <f t="shared" ref="AQ32:AR34" si="12">AQ28*$E32</f>
        <v>174.43154710799996</v>
      </c>
      <c r="AR32" s="35">
        <f t="shared" si="12"/>
        <v>2732.7609046919997</v>
      </c>
      <c r="AS32" s="64"/>
      <c r="AT32" s="35">
        <f t="shared" ref="AT32:AU34" si="13">AT28*$E32</f>
        <v>165.48633956399999</v>
      </c>
      <c r="AU32" s="35">
        <f t="shared" si="13"/>
        <v>2592.6193198359997</v>
      </c>
      <c r="AV32" s="64"/>
      <c r="AW32" s="35">
        <f t="shared" ref="AW32:AX34" si="14">AW28*$E32</f>
        <v>156.54113201999999</v>
      </c>
      <c r="AX32" s="35">
        <f t="shared" si="14"/>
        <v>2452.4777349799997</v>
      </c>
    </row>
    <row r="33" spans="1:52" x14ac:dyDescent="0.3">
      <c r="A33" s="1" t="s">
        <v>66</v>
      </c>
      <c r="B33" s="56">
        <v>4.2799999999999998E-2</v>
      </c>
      <c r="C33" s="56">
        <v>3.7100000000000001E-2</v>
      </c>
      <c r="D33" s="56">
        <v>3.7100000000000001E-2</v>
      </c>
      <c r="E33" s="56">
        <v>3.9506030794498048E-2</v>
      </c>
      <c r="G33" s="35">
        <f t="shared" si="0"/>
        <v>0</v>
      </c>
      <c r="H33" s="35">
        <f t="shared" si="0"/>
        <v>0</v>
      </c>
      <c r="I33" s="64"/>
      <c r="J33" s="35">
        <f t="shared" si="1"/>
        <v>0</v>
      </c>
      <c r="K33" s="35">
        <f t="shared" si="1"/>
        <v>0</v>
      </c>
      <c r="L33" s="64"/>
      <c r="M33" s="35">
        <f t="shared" si="2"/>
        <v>1503.5755400503854</v>
      </c>
      <c r="N33" s="35">
        <f t="shared" si="2"/>
        <v>23556.016794122708</v>
      </c>
      <c r="O33" s="64"/>
      <c r="P33" s="35">
        <f t="shared" si="3"/>
        <v>2951.4630971359416</v>
      </c>
      <c r="Q33" s="35">
        <f t="shared" si="3"/>
        <v>46239.588521796417</v>
      </c>
      <c r="R33" s="64"/>
      <c r="S33" s="35">
        <f t="shared" si="4"/>
        <v>2840.0871312062836</v>
      </c>
      <c r="T33" s="35">
        <f t="shared" si="4"/>
        <v>44494.698388898432</v>
      </c>
      <c r="U33" s="64"/>
      <c r="V33" s="35">
        <f t="shared" si="5"/>
        <v>2365.3080427981963</v>
      </c>
      <c r="W33" s="35">
        <f t="shared" si="5"/>
        <v>37056.492670505075</v>
      </c>
      <c r="X33" s="64"/>
      <c r="Y33" s="35">
        <f t="shared" si="6"/>
        <v>2268.764857377862</v>
      </c>
      <c r="Z33" s="35">
        <f t="shared" si="6"/>
        <v>35543.982765586508</v>
      </c>
      <c r="AA33" s="64"/>
      <c r="AB33" s="35">
        <f t="shared" si="7"/>
        <v>2172.2216719575272</v>
      </c>
      <c r="AC33" s="35">
        <f t="shared" si="7"/>
        <v>34031.472860667927</v>
      </c>
      <c r="AD33" s="64"/>
      <c r="AE33" s="35">
        <f t="shared" si="8"/>
        <v>2079.7011192630398</v>
      </c>
      <c r="AF33" s="35">
        <f t="shared" si="8"/>
        <v>32581.984201787625</v>
      </c>
      <c r="AG33" s="64"/>
      <c r="AH33" s="35">
        <f t="shared" si="9"/>
        <v>1991.2031992944001</v>
      </c>
      <c r="AI33" s="35">
        <f t="shared" si="9"/>
        <v>31195.516788945595</v>
      </c>
      <c r="AJ33" s="64"/>
      <c r="AK33" s="35">
        <f t="shared" si="10"/>
        <v>2026.1006295929237</v>
      </c>
      <c r="AL33" s="35">
        <f t="shared" si="10"/>
        <v>31742.243196955802</v>
      </c>
      <c r="AM33" s="64"/>
      <c r="AN33" s="35">
        <f t="shared" si="11"/>
        <v>1931.8633910072069</v>
      </c>
      <c r="AO33" s="35">
        <f t="shared" si="11"/>
        <v>30265.859792446237</v>
      </c>
      <c r="AP33" s="64"/>
      <c r="AQ33" s="35">
        <f t="shared" si="12"/>
        <v>1837.6261524214895</v>
      </c>
      <c r="AR33" s="35">
        <f t="shared" si="12"/>
        <v>28789.476387936669</v>
      </c>
      <c r="AS33" s="64"/>
      <c r="AT33" s="35">
        <f t="shared" si="13"/>
        <v>1743.3889138357717</v>
      </c>
      <c r="AU33" s="35">
        <f t="shared" si="13"/>
        <v>27313.092983427097</v>
      </c>
      <c r="AV33" s="64"/>
      <c r="AW33" s="35">
        <f t="shared" si="14"/>
        <v>1649.1516752500543</v>
      </c>
      <c r="AX33" s="35">
        <f>AX29*$E33</f>
        <v>25836.709578917518</v>
      </c>
    </row>
    <row r="34" spans="1:52" x14ac:dyDescent="0.3">
      <c r="A34" s="1" t="s">
        <v>67</v>
      </c>
      <c r="B34" s="56">
        <v>9.2999999999999999E-2</v>
      </c>
      <c r="C34" s="56">
        <v>8.5199999999999998E-2</v>
      </c>
      <c r="D34" s="56">
        <v>8.5199999999999998E-2</v>
      </c>
      <c r="E34" s="56">
        <v>9.3600000000000003E-2</v>
      </c>
      <c r="G34" s="35">
        <f t="shared" si="0"/>
        <v>0</v>
      </c>
      <c r="H34" s="35">
        <f t="shared" si="0"/>
        <v>0</v>
      </c>
      <c r="I34" s="64"/>
      <c r="J34" s="35">
        <f t="shared" si="1"/>
        <v>0</v>
      </c>
      <c r="K34" s="35">
        <f t="shared" si="1"/>
        <v>0</v>
      </c>
      <c r="L34" s="64"/>
      <c r="M34" s="35">
        <f t="shared" si="2"/>
        <v>2333.653625245091</v>
      </c>
      <c r="N34" s="35">
        <f t="shared" si="2"/>
        <v>36560.573462173095</v>
      </c>
      <c r="O34" s="64"/>
      <c r="P34" s="35">
        <f t="shared" si="3"/>
        <v>4580.8756347403641</v>
      </c>
      <c r="Q34" s="35">
        <f t="shared" si="3"/>
        <v>71767.051610932365</v>
      </c>
      <c r="R34" s="64"/>
      <c r="S34" s="35">
        <f t="shared" si="4"/>
        <v>4408.0124032407266</v>
      </c>
      <c r="T34" s="35">
        <f t="shared" si="4"/>
        <v>69058.860984104715</v>
      </c>
      <c r="U34" s="64"/>
      <c r="V34" s="35">
        <f t="shared" si="5"/>
        <v>3879.9431121757088</v>
      </c>
      <c r="W34" s="35">
        <f t="shared" si="5"/>
        <v>60785.77542408611</v>
      </c>
      <c r="X34" s="64"/>
      <c r="Y34" s="35">
        <f t="shared" si="6"/>
        <v>3721.5780871889456</v>
      </c>
      <c r="Z34" s="35">
        <f t="shared" si="6"/>
        <v>58304.723365960148</v>
      </c>
      <c r="AA34" s="64"/>
      <c r="AB34" s="35">
        <f t="shared" si="7"/>
        <v>3563.2130622021814</v>
      </c>
      <c r="AC34" s="35">
        <f t="shared" si="7"/>
        <v>55823.671307834171</v>
      </c>
      <c r="AD34" s="64"/>
      <c r="AE34" s="35">
        <f t="shared" si="8"/>
        <v>3411.4465799231998</v>
      </c>
      <c r="AF34" s="35">
        <f t="shared" si="8"/>
        <v>53445.996418796793</v>
      </c>
      <c r="AG34" s="64"/>
      <c r="AH34" s="35">
        <f t="shared" si="9"/>
        <v>3266.278640351999</v>
      </c>
      <c r="AI34" s="35">
        <f t="shared" si="9"/>
        <v>51171.698698847984</v>
      </c>
      <c r="AJ34" s="64"/>
      <c r="AK34" s="35">
        <f t="shared" si="10"/>
        <v>3428.8258402943993</v>
      </c>
      <c r="AL34" s="35">
        <f t="shared" si="10"/>
        <v>53718.271497945585</v>
      </c>
      <c r="AM34" s="64"/>
      <c r="AN34" s="35">
        <f t="shared" si="11"/>
        <v>3269.3455686528009</v>
      </c>
      <c r="AO34" s="35">
        <f t="shared" si="11"/>
        <v>51219.747242227197</v>
      </c>
      <c r="AP34" s="64"/>
      <c r="AQ34" s="35">
        <f t="shared" si="12"/>
        <v>3109.8652970112003</v>
      </c>
      <c r="AR34" s="35">
        <f t="shared" si="12"/>
        <v>48721.222986508801</v>
      </c>
      <c r="AS34" s="64"/>
      <c r="AT34" s="35">
        <f t="shared" si="13"/>
        <v>2950.3850253696</v>
      </c>
      <c r="AU34" s="35">
        <f t="shared" si="13"/>
        <v>46222.698730790406</v>
      </c>
      <c r="AV34" s="64"/>
      <c r="AW34" s="35">
        <f t="shared" si="14"/>
        <v>2790.9047537279998</v>
      </c>
      <c r="AX34" s="35">
        <f t="shared" si="14"/>
        <v>43724.174475071995</v>
      </c>
    </row>
    <row r="35" spans="1:52" x14ac:dyDescent="0.3">
      <c r="A35" s="65" t="s">
        <v>68</v>
      </c>
      <c r="B35" s="65"/>
      <c r="C35" s="1"/>
      <c r="D35" s="1"/>
      <c r="E35" s="1"/>
      <c r="F35" s="1"/>
      <c r="G35" s="66">
        <f>SUM(G32:G34)</f>
        <v>0</v>
      </c>
      <c r="H35" s="66">
        <f>SUM(H32:H34)</f>
        <v>0</v>
      </c>
      <c r="I35" s="1"/>
      <c r="J35" s="66">
        <f>SUM(J32:J34)</f>
        <v>0</v>
      </c>
      <c r="K35" s="66">
        <f>SUM(K32:K34)</f>
        <v>0</v>
      </c>
      <c r="L35" s="1"/>
      <c r="M35" s="66">
        <f>SUM(M32:M34)</f>
        <v>3871.8575739281455</v>
      </c>
      <c r="N35" s="66">
        <f>SUM(N32:N34)</f>
        <v>60659.101991540956</v>
      </c>
      <c r="O35" s="1"/>
      <c r="P35" s="66">
        <f>SUM(P32:P34)</f>
        <v>7600.3130154885821</v>
      </c>
      <c r="Q35" s="66">
        <f>SUM(Q32:Q34)</f>
        <v>119071.57057598777</v>
      </c>
      <c r="R35" s="1"/>
      <c r="S35" s="66">
        <f>SUM(S32:S34)</f>
        <v>7313.5087507531625</v>
      </c>
      <c r="T35" s="66">
        <f>SUM(T32:T34)</f>
        <v>114578.30376179953</v>
      </c>
      <c r="U35" s="1"/>
      <c r="V35" s="66">
        <f>SUM(V32:V34)</f>
        <v>6364.1085672130903</v>
      </c>
      <c r="W35" s="66">
        <f>SUM(W32:W34)</f>
        <v>99704.367553005082</v>
      </c>
      <c r="X35" s="1"/>
      <c r="Y35" s="66">
        <f>SUM(Y32:Y34)</f>
        <v>6104.3490338574547</v>
      </c>
      <c r="Z35" s="66">
        <f>SUM(Z32:Z34)</f>
        <v>95634.801530433469</v>
      </c>
      <c r="AA35" s="1"/>
      <c r="AB35" s="66">
        <f>SUM(AB32:AB34)</f>
        <v>5844.5895005018174</v>
      </c>
      <c r="AC35" s="66">
        <f>SUM(AC32:AC34)</f>
        <v>91565.235507861798</v>
      </c>
      <c r="AD35" s="1"/>
      <c r="AE35" s="66">
        <f>SUM(AE32:AE34)</f>
        <v>5595.6532810359995</v>
      </c>
      <c r="AF35" s="66">
        <f>SUM(AF32:AF34)</f>
        <v>87665.234736230661</v>
      </c>
      <c r="AG35" s="1"/>
      <c r="AH35" s="66">
        <f>SUM(AH32:AH34)</f>
        <v>5357.5403754599993</v>
      </c>
      <c r="AI35" s="66">
        <f>SUM(AI32:AI34)</f>
        <v>83934.79921553997</v>
      </c>
      <c r="AJ35" s="1"/>
      <c r="AK35" s="66">
        <f>SUM(AK32:AK34)</f>
        <v>5647.2484320833228</v>
      </c>
      <c r="AL35" s="66">
        <f>SUM(AL32:AL34)</f>
        <v>88473.558769305382</v>
      </c>
      <c r="AM35" s="1"/>
      <c r="AN35" s="66">
        <f>SUM(AN32:AN34)</f>
        <v>5384.5857143120083</v>
      </c>
      <c r="AO35" s="66">
        <f>SUM(AO32:AO34)</f>
        <v>84358.50952422143</v>
      </c>
      <c r="AP35" s="1"/>
      <c r="AQ35" s="66">
        <f>SUM(AQ32:AQ34)</f>
        <v>5121.9229965406894</v>
      </c>
      <c r="AR35" s="66">
        <f>SUM(AR32:AR34)</f>
        <v>80243.460279137478</v>
      </c>
      <c r="AS35" s="1"/>
      <c r="AT35" s="66">
        <f>SUM(AT32:AT34)</f>
        <v>4859.2602787693722</v>
      </c>
      <c r="AU35" s="66">
        <f>SUM(AU32:AU34)</f>
        <v>76128.411034053512</v>
      </c>
      <c r="AV35" s="1"/>
      <c r="AW35" s="66">
        <f>SUM(AW32:AW34)</f>
        <v>4596.5975609980542</v>
      </c>
      <c r="AX35" s="66">
        <f>SUM(AX32:AX34)</f>
        <v>72013.361788969516</v>
      </c>
    </row>
    <row r="36" spans="1:52"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row>
    <row r="37" spans="1:52" x14ac:dyDescent="0.3">
      <c r="A37" s="1" t="s">
        <v>69</v>
      </c>
      <c r="B37" s="1"/>
      <c r="C37" s="1"/>
      <c r="D37" s="1"/>
      <c r="E37" s="1"/>
      <c r="F37" s="1"/>
      <c r="G37" s="67">
        <f>G21+G22</f>
        <v>0</v>
      </c>
      <c r="H37" s="35">
        <f>H22</f>
        <v>0</v>
      </c>
      <c r="I37" s="1"/>
      <c r="J37" s="67">
        <f>J21+J22</f>
        <v>0</v>
      </c>
      <c r="K37" s="35">
        <f>K22</f>
        <v>0</v>
      </c>
      <c r="L37" s="1"/>
      <c r="M37" s="67">
        <f>M21+M22</f>
        <v>0</v>
      </c>
      <c r="N37" s="35">
        <f>N22</f>
        <v>0</v>
      </c>
      <c r="O37" s="1"/>
      <c r="P37" s="67">
        <f>P21+P22</f>
        <v>0</v>
      </c>
      <c r="Q37" s="35">
        <f>Q22</f>
        <v>0</v>
      </c>
      <c r="R37" s="1"/>
      <c r="S37" s="67">
        <f>S21+S22</f>
        <v>0</v>
      </c>
      <c r="T37" s="35">
        <f>T22</f>
        <v>0</v>
      </c>
      <c r="U37" s="1"/>
      <c r="V37" s="67">
        <f>V21+V22</f>
        <v>0</v>
      </c>
      <c r="W37" s="35">
        <f>W22</f>
        <v>0</v>
      </c>
      <c r="X37" s="1"/>
      <c r="Y37" s="67">
        <f>Y21+Y22</f>
        <v>0</v>
      </c>
      <c r="Z37" s="35">
        <f>Z22</f>
        <v>0</v>
      </c>
      <c r="AA37" s="1"/>
      <c r="AB37" s="67">
        <f>AB21+AB22</f>
        <v>0</v>
      </c>
      <c r="AC37" s="35">
        <f>AC22</f>
        <v>0</v>
      </c>
      <c r="AD37" s="1"/>
      <c r="AE37" s="67">
        <f>AE21+AE22</f>
        <v>0</v>
      </c>
      <c r="AF37" s="35">
        <f>AF22</f>
        <v>0</v>
      </c>
      <c r="AG37" s="1"/>
      <c r="AH37" s="67">
        <f>AH21+AH22</f>
        <v>0</v>
      </c>
      <c r="AI37" s="35">
        <f>AI22</f>
        <v>0</v>
      </c>
      <c r="AJ37" s="1"/>
      <c r="AK37" s="67">
        <f>AK21+AK22</f>
        <v>0</v>
      </c>
      <c r="AL37" s="35">
        <f>AL22</f>
        <v>0</v>
      </c>
      <c r="AM37" s="1"/>
      <c r="AN37" s="67">
        <f>AN21+AN22</f>
        <v>0</v>
      </c>
      <c r="AO37" s="35">
        <f>AO22</f>
        <v>0</v>
      </c>
      <c r="AP37" s="1"/>
      <c r="AQ37" s="67">
        <f>AQ21+AQ22</f>
        <v>0</v>
      </c>
      <c r="AR37" s="35">
        <f>AR22</f>
        <v>0</v>
      </c>
      <c r="AS37" s="1"/>
      <c r="AT37" s="67">
        <f>AT21+AT22</f>
        <v>0</v>
      </c>
      <c r="AU37" s="35">
        <f>AU22</f>
        <v>0</v>
      </c>
      <c r="AV37" s="1"/>
      <c r="AW37" s="67">
        <f>AW21+AW22</f>
        <v>0</v>
      </c>
      <c r="AX37" s="35">
        <f>AX22</f>
        <v>0</v>
      </c>
    </row>
    <row r="38" spans="1:52" x14ac:dyDescent="0.3">
      <c r="A38" s="1" t="s">
        <v>70</v>
      </c>
      <c r="B38" s="1"/>
      <c r="C38" s="37"/>
      <c r="D38" s="37"/>
      <c r="E38" s="37"/>
      <c r="F38" s="48">
        <f>+G77+G78</f>
        <v>0</v>
      </c>
      <c r="G38" s="35">
        <f>F38*G$19</f>
        <v>0</v>
      </c>
      <c r="H38" s="35">
        <f>F38*H$19</f>
        <v>0</v>
      </c>
      <c r="I38" s="48">
        <f>+H77+H78</f>
        <v>0</v>
      </c>
      <c r="J38" s="35">
        <f>I38*J$19</f>
        <v>0</v>
      </c>
      <c r="K38" s="35">
        <f>I38*K$19</f>
        <v>0</v>
      </c>
      <c r="L38" s="48">
        <f>+I77+I78</f>
        <v>38723.842181818181</v>
      </c>
      <c r="M38" s="35">
        <f>L38*M$19</f>
        <v>2323.430530909091</v>
      </c>
      <c r="N38" s="35">
        <f>L38*N$19</f>
        <v>36400.411650909089</v>
      </c>
      <c r="O38" s="48">
        <f>+J77+J78</f>
        <v>77447.684363636363</v>
      </c>
      <c r="P38" s="35">
        <f>O38*P$19</f>
        <v>4646.861061818182</v>
      </c>
      <c r="Q38" s="35">
        <f>O38*Q$19</f>
        <v>72800.823301818178</v>
      </c>
      <c r="R38" s="48">
        <f>+K77+K78</f>
        <v>77447.684363636363</v>
      </c>
      <c r="S38" s="35">
        <f>R38*S$19</f>
        <v>4646.861061818182</v>
      </c>
      <c r="T38" s="35">
        <f>R38*T$19</f>
        <v>72800.823301818178</v>
      </c>
      <c r="U38" s="48">
        <f>+L77+L78</f>
        <v>77447.684363636363</v>
      </c>
      <c r="V38" s="35">
        <f>U38*V$19</f>
        <v>4646.861061818182</v>
      </c>
      <c r="W38" s="35">
        <f>U38*W$19</f>
        <v>72800.823301818178</v>
      </c>
      <c r="X38" s="48">
        <f>+M77+M78</f>
        <v>77447.684363636363</v>
      </c>
      <c r="Y38" s="35">
        <f>X38*Y$19</f>
        <v>4646.861061818182</v>
      </c>
      <c r="Z38" s="35">
        <f>X38*Z$19</f>
        <v>72800.823301818178</v>
      </c>
      <c r="AA38" s="48">
        <f>+N77+N78</f>
        <v>77447.684363636363</v>
      </c>
      <c r="AB38" s="35">
        <f>AA38*AB$19</f>
        <v>4646.861061818182</v>
      </c>
      <c r="AC38" s="35">
        <f>AA38*AC$19</f>
        <v>72800.823301818178</v>
      </c>
      <c r="AD38" s="48">
        <f>+O77+O78</f>
        <v>70993.710666666666</v>
      </c>
      <c r="AE38" s="35">
        <f>AD38*AE$19</f>
        <v>4259.6226399999996</v>
      </c>
      <c r="AF38" s="35">
        <f>AD38*AF$19</f>
        <v>66734.088026666665</v>
      </c>
      <c r="AG38" s="48">
        <f>+P77+P78</f>
        <v>70993.710666666666</v>
      </c>
      <c r="AH38" s="35">
        <f>AG38*AH$19</f>
        <v>4259.6226399999996</v>
      </c>
      <c r="AI38" s="35">
        <f>AG38*AI$19</f>
        <v>66734.088026666665</v>
      </c>
      <c r="AJ38" s="48">
        <f>+Q77+Q78</f>
        <v>70993.710666666666</v>
      </c>
      <c r="AK38" s="35">
        <f>AJ38*AK$19</f>
        <v>4259.6226399999996</v>
      </c>
      <c r="AL38" s="35">
        <f>AJ38*AL$19</f>
        <v>66734.088026666665</v>
      </c>
      <c r="AM38" s="48">
        <f>+R77+R78</f>
        <v>70993.710666666666</v>
      </c>
      <c r="AN38" s="35">
        <f>AM38*AN$19</f>
        <v>4259.6226399999996</v>
      </c>
      <c r="AO38" s="35">
        <f>AM38*AO$19</f>
        <v>66734.088026666665</v>
      </c>
      <c r="AP38" s="48">
        <f>+S77+S78</f>
        <v>70993.710666666666</v>
      </c>
      <c r="AQ38" s="35">
        <f>AP38*AQ$19</f>
        <v>4259.6226399999996</v>
      </c>
      <c r="AR38" s="35">
        <f>AP38*AR$19</f>
        <v>66734.088026666665</v>
      </c>
      <c r="AS38" s="48">
        <f>+T77+T78</f>
        <v>70993.710666666666</v>
      </c>
      <c r="AT38" s="35">
        <f>AS38*AT$19</f>
        <v>4259.6226399999996</v>
      </c>
      <c r="AU38" s="35">
        <f>AS38*AU$19</f>
        <v>66734.088026666665</v>
      </c>
      <c r="AV38" s="48">
        <f>+U77+U78</f>
        <v>70993.710666666666</v>
      </c>
      <c r="AW38" s="35">
        <f>AV38*AW$19</f>
        <v>4259.6226399999996</v>
      </c>
      <c r="AX38" s="35">
        <f>AV38*AX$19</f>
        <v>66734.088026666665</v>
      </c>
    </row>
    <row r="39" spans="1:52" x14ac:dyDescent="0.3">
      <c r="A39" s="1" t="s">
        <v>71</v>
      </c>
      <c r="B39" s="1"/>
      <c r="C39" s="37"/>
      <c r="D39" s="37"/>
      <c r="E39" s="37"/>
      <c r="F39" s="1"/>
      <c r="G39" s="48">
        <f>+G66</f>
        <v>0</v>
      </c>
      <c r="H39" s="48">
        <f>+H66</f>
        <v>0</v>
      </c>
      <c r="I39" s="1"/>
      <c r="J39" s="48">
        <f>+J66</f>
        <v>0</v>
      </c>
      <c r="K39" s="48">
        <f>+K66</f>
        <v>0</v>
      </c>
      <c r="L39" s="1"/>
      <c r="M39" s="48">
        <f>+M66</f>
        <v>-163.85401107366229</v>
      </c>
      <c r="N39" s="48">
        <f>+N66</f>
        <v>-2567.0461734873716</v>
      </c>
      <c r="O39" s="1"/>
      <c r="P39" s="48">
        <f>+P66</f>
        <v>-211.43533944270069</v>
      </c>
      <c r="Q39" s="48">
        <f>+Q66</f>
        <v>-3312.4869846023062</v>
      </c>
      <c r="R39" s="1"/>
      <c r="S39" s="48">
        <f>+S66</f>
        <v>9.3152178074600247</v>
      </c>
      <c r="T39" s="48">
        <f>+T66</f>
        <v>145.9384123168733</v>
      </c>
      <c r="U39" s="1"/>
      <c r="V39" s="48">
        <f>+V66</f>
        <v>79.352252528467815</v>
      </c>
      <c r="W39" s="48">
        <f>+W66</f>
        <v>1243.1852896126727</v>
      </c>
      <c r="X39" s="37"/>
      <c r="Y39" s="48">
        <f>+Y66</f>
        <v>261.84967350602489</v>
      </c>
      <c r="Z39" s="48">
        <f>+Z66</f>
        <v>4102.3115515943864</v>
      </c>
      <c r="AA39" s="37"/>
      <c r="AB39" s="48">
        <f>+AB66</f>
        <v>425.17949328194919</v>
      </c>
      <c r="AC39" s="48">
        <f>+AC66</f>
        <v>6661.145394750527</v>
      </c>
      <c r="AD39" s="37"/>
      <c r="AE39" s="48">
        <f>+AE66</f>
        <v>433.63761251800975</v>
      </c>
      <c r="AF39" s="48">
        <f>+AF66</f>
        <v>6793.6559294488197</v>
      </c>
      <c r="AG39" s="37"/>
      <c r="AH39" s="48">
        <f>+AH66</f>
        <v>567.86791436827411</v>
      </c>
      <c r="AI39" s="48">
        <f>+AI66</f>
        <v>8896.5973251029682</v>
      </c>
      <c r="AJ39" s="37"/>
      <c r="AK39" s="48">
        <f>+AK66</f>
        <v>798.11754942044286</v>
      </c>
      <c r="AL39" s="48">
        <f>+AL66</f>
        <v>12503.841607586945</v>
      </c>
      <c r="AM39" s="37"/>
      <c r="AN39" s="48">
        <f>+AN66</f>
        <v>898.53050709567515</v>
      </c>
      <c r="AO39" s="48">
        <f>+AO66</f>
        <v>14076.977944498905</v>
      </c>
      <c r="AP39" s="37"/>
      <c r="AQ39" s="48">
        <f>+AQ66</f>
        <v>986.31045297484388</v>
      </c>
      <c r="AR39" s="48">
        <f>+AR66</f>
        <v>15452.197096605893</v>
      </c>
      <c r="AS39" s="37"/>
      <c r="AT39" s="48">
        <f>+AT66</f>
        <v>1062.4680280016369</v>
      </c>
      <c r="AU39" s="48">
        <f>+AU66</f>
        <v>16645.332438692316</v>
      </c>
      <c r="AV39" s="37"/>
      <c r="AW39" s="48">
        <f>+AW66</f>
        <v>1127.9330218442428</v>
      </c>
      <c r="AX39" s="48">
        <f>+AX66</f>
        <v>17670.950675559805</v>
      </c>
    </row>
    <row r="40" spans="1:52"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row>
    <row r="41" spans="1:52" ht="15" thickBot="1" x14ac:dyDescent="0.35">
      <c r="A41" s="3" t="s">
        <v>72</v>
      </c>
      <c r="B41" s="3"/>
      <c r="C41" s="1"/>
      <c r="D41" s="1"/>
      <c r="E41" s="1"/>
      <c r="F41" s="1"/>
      <c r="G41" s="68">
        <f>SUM(G35:G39)</f>
        <v>0</v>
      </c>
      <c r="H41" s="68">
        <f>SUM(H35:H39)</f>
        <v>0</v>
      </c>
      <c r="I41" s="1"/>
      <c r="J41" s="68">
        <f>SUM(J35:J39)</f>
        <v>0</v>
      </c>
      <c r="K41" s="68">
        <f>SUM(K35:K39)</f>
        <v>0</v>
      </c>
      <c r="L41" s="1"/>
      <c r="M41" s="68">
        <f>SUM(M35:M39)</f>
        <v>6031.4340937635743</v>
      </c>
      <c r="N41" s="68">
        <f>SUM(N35:N39)</f>
        <v>94492.46746896267</v>
      </c>
      <c r="O41" s="1"/>
      <c r="P41" s="68">
        <f>SUM(P35:P39)</f>
        <v>12035.738737864065</v>
      </c>
      <c r="Q41" s="68">
        <f>SUM(Q35:Q39)</f>
        <v>188559.90689320368</v>
      </c>
      <c r="R41" s="1"/>
      <c r="S41" s="68">
        <f>SUM(S35:S39)</f>
        <v>11969.685030378805</v>
      </c>
      <c r="T41" s="68">
        <f>SUM(T35:T39)</f>
        <v>187525.06547593456</v>
      </c>
      <c r="U41" s="1"/>
      <c r="V41" s="68">
        <f>SUM(V35:V39)</f>
        <v>11090.321881559739</v>
      </c>
      <c r="W41" s="68">
        <f>SUM(W35:W39)</f>
        <v>173748.37614443596</v>
      </c>
      <c r="X41" s="1"/>
      <c r="Y41" s="68">
        <f>SUM(Y35:Y39)</f>
        <v>11013.059769181662</v>
      </c>
      <c r="Z41" s="68">
        <f>SUM(Z35:Z39)</f>
        <v>172537.93638384601</v>
      </c>
      <c r="AA41" s="1"/>
      <c r="AB41" s="68">
        <f>SUM(AB35:AB39)</f>
        <v>10916.630055601947</v>
      </c>
      <c r="AC41" s="68">
        <f>SUM(AC35:AC39)</f>
        <v>171027.20420443051</v>
      </c>
      <c r="AD41" s="1"/>
      <c r="AE41" s="68">
        <f>SUM(AE35:AE39)</f>
        <v>10288.913533554009</v>
      </c>
      <c r="AF41" s="68">
        <f>SUM(AF35:AF39)</f>
        <v>161192.97869234614</v>
      </c>
      <c r="AG41" s="1"/>
      <c r="AH41" s="68">
        <f>SUM(AH35:AH39)</f>
        <v>10185.030929828274</v>
      </c>
      <c r="AI41" s="68">
        <f>SUM(AI35:AI39)</f>
        <v>159565.48456730961</v>
      </c>
      <c r="AJ41" s="1"/>
      <c r="AK41" s="68">
        <f>SUM(AK35:AK39)</f>
        <v>10704.988621503766</v>
      </c>
      <c r="AL41" s="68">
        <f>SUM(AL35:AL39)</f>
        <v>167711.48840355899</v>
      </c>
      <c r="AM41" s="1"/>
      <c r="AN41" s="68">
        <f>SUM(AN35:AN39)</f>
        <v>10542.738861407683</v>
      </c>
      <c r="AO41" s="68">
        <f>SUM(AO35:AO39)</f>
        <v>165169.57549538699</v>
      </c>
      <c r="AP41" s="1"/>
      <c r="AQ41" s="68">
        <f>SUM(AQ35:AQ39)</f>
        <v>10367.856089515533</v>
      </c>
      <c r="AR41" s="68">
        <f>SUM(AR35:AR39)</f>
        <v>162429.74540241004</v>
      </c>
      <c r="AS41" s="1"/>
      <c r="AT41" s="68">
        <f>SUM(AT35:AT39)</f>
        <v>10181.350946771008</v>
      </c>
      <c r="AU41" s="68">
        <f>SUM(AU35:AU39)</f>
        <v>159507.83149941248</v>
      </c>
      <c r="AV41" s="1"/>
      <c r="AW41" s="68">
        <f>SUM(AW35:AW39)</f>
        <v>9984.1532228422966</v>
      </c>
      <c r="AX41" s="68">
        <f>SUM(AX35:AX39)</f>
        <v>156418.40049119599</v>
      </c>
    </row>
    <row r="42" spans="1:52" x14ac:dyDescent="0.3">
      <c r="A42" s="1"/>
      <c r="B42" s="1"/>
      <c r="C42" s="69"/>
      <c r="D42" s="69"/>
      <c r="E42" s="69"/>
      <c r="F42" s="1"/>
      <c r="G42" s="35"/>
      <c r="H42" s="35"/>
      <c r="I42" s="1"/>
      <c r="J42" s="35"/>
      <c r="K42" s="35"/>
      <c r="L42" s="1"/>
      <c r="M42" s="35"/>
      <c r="N42" s="35"/>
      <c r="O42" s="1"/>
      <c r="P42" s="35"/>
      <c r="Q42" s="35"/>
      <c r="R42" s="1"/>
      <c r="S42" s="35"/>
      <c r="T42" s="35"/>
      <c r="U42" s="1"/>
      <c r="V42" s="35"/>
      <c r="W42" s="35"/>
      <c r="X42" s="1"/>
      <c r="Y42" s="35"/>
      <c r="Z42" s="35"/>
      <c r="AA42" s="1"/>
      <c r="AB42" s="35"/>
      <c r="AC42" s="35"/>
      <c r="AD42" s="1"/>
      <c r="AE42" s="35"/>
      <c r="AF42" s="35"/>
      <c r="AG42" s="1"/>
      <c r="AH42" s="35"/>
      <c r="AI42" s="35"/>
      <c r="AJ42" s="1"/>
      <c r="AK42" s="35"/>
      <c r="AL42" s="35"/>
      <c r="AM42" s="1"/>
      <c r="AN42" s="35"/>
      <c r="AO42" s="35"/>
      <c r="AP42" s="1"/>
      <c r="AQ42" s="35"/>
      <c r="AR42" s="35"/>
      <c r="AS42" s="1"/>
      <c r="AT42" s="35"/>
      <c r="AU42" s="35"/>
      <c r="AV42" s="1"/>
      <c r="AW42" s="35"/>
      <c r="AX42" s="35"/>
    </row>
    <row r="43" spans="1:52" x14ac:dyDescent="0.3">
      <c r="A43" s="1"/>
      <c r="B43" s="1"/>
      <c r="C43" s="70"/>
      <c r="D43" s="70"/>
      <c r="E43" s="70"/>
      <c r="F43" s="1"/>
      <c r="G43" s="35"/>
      <c r="H43" s="1"/>
      <c r="I43" s="1"/>
      <c r="J43" s="35"/>
      <c r="K43" s="1"/>
      <c r="L43" s="1"/>
      <c r="M43" s="35"/>
      <c r="N43" s="1"/>
      <c r="O43" s="1"/>
      <c r="P43" s="35"/>
      <c r="Q43" s="1"/>
      <c r="R43" s="1"/>
      <c r="S43" s="35"/>
      <c r="T43" s="1"/>
      <c r="U43" s="1"/>
      <c r="V43" s="35"/>
      <c r="W43" s="1"/>
      <c r="X43" s="35"/>
      <c r="Y43" s="1"/>
      <c r="Z43" s="35"/>
      <c r="AA43" s="35"/>
      <c r="AB43" s="1"/>
      <c r="AC43" s="35"/>
      <c r="AD43" s="35"/>
      <c r="AE43" s="1"/>
      <c r="AF43" s="35"/>
      <c r="AG43" s="35"/>
      <c r="AH43" s="1"/>
      <c r="AI43" s="35"/>
      <c r="AJ43" s="35"/>
      <c r="AK43" s="1"/>
      <c r="AL43" s="35"/>
      <c r="AM43" s="35"/>
      <c r="AN43" s="1"/>
      <c r="AO43" s="35"/>
      <c r="AP43" s="35"/>
      <c r="AQ43" s="1"/>
      <c r="AR43" s="35"/>
      <c r="AS43" s="35"/>
      <c r="AT43" s="1"/>
      <c r="AU43" s="35"/>
      <c r="AV43" s="35"/>
      <c r="AW43" s="1"/>
      <c r="AX43" s="35"/>
    </row>
    <row r="44" spans="1:52" x14ac:dyDescent="0.3">
      <c r="A44" s="1" t="s">
        <v>73</v>
      </c>
      <c r="B44" s="1"/>
      <c r="C44" s="70"/>
      <c r="D44" s="70"/>
      <c r="E44" s="70"/>
      <c r="F44" s="1"/>
      <c r="G44" s="35"/>
      <c r="H44" s="66">
        <f>H41</f>
        <v>0</v>
      </c>
      <c r="I44" s="1"/>
      <c r="J44" s="35"/>
      <c r="K44" s="66">
        <f>K41</f>
        <v>0</v>
      </c>
      <c r="L44" s="1"/>
      <c r="M44" s="35"/>
      <c r="N44" s="66">
        <f>N41</f>
        <v>94492.46746896267</v>
      </c>
      <c r="O44" s="1"/>
      <c r="P44" s="35"/>
      <c r="Q44" s="66">
        <f>Q41</f>
        <v>188559.90689320368</v>
      </c>
      <c r="R44" s="1"/>
      <c r="S44" s="35"/>
      <c r="T44" s="66">
        <f>T41</f>
        <v>187525.06547593456</v>
      </c>
      <c r="U44" s="1"/>
      <c r="V44" s="35"/>
      <c r="W44" s="66">
        <f>W41</f>
        <v>173748.37614443596</v>
      </c>
      <c r="X44" s="35"/>
      <c r="Y44" s="1"/>
      <c r="Z44" s="66">
        <f>Z41</f>
        <v>172537.93638384601</v>
      </c>
      <c r="AA44" s="35"/>
      <c r="AB44" s="1"/>
      <c r="AC44" s="66">
        <f>AC41</f>
        <v>171027.20420443051</v>
      </c>
      <c r="AD44" s="35"/>
      <c r="AE44" s="1"/>
      <c r="AF44" s="66">
        <f>AF41</f>
        <v>161192.97869234614</v>
      </c>
      <c r="AG44" s="35"/>
      <c r="AH44" s="1"/>
      <c r="AI44" s="66">
        <f>AI41</f>
        <v>159565.48456730961</v>
      </c>
      <c r="AJ44" s="35"/>
      <c r="AK44" s="1"/>
      <c r="AL44" s="66">
        <f>AL41</f>
        <v>167711.48840355899</v>
      </c>
      <c r="AM44" s="35"/>
      <c r="AN44" s="1"/>
      <c r="AO44" s="66">
        <f>AO41</f>
        <v>165169.57549538699</v>
      </c>
      <c r="AP44" s="35"/>
      <c r="AQ44" s="1"/>
      <c r="AR44" s="66">
        <f>AR41</f>
        <v>162429.74540241004</v>
      </c>
      <c r="AS44" s="35"/>
      <c r="AT44" s="1"/>
      <c r="AU44" s="66">
        <f>AU41</f>
        <v>159507.83149941248</v>
      </c>
      <c r="AV44" s="35"/>
      <c r="AW44" s="1"/>
      <c r="AX44" s="66">
        <f>AX41</f>
        <v>156418.40049119599</v>
      </c>
      <c r="AZ44" s="71"/>
    </row>
    <row r="45" spans="1:52" x14ac:dyDescent="0.3">
      <c r="A45" s="1"/>
      <c r="B45" s="1"/>
      <c r="C45" s="72"/>
      <c r="D45" s="72"/>
      <c r="E45" s="72"/>
      <c r="F45" s="1"/>
      <c r="G45" s="73"/>
      <c r="H45" s="1"/>
      <c r="I45" s="1"/>
      <c r="J45" s="73"/>
      <c r="K45" s="1"/>
      <c r="L45" s="1"/>
      <c r="M45" s="73"/>
      <c r="N45" s="1"/>
      <c r="O45" s="1"/>
      <c r="P45" s="73"/>
      <c r="Q45" s="1"/>
      <c r="R45" s="1"/>
      <c r="S45" s="73"/>
      <c r="T45" s="1"/>
      <c r="U45" s="1"/>
      <c r="V45" s="73"/>
      <c r="W45" s="1"/>
      <c r="X45" s="1"/>
      <c r="Y45" s="74"/>
      <c r="Z45" s="1"/>
      <c r="AA45" s="1"/>
      <c r="AB45" s="74"/>
      <c r="AC45" s="1"/>
      <c r="AD45" s="1"/>
      <c r="AE45" s="74"/>
      <c r="AF45" s="1"/>
      <c r="AG45" s="1"/>
      <c r="AH45" s="74"/>
      <c r="AI45" s="1"/>
      <c r="AJ45" s="1"/>
      <c r="AK45" s="74"/>
      <c r="AL45" s="1"/>
      <c r="AM45" s="1"/>
      <c r="AN45" s="74"/>
      <c r="AO45" s="1"/>
      <c r="AP45" s="1"/>
      <c r="AQ45" s="74"/>
      <c r="AR45" s="1"/>
      <c r="AS45" s="1"/>
      <c r="AT45" s="74"/>
      <c r="AU45" s="1"/>
      <c r="AV45" s="1"/>
      <c r="AW45" s="74"/>
      <c r="AX45" s="1"/>
    </row>
    <row r="46" spans="1:52" x14ac:dyDescent="0.3">
      <c r="A46" s="1" t="s">
        <v>74</v>
      </c>
      <c r="B46" s="1"/>
      <c r="C46" s="1"/>
      <c r="D46" s="1"/>
      <c r="E46" s="1"/>
      <c r="F46" s="48"/>
      <c r="G46" s="48"/>
      <c r="H46" s="66">
        <f>H44/12</f>
        <v>0</v>
      </c>
      <c r="I46" s="48"/>
      <c r="J46" s="48"/>
      <c r="K46" s="66">
        <f>K44/12</f>
        <v>0</v>
      </c>
      <c r="L46" s="48"/>
      <c r="M46" s="48"/>
      <c r="N46" s="66">
        <f>N44/12</f>
        <v>7874.3722890802228</v>
      </c>
      <c r="O46" s="48"/>
      <c r="P46" s="48"/>
      <c r="Q46" s="66">
        <f>Q44/12</f>
        <v>15713.32557443364</v>
      </c>
      <c r="R46" s="48"/>
      <c r="S46" s="48"/>
      <c r="T46" s="66">
        <f>T44/12</f>
        <v>15627.088789661213</v>
      </c>
      <c r="U46" s="48"/>
      <c r="V46" s="48"/>
      <c r="W46" s="66">
        <f>W44/12</f>
        <v>14479.031345369664</v>
      </c>
      <c r="X46" s="48"/>
      <c r="Y46" s="1"/>
      <c r="Z46" s="66">
        <f>Z44/12</f>
        <v>14378.1613653205</v>
      </c>
      <c r="AA46" s="48"/>
      <c r="AB46" s="1"/>
      <c r="AC46" s="66">
        <f>AC44/12</f>
        <v>14252.267017035876</v>
      </c>
      <c r="AD46" s="48"/>
      <c r="AE46" s="1"/>
      <c r="AF46" s="66">
        <f>AF44/12</f>
        <v>13432.748224362178</v>
      </c>
      <c r="AG46" s="48"/>
      <c r="AH46" s="1"/>
      <c r="AI46" s="66">
        <f>AI44/12</f>
        <v>13297.123713942468</v>
      </c>
      <c r="AJ46" s="48"/>
      <c r="AK46" s="1"/>
      <c r="AL46" s="66">
        <f>AL44/12</f>
        <v>13975.95736696325</v>
      </c>
      <c r="AM46" s="48"/>
      <c r="AN46" s="1"/>
      <c r="AO46" s="66">
        <f>AO44/12</f>
        <v>13764.131291282249</v>
      </c>
      <c r="AP46" s="48"/>
      <c r="AQ46" s="1"/>
      <c r="AR46" s="66">
        <f>AR44/12</f>
        <v>13535.812116867504</v>
      </c>
      <c r="AS46" s="48"/>
      <c r="AT46" s="1"/>
      <c r="AU46" s="66">
        <f>AU44/12</f>
        <v>13292.319291617707</v>
      </c>
      <c r="AV46" s="48"/>
      <c r="AW46" s="1"/>
      <c r="AX46" s="66">
        <f>AX44/12</f>
        <v>13034.866707599665</v>
      </c>
    </row>
    <row r="47" spans="1:52" x14ac:dyDescent="0.3">
      <c r="A47" s="3"/>
      <c r="B47" s="3"/>
      <c r="C47" s="1"/>
      <c r="D47" s="1"/>
      <c r="E47" s="1"/>
      <c r="F47" s="1"/>
      <c r="G47" s="1"/>
      <c r="H47" s="1"/>
      <c r="I47" s="1"/>
      <c r="J47" s="1"/>
      <c r="K47" s="1"/>
      <c r="L47" s="1"/>
      <c r="M47" s="1"/>
      <c r="N47" s="1"/>
      <c r="O47" s="1"/>
      <c r="P47" s="1"/>
      <c r="Q47" s="1"/>
      <c r="R47" s="1"/>
      <c r="S47" s="1"/>
      <c r="T47" s="48"/>
      <c r="U47" s="48"/>
      <c r="V47" s="48"/>
      <c r="W47" s="75"/>
      <c r="X47" s="48"/>
      <c r="Y47" s="1"/>
      <c r="Z47" s="48"/>
      <c r="AA47" s="48"/>
      <c r="AB47" s="1"/>
      <c r="AC47" s="1"/>
      <c r="AD47" s="48"/>
      <c r="AE47" s="1"/>
      <c r="AF47" s="48"/>
      <c r="AG47" s="48"/>
      <c r="AH47" s="1"/>
      <c r="AI47" s="1"/>
      <c r="AJ47" s="48"/>
      <c r="AK47" s="1"/>
      <c r="AL47" s="1"/>
    </row>
    <row r="48" spans="1:52" ht="12.75" customHeight="1" x14ac:dyDescent="0.3">
      <c r="A48" s="188" t="s">
        <v>75</v>
      </c>
      <c r="B48" s="188"/>
      <c r="C48" s="188"/>
      <c r="D48" s="188"/>
      <c r="E48" s="188"/>
      <c r="F48" s="188"/>
      <c r="G48" s="188"/>
      <c r="H48" s="188"/>
      <c r="I48" s="188"/>
      <c r="J48" s="188"/>
      <c r="K48" s="188"/>
      <c r="L48" s="188"/>
      <c r="M48" s="188"/>
      <c r="N48" s="188"/>
      <c r="O48" s="188"/>
      <c r="P48" s="188"/>
      <c r="Q48" s="188"/>
      <c r="R48" s="188"/>
      <c r="S48" s="76"/>
      <c r="T48" s="76"/>
      <c r="U48" s="76"/>
      <c r="V48" s="76"/>
      <c r="W48" s="172">
        <f>W44+'App.2-FB Calc of REG B'!W44+'App.2-FB Calc of REG C'!W44+'App.2-FB Calc of REG D'!G44</f>
        <v>776222.22509339906</v>
      </c>
      <c r="X48" s="76"/>
      <c r="Y48" s="76"/>
      <c r="Z48" s="76"/>
      <c r="AA48" s="76"/>
      <c r="AB48" s="76"/>
      <c r="AC48" s="76"/>
      <c r="AD48" s="1"/>
      <c r="AE48" s="1"/>
      <c r="AF48" s="1"/>
      <c r="AG48" s="1"/>
      <c r="AH48" s="1"/>
      <c r="AI48" s="1"/>
      <c r="AJ48" s="1"/>
      <c r="AK48" s="1"/>
      <c r="AL48" s="1"/>
    </row>
    <row r="49" spans="1:50" ht="73.5" customHeight="1" x14ac:dyDescent="0.3">
      <c r="A49" s="188"/>
      <c r="B49" s="188"/>
      <c r="C49" s="188"/>
      <c r="D49" s="188"/>
      <c r="E49" s="188"/>
      <c r="F49" s="188"/>
      <c r="G49" s="188"/>
      <c r="H49" s="188"/>
      <c r="I49" s="188"/>
      <c r="J49" s="188"/>
      <c r="K49" s="188"/>
      <c r="L49" s="188"/>
      <c r="M49" s="188"/>
      <c r="N49" s="188"/>
      <c r="O49" s="188"/>
      <c r="P49" s="188"/>
      <c r="Q49" s="188"/>
      <c r="R49" s="188"/>
      <c r="S49" s="76"/>
      <c r="T49" s="76"/>
      <c r="U49" s="76"/>
      <c r="V49" s="76"/>
      <c r="W49" s="76"/>
      <c r="X49" s="76"/>
      <c r="Y49" s="76"/>
      <c r="Z49" s="76"/>
      <c r="AA49" s="76"/>
      <c r="AB49" s="76"/>
      <c r="AC49" s="76"/>
      <c r="AD49" s="1"/>
      <c r="AE49" s="1"/>
      <c r="AF49" s="1"/>
      <c r="AG49" s="1"/>
      <c r="AH49" s="1"/>
      <c r="AI49" s="1"/>
      <c r="AJ49" s="1"/>
      <c r="AK49" s="1"/>
      <c r="AL49" s="1"/>
    </row>
    <row r="50" spans="1:50" ht="15" customHeight="1" x14ac:dyDescent="0.3">
      <c r="A50" s="77" t="s">
        <v>76</v>
      </c>
      <c r="B50" s="77"/>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1"/>
      <c r="AE50" s="1"/>
      <c r="AF50" s="1"/>
      <c r="AG50" s="1"/>
      <c r="AH50" s="1"/>
      <c r="AI50" s="1"/>
      <c r="AJ50" s="1"/>
      <c r="AK50" s="1"/>
      <c r="AL50" s="1"/>
    </row>
    <row r="51" spans="1:50" x14ac:dyDescent="0.3">
      <c r="A51" s="189"/>
      <c r="B51" s="189"/>
      <c r="C51" s="189"/>
      <c r="D51" s="177"/>
      <c r="E51" s="3"/>
      <c r="F51" s="3"/>
      <c r="G51" s="1"/>
      <c r="H51" s="1"/>
      <c r="I51" s="1"/>
      <c r="J51" s="1"/>
      <c r="K51" s="1"/>
      <c r="L51" s="1"/>
      <c r="M51" s="1"/>
      <c r="N51" s="1"/>
      <c r="O51" s="1"/>
      <c r="P51" s="1"/>
      <c r="Q51" s="1"/>
      <c r="R51" s="1"/>
      <c r="S51" s="1"/>
      <c r="T51" s="44"/>
      <c r="U51" s="44"/>
      <c r="V51" s="44"/>
      <c r="W51" s="44"/>
      <c r="X51" s="1"/>
      <c r="Y51" s="1"/>
      <c r="Z51" s="1"/>
      <c r="AA51" s="1"/>
      <c r="AB51" s="1"/>
      <c r="AC51" s="1"/>
      <c r="AD51" s="1"/>
      <c r="AE51" s="1"/>
      <c r="AF51" s="1"/>
      <c r="AG51" s="1"/>
      <c r="AH51" s="1"/>
      <c r="AI51" s="1"/>
      <c r="AJ51" s="1"/>
      <c r="AK51" s="1"/>
      <c r="AL51" s="1"/>
    </row>
    <row r="52" spans="1:50" ht="16.2" thickBot="1" x14ac:dyDescent="0.35">
      <c r="A52" s="78" t="s">
        <v>77</v>
      </c>
      <c r="B52" s="78"/>
      <c r="C52" s="1"/>
      <c r="D52" s="1"/>
      <c r="E52" s="1"/>
      <c r="F52" s="1"/>
      <c r="G52" s="1"/>
      <c r="H52" s="1"/>
      <c r="I52" s="1"/>
      <c r="J52" s="1"/>
      <c r="K52" s="1"/>
      <c r="L52" s="1"/>
      <c r="M52" s="1"/>
      <c r="N52" s="1"/>
      <c r="O52" s="1"/>
      <c r="P52" s="1"/>
      <c r="Q52" s="1"/>
      <c r="R52" s="1"/>
      <c r="S52" s="190"/>
      <c r="T52" s="190"/>
      <c r="U52" s="44"/>
      <c r="V52" s="190" t="s">
        <v>28</v>
      </c>
      <c r="W52" s="190"/>
      <c r="X52" s="1"/>
      <c r="Y52" s="1"/>
      <c r="Z52" s="1"/>
      <c r="AA52" s="1"/>
      <c r="AB52" s="1"/>
      <c r="AC52" s="1"/>
      <c r="AD52" s="1"/>
      <c r="AE52" s="1"/>
      <c r="AF52" s="1"/>
      <c r="AG52" s="1"/>
      <c r="AH52" s="1"/>
      <c r="AI52" s="1"/>
      <c r="AJ52" s="1"/>
      <c r="AK52" s="1"/>
      <c r="AL52" s="1"/>
    </row>
    <row r="53" spans="1:50" ht="15" thickBot="1" x14ac:dyDescent="0.35">
      <c r="A53" s="79"/>
      <c r="B53" s="79"/>
      <c r="C53" s="1"/>
      <c r="D53" s="1"/>
      <c r="E53" s="1"/>
      <c r="F53" s="1"/>
      <c r="G53" s="185">
        <f>I17-1</f>
        <v>2015</v>
      </c>
      <c r="H53" s="186"/>
      <c r="I53" s="1"/>
      <c r="J53" s="185">
        <f>I17</f>
        <v>2016</v>
      </c>
      <c r="K53" s="186"/>
      <c r="L53" s="1"/>
      <c r="M53" s="185">
        <f>L17</f>
        <v>2017</v>
      </c>
      <c r="N53" s="186"/>
      <c r="O53" s="1"/>
      <c r="P53" s="185">
        <f>O17</f>
        <v>2018</v>
      </c>
      <c r="Q53" s="186"/>
      <c r="R53" s="1"/>
      <c r="S53" s="185">
        <f>R17</f>
        <v>2019</v>
      </c>
      <c r="T53" s="186"/>
      <c r="U53" s="1"/>
      <c r="V53" s="185">
        <f>U17</f>
        <v>2020</v>
      </c>
      <c r="W53" s="186"/>
      <c r="X53" s="1"/>
      <c r="Y53" s="185">
        <f>X17</f>
        <v>2021</v>
      </c>
      <c r="Z53" s="186"/>
      <c r="AA53" s="1"/>
      <c r="AB53" s="185">
        <f>AA17</f>
        <v>2022</v>
      </c>
      <c r="AC53" s="186"/>
      <c r="AD53" s="1"/>
      <c r="AE53" s="185">
        <f>AD17</f>
        <v>2023</v>
      </c>
      <c r="AF53" s="186"/>
      <c r="AG53" s="1"/>
      <c r="AH53" s="185">
        <f>AG17</f>
        <v>2024</v>
      </c>
      <c r="AI53" s="186"/>
      <c r="AJ53" s="1"/>
      <c r="AK53" s="185">
        <f>AJ17</f>
        <v>2025</v>
      </c>
      <c r="AL53" s="186"/>
      <c r="AN53" s="185">
        <f>AM17</f>
        <v>2026</v>
      </c>
      <c r="AO53" s="186"/>
      <c r="AQ53" s="185">
        <f>AP17</f>
        <v>2027</v>
      </c>
      <c r="AR53" s="186"/>
      <c r="AT53" s="185">
        <f>AS17</f>
        <v>2028</v>
      </c>
      <c r="AU53" s="186"/>
      <c r="AW53" s="185">
        <f>AV17</f>
        <v>2029</v>
      </c>
      <c r="AX53" s="186"/>
    </row>
    <row r="54" spans="1:50" x14ac:dyDescent="0.3">
      <c r="A54" s="80" t="s">
        <v>78</v>
      </c>
      <c r="B54" s="80"/>
      <c r="C54" s="1"/>
      <c r="D54" s="1"/>
      <c r="E54" s="1"/>
      <c r="F54" s="1"/>
      <c r="G54" s="3" t="s">
        <v>53</v>
      </c>
      <c r="H54" s="17" t="s">
        <v>54</v>
      </c>
      <c r="I54" s="1"/>
      <c r="J54" s="3" t="s">
        <v>53</v>
      </c>
      <c r="K54" s="17" t="s">
        <v>54</v>
      </c>
      <c r="L54" s="1"/>
      <c r="M54" s="3" t="s">
        <v>53</v>
      </c>
      <c r="N54" s="17" t="s">
        <v>54</v>
      </c>
      <c r="O54" s="1"/>
      <c r="P54" s="3" t="s">
        <v>53</v>
      </c>
      <c r="Q54" s="17" t="s">
        <v>54</v>
      </c>
      <c r="R54" s="1"/>
      <c r="S54" s="3" t="s">
        <v>53</v>
      </c>
      <c r="T54" s="17" t="s">
        <v>54</v>
      </c>
      <c r="U54" s="1"/>
      <c r="V54" s="3" t="s">
        <v>53</v>
      </c>
      <c r="W54" s="17" t="s">
        <v>54</v>
      </c>
      <c r="X54" s="1"/>
      <c r="Y54" s="3" t="s">
        <v>53</v>
      </c>
      <c r="Z54" s="17" t="s">
        <v>54</v>
      </c>
      <c r="AA54" s="1"/>
      <c r="AB54" s="3" t="s">
        <v>53</v>
      </c>
      <c r="AC54" s="17" t="s">
        <v>54</v>
      </c>
      <c r="AD54" s="1"/>
      <c r="AE54" s="3" t="s">
        <v>53</v>
      </c>
      <c r="AF54" s="17" t="s">
        <v>54</v>
      </c>
      <c r="AG54" s="1"/>
      <c r="AH54" s="3" t="s">
        <v>53</v>
      </c>
      <c r="AI54" s="17" t="s">
        <v>54</v>
      </c>
      <c r="AJ54" s="1"/>
      <c r="AK54" s="3" t="s">
        <v>53</v>
      </c>
      <c r="AL54" s="17" t="s">
        <v>54</v>
      </c>
      <c r="AN54" s="3" t="s">
        <v>53</v>
      </c>
      <c r="AO54" s="17" t="s">
        <v>54</v>
      </c>
      <c r="AQ54" s="3" t="s">
        <v>53</v>
      </c>
      <c r="AR54" s="17" t="s">
        <v>54</v>
      </c>
      <c r="AT54" s="3" t="s">
        <v>53</v>
      </c>
      <c r="AU54" s="17" t="s">
        <v>54</v>
      </c>
      <c r="AW54" s="3" t="s">
        <v>53</v>
      </c>
      <c r="AX54" s="17" t="s">
        <v>54</v>
      </c>
    </row>
    <row r="55" spans="1:50" x14ac:dyDescent="0.3">
      <c r="A55" s="81"/>
      <c r="B55" s="81"/>
      <c r="C55" s="1"/>
      <c r="D55" s="1"/>
      <c r="E55" s="1"/>
      <c r="F55" s="1"/>
      <c r="G55" s="3"/>
      <c r="H55" s="17"/>
      <c r="I55" s="1"/>
      <c r="J55" s="3"/>
      <c r="K55" s="17"/>
      <c r="L55" s="45"/>
      <c r="M55" s="3"/>
      <c r="N55" s="17"/>
      <c r="O55" s="45"/>
      <c r="P55" s="3"/>
      <c r="Q55" s="17"/>
      <c r="R55" s="45"/>
      <c r="S55" s="3"/>
      <c r="T55" s="17"/>
      <c r="U55" s="45"/>
      <c r="V55" s="3"/>
      <c r="W55" s="17"/>
      <c r="X55" s="45"/>
      <c r="Y55" s="3"/>
      <c r="Z55" s="17"/>
      <c r="AA55" s="45"/>
      <c r="AB55" s="3"/>
      <c r="AC55" s="17"/>
      <c r="AD55" s="45" t="s">
        <v>55</v>
      </c>
      <c r="AE55" s="3"/>
      <c r="AF55" s="17"/>
      <c r="AG55" s="45" t="s">
        <v>55</v>
      </c>
      <c r="AH55" s="3"/>
      <c r="AI55" s="17"/>
      <c r="AJ55" s="45" t="s">
        <v>55</v>
      </c>
      <c r="AK55" s="3"/>
      <c r="AL55" s="17"/>
      <c r="AN55" s="3"/>
      <c r="AO55" s="17"/>
      <c r="AQ55" s="3"/>
      <c r="AR55" s="17"/>
      <c r="AT55" s="3"/>
      <c r="AU55" s="17"/>
      <c r="AW55" s="3"/>
      <c r="AX55" s="17"/>
    </row>
    <row r="56" spans="1:50" x14ac:dyDescent="0.3">
      <c r="A56" s="79" t="s">
        <v>79</v>
      </c>
      <c r="B56" s="79"/>
      <c r="C56" s="1"/>
      <c r="D56" s="1"/>
      <c r="E56" s="1"/>
      <c r="F56" s="1"/>
      <c r="G56" s="82">
        <f>G34</f>
        <v>0</v>
      </c>
      <c r="H56" s="83">
        <f>H34</f>
        <v>0</v>
      </c>
      <c r="I56" s="1"/>
      <c r="J56" s="82">
        <f>J34</f>
        <v>0</v>
      </c>
      <c r="K56" s="83">
        <f>K34</f>
        <v>0</v>
      </c>
      <c r="L56" s="82"/>
      <c r="M56" s="82">
        <f>M34</f>
        <v>2333.653625245091</v>
      </c>
      <c r="N56" s="83">
        <f>N34</f>
        <v>36560.573462173095</v>
      </c>
      <c r="O56" s="82"/>
      <c r="P56" s="82">
        <f>P34</f>
        <v>4580.8756347403641</v>
      </c>
      <c r="Q56" s="83">
        <f>Q34</f>
        <v>71767.051610932365</v>
      </c>
      <c r="R56" s="82"/>
      <c r="S56" s="82">
        <f>S34</f>
        <v>4408.0124032407266</v>
      </c>
      <c r="T56" s="83">
        <f>T34</f>
        <v>69058.860984104715</v>
      </c>
      <c r="U56" s="82"/>
      <c r="V56" s="82">
        <f>V34</f>
        <v>3879.9431121757088</v>
      </c>
      <c r="W56" s="83">
        <f>W34</f>
        <v>60785.77542408611</v>
      </c>
      <c r="X56" s="82"/>
      <c r="Y56" s="82">
        <f>Y34</f>
        <v>3721.5780871889456</v>
      </c>
      <c r="Z56" s="83">
        <f>Z34</f>
        <v>58304.723365960148</v>
      </c>
      <c r="AA56" s="82"/>
      <c r="AB56" s="82">
        <f>AB34</f>
        <v>3563.2130622021814</v>
      </c>
      <c r="AC56" s="83">
        <f>AC34</f>
        <v>55823.671307834171</v>
      </c>
      <c r="AD56" s="82"/>
      <c r="AE56" s="82">
        <f>AE34</f>
        <v>3411.4465799231998</v>
      </c>
      <c r="AF56" s="83">
        <f>AF34</f>
        <v>53445.996418796793</v>
      </c>
      <c r="AG56" s="82"/>
      <c r="AH56" s="82">
        <f>AH34</f>
        <v>3266.278640351999</v>
      </c>
      <c r="AI56" s="83">
        <f>AI34</f>
        <v>51171.698698847984</v>
      </c>
      <c r="AJ56" s="82"/>
      <c r="AK56" s="82">
        <f>AK34</f>
        <v>3428.8258402943993</v>
      </c>
      <c r="AL56" s="83">
        <f>AL34</f>
        <v>53718.271497945585</v>
      </c>
      <c r="AN56" s="82">
        <f>AN34</f>
        <v>3269.3455686528009</v>
      </c>
      <c r="AO56" s="83">
        <f>AO34</f>
        <v>51219.747242227197</v>
      </c>
      <c r="AQ56" s="82">
        <f>AQ34</f>
        <v>3109.8652970112003</v>
      </c>
      <c r="AR56" s="83">
        <f>AR34</f>
        <v>48721.222986508801</v>
      </c>
      <c r="AT56" s="82">
        <f>AT34</f>
        <v>2950.3850253696</v>
      </c>
      <c r="AU56" s="83">
        <f>AU34</f>
        <v>46222.698730790406</v>
      </c>
      <c r="AW56" s="82">
        <f>AW34</f>
        <v>2790.9047537279998</v>
      </c>
      <c r="AX56" s="83">
        <f>AX34</f>
        <v>43724.174475071995</v>
      </c>
    </row>
    <row r="57" spans="1:50" x14ac:dyDescent="0.3">
      <c r="A57" s="79" t="s">
        <v>80</v>
      </c>
      <c r="B57" s="79"/>
      <c r="C57" s="1"/>
      <c r="D57" s="1"/>
      <c r="E57" s="1"/>
      <c r="F57" s="1"/>
      <c r="G57" s="50">
        <f>G38</f>
        <v>0</v>
      </c>
      <c r="H57" s="50">
        <f>H38</f>
        <v>0</v>
      </c>
      <c r="I57" s="1"/>
      <c r="J57" s="50">
        <f>J38</f>
        <v>0</v>
      </c>
      <c r="K57" s="50">
        <f>K38</f>
        <v>0</v>
      </c>
      <c r="L57" s="84"/>
      <c r="M57" s="50">
        <f>M38</f>
        <v>2323.430530909091</v>
      </c>
      <c r="N57" s="50">
        <f>N38</f>
        <v>36400.411650909089</v>
      </c>
      <c r="O57" s="84"/>
      <c r="P57" s="50">
        <f>P38</f>
        <v>4646.861061818182</v>
      </c>
      <c r="Q57" s="50">
        <f>Q38</f>
        <v>72800.823301818178</v>
      </c>
      <c r="R57" s="84"/>
      <c r="S57" s="50">
        <f>S38</f>
        <v>4646.861061818182</v>
      </c>
      <c r="T57" s="50">
        <f>T38</f>
        <v>72800.823301818178</v>
      </c>
      <c r="U57" s="84"/>
      <c r="V57" s="50">
        <f>V38</f>
        <v>4646.861061818182</v>
      </c>
      <c r="W57" s="50">
        <f>W38</f>
        <v>72800.823301818178</v>
      </c>
      <c r="X57" s="84"/>
      <c r="Y57" s="50">
        <f>Y38</f>
        <v>4646.861061818182</v>
      </c>
      <c r="Z57" s="50">
        <f>Z38</f>
        <v>72800.823301818178</v>
      </c>
      <c r="AA57" s="84"/>
      <c r="AB57" s="50">
        <f>AB38</f>
        <v>4646.861061818182</v>
      </c>
      <c r="AC57" s="50">
        <f>AC38</f>
        <v>72800.823301818178</v>
      </c>
      <c r="AD57" s="84"/>
      <c r="AE57" s="50">
        <f>AE38</f>
        <v>4259.6226399999996</v>
      </c>
      <c r="AF57" s="50">
        <f>AF38</f>
        <v>66734.088026666665</v>
      </c>
      <c r="AG57" s="84"/>
      <c r="AH57" s="50">
        <f>AH38</f>
        <v>4259.6226399999996</v>
      </c>
      <c r="AI57" s="50">
        <f>AI38</f>
        <v>66734.088026666665</v>
      </c>
      <c r="AJ57" s="84"/>
      <c r="AK57" s="50">
        <f>AK38</f>
        <v>4259.6226399999996</v>
      </c>
      <c r="AL57" s="50">
        <f>AL38</f>
        <v>66734.088026666665</v>
      </c>
      <c r="AN57" s="50">
        <f>AN38</f>
        <v>4259.6226399999996</v>
      </c>
      <c r="AO57" s="50">
        <f>AO38</f>
        <v>66734.088026666665</v>
      </c>
      <c r="AQ57" s="50">
        <f>AQ38</f>
        <v>4259.6226399999996</v>
      </c>
      <c r="AR57" s="50">
        <f>AR38</f>
        <v>66734.088026666665</v>
      </c>
      <c r="AT57" s="50">
        <f>AT38</f>
        <v>4259.6226399999996</v>
      </c>
      <c r="AU57" s="50">
        <f>AU38</f>
        <v>66734.088026666665</v>
      </c>
      <c r="AW57" s="50">
        <f>AW38</f>
        <v>4259.6226399999996</v>
      </c>
      <c r="AX57" s="50">
        <f>AX38</f>
        <v>66734.088026666665</v>
      </c>
    </row>
    <row r="58" spans="1:50" x14ac:dyDescent="0.3">
      <c r="A58" s="79" t="s">
        <v>81</v>
      </c>
      <c r="B58" s="79"/>
      <c r="C58" s="1"/>
      <c r="D58" s="1"/>
      <c r="E58" s="1"/>
      <c r="F58" s="1"/>
      <c r="G58" s="84">
        <f>-G95*$G$19</f>
        <v>0</v>
      </c>
      <c r="H58" s="84">
        <f>-G95*$H$19</f>
        <v>0</v>
      </c>
      <c r="I58" s="1"/>
      <c r="J58" s="84">
        <f>-H95*$G$19</f>
        <v>0</v>
      </c>
      <c r="K58" s="84">
        <f>-H95*$H$19</f>
        <v>0</v>
      </c>
      <c r="L58" s="84"/>
      <c r="M58" s="84">
        <f>-I95*$G$19</f>
        <v>-5111.5471680000001</v>
      </c>
      <c r="N58" s="84">
        <f>-I95*$H$19</f>
        <v>-80080.905631999995</v>
      </c>
      <c r="O58" s="84"/>
      <c r="P58" s="84">
        <f>-J95*$G$19</f>
        <v>-9814.1705625599989</v>
      </c>
      <c r="Q58" s="84">
        <f>-J95*$H$19</f>
        <v>-153755.33881343997</v>
      </c>
      <c r="R58" s="84"/>
      <c r="S58" s="84">
        <f>-K95*$G$19</f>
        <v>-9029.0369175551987</v>
      </c>
      <c r="T58" s="84">
        <f>-K95*$H$19</f>
        <v>-141454.91170836479</v>
      </c>
      <c r="U58" s="84"/>
      <c r="V58" s="84">
        <f>-L95*$G$19</f>
        <v>-8306.713964150782</v>
      </c>
      <c r="W58" s="84">
        <f>-L95*$H$19</f>
        <v>-130138.51877169557</v>
      </c>
      <c r="X58" s="84"/>
      <c r="Y58" s="84">
        <f>-M95*$G$19</f>
        <v>-7642.1768470187199</v>
      </c>
      <c r="Z58" s="84">
        <f>-M95*$H$19</f>
        <v>-119727.43726995995</v>
      </c>
      <c r="AA58" s="84"/>
      <c r="AB58" s="84">
        <f>-N95*$G$19</f>
        <v>-7030.8026992572222</v>
      </c>
      <c r="AC58" s="84">
        <f>-N95*$H$19</f>
        <v>-110149.24228836315</v>
      </c>
      <c r="AD58" s="85"/>
      <c r="AE58" s="84">
        <f>-O95*$G$19</f>
        <v>-6468.3384833166447</v>
      </c>
      <c r="AF58" s="84">
        <f>-O95*$H$19</f>
        <v>-101337.3029052941</v>
      </c>
      <c r="AG58" s="84"/>
      <c r="AH58" s="84">
        <f>-P95*$G$19</f>
        <v>-5950.8714046513132</v>
      </c>
      <c r="AI58" s="84">
        <f>-P95*$H$19</f>
        <v>-93230.318672870577</v>
      </c>
      <c r="AJ58" s="84"/>
      <c r="AK58" s="84">
        <f>-Q95*$G$19</f>
        <v>-5474.8016922792085</v>
      </c>
      <c r="AL58" s="84">
        <f>-Q95*$H$19</f>
        <v>-85771.893179040926</v>
      </c>
      <c r="AN58" s="84">
        <f>-R95*$G$19</f>
        <v>-5036.8175568968718</v>
      </c>
      <c r="AO58" s="84">
        <f>-R95*$H$19</f>
        <v>-78910.141724717658</v>
      </c>
      <c r="AQ58" s="84">
        <f>-S95*$G$19</f>
        <v>-4633.8721523451231</v>
      </c>
      <c r="AR58" s="84">
        <f>-S95*$H$19</f>
        <v>-72597.330386740257</v>
      </c>
      <c r="AT58" s="84">
        <f>-T95*$G$19</f>
        <v>-4263.1623801575124</v>
      </c>
      <c r="AU58" s="84">
        <f>-T95*$H$19</f>
        <v>-66789.543955801026</v>
      </c>
      <c r="AW58" s="84">
        <f>-U95*$G$19</f>
        <v>-3922.1093897449114</v>
      </c>
      <c r="AX58" s="84">
        <f>-U95*$H$19</f>
        <v>-61446.380439336943</v>
      </c>
    </row>
    <row r="59" spans="1:50" x14ac:dyDescent="0.3">
      <c r="A59" s="81" t="s">
        <v>82</v>
      </c>
      <c r="B59" s="81"/>
      <c r="C59" s="1"/>
      <c r="D59" s="1"/>
      <c r="E59" s="1"/>
      <c r="F59" s="1"/>
      <c r="G59" s="86">
        <f>SUM(G56:G58)</f>
        <v>0</v>
      </c>
      <c r="H59" s="86">
        <f>SUM(H56:H58)</f>
        <v>0</v>
      </c>
      <c r="I59" s="1"/>
      <c r="J59" s="86">
        <f>SUM(J56:J58)</f>
        <v>0</v>
      </c>
      <c r="K59" s="86">
        <f>SUM(K56:K58)</f>
        <v>0</v>
      </c>
      <c r="L59" s="84"/>
      <c r="M59" s="86">
        <f>SUM(M56:M58)</f>
        <v>-454.46301184581807</v>
      </c>
      <c r="N59" s="86">
        <f>SUM(N56:N58)</f>
        <v>-7119.9205189178028</v>
      </c>
      <c r="O59" s="84"/>
      <c r="P59" s="86">
        <f>SUM(P56:P58)</f>
        <v>-586.43386600145277</v>
      </c>
      <c r="Q59" s="86">
        <f>SUM(Q56:Q58)</f>
        <v>-9187.463900689414</v>
      </c>
      <c r="R59" s="84"/>
      <c r="S59" s="86">
        <f>SUM(S56:S58)</f>
        <v>25.83654750370988</v>
      </c>
      <c r="T59" s="86">
        <f>SUM(T56:T58)</f>
        <v>404.77257755812025</v>
      </c>
      <c r="U59" s="84"/>
      <c r="V59" s="86">
        <f>SUM(V56:V58)</f>
        <v>220.09020984310882</v>
      </c>
      <c r="W59" s="86">
        <f>SUM(W56:W58)</f>
        <v>3448.0799542087334</v>
      </c>
      <c r="X59" s="84"/>
      <c r="Y59" s="86">
        <f>SUM(Y56:Y58)</f>
        <v>726.26230198840858</v>
      </c>
      <c r="Z59" s="86">
        <f>SUM(Z56:Z58)</f>
        <v>11378.109397818393</v>
      </c>
      <c r="AA59" s="84"/>
      <c r="AB59" s="86">
        <f>SUM(AB56:AB58)</f>
        <v>1179.271424763142</v>
      </c>
      <c r="AC59" s="86">
        <f>SUM(AC56:AC58)</f>
        <v>18475.252321289197</v>
      </c>
      <c r="AD59" s="85"/>
      <c r="AE59" s="86">
        <f>SUM(AE56:AE58)</f>
        <v>1202.7307366065552</v>
      </c>
      <c r="AF59" s="86">
        <f>SUM(AF56:AF58)</f>
        <v>18842.781540169366</v>
      </c>
      <c r="AG59" s="84"/>
      <c r="AH59" s="86">
        <f>SUM(AH56:AH58)</f>
        <v>1575.0298757006849</v>
      </c>
      <c r="AI59" s="86">
        <f>SUM(AI56:AI58)</f>
        <v>24675.468052644079</v>
      </c>
      <c r="AJ59" s="84"/>
      <c r="AK59" s="86">
        <f>SUM(AK56:AK58)</f>
        <v>2213.6467880151904</v>
      </c>
      <c r="AL59" s="86">
        <f>SUM(AL56:AL58)</f>
        <v>34680.466345571331</v>
      </c>
      <c r="AN59" s="86">
        <f>SUM(AN56:AN58)</f>
        <v>2492.1506517559292</v>
      </c>
      <c r="AO59" s="86">
        <f>SUM(AO56:AO58)</f>
        <v>39043.693544176203</v>
      </c>
      <c r="AQ59" s="86">
        <f>SUM(AQ56:AQ58)</f>
        <v>2735.6157846660763</v>
      </c>
      <c r="AR59" s="86">
        <f>SUM(AR56:AR58)</f>
        <v>42857.980626435208</v>
      </c>
      <c r="AT59" s="86">
        <f>SUM(AT56:AT58)</f>
        <v>2946.8452852120872</v>
      </c>
      <c r="AU59" s="86">
        <f>SUM(AU56:AU58)</f>
        <v>46167.242801656044</v>
      </c>
      <c r="AW59" s="86">
        <f>SUM(AW56:AW58)</f>
        <v>3128.4180039830885</v>
      </c>
      <c r="AX59" s="86">
        <f>SUM(AX56:AX58)</f>
        <v>49011.882062401717</v>
      </c>
    </row>
    <row r="60" spans="1:50" x14ac:dyDescent="0.3">
      <c r="A60" s="79"/>
      <c r="B60" s="54" t="s">
        <v>118</v>
      </c>
      <c r="C60" s="54" t="s">
        <v>115</v>
      </c>
      <c r="D60" s="178" t="s">
        <v>116</v>
      </c>
      <c r="E60" s="54" t="s">
        <v>117</v>
      </c>
      <c r="F60" s="1"/>
      <c r="G60" s="84"/>
      <c r="H60" s="84"/>
      <c r="I60" s="1"/>
      <c r="J60" s="84"/>
      <c r="K60" s="84"/>
      <c r="L60" s="84"/>
      <c r="M60" s="84"/>
      <c r="N60" s="84"/>
      <c r="O60" s="84"/>
      <c r="P60" s="84"/>
      <c r="Q60" s="84"/>
      <c r="R60" s="84"/>
      <c r="S60" s="84"/>
      <c r="T60" s="84"/>
      <c r="U60" s="84"/>
      <c r="V60" s="84"/>
      <c r="W60" s="84"/>
      <c r="X60" s="84"/>
      <c r="Y60" s="84"/>
      <c r="Z60" s="84"/>
      <c r="AA60" s="84"/>
      <c r="AB60" s="84"/>
      <c r="AC60" s="84"/>
      <c r="AD60" s="85"/>
      <c r="AE60" s="84"/>
      <c r="AF60" s="84"/>
      <c r="AG60" s="84"/>
      <c r="AH60" s="84"/>
      <c r="AI60" s="84"/>
      <c r="AJ60" s="84"/>
      <c r="AK60" s="84"/>
      <c r="AL60" s="84"/>
      <c r="AN60" s="84"/>
      <c r="AO60" s="84"/>
      <c r="AQ60" s="84"/>
      <c r="AR60" s="84"/>
      <c r="AT60" s="84"/>
      <c r="AU60" s="84"/>
      <c r="AW60" s="84"/>
      <c r="AX60" s="84"/>
    </row>
    <row r="61" spans="1:50" x14ac:dyDescent="0.3">
      <c r="A61" s="79" t="s">
        <v>83</v>
      </c>
      <c r="B61" s="56">
        <v>0.26500000000000001</v>
      </c>
      <c r="C61" s="56">
        <v>0.26500000000000001</v>
      </c>
      <c r="D61" s="56">
        <v>0.26500000000000001</v>
      </c>
      <c r="E61" s="56">
        <v>0.26500000000000001</v>
      </c>
      <c r="F61" s="44"/>
      <c r="G61" s="87">
        <f>IF(AND(G$53&gt;=$C$60, G$53&lt;$E$60),$C$61,$E$61)</f>
        <v>0.26500000000000001</v>
      </c>
      <c r="H61" s="87">
        <f>IF(AND(G$53&gt;=$C$60, G$53&lt;$E$60),$C$61,$E$61)</f>
        <v>0.26500000000000001</v>
      </c>
      <c r="I61" s="44"/>
      <c r="J61" s="87">
        <f>IF(AND(J$53&gt;=$C$60, J$53&lt;$E$60),$C$61,$E$61)</f>
        <v>0.26500000000000001</v>
      </c>
      <c r="K61" s="87">
        <f>IF(AND(J$53&gt;=$C$60, J$53&lt;$E$60),$C$61,$E$61)</f>
        <v>0.26500000000000001</v>
      </c>
      <c r="L61" s="85"/>
      <c r="M61" s="87">
        <f>IF(AND(M$53&gt;=$C$60, M$53&lt;$E$60),$C$61,$E$61)</f>
        <v>0.26500000000000001</v>
      </c>
      <c r="N61" s="87">
        <f>IF(AND(M$53&gt;=$C$60, M$53&lt;$E$60),$C$61,$E$61)</f>
        <v>0.26500000000000001</v>
      </c>
      <c r="O61" s="85"/>
      <c r="P61" s="87">
        <f>IF(AND(P$53&gt;=$C$60, P$53&lt;$E$60),$C$61,$E$61)</f>
        <v>0.26500000000000001</v>
      </c>
      <c r="Q61" s="87">
        <f>IF(AND(P$53&gt;=$C$60, P$53&lt;$E$60),$C$61,$E$61)</f>
        <v>0.26500000000000001</v>
      </c>
      <c r="R61" s="85"/>
      <c r="S61" s="87">
        <f>IF(AND(S$53&gt;=$C$60, S$53&lt;$E$60),$C$61,$E$61)</f>
        <v>0.26500000000000001</v>
      </c>
      <c r="T61" s="87">
        <f>IF(AND(S$53&gt;=$C$60, S$53&lt;$E$60),$C$61,$E$61)</f>
        <v>0.26500000000000001</v>
      </c>
      <c r="U61" s="85"/>
      <c r="V61" s="87">
        <f>IF(AND(V$53&gt;=$C$60, V$53&lt;$E$60),$C$61,$E$61)</f>
        <v>0.26500000000000001</v>
      </c>
      <c r="W61" s="87">
        <f>IF(AND(V$53&gt;=$C$60, V$53&lt;$E$60),$C$61,$E$61)</f>
        <v>0.26500000000000001</v>
      </c>
      <c r="X61" s="85"/>
      <c r="Y61" s="87">
        <f>IF(AND(Y$53&gt;=$C$60, Y$53&lt;$E$60),$C$61,$E$61)</f>
        <v>0.26500000000000001</v>
      </c>
      <c r="Z61" s="87">
        <f>IF(AND(Y$53&gt;=$C$60, Y$53&lt;$E$60),$C$61,$E$61)</f>
        <v>0.26500000000000001</v>
      </c>
      <c r="AA61" s="85"/>
      <c r="AB61" s="87">
        <f>IF(AND(AB$53&gt;=$C$60, AB$53&lt;$E$60),$C$61,$E$61)</f>
        <v>0.26500000000000001</v>
      </c>
      <c r="AC61" s="87">
        <f>IF(AND(AB$53&gt;=$C$60, AB$53&lt;$E$60),$C$61,$E$61)</f>
        <v>0.26500000000000001</v>
      </c>
      <c r="AD61" s="85"/>
      <c r="AE61" s="87">
        <f>IF(AND(AE$53&gt;=$C$60, AE$53&lt;$E$60),$C$61,$E$61)</f>
        <v>0.26500000000000001</v>
      </c>
      <c r="AF61" s="87">
        <f>IF(AND(AE$53&gt;=$C$60, AE$53&lt;$E$60),$C$61,$E$61)</f>
        <v>0.26500000000000001</v>
      </c>
      <c r="AG61" s="84"/>
      <c r="AH61" s="87">
        <f>IF(AND(AH$53&gt;=$C$60, AH$53&lt;$E$60),$C$61,$E$61)</f>
        <v>0.26500000000000001</v>
      </c>
      <c r="AI61" s="87">
        <f>IF(AND(AH$53&gt;=$C$60, AH$53&lt;$E$60),$C$61,$E$61)</f>
        <v>0.26500000000000001</v>
      </c>
      <c r="AJ61" s="84"/>
      <c r="AK61" s="87">
        <f>IF(AND(AK$53&gt;=$C$60, AK$53&lt;$E$60),$C$61,$E$61)</f>
        <v>0.26500000000000001</v>
      </c>
      <c r="AL61" s="87">
        <f>IF(AND(AK$53&gt;=$C$60, AK$53&lt;$E$60),$C$61,$E$61)</f>
        <v>0.26500000000000001</v>
      </c>
      <c r="AN61" s="87">
        <f>IF(AND(AN$53&gt;=$C$60, AN$53&lt;$E$60),$C$61,$E$61)</f>
        <v>0.26500000000000001</v>
      </c>
      <c r="AO61" s="87">
        <f>IF(AND(AN$53&gt;=$C$60, AN$53&lt;$E$60),$C$61,$E$61)</f>
        <v>0.26500000000000001</v>
      </c>
      <c r="AQ61" s="87">
        <f>IF(AND(AQ$53&gt;=$C$60, AQ$53&lt;$E$60),$C$61,$E$61)</f>
        <v>0.26500000000000001</v>
      </c>
      <c r="AR61" s="87">
        <f>IF(AND(AQ$53&gt;=$C$60, AQ$53&lt;$E$60),$C$61,$E$61)</f>
        <v>0.26500000000000001</v>
      </c>
      <c r="AT61" s="87">
        <f>IF(AND(AT$53&gt;=$C$60, AT$53&lt;$E$60),$C$61,$E$61)</f>
        <v>0.26500000000000001</v>
      </c>
      <c r="AU61" s="87">
        <f>IF(AND(AT$53&gt;=$C$60, AT$53&lt;$E$60),$C$61,$E$61)</f>
        <v>0.26500000000000001</v>
      </c>
      <c r="AW61" s="87">
        <f>IF(AND(AW$53&gt;=$C$60, AW$53&lt;$E$60),$C$61,$E$61)</f>
        <v>0.26500000000000001</v>
      </c>
      <c r="AX61" s="87">
        <f>IF(AND(AW$53&gt;=$C$60, AW$53&lt;$E$60),$C$61,$E$61)</f>
        <v>0.26500000000000001</v>
      </c>
    </row>
    <row r="62" spans="1:50"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N62" s="1"/>
      <c r="AO62" s="1"/>
      <c r="AQ62" s="1"/>
      <c r="AR62" s="1"/>
      <c r="AT62" s="1"/>
      <c r="AU62" s="1"/>
      <c r="AW62" s="1"/>
      <c r="AX62" s="1"/>
    </row>
    <row r="63" spans="1:50" x14ac:dyDescent="0.3">
      <c r="A63" s="79" t="s">
        <v>84</v>
      </c>
      <c r="B63" s="1"/>
      <c r="C63" s="1"/>
      <c r="D63" s="1"/>
      <c r="E63" s="1"/>
      <c r="F63" s="1"/>
      <c r="G63" s="88">
        <f>G59*G61</f>
        <v>0</v>
      </c>
      <c r="H63" s="88">
        <f>H59*H61</f>
        <v>0</v>
      </c>
      <c r="I63" s="1"/>
      <c r="J63" s="88">
        <f>J59*J61</f>
        <v>0</v>
      </c>
      <c r="K63" s="88">
        <f>K59*K61</f>
        <v>0</v>
      </c>
      <c r="L63" s="84"/>
      <c r="M63" s="88">
        <f>M59*M61</f>
        <v>-120.43269813914179</v>
      </c>
      <c r="N63" s="88">
        <f>N59*N61</f>
        <v>-1886.7789375132179</v>
      </c>
      <c r="O63" s="84"/>
      <c r="P63" s="88">
        <f>P59*P61</f>
        <v>-155.404974490385</v>
      </c>
      <c r="Q63" s="88">
        <f>Q59*Q61</f>
        <v>-2434.6779336826949</v>
      </c>
      <c r="R63" s="84"/>
      <c r="S63" s="88">
        <f>S59*S61</f>
        <v>6.8466850884831185</v>
      </c>
      <c r="T63" s="88">
        <f>T59*T61</f>
        <v>107.26473305290187</v>
      </c>
      <c r="U63" s="84"/>
      <c r="V63" s="88">
        <f>V59*V61</f>
        <v>58.323905608423843</v>
      </c>
      <c r="W63" s="88">
        <f>W59*W61</f>
        <v>913.74118786531437</v>
      </c>
      <c r="X63" s="84"/>
      <c r="Y63" s="88">
        <f>Y59*Y61</f>
        <v>192.45951002692829</v>
      </c>
      <c r="Z63" s="88">
        <f>Z59*Z61</f>
        <v>3015.198990421874</v>
      </c>
      <c r="AA63" s="84"/>
      <c r="AB63" s="88">
        <f>AB59*AB61</f>
        <v>312.50692756223265</v>
      </c>
      <c r="AC63" s="88">
        <f>AC59*AC61</f>
        <v>4895.9418651416372</v>
      </c>
      <c r="AD63" s="84"/>
      <c r="AE63" s="88">
        <f>AE59*AE61</f>
        <v>318.72364520073717</v>
      </c>
      <c r="AF63" s="88">
        <f>AF59*AF61</f>
        <v>4993.3371081448822</v>
      </c>
      <c r="AG63" s="84"/>
      <c r="AH63" s="88">
        <f>AH59*AH61</f>
        <v>417.38291706068151</v>
      </c>
      <c r="AI63" s="88">
        <f>AI59*AI61</f>
        <v>6538.9990339506812</v>
      </c>
      <c r="AJ63" s="84"/>
      <c r="AK63" s="88">
        <f>AK59*AK61</f>
        <v>586.61639882402551</v>
      </c>
      <c r="AL63" s="88">
        <f>AL59*AL61</f>
        <v>9190.3235815764037</v>
      </c>
      <c r="AN63" s="88">
        <f>AN59*AN61</f>
        <v>660.41992271532126</v>
      </c>
      <c r="AO63" s="88">
        <f>AO59*AO61</f>
        <v>10346.578789206695</v>
      </c>
      <c r="AQ63" s="88">
        <f>AQ59*AQ61</f>
        <v>724.9381829365102</v>
      </c>
      <c r="AR63" s="88">
        <f>AR59*AR61</f>
        <v>11357.364866005331</v>
      </c>
      <c r="AT63" s="88">
        <f>AT59*AT61</f>
        <v>780.91400058120314</v>
      </c>
      <c r="AU63" s="88">
        <f>AU59*AU61</f>
        <v>12234.319342438852</v>
      </c>
      <c r="AW63" s="88">
        <f>AW59*AW61</f>
        <v>829.03077105551847</v>
      </c>
      <c r="AX63" s="88">
        <f>AX59*AX61</f>
        <v>12988.148746536455</v>
      </c>
    </row>
    <row r="64" spans="1:50" x14ac:dyDescent="0.3">
      <c r="A64" s="89" t="s">
        <v>85</v>
      </c>
      <c r="B64" s="1"/>
      <c r="C64" s="1"/>
      <c r="D64" s="1"/>
      <c r="E64" s="1"/>
      <c r="F64" s="1"/>
      <c r="G64" s="79"/>
      <c r="H64" s="79"/>
      <c r="I64" s="1"/>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N64" s="79"/>
      <c r="AO64" s="79"/>
      <c r="AQ64" s="79"/>
      <c r="AR64" s="79"/>
      <c r="AT64" s="79"/>
      <c r="AU64" s="79"/>
      <c r="AW64" s="79"/>
      <c r="AX64" s="79"/>
    </row>
    <row r="65" spans="1:50" x14ac:dyDescent="0.3">
      <c r="A65" s="79" t="s">
        <v>84</v>
      </c>
      <c r="B65" s="1"/>
      <c r="C65" s="1"/>
      <c r="D65" s="1"/>
      <c r="E65" s="1"/>
      <c r="F65" s="1"/>
      <c r="G65" s="90">
        <f>G63/(1-G61)</f>
        <v>0</v>
      </c>
      <c r="H65" s="90">
        <f>H63/(1-H61)</f>
        <v>0</v>
      </c>
      <c r="I65" s="1"/>
      <c r="J65" s="90">
        <f>J63/(1-J61)</f>
        <v>0</v>
      </c>
      <c r="K65" s="90">
        <f>K63/(1-K61)</f>
        <v>0</v>
      </c>
      <c r="L65" s="91"/>
      <c r="M65" s="50">
        <f>M63/(1-M61)</f>
        <v>-163.85401107366229</v>
      </c>
      <c r="N65" s="50">
        <f>N63/(1-N61)</f>
        <v>-2567.0461734873716</v>
      </c>
      <c r="O65" s="91"/>
      <c r="P65" s="50">
        <f>P63/(1-P61)</f>
        <v>-211.43533944270069</v>
      </c>
      <c r="Q65" s="50">
        <f>Q63/(1-Q61)</f>
        <v>-3312.4869846023062</v>
      </c>
      <c r="R65" s="84"/>
      <c r="S65" s="50">
        <f>S63/(1-S61)</f>
        <v>9.3152178074600247</v>
      </c>
      <c r="T65" s="50">
        <f>T63/(1-T61)</f>
        <v>145.9384123168733</v>
      </c>
      <c r="U65" s="91"/>
      <c r="V65" s="50">
        <f>V63/(1-V61)</f>
        <v>79.352252528467815</v>
      </c>
      <c r="W65" s="50">
        <f>W63/(1-W61)</f>
        <v>1243.1852896126727</v>
      </c>
      <c r="X65" s="84"/>
      <c r="Y65" s="50">
        <f>Y63/(1-Y61)</f>
        <v>261.84967350602489</v>
      </c>
      <c r="Z65" s="50">
        <f>Z63/(1-Z61)</f>
        <v>4102.3115515943864</v>
      </c>
      <c r="AA65" s="84"/>
      <c r="AB65" s="50">
        <f>AB63/(1-AB61)</f>
        <v>425.17949328194919</v>
      </c>
      <c r="AC65" s="50">
        <f>AC63/(1-AC61)</f>
        <v>6661.145394750527</v>
      </c>
      <c r="AD65" s="84"/>
      <c r="AE65" s="50">
        <f>AE63/(1-AE61)</f>
        <v>433.63761251800975</v>
      </c>
      <c r="AF65" s="50">
        <f>AF63/(1-AF61)</f>
        <v>6793.6559294488197</v>
      </c>
      <c r="AG65" s="84"/>
      <c r="AH65" s="50">
        <f>AH63/(1-AH61)</f>
        <v>567.86791436827411</v>
      </c>
      <c r="AI65" s="50">
        <f>AI63/(1-AI61)</f>
        <v>8896.5973251029682</v>
      </c>
      <c r="AJ65" s="84"/>
      <c r="AK65" s="50">
        <f>AK63/(1-AK61)</f>
        <v>798.11754942044286</v>
      </c>
      <c r="AL65" s="50">
        <f>AL63/(1-AL61)</f>
        <v>12503.841607586945</v>
      </c>
      <c r="AN65" s="50">
        <f>AN63/(1-AN61)</f>
        <v>898.53050709567515</v>
      </c>
      <c r="AO65" s="50">
        <f>AO63/(1-AO61)</f>
        <v>14076.977944498905</v>
      </c>
      <c r="AQ65" s="50">
        <f>AQ63/(1-AQ61)</f>
        <v>986.31045297484388</v>
      </c>
      <c r="AR65" s="50">
        <f>AR63/(1-AR61)</f>
        <v>15452.197096605893</v>
      </c>
      <c r="AT65" s="50">
        <f>AT63/(1-AT61)</f>
        <v>1062.4680280016369</v>
      </c>
      <c r="AU65" s="50">
        <f>AU63/(1-AU61)</f>
        <v>16645.332438692316</v>
      </c>
      <c r="AW65" s="50">
        <f>AW63/(1-AW61)</f>
        <v>1127.9330218442428</v>
      </c>
      <c r="AX65" s="50">
        <f>AX63/(1-AX61)</f>
        <v>17670.950675559805</v>
      </c>
    </row>
    <row r="66" spans="1:50" x14ac:dyDescent="0.3">
      <c r="A66" s="81" t="s">
        <v>86</v>
      </c>
      <c r="B66" s="1"/>
      <c r="C66" s="1"/>
      <c r="D66" s="1"/>
      <c r="E66" s="1"/>
      <c r="F66" s="1"/>
      <c r="G66" s="92">
        <f>+G65</f>
        <v>0</v>
      </c>
      <c r="H66" s="92">
        <f>+H65</f>
        <v>0</v>
      </c>
      <c r="I66" s="1"/>
      <c r="J66" s="92">
        <f>+J65</f>
        <v>0</v>
      </c>
      <c r="K66" s="92">
        <f>+K65</f>
        <v>0</v>
      </c>
      <c r="L66" s="93"/>
      <c r="M66" s="92">
        <f>+M65</f>
        <v>-163.85401107366229</v>
      </c>
      <c r="N66" s="92">
        <f>+N65</f>
        <v>-2567.0461734873716</v>
      </c>
      <c r="O66" s="93"/>
      <c r="P66" s="92">
        <f>+P65</f>
        <v>-211.43533944270069</v>
      </c>
      <c r="Q66" s="92">
        <f>+Q65</f>
        <v>-3312.4869846023062</v>
      </c>
      <c r="R66" s="93"/>
      <c r="S66" s="92">
        <f>+S65</f>
        <v>9.3152178074600247</v>
      </c>
      <c r="T66" s="92">
        <f>+T65</f>
        <v>145.9384123168733</v>
      </c>
      <c r="U66" s="93"/>
      <c r="V66" s="92">
        <f>+V65</f>
        <v>79.352252528467815</v>
      </c>
      <c r="W66" s="92">
        <f>+W65</f>
        <v>1243.1852896126727</v>
      </c>
      <c r="X66" s="93"/>
      <c r="Y66" s="92">
        <f>+Y65</f>
        <v>261.84967350602489</v>
      </c>
      <c r="Z66" s="92">
        <f>+Z65</f>
        <v>4102.3115515943864</v>
      </c>
      <c r="AA66" s="93"/>
      <c r="AB66" s="92">
        <f>+AB65</f>
        <v>425.17949328194919</v>
      </c>
      <c r="AC66" s="92">
        <f>+AC65</f>
        <v>6661.145394750527</v>
      </c>
      <c r="AD66" s="93"/>
      <c r="AE66" s="92">
        <f>+AE65</f>
        <v>433.63761251800975</v>
      </c>
      <c r="AF66" s="92">
        <f>+AF65</f>
        <v>6793.6559294488197</v>
      </c>
      <c r="AG66" s="93"/>
      <c r="AH66" s="92">
        <f>+AH65</f>
        <v>567.86791436827411</v>
      </c>
      <c r="AI66" s="92">
        <f>+AI65</f>
        <v>8896.5973251029682</v>
      </c>
      <c r="AJ66" s="93"/>
      <c r="AK66" s="92">
        <f>+AK65</f>
        <v>798.11754942044286</v>
      </c>
      <c r="AL66" s="92">
        <f>+AL65</f>
        <v>12503.841607586945</v>
      </c>
      <c r="AN66" s="92">
        <f>+AN65</f>
        <v>898.53050709567515</v>
      </c>
      <c r="AO66" s="92">
        <f>+AO65</f>
        <v>14076.977944498905</v>
      </c>
      <c r="AQ66" s="92">
        <f>+AQ65</f>
        <v>986.31045297484388</v>
      </c>
      <c r="AR66" s="92">
        <f>+AR65</f>
        <v>15452.197096605893</v>
      </c>
      <c r="AT66" s="92">
        <f>+AT65</f>
        <v>1062.4680280016369</v>
      </c>
      <c r="AU66" s="92">
        <f>+AU65</f>
        <v>16645.332438692316</v>
      </c>
      <c r="AW66" s="92">
        <f>+AW65</f>
        <v>1127.9330218442428</v>
      </c>
      <c r="AX66" s="92">
        <f>+AX65</f>
        <v>17670.950675559805</v>
      </c>
    </row>
    <row r="67" spans="1:50" x14ac:dyDescent="0.3">
      <c r="A67" s="1"/>
      <c r="B67" s="77"/>
      <c r="C67" s="77"/>
      <c r="D67" s="77"/>
      <c r="E67" s="77"/>
      <c r="F67" s="77"/>
      <c r="G67" s="77"/>
      <c r="H67" s="77"/>
      <c r="I67" s="77"/>
      <c r="J67" s="77"/>
      <c r="K67" s="77"/>
      <c r="L67" s="77"/>
      <c r="M67" s="77"/>
      <c r="N67" s="77"/>
      <c r="O67" s="77"/>
      <c r="P67" s="77"/>
      <c r="Q67" s="77"/>
      <c r="R67" s="77"/>
      <c r="S67" s="77"/>
      <c r="T67" s="94"/>
      <c r="U67" s="94"/>
      <c r="V67" s="94"/>
      <c r="W67" s="94"/>
      <c r="X67" s="1"/>
      <c r="Y67" s="1"/>
      <c r="Z67" s="1"/>
      <c r="AA67" s="1"/>
      <c r="AB67" s="1"/>
      <c r="AC67" s="1"/>
      <c r="AD67" s="1"/>
      <c r="AE67" s="1"/>
      <c r="AF67" s="1"/>
      <c r="AG67" s="1"/>
      <c r="AH67" s="1"/>
      <c r="AI67" s="1"/>
      <c r="AJ67" s="1"/>
      <c r="AK67" s="1"/>
      <c r="AL67" s="1"/>
    </row>
    <row r="68" spans="1:50" ht="15" thickBot="1" x14ac:dyDescent="0.35">
      <c r="A68" s="1"/>
      <c r="B68" s="77"/>
      <c r="C68" s="77"/>
      <c r="D68" s="77"/>
      <c r="E68" s="77"/>
      <c r="F68" s="77"/>
      <c r="G68" s="77"/>
      <c r="H68" s="77"/>
      <c r="I68" s="77"/>
      <c r="J68" s="77"/>
      <c r="K68" s="77"/>
      <c r="L68" s="95" t="s">
        <v>28</v>
      </c>
      <c r="M68" s="77"/>
      <c r="N68" s="77"/>
      <c r="O68" s="77"/>
      <c r="P68" s="77"/>
      <c r="Q68" s="77"/>
      <c r="R68" s="77"/>
      <c r="S68" s="77"/>
      <c r="T68" s="94"/>
      <c r="U68" s="94"/>
      <c r="V68" s="94"/>
      <c r="W68" s="94"/>
      <c r="X68" s="1"/>
      <c r="Y68" s="1"/>
      <c r="Z68" s="1"/>
      <c r="AA68" s="1"/>
      <c r="AB68" s="1"/>
      <c r="AC68" s="1"/>
      <c r="AD68" s="1"/>
      <c r="AE68" s="1"/>
      <c r="AF68" s="1"/>
      <c r="AG68" s="1"/>
      <c r="AH68" s="1"/>
      <c r="AI68" s="1"/>
      <c r="AJ68" s="1"/>
      <c r="AK68" s="1"/>
      <c r="AL68" s="1"/>
    </row>
    <row r="69" spans="1:50" ht="15" thickBot="1" x14ac:dyDescent="0.35">
      <c r="A69" s="96"/>
      <c r="B69" s="96"/>
      <c r="C69" s="96"/>
      <c r="D69" s="96"/>
      <c r="E69" s="96"/>
      <c r="F69" s="96"/>
      <c r="G69" s="97">
        <v>2015</v>
      </c>
      <c r="H69" s="97">
        <v>2016</v>
      </c>
      <c r="I69" s="97">
        <v>2017</v>
      </c>
      <c r="J69" s="97">
        <v>2018</v>
      </c>
      <c r="K69" s="97">
        <v>2019</v>
      </c>
      <c r="L69" s="97">
        <v>2020</v>
      </c>
      <c r="M69" s="97">
        <v>2021</v>
      </c>
      <c r="N69" s="97">
        <v>2022</v>
      </c>
      <c r="O69" s="97">
        <v>2023</v>
      </c>
      <c r="P69" s="97">
        <v>2024</v>
      </c>
      <c r="Q69" s="97">
        <v>2025</v>
      </c>
      <c r="R69" s="97">
        <v>2026</v>
      </c>
      <c r="S69" s="97">
        <v>2027</v>
      </c>
      <c r="T69" s="97">
        <v>2028</v>
      </c>
      <c r="U69" s="97">
        <v>2029</v>
      </c>
      <c r="V69" s="1"/>
      <c r="W69" s="1"/>
      <c r="X69" s="1"/>
      <c r="Y69" s="1"/>
      <c r="Z69" s="1"/>
      <c r="AA69" s="1"/>
      <c r="AB69" s="1"/>
      <c r="AC69" s="1"/>
    </row>
    <row r="70" spans="1:50" x14ac:dyDescent="0.3">
      <c r="A70" s="98" t="s">
        <v>87</v>
      </c>
      <c r="B70" s="99"/>
      <c r="C70" s="99"/>
      <c r="D70" s="99"/>
      <c r="E70" s="99"/>
      <c r="F70" s="99"/>
      <c r="G70" s="99"/>
      <c r="H70" s="99"/>
      <c r="I70" s="99"/>
      <c r="J70" s="99"/>
      <c r="K70" s="100"/>
      <c r="L70" s="100"/>
      <c r="M70" s="100"/>
      <c r="N70" s="1"/>
      <c r="O70" s="100"/>
      <c r="P70" s="1"/>
      <c r="Q70" s="1"/>
      <c r="R70" s="1"/>
      <c r="S70" s="1"/>
      <c r="T70" s="1"/>
      <c r="U70" s="1"/>
      <c r="V70" s="1"/>
      <c r="W70" s="1"/>
      <c r="X70" s="1"/>
      <c r="Y70" s="1"/>
      <c r="Z70" s="1"/>
      <c r="AA70" s="1"/>
      <c r="AB70" s="1"/>
      <c r="AC70" s="1"/>
    </row>
    <row r="71" spans="1:50" x14ac:dyDescent="0.3">
      <c r="A71" s="101" t="s">
        <v>88</v>
      </c>
      <c r="B71" s="102">
        <v>27.5</v>
      </c>
      <c r="C71" s="102">
        <v>27.5</v>
      </c>
      <c r="D71" s="102">
        <v>24</v>
      </c>
      <c r="E71" s="102">
        <v>24</v>
      </c>
      <c r="H71" s="103"/>
      <c r="I71" s="103"/>
      <c r="J71" s="103"/>
      <c r="L71" s="50"/>
      <c r="M71" s="50"/>
      <c r="N71" s="1"/>
      <c r="O71" s="50"/>
      <c r="P71" s="1"/>
      <c r="Q71" s="1"/>
      <c r="R71" s="1"/>
      <c r="S71" s="1"/>
      <c r="T71" s="1"/>
      <c r="U71" s="1"/>
      <c r="V71" s="1"/>
      <c r="W71" s="1"/>
      <c r="X71" s="1"/>
      <c r="Y71" s="1"/>
      <c r="Z71" s="1"/>
      <c r="AA71" s="1"/>
      <c r="AB71" s="1"/>
      <c r="AC71" s="1"/>
    </row>
    <row r="72" spans="1:50" x14ac:dyDescent="0.3">
      <c r="A72" s="96" t="s">
        <v>89</v>
      </c>
      <c r="B72" s="96"/>
      <c r="C72" s="96"/>
      <c r="D72" s="96"/>
      <c r="E72" s="96"/>
      <c r="F72" s="96"/>
      <c r="G72" s="104"/>
      <c r="H72" s="86">
        <f t="shared" ref="H72:T72" si="15">G74</f>
        <v>0</v>
      </c>
      <c r="I72" s="86">
        <f t="shared" si="15"/>
        <v>0</v>
      </c>
      <c r="J72" s="86">
        <f t="shared" si="15"/>
        <v>2129811.3199999998</v>
      </c>
      <c r="K72" s="86">
        <f t="shared" si="15"/>
        <v>2129811.3199999998</v>
      </c>
      <c r="L72" s="86">
        <f t="shared" si="15"/>
        <v>2129811.3199999998</v>
      </c>
      <c r="M72" s="86">
        <f t="shared" si="15"/>
        <v>2129811.3199999998</v>
      </c>
      <c r="N72" s="86">
        <f t="shared" si="15"/>
        <v>2129811.3199999998</v>
      </c>
      <c r="O72" s="86">
        <f t="shared" si="15"/>
        <v>2129811.3199999998</v>
      </c>
      <c r="P72" s="86">
        <f t="shared" si="15"/>
        <v>2129811.3199999998</v>
      </c>
      <c r="Q72" s="86">
        <f t="shared" si="15"/>
        <v>2129811.3199999998</v>
      </c>
      <c r="R72" s="86">
        <f t="shared" si="15"/>
        <v>2129811.3199999998</v>
      </c>
      <c r="S72" s="86">
        <f t="shared" si="15"/>
        <v>2129811.3199999998</v>
      </c>
      <c r="T72" s="86">
        <f t="shared" si="15"/>
        <v>2129811.3199999998</v>
      </c>
      <c r="U72" s="86">
        <f>T74</f>
        <v>2129811.3199999998</v>
      </c>
      <c r="V72" s="1"/>
      <c r="W72" s="1"/>
      <c r="X72" s="1"/>
      <c r="Y72" s="1"/>
      <c r="Z72" s="1"/>
      <c r="AA72" s="1"/>
      <c r="AB72" s="1"/>
      <c r="AC72" s="1"/>
    </row>
    <row r="73" spans="1:50" x14ac:dyDescent="0.3">
      <c r="A73" s="96" t="s">
        <v>90</v>
      </c>
      <c r="B73" s="96"/>
      <c r="C73" s="96"/>
      <c r="D73" s="96"/>
      <c r="E73" s="96"/>
      <c r="F73" s="96"/>
      <c r="G73" s="100">
        <f>'App.2-FA Proposed REG ISA'!C62</f>
        <v>0</v>
      </c>
      <c r="H73" s="100">
        <f>'App.2-FA Proposed REG ISA'!D62</f>
        <v>0</v>
      </c>
      <c r="I73" s="100">
        <f>'App.2-FA Proposed REG ISA'!E34</f>
        <v>2129811.3199999998</v>
      </c>
      <c r="J73" s="100">
        <f>'App.2-FA Proposed REG ISA'!F62</f>
        <v>0</v>
      </c>
      <c r="K73" s="100">
        <f>'App.2-FA Proposed REG ISA'!G62</f>
        <v>0</v>
      </c>
      <c r="L73" s="100">
        <f>'App.2-FA Proposed REG ISA'!H62</f>
        <v>0</v>
      </c>
      <c r="M73" s="100">
        <f>'App.2-FA Proposed REG ISA'!I62</f>
        <v>0</v>
      </c>
      <c r="N73" s="100">
        <f>'App.2-FA Proposed REG ISA'!J62</f>
        <v>0</v>
      </c>
      <c r="O73" s="100">
        <f>'App.2-FA Proposed REG ISA'!K62</f>
        <v>0</v>
      </c>
      <c r="P73" s="100">
        <f>'App.2-FA Proposed REG ISA'!L62</f>
        <v>0</v>
      </c>
      <c r="Q73" s="100">
        <f>'App.2-FA Proposed REG ISA'!M62</f>
        <v>0</v>
      </c>
      <c r="R73" s="100">
        <f>'App.2-FA Proposed REG ISA'!N62</f>
        <v>0</v>
      </c>
      <c r="S73" s="100">
        <f>'App.2-FA Proposed REG ISA'!O62</f>
        <v>0</v>
      </c>
      <c r="T73" s="100">
        <f>'App.2-FA Proposed REG ISA'!P62</f>
        <v>0</v>
      </c>
      <c r="U73" s="100">
        <f>'App.2-FA Proposed REG ISA'!Q62</f>
        <v>0</v>
      </c>
      <c r="V73" s="1"/>
      <c r="W73" s="105"/>
      <c r="X73" s="1"/>
      <c r="Y73" s="1"/>
      <c r="Z73" s="1"/>
      <c r="AA73" s="1"/>
      <c r="AB73" s="1"/>
      <c r="AC73" s="1"/>
    </row>
    <row r="74" spans="1:50" x14ac:dyDescent="0.3">
      <c r="A74" s="96" t="s">
        <v>91</v>
      </c>
      <c r="B74" s="96"/>
      <c r="C74" s="96"/>
      <c r="D74" s="96"/>
      <c r="E74" s="96"/>
      <c r="F74" s="96"/>
      <c r="G74" s="86">
        <f t="shared" ref="G74:P74" si="16">SUM(G72:G73)</f>
        <v>0</v>
      </c>
      <c r="H74" s="86">
        <f t="shared" si="16"/>
        <v>0</v>
      </c>
      <c r="I74" s="86">
        <f t="shared" si="16"/>
        <v>2129811.3199999998</v>
      </c>
      <c r="J74" s="86">
        <f t="shared" si="16"/>
        <v>2129811.3199999998</v>
      </c>
      <c r="K74" s="86">
        <f t="shared" si="16"/>
        <v>2129811.3199999998</v>
      </c>
      <c r="L74" s="86">
        <f t="shared" si="16"/>
        <v>2129811.3199999998</v>
      </c>
      <c r="M74" s="86">
        <f t="shared" si="16"/>
        <v>2129811.3199999998</v>
      </c>
      <c r="N74" s="86">
        <f t="shared" si="16"/>
        <v>2129811.3199999998</v>
      </c>
      <c r="O74" s="86">
        <f t="shared" si="16"/>
        <v>2129811.3199999998</v>
      </c>
      <c r="P74" s="86">
        <f t="shared" si="16"/>
        <v>2129811.3199999998</v>
      </c>
      <c r="Q74" s="86">
        <f>SUM(Q72:Q73)</f>
        <v>2129811.3199999998</v>
      </c>
      <c r="R74" s="86">
        <f t="shared" ref="R74:U74" si="17">SUM(R72:R73)</f>
        <v>2129811.3199999998</v>
      </c>
      <c r="S74" s="86">
        <f t="shared" si="17"/>
        <v>2129811.3199999998</v>
      </c>
      <c r="T74" s="86">
        <f t="shared" si="17"/>
        <v>2129811.3199999998</v>
      </c>
      <c r="U74" s="86">
        <f t="shared" si="17"/>
        <v>2129811.3199999998</v>
      </c>
      <c r="V74" s="1"/>
      <c r="W74" s="1"/>
      <c r="X74" s="1"/>
      <c r="Y74" s="1"/>
      <c r="Z74" s="1"/>
      <c r="AA74" s="1"/>
      <c r="AB74" s="1"/>
      <c r="AC74" s="1"/>
    </row>
    <row r="75" spans="1:50" x14ac:dyDescent="0.3">
      <c r="A75" s="96"/>
      <c r="B75" s="96"/>
      <c r="C75" s="96"/>
      <c r="D75" s="96"/>
      <c r="E75" s="96"/>
      <c r="F75" s="96"/>
      <c r="G75" s="84"/>
      <c r="H75" s="84"/>
      <c r="I75" s="84"/>
      <c r="J75" s="84"/>
      <c r="K75" s="84"/>
      <c r="L75" s="84"/>
      <c r="M75" s="50"/>
      <c r="N75" s="1"/>
      <c r="O75" s="50"/>
      <c r="P75" s="1"/>
      <c r="Q75" s="1"/>
      <c r="R75" s="1"/>
      <c r="S75" s="1"/>
      <c r="T75" s="1"/>
      <c r="U75" s="1"/>
      <c r="V75" s="1"/>
      <c r="W75" s="1"/>
      <c r="X75" s="1"/>
      <c r="Y75" s="1"/>
      <c r="Z75" s="1"/>
      <c r="AA75" s="1"/>
      <c r="AB75" s="1"/>
      <c r="AC75" s="1"/>
    </row>
    <row r="76" spans="1:50" x14ac:dyDescent="0.3">
      <c r="A76" s="96" t="s">
        <v>92</v>
      </c>
      <c r="B76" s="96"/>
      <c r="C76" s="96"/>
      <c r="D76" s="96"/>
      <c r="E76" s="96"/>
      <c r="F76" s="96"/>
      <c r="G76" s="102"/>
      <c r="H76" s="86">
        <f>+G79</f>
        <v>0</v>
      </c>
      <c r="I76" s="86">
        <f t="shared" ref="I76:U76" si="18">+H79</f>
        <v>0</v>
      </c>
      <c r="J76" s="86">
        <f t="shared" si="18"/>
        <v>38723.842181818181</v>
      </c>
      <c r="K76" s="86">
        <f t="shared" si="18"/>
        <v>116171.52654545454</v>
      </c>
      <c r="L76" s="86">
        <f t="shared" si="18"/>
        <v>193619.21090909091</v>
      </c>
      <c r="M76" s="86">
        <f t="shared" si="18"/>
        <v>271066.89527272724</v>
      </c>
      <c r="N76" s="86">
        <f t="shared" si="18"/>
        <v>348514.5796363636</v>
      </c>
      <c r="O76" s="86">
        <f t="shared" si="18"/>
        <v>425962.26399999997</v>
      </c>
      <c r="P76" s="86">
        <f t="shared" si="18"/>
        <v>496955.97466666665</v>
      </c>
      <c r="Q76" s="86">
        <f t="shared" si="18"/>
        <v>567949.68533333333</v>
      </c>
      <c r="R76" s="86">
        <f t="shared" si="18"/>
        <v>638943.39599999995</v>
      </c>
      <c r="S76" s="86">
        <f t="shared" si="18"/>
        <v>709937.10666666657</v>
      </c>
      <c r="T76" s="86">
        <f t="shared" si="18"/>
        <v>780930.81733333319</v>
      </c>
      <c r="U76" s="86">
        <f t="shared" si="18"/>
        <v>851924.52799999982</v>
      </c>
      <c r="V76" s="1"/>
      <c r="W76" s="1"/>
      <c r="X76" s="1"/>
      <c r="Y76" s="1"/>
      <c r="Z76" s="1"/>
      <c r="AA76" s="1"/>
      <c r="AB76" s="1"/>
      <c r="AC76" s="1"/>
    </row>
    <row r="77" spans="1:50" x14ac:dyDescent="0.3">
      <c r="A77" s="96" t="s">
        <v>93</v>
      </c>
      <c r="B77" s="96"/>
      <c r="C77" s="96"/>
      <c r="D77" s="96"/>
      <c r="E77" s="96"/>
      <c r="F77" s="96"/>
      <c r="G77" s="84">
        <f>IF(ISERROR(G72/$C$71), 0, G72/$C$71)</f>
        <v>0</v>
      </c>
      <c r="H77" s="84">
        <f t="shared" ref="H77:I77" si="19">IF(ISERROR(H72/$C$71), 0, H72/$C$71)</f>
        <v>0</v>
      </c>
      <c r="I77" s="84">
        <f t="shared" si="19"/>
        <v>0</v>
      </c>
      <c r="J77" s="84">
        <f>IF(ISERROR(J72/$B$71), 0, J72/$B$71)</f>
        <v>77447.684363636363</v>
      </c>
      <c r="K77" s="84">
        <f t="shared" ref="K77" si="20">IF(ISERROR(K72/$B$71), 0, K72/$B$71)</f>
        <v>77447.684363636363</v>
      </c>
      <c r="L77" s="84">
        <f>IF(ISERROR(L72/$C$71), 0, L72/$C$71)</f>
        <v>77447.684363636363</v>
      </c>
      <c r="M77" s="84">
        <f>IF(ISERROR(M72/$C$71), 0, M72/$C$71)</f>
        <v>77447.684363636363</v>
      </c>
      <c r="N77" s="84">
        <f>IF(ISERROR(N72/$C$71), 0, N72/$C$71)</f>
        <v>77447.684363636363</v>
      </c>
      <c r="O77" s="84">
        <f>IF(ISERROR($N$82/$D$71), 0, $N$82/$D$71)</f>
        <v>70993.710666666666</v>
      </c>
      <c r="P77" s="84">
        <f>IF(ISERROR($N$82/$D$71), 0, $N$82/$D$71)</f>
        <v>70993.710666666666</v>
      </c>
      <c r="Q77" s="84">
        <f>IF(ISERROR($N$82/$E$71), 0, $N$82/$E$71)</f>
        <v>70993.710666666666</v>
      </c>
      <c r="R77" s="84">
        <f>IF(ISERROR($N$82/$E$71), 0, $N$82/$E$71)</f>
        <v>70993.710666666666</v>
      </c>
      <c r="S77" s="84">
        <f t="shared" ref="S77:U77" si="21">IF(ISERROR($N$82/$E$71), 0, $N$82/$E$71)</f>
        <v>70993.710666666666</v>
      </c>
      <c r="T77" s="84">
        <f t="shared" si="21"/>
        <v>70993.710666666666</v>
      </c>
      <c r="U77" s="84">
        <f t="shared" si="21"/>
        <v>70993.710666666666</v>
      </c>
      <c r="V77" s="1"/>
      <c r="W77" s="1"/>
      <c r="X77" s="1"/>
      <c r="Y77" s="1"/>
      <c r="Z77" s="1"/>
      <c r="AA77" s="1"/>
      <c r="AB77" s="1"/>
      <c r="AC77" s="1"/>
    </row>
    <row r="78" spans="1:50" x14ac:dyDescent="0.3">
      <c r="A78" s="96" t="s">
        <v>94</v>
      </c>
      <c r="B78" s="96"/>
      <c r="C78" s="1"/>
      <c r="D78" s="1"/>
      <c r="E78" s="1"/>
      <c r="F78" s="1"/>
      <c r="G78" s="50">
        <f>G73/$C$71/2</f>
        <v>0</v>
      </c>
      <c r="H78" s="50">
        <f t="shared" ref="H78:P78" si="22">H73/$C$71/2</f>
        <v>0</v>
      </c>
      <c r="I78" s="50">
        <f>I73/$B$71/2</f>
        <v>38723.842181818181</v>
      </c>
      <c r="J78" s="50">
        <f t="shared" si="22"/>
        <v>0</v>
      </c>
      <c r="K78" s="50">
        <f t="shared" si="22"/>
        <v>0</v>
      </c>
      <c r="L78" s="50">
        <f t="shared" si="22"/>
        <v>0</v>
      </c>
      <c r="M78" s="50">
        <f t="shared" si="22"/>
        <v>0</v>
      </c>
      <c r="N78" s="50">
        <f t="shared" si="22"/>
        <v>0</v>
      </c>
      <c r="O78" s="50">
        <f t="shared" si="22"/>
        <v>0</v>
      </c>
      <c r="P78" s="50">
        <f t="shared" si="22"/>
        <v>0</v>
      </c>
      <c r="Q78" s="50">
        <f>Q73/$C$71/2</f>
        <v>0</v>
      </c>
      <c r="R78" s="50">
        <f t="shared" ref="R78:U78" si="23">R73/$C$71/2</f>
        <v>0</v>
      </c>
      <c r="S78" s="50">
        <f t="shared" si="23"/>
        <v>0</v>
      </c>
      <c r="T78" s="50">
        <f t="shared" si="23"/>
        <v>0</v>
      </c>
      <c r="U78" s="50">
        <f t="shared" si="23"/>
        <v>0</v>
      </c>
      <c r="V78" s="1"/>
      <c r="W78" s="1"/>
      <c r="X78" s="1"/>
      <c r="Y78" s="1"/>
      <c r="Z78" s="1"/>
      <c r="AA78" s="1"/>
      <c r="AB78" s="1"/>
      <c r="AC78" s="1"/>
    </row>
    <row r="79" spans="1:50" x14ac:dyDescent="0.3">
      <c r="A79" s="96" t="s">
        <v>95</v>
      </c>
      <c r="B79" s="96"/>
      <c r="C79" s="96"/>
      <c r="D79" s="96"/>
      <c r="E79" s="96"/>
      <c r="F79" s="96"/>
      <c r="G79" s="86">
        <f t="shared" ref="G79:P79" si="24">SUM(G76+G77+G78)</f>
        <v>0</v>
      </c>
      <c r="H79" s="86">
        <f t="shared" si="24"/>
        <v>0</v>
      </c>
      <c r="I79" s="86">
        <f t="shared" si="24"/>
        <v>38723.842181818181</v>
      </c>
      <c r="J79" s="86">
        <f t="shared" si="24"/>
        <v>116171.52654545454</v>
      </c>
      <c r="K79" s="86">
        <f t="shared" si="24"/>
        <v>193619.21090909091</v>
      </c>
      <c r="L79" s="86">
        <f t="shared" si="24"/>
        <v>271066.89527272724</v>
      </c>
      <c r="M79" s="86">
        <f t="shared" si="24"/>
        <v>348514.5796363636</v>
      </c>
      <c r="N79" s="86">
        <f t="shared" si="24"/>
        <v>425962.26399999997</v>
      </c>
      <c r="O79" s="86">
        <f t="shared" si="24"/>
        <v>496955.97466666665</v>
      </c>
      <c r="P79" s="86">
        <f t="shared" si="24"/>
        <v>567949.68533333333</v>
      </c>
      <c r="Q79" s="86">
        <f>SUM(Q76+Q77+Q78)</f>
        <v>638943.39599999995</v>
      </c>
      <c r="R79" s="86">
        <f t="shared" ref="R79:U79" si="25">SUM(R76+R77+R78)</f>
        <v>709937.10666666657</v>
      </c>
      <c r="S79" s="86">
        <f t="shared" si="25"/>
        <v>780930.81733333319</v>
      </c>
      <c r="T79" s="86">
        <f t="shared" si="25"/>
        <v>851924.52799999982</v>
      </c>
      <c r="U79" s="86">
        <f t="shared" si="25"/>
        <v>922918.23866666644</v>
      </c>
      <c r="V79" s="1"/>
      <c r="W79" s="1"/>
      <c r="X79" s="1"/>
      <c r="Y79" s="1"/>
      <c r="Z79" s="1"/>
      <c r="AA79" s="1"/>
      <c r="AB79" s="1"/>
      <c r="AC79" s="1"/>
    </row>
    <row r="80" spans="1:50" x14ac:dyDescent="0.3">
      <c r="A80" s="96"/>
      <c r="B80" s="96"/>
      <c r="C80" s="96"/>
      <c r="D80" s="96"/>
      <c r="E80" s="96"/>
      <c r="F80" s="96"/>
      <c r="G80" s="50"/>
      <c r="H80" s="50"/>
      <c r="I80" s="50"/>
      <c r="J80" s="50"/>
      <c r="K80" s="50"/>
      <c r="L80" s="50"/>
      <c r="M80" s="50"/>
      <c r="N80" s="50"/>
      <c r="O80" s="50"/>
      <c r="P80" s="50"/>
      <c r="Q80" s="50"/>
      <c r="R80" s="50"/>
      <c r="S80" s="50"/>
      <c r="T80" s="50"/>
      <c r="U80" s="50"/>
      <c r="V80" s="105"/>
      <c r="W80" s="1"/>
      <c r="X80" s="1"/>
      <c r="Y80" s="1"/>
      <c r="Z80" s="1"/>
      <c r="AA80" s="1"/>
      <c r="AB80" s="1"/>
      <c r="AC80" s="1"/>
    </row>
    <row r="81" spans="1:29" x14ac:dyDescent="0.3">
      <c r="A81" s="96" t="s">
        <v>96</v>
      </c>
      <c r="B81" s="96"/>
      <c r="C81" s="96"/>
      <c r="D81" s="96"/>
      <c r="E81" s="96"/>
      <c r="F81" s="96"/>
      <c r="G81" s="50">
        <f t="shared" ref="G81:P81" si="26">G72-G76</f>
        <v>0</v>
      </c>
      <c r="H81" s="50">
        <f t="shared" si="26"/>
        <v>0</v>
      </c>
      <c r="I81" s="50">
        <f t="shared" si="26"/>
        <v>0</v>
      </c>
      <c r="J81" s="50">
        <f t="shared" si="26"/>
        <v>2091087.4778181817</v>
      </c>
      <c r="K81" s="50">
        <f t="shared" si="26"/>
        <v>2013639.7934545453</v>
      </c>
      <c r="L81" s="50">
        <f t="shared" si="26"/>
        <v>1936192.1090909089</v>
      </c>
      <c r="M81" s="50">
        <f t="shared" si="26"/>
        <v>1858744.4247272727</v>
      </c>
      <c r="N81" s="50">
        <f t="shared" si="26"/>
        <v>1781296.7403636363</v>
      </c>
      <c r="O81" s="50">
        <f t="shared" si="26"/>
        <v>1703849.0559999999</v>
      </c>
      <c r="P81" s="50">
        <f t="shared" si="26"/>
        <v>1632855.3453333331</v>
      </c>
      <c r="Q81" s="50">
        <f>Q72-Q76</f>
        <v>1561861.6346666664</v>
      </c>
      <c r="R81" s="50">
        <f t="shared" ref="R81:U81" si="27">R72-R76</f>
        <v>1490867.9239999999</v>
      </c>
      <c r="S81" s="50">
        <f t="shared" si="27"/>
        <v>1419874.2133333334</v>
      </c>
      <c r="T81" s="50">
        <f t="shared" si="27"/>
        <v>1348880.5026666666</v>
      </c>
      <c r="U81" s="50">
        <f t="shared" si="27"/>
        <v>1277886.7919999999</v>
      </c>
      <c r="V81" s="1"/>
      <c r="W81" s="1"/>
      <c r="X81" s="1"/>
      <c r="Y81" s="1"/>
      <c r="Z81" s="1"/>
      <c r="AA81" s="1"/>
      <c r="AB81" s="1"/>
      <c r="AC81" s="1"/>
    </row>
    <row r="82" spans="1:29" x14ac:dyDescent="0.3">
      <c r="A82" s="96" t="s">
        <v>97</v>
      </c>
      <c r="B82" s="96"/>
      <c r="C82" s="96"/>
      <c r="D82" s="96"/>
      <c r="E82" s="96"/>
      <c r="F82" s="96"/>
      <c r="G82" s="86">
        <f t="shared" ref="G82:P82" si="28">G74-G79</f>
        <v>0</v>
      </c>
      <c r="H82" s="86">
        <f t="shared" si="28"/>
        <v>0</v>
      </c>
      <c r="I82" s="86">
        <f t="shared" si="28"/>
        <v>2091087.4778181817</v>
      </c>
      <c r="J82" s="86">
        <f t="shared" si="28"/>
        <v>2013639.7934545453</v>
      </c>
      <c r="K82" s="86">
        <f t="shared" si="28"/>
        <v>1936192.1090909089</v>
      </c>
      <c r="L82" s="86">
        <f t="shared" si="28"/>
        <v>1858744.4247272727</v>
      </c>
      <c r="M82" s="86">
        <f t="shared" si="28"/>
        <v>1781296.7403636363</v>
      </c>
      <c r="N82" s="86">
        <f t="shared" si="28"/>
        <v>1703849.0559999999</v>
      </c>
      <c r="O82" s="86">
        <f t="shared" si="28"/>
        <v>1632855.3453333331</v>
      </c>
      <c r="P82" s="86">
        <f t="shared" si="28"/>
        <v>1561861.6346666664</v>
      </c>
      <c r="Q82" s="86">
        <f>Q74-Q79</f>
        <v>1490867.9239999999</v>
      </c>
      <c r="R82" s="86">
        <f t="shared" ref="R82:U82" si="29">R74-R79</f>
        <v>1419874.2133333334</v>
      </c>
      <c r="S82" s="86">
        <f t="shared" si="29"/>
        <v>1348880.5026666666</v>
      </c>
      <c r="T82" s="86">
        <f t="shared" si="29"/>
        <v>1277886.7919999999</v>
      </c>
      <c r="U82" s="86">
        <f t="shared" si="29"/>
        <v>1206893.0813333334</v>
      </c>
      <c r="V82" s="1"/>
      <c r="W82" s="1"/>
      <c r="X82" s="1"/>
      <c r="Y82" s="1"/>
      <c r="Z82" s="1"/>
      <c r="AA82" s="1"/>
      <c r="AB82" s="1"/>
      <c r="AC82" s="1"/>
    </row>
    <row r="83" spans="1:29" ht="15" thickBot="1" x14ac:dyDescent="0.35">
      <c r="A83" s="99" t="s">
        <v>98</v>
      </c>
      <c r="B83" s="99"/>
      <c r="C83" s="96"/>
      <c r="D83" s="96"/>
      <c r="E83" s="96"/>
      <c r="F83" s="96"/>
      <c r="G83" s="106">
        <f t="shared" ref="G83:P83" si="30">SUM(G81:G82)/2</f>
        <v>0</v>
      </c>
      <c r="H83" s="106">
        <f t="shared" si="30"/>
        <v>0</v>
      </c>
      <c r="I83" s="106">
        <f t="shared" si="30"/>
        <v>1045543.7389090909</v>
      </c>
      <c r="J83" s="106">
        <f t="shared" si="30"/>
        <v>2052363.6356363636</v>
      </c>
      <c r="K83" s="106">
        <f t="shared" si="30"/>
        <v>1974915.951272727</v>
      </c>
      <c r="L83" s="106">
        <f t="shared" si="30"/>
        <v>1897468.2669090908</v>
      </c>
      <c r="M83" s="106">
        <f t="shared" si="30"/>
        <v>1820020.5825454546</v>
      </c>
      <c r="N83" s="106">
        <f t="shared" si="30"/>
        <v>1742572.898181818</v>
      </c>
      <c r="O83" s="106">
        <f t="shared" si="30"/>
        <v>1668352.2006666665</v>
      </c>
      <c r="P83" s="106">
        <f t="shared" si="30"/>
        <v>1597358.4899999998</v>
      </c>
      <c r="Q83" s="106">
        <f>SUM(Q81:Q82)/2</f>
        <v>1526364.779333333</v>
      </c>
      <c r="R83" s="106">
        <f t="shared" ref="R83:U83" si="31">SUM(R81:R82)/2</f>
        <v>1455371.0686666667</v>
      </c>
      <c r="S83" s="106">
        <f t="shared" si="31"/>
        <v>1384377.358</v>
      </c>
      <c r="T83" s="106">
        <f t="shared" si="31"/>
        <v>1313383.6473333333</v>
      </c>
      <c r="U83" s="106">
        <f t="shared" si="31"/>
        <v>1242389.9366666665</v>
      </c>
      <c r="V83" s="1"/>
      <c r="W83" s="1"/>
      <c r="X83" s="1"/>
      <c r="Y83" s="1"/>
      <c r="Z83" s="1"/>
      <c r="AA83" s="1"/>
      <c r="AB83" s="1"/>
      <c r="AC83" s="1"/>
    </row>
    <row r="84" spans="1:29" x14ac:dyDescent="0.3">
      <c r="A84" s="96"/>
      <c r="B84" s="96"/>
      <c r="C84" s="96"/>
      <c r="D84" s="96"/>
      <c r="E84" s="96"/>
      <c r="F84" s="96"/>
      <c r="G84" s="96"/>
      <c r="H84" s="50"/>
      <c r="I84" s="50"/>
      <c r="J84" s="50"/>
      <c r="K84" s="50"/>
      <c r="L84" s="50"/>
      <c r="M84" s="50"/>
      <c r="N84" s="1"/>
      <c r="O84" s="50"/>
      <c r="P84" s="1"/>
      <c r="Q84" s="1"/>
      <c r="R84" s="1"/>
      <c r="S84" s="1"/>
      <c r="T84" s="1"/>
      <c r="U84" s="1"/>
      <c r="V84" s="1"/>
      <c r="W84" s="1"/>
      <c r="X84" s="1"/>
      <c r="Y84" s="1"/>
      <c r="Z84" s="1"/>
      <c r="AA84" s="1"/>
      <c r="AB84" s="1"/>
      <c r="AC84" s="1"/>
    </row>
    <row r="85" spans="1:29" ht="15" thickBot="1" x14ac:dyDescent="0.35">
      <c r="A85" s="98" t="s">
        <v>99</v>
      </c>
      <c r="B85" s="98"/>
      <c r="C85" s="99"/>
      <c r="D85" s="99"/>
      <c r="E85" s="99"/>
      <c r="F85" s="99"/>
      <c r="G85" s="99"/>
      <c r="H85" s="50"/>
      <c r="I85" s="50"/>
      <c r="J85" s="50"/>
      <c r="K85" s="50"/>
      <c r="L85" s="95" t="s">
        <v>28</v>
      </c>
      <c r="M85" s="50"/>
      <c r="N85" s="1"/>
      <c r="O85" s="50"/>
      <c r="P85" s="1"/>
      <c r="Q85" s="1"/>
      <c r="R85" s="1"/>
      <c r="S85" s="1"/>
      <c r="T85" s="1"/>
      <c r="U85" s="1"/>
      <c r="V85" s="1"/>
      <c r="W85" s="1"/>
      <c r="X85" s="1"/>
      <c r="Y85" s="1"/>
      <c r="Z85" s="1"/>
      <c r="AA85" s="1"/>
      <c r="AB85" s="1"/>
      <c r="AC85" s="1"/>
    </row>
    <row r="86" spans="1:29" ht="15" thickBot="1" x14ac:dyDescent="0.35">
      <c r="A86" s="99"/>
      <c r="B86" s="99"/>
      <c r="C86" s="1"/>
      <c r="D86" s="1"/>
      <c r="E86" s="1"/>
      <c r="F86" s="1"/>
      <c r="G86" s="97">
        <f>G69</f>
        <v>2015</v>
      </c>
      <c r="H86" s="97">
        <f>H69</f>
        <v>2016</v>
      </c>
      <c r="I86" s="97">
        <f t="shared" ref="I86:P86" si="32">I69</f>
        <v>2017</v>
      </c>
      <c r="J86" s="97">
        <f t="shared" si="32"/>
        <v>2018</v>
      </c>
      <c r="K86" s="97">
        <f t="shared" si="32"/>
        <v>2019</v>
      </c>
      <c r="L86" s="97">
        <f t="shared" si="32"/>
        <v>2020</v>
      </c>
      <c r="M86" s="97">
        <f t="shared" si="32"/>
        <v>2021</v>
      </c>
      <c r="N86" s="97">
        <f t="shared" si="32"/>
        <v>2022</v>
      </c>
      <c r="O86" s="97">
        <f t="shared" si="32"/>
        <v>2023</v>
      </c>
      <c r="P86" s="97">
        <f t="shared" si="32"/>
        <v>2024</v>
      </c>
      <c r="Q86" s="97">
        <f>Q69</f>
        <v>2025</v>
      </c>
      <c r="R86" s="97">
        <f t="shared" ref="R86:U86" si="33">R69</f>
        <v>2026</v>
      </c>
      <c r="S86" s="97">
        <f t="shared" si="33"/>
        <v>2027</v>
      </c>
      <c r="T86" s="97">
        <f t="shared" si="33"/>
        <v>2028</v>
      </c>
      <c r="U86" s="97">
        <f t="shared" si="33"/>
        <v>2029</v>
      </c>
      <c r="V86" s="1"/>
      <c r="W86" s="1"/>
      <c r="X86" s="1"/>
      <c r="Y86" s="1"/>
      <c r="Z86" s="1"/>
      <c r="AA86" s="1"/>
      <c r="AB86" s="1"/>
      <c r="AC86" s="1"/>
    </row>
    <row r="87" spans="1:29" x14ac:dyDescent="0.3">
      <c r="A87" s="96"/>
      <c r="B87" s="96"/>
      <c r="C87" s="1"/>
      <c r="D87" s="1"/>
      <c r="E87" s="1"/>
      <c r="F87" s="1"/>
      <c r="G87" s="50"/>
      <c r="H87" s="50"/>
      <c r="I87" s="50"/>
      <c r="J87" s="50"/>
      <c r="K87" s="50"/>
      <c r="L87" s="50"/>
      <c r="M87" s="50"/>
      <c r="N87" s="50"/>
      <c r="O87" s="50"/>
      <c r="P87" s="50"/>
      <c r="Q87" s="50"/>
      <c r="R87" s="50"/>
      <c r="S87" s="50"/>
      <c r="T87" s="50"/>
      <c r="U87" s="50"/>
      <c r="V87" s="1"/>
      <c r="W87" s="1"/>
      <c r="X87" s="1"/>
      <c r="Y87" s="1"/>
      <c r="Z87" s="1"/>
      <c r="AA87" s="1"/>
      <c r="AB87" s="1"/>
      <c r="AC87" s="1"/>
    </row>
    <row r="88" spans="1:29" x14ac:dyDescent="0.3">
      <c r="A88" s="96" t="s">
        <v>100</v>
      </c>
      <c r="B88" s="96"/>
      <c r="C88" s="1"/>
      <c r="D88" s="1"/>
      <c r="E88" s="1"/>
      <c r="F88" s="1"/>
      <c r="G88" s="107">
        <f>G72</f>
        <v>0</v>
      </c>
      <c r="H88" s="86">
        <f t="shared" ref="H88:U88" si="34">G96</f>
        <v>0</v>
      </c>
      <c r="I88" s="86">
        <f t="shared" si="34"/>
        <v>0</v>
      </c>
      <c r="J88" s="86">
        <f t="shared" si="34"/>
        <v>2044618.8671999997</v>
      </c>
      <c r="K88" s="86">
        <f t="shared" si="34"/>
        <v>1881049.3578239998</v>
      </c>
      <c r="L88" s="86">
        <f t="shared" si="34"/>
        <v>1730565.4091980797</v>
      </c>
      <c r="M88" s="86">
        <f t="shared" si="34"/>
        <v>1592120.1764622333</v>
      </c>
      <c r="N88" s="86">
        <f t="shared" si="34"/>
        <v>1464750.5623452547</v>
      </c>
      <c r="O88" s="86">
        <f t="shared" si="34"/>
        <v>1347570.5173576344</v>
      </c>
      <c r="P88" s="86">
        <f t="shared" si="34"/>
        <v>1239764.8759690237</v>
      </c>
      <c r="Q88" s="86">
        <f t="shared" si="34"/>
        <v>1140583.6858915018</v>
      </c>
      <c r="R88" s="86">
        <f t="shared" si="34"/>
        <v>1049336.9910201817</v>
      </c>
      <c r="S88" s="86">
        <f t="shared" si="34"/>
        <v>965390.03173856717</v>
      </c>
      <c r="T88" s="86">
        <f t="shared" si="34"/>
        <v>888158.82919948176</v>
      </c>
      <c r="U88" s="86">
        <f t="shared" si="34"/>
        <v>817106.1228635232</v>
      </c>
      <c r="V88" s="1"/>
      <c r="W88" s="1"/>
      <c r="X88" s="1"/>
      <c r="Y88" s="1"/>
      <c r="Z88" s="1"/>
      <c r="AA88" s="1"/>
      <c r="AB88" s="1"/>
      <c r="AC88" s="1"/>
    </row>
    <row r="89" spans="1:29" x14ac:dyDescent="0.3">
      <c r="A89" s="96" t="s">
        <v>90</v>
      </c>
      <c r="B89" s="96"/>
      <c r="C89" s="1"/>
      <c r="D89" s="1"/>
      <c r="E89" s="1"/>
      <c r="F89" s="1"/>
      <c r="G89" s="50">
        <f t="shared" ref="G89:P89" si="35">G73</f>
        <v>0</v>
      </c>
      <c r="H89" s="50">
        <f t="shared" si="35"/>
        <v>0</v>
      </c>
      <c r="I89" s="50">
        <f t="shared" si="35"/>
        <v>2129811.3199999998</v>
      </c>
      <c r="J89" s="50">
        <f t="shared" si="35"/>
        <v>0</v>
      </c>
      <c r="K89" s="50">
        <f t="shared" si="35"/>
        <v>0</v>
      </c>
      <c r="L89" s="50">
        <f t="shared" si="35"/>
        <v>0</v>
      </c>
      <c r="M89" s="50">
        <f t="shared" si="35"/>
        <v>0</v>
      </c>
      <c r="N89" s="50">
        <f t="shared" si="35"/>
        <v>0</v>
      </c>
      <c r="O89" s="50">
        <f t="shared" si="35"/>
        <v>0</v>
      </c>
      <c r="P89" s="50">
        <f t="shared" si="35"/>
        <v>0</v>
      </c>
      <c r="Q89" s="50">
        <f>Q73</f>
        <v>0</v>
      </c>
      <c r="R89" s="50">
        <f t="shared" ref="R89:U89" si="36">R73</f>
        <v>0</v>
      </c>
      <c r="S89" s="50">
        <f t="shared" si="36"/>
        <v>0</v>
      </c>
      <c r="T89" s="50">
        <f t="shared" si="36"/>
        <v>0</v>
      </c>
      <c r="U89" s="50">
        <f t="shared" si="36"/>
        <v>0</v>
      </c>
      <c r="V89" s="105"/>
      <c r="W89" s="1"/>
      <c r="X89" s="1"/>
      <c r="Y89" s="1"/>
      <c r="Z89" s="1"/>
      <c r="AA89" s="1"/>
      <c r="AB89" s="1"/>
      <c r="AC89" s="1"/>
    </row>
    <row r="90" spans="1:29" x14ac:dyDescent="0.3">
      <c r="A90" s="96" t="s">
        <v>101</v>
      </c>
      <c r="B90" s="96"/>
      <c r="C90" s="1"/>
      <c r="D90" s="1"/>
      <c r="E90" s="1"/>
      <c r="F90" s="1"/>
      <c r="G90" s="86">
        <f t="shared" ref="G90:P90" si="37">SUM(G88:G89)</f>
        <v>0</v>
      </c>
      <c r="H90" s="86">
        <f t="shared" si="37"/>
        <v>0</v>
      </c>
      <c r="I90" s="86">
        <f t="shared" si="37"/>
        <v>2129811.3199999998</v>
      </c>
      <c r="J90" s="86">
        <f t="shared" si="37"/>
        <v>2044618.8671999997</v>
      </c>
      <c r="K90" s="86">
        <f t="shared" si="37"/>
        <v>1881049.3578239998</v>
      </c>
      <c r="L90" s="86">
        <f t="shared" si="37"/>
        <v>1730565.4091980797</v>
      </c>
      <c r="M90" s="86">
        <f t="shared" si="37"/>
        <v>1592120.1764622333</v>
      </c>
      <c r="N90" s="86">
        <f t="shared" si="37"/>
        <v>1464750.5623452547</v>
      </c>
      <c r="O90" s="86">
        <f t="shared" si="37"/>
        <v>1347570.5173576344</v>
      </c>
      <c r="P90" s="86">
        <f t="shared" si="37"/>
        <v>1239764.8759690237</v>
      </c>
      <c r="Q90" s="86">
        <f>SUM(Q88:Q89)</f>
        <v>1140583.6858915018</v>
      </c>
      <c r="R90" s="86">
        <f t="shared" ref="R90:U90" si="38">SUM(R88:R89)</f>
        <v>1049336.9910201817</v>
      </c>
      <c r="S90" s="86">
        <f t="shared" si="38"/>
        <v>965390.03173856717</v>
      </c>
      <c r="T90" s="86">
        <f t="shared" si="38"/>
        <v>888158.82919948176</v>
      </c>
      <c r="U90" s="86">
        <f t="shared" si="38"/>
        <v>817106.1228635232</v>
      </c>
      <c r="V90" s="1"/>
      <c r="W90" s="1"/>
      <c r="X90" s="1"/>
      <c r="Y90" s="1"/>
      <c r="Z90" s="1"/>
      <c r="AA90" s="1"/>
      <c r="AB90" s="1"/>
      <c r="AC90" s="1"/>
    </row>
    <row r="91" spans="1:29" x14ac:dyDescent="0.3">
      <c r="A91" s="96" t="s">
        <v>102</v>
      </c>
      <c r="B91" s="96"/>
      <c r="C91" s="1"/>
      <c r="D91" s="1"/>
      <c r="E91" s="1"/>
      <c r="F91" s="1"/>
      <c r="G91" s="50">
        <f t="shared" ref="G91:P91" si="39">G89/2</f>
        <v>0</v>
      </c>
      <c r="H91" s="50">
        <f t="shared" si="39"/>
        <v>0</v>
      </c>
      <c r="I91" s="50">
        <f t="shared" si="39"/>
        <v>1064905.6599999999</v>
      </c>
      <c r="J91" s="50">
        <f t="shared" si="39"/>
        <v>0</v>
      </c>
      <c r="K91" s="50">
        <f t="shared" si="39"/>
        <v>0</v>
      </c>
      <c r="L91" s="50">
        <f t="shared" si="39"/>
        <v>0</v>
      </c>
      <c r="M91" s="50">
        <f t="shared" si="39"/>
        <v>0</v>
      </c>
      <c r="N91" s="50">
        <f t="shared" si="39"/>
        <v>0</v>
      </c>
      <c r="O91" s="50">
        <f t="shared" si="39"/>
        <v>0</v>
      </c>
      <c r="P91" s="50">
        <f t="shared" si="39"/>
        <v>0</v>
      </c>
      <c r="Q91" s="50">
        <f>Q89/2</f>
        <v>0</v>
      </c>
      <c r="R91" s="50">
        <f t="shared" ref="R91:U91" si="40">R89/2</f>
        <v>0</v>
      </c>
      <c r="S91" s="50">
        <f t="shared" si="40"/>
        <v>0</v>
      </c>
      <c r="T91" s="50">
        <f t="shared" si="40"/>
        <v>0</v>
      </c>
      <c r="U91" s="50">
        <f t="shared" si="40"/>
        <v>0</v>
      </c>
      <c r="V91" s="1"/>
      <c r="W91" s="1"/>
      <c r="X91" s="1"/>
      <c r="Y91" s="1"/>
      <c r="Z91" s="1"/>
      <c r="AA91" s="1"/>
      <c r="AB91" s="1"/>
      <c r="AC91" s="1"/>
    </row>
    <row r="92" spans="1:29" x14ac:dyDescent="0.3">
      <c r="A92" s="96" t="s">
        <v>103</v>
      </c>
      <c r="B92" s="96"/>
      <c r="C92" s="1"/>
      <c r="D92" s="1"/>
      <c r="E92" s="1"/>
      <c r="F92" s="1"/>
      <c r="G92" s="86">
        <f t="shared" ref="G92:P92" si="41">G90-G91</f>
        <v>0</v>
      </c>
      <c r="H92" s="86">
        <f t="shared" si="41"/>
        <v>0</v>
      </c>
      <c r="I92" s="86">
        <f t="shared" si="41"/>
        <v>1064905.6599999999</v>
      </c>
      <c r="J92" s="86">
        <f t="shared" si="41"/>
        <v>2044618.8671999997</v>
      </c>
      <c r="K92" s="86">
        <f t="shared" si="41"/>
        <v>1881049.3578239998</v>
      </c>
      <c r="L92" s="86">
        <f t="shared" si="41"/>
        <v>1730565.4091980797</v>
      </c>
      <c r="M92" s="86">
        <f t="shared" si="41"/>
        <v>1592120.1764622333</v>
      </c>
      <c r="N92" s="86">
        <f t="shared" si="41"/>
        <v>1464750.5623452547</v>
      </c>
      <c r="O92" s="86">
        <f t="shared" si="41"/>
        <v>1347570.5173576344</v>
      </c>
      <c r="P92" s="86">
        <f t="shared" si="41"/>
        <v>1239764.8759690237</v>
      </c>
      <c r="Q92" s="86">
        <f>Q90-Q91</f>
        <v>1140583.6858915018</v>
      </c>
      <c r="R92" s="86">
        <f t="shared" ref="R92:U92" si="42">R90-R91</f>
        <v>1049336.9910201817</v>
      </c>
      <c r="S92" s="86">
        <f t="shared" si="42"/>
        <v>965390.03173856717</v>
      </c>
      <c r="T92" s="86">
        <f t="shared" si="42"/>
        <v>888158.82919948176</v>
      </c>
      <c r="U92" s="86">
        <f t="shared" si="42"/>
        <v>817106.1228635232</v>
      </c>
      <c r="V92" s="1"/>
      <c r="W92" s="1"/>
      <c r="X92" s="1"/>
      <c r="Y92" s="1"/>
      <c r="Z92" s="1"/>
      <c r="AA92" s="1"/>
      <c r="AB92" s="1"/>
      <c r="AC92" s="1"/>
    </row>
    <row r="93" spans="1:29" x14ac:dyDescent="0.3">
      <c r="A93" s="96" t="s">
        <v>104</v>
      </c>
      <c r="B93" s="108">
        <v>47</v>
      </c>
      <c r="C93" s="108">
        <v>47</v>
      </c>
      <c r="D93" s="108">
        <v>47</v>
      </c>
      <c r="E93" s="108">
        <v>47</v>
      </c>
      <c r="G93" s="73"/>
      <c r="H93" s="73"/>
      <c r="I93" s="73"/>
      <c r="J93" s="73"/>
      <c r="K93" s="73"/>
      <c r="L93" s="73"/>
      <c r="M93" s="73"/>
      <c r="N93" s="73"/>
      <c r="O93" s="73"/>
      <c r="P93" s="73"/>
      <c r="Q93" s="73"/>
      <c r="R93" s="73"/>
      <c r="S93" s="73"/>
      <c r="T93" s="73"/>
      <c r="U93" s="73"/>
      <c r="V93" s="1"/>
      <c r="W93" s="1"/>
      <c r="X93" s="1"/>
      <c r="Y93" s="1"/>
      <c r="Z93" s="1"/>
      <c r="AA93" s="1"/>
      <c r="AB93" s="1"/>
      <c r="AC93" s="1"/>
    </row>
    <row r="94" spans="1:29" x14ac:dyDescent="0.3">
      <c r="A94" s="96" t="s">
        <v>105</v>
      </c>
      <c r="B94" s="109">
        <v>0.08</v>
      </c>
      <c r="C94" s="109">
        <v>0.08</v>
      </c>
      <c r="D94" s="109">
        <v>0.08</v>
      </c>
      <c r="E94" s="109">
        <v>0.08</v>
      </c>
      <c r="G94" s="31"/>
      <c r="H94" s="31"/>
      <c r="I94" s="31"/>
      <c r="J94" s="31"/>
      <c r="K94" s="31"/>
      <c r="L94" s="31"/>
      <c r="M94" s="31"/>
      <c r="N94" s="31"/>
      <c r="O94" s="31"/>
      <c r="P94" s="31"/>
      <c r="Q94" s="31"/>
      <c r="R94" s="31"/>
      <c r="S94" s="31"/>
      <c r="T94" s="31"/>
      <c r="U94" s="31"/>
      <c r="V94" s="1"/>
      <c r="W94" s="1"/>
      <c r="X94" s="1"/>
      <c r="Y94" s="1"/>
      <c r="Z94" s="1"/>
      <c r="AA94" s="1"/>
      <c r="AB94" s="1"/>
      <c r="AC94" s="1"/>
    </row>
    <row r="95" spans="1:29" x14ac:dyDescent="0.3">
      <c r="A95" s="96" t="s">
        <v>106</v>
      </c>
      <c r="B95" s="96"/>
      <c r="C95" s="1"/>
      <c r="D95" s="1"/>
      <c r="E95" s="1"/>
      <c r="F95" s="1"/>
      <c r="G95" s="86">
        <f>G92*$C$94</f>
        <v>0</v>
      </c>
      <c r="H95" s="86">
        <f t="shared" ref="H95:P95" si="43">H92*$C$94</f>
        <v>0</v>
      </c>
      <c r="I95" s="86">
        <f>I92*$C$94</f>
        <v>85192.452799999999</v>
      </c>
      <c r="J95" s="86">
        <f>J92*$C$94</f>
        <v>163569.50937599997</v>
      </c>
      <c r="K95" s="86">
        <f t="shared" si="43"/>
        <v>150483.94862591999</v>
      </c>
      <c r="L95" s="86">
        <f t="shared" si="43"/>
        <v>138445.23273584637</v>
      </c>
      <c r="M95" s="86">
        <f t="shared" si="43"/>
        <v>127369.61411697867</v>
      </c>
      <c r="N95" s="86">
        <f t="shared" si="43"/>
        <v>117180.04498762038</v>
      </c>
      <c r="O95" s="86">
        <f t="shared" si="43"/>
        <v>107805.64138861075</v>
      </c>
      <c r="P95" s="86">
        <f t="shared" si="43"/>
        <v>99181.190077521896</v>
      </c>
      <c r="Q95" s="86">
        <f>Q92*$C$94</f>
        <v>91246.694871320142</v>
      </c>
      <c r="R95" s="86">
        <f t="shared" ref="R95:U95" si="44">R92*$C$94</f>
        <v>83946.95928161453</v>
      </c>
      <c r="S95" s="86">
        <f t="shared" si="44"/>
        <v>77231.202539085381</v>
      </c>
      <c r="T95" s="86">
        <f t="shared" si="44"/>
        <v>71052.706335958545</v>
      </c>
      <c r="U95" s="86">
        <f t="shared" si="44"/>
        <v>65368.48982908186</v>
      </c>
      <c r="V95" s="1"/>
      <c r="W95" s="1"/>
      <c r="X95" s="1"/>
      <c r="Y95" s="1"/>
      <c r="Z95" s="1"/>
      <c r="AA95" s="1"/>
      <c r="AB95" s="1"/>
      <c r="AC95" s="1"/>
    </row>
    <row r="96" spans="1:29" ht="15" thickBot="1" x14ac:dyDescent="0.35">
      <c r="A96" s="99" t="s">
        <v>107</v>
      </c>
      <c r="B96" s="99"/>
      <c r="C96" s="1"/>
      <c r="D96" s="1"/>
      <c r="E96" s="1"/>
      <c r="F96" s="1"/>
      <c r="G96" s="106">
        <f t="shared" ref="G96:P96" si="45">G90-G95</f>
        <v>0</v>
      </c>
      <c r="H96" s="106">
        <f t="shared" si="45"/>
        <v>0</v>
      </c>
      <c r="I96" s="106">
        <f t="shared" si="45"/>
        <v>2044618.8671999997</v>
      </c>
      <c r="J96" s="106">
        <f t="shared" si="45"/>
        <v>1881049.3578239998</v>
      </c>
      <c r="K96" s="106">
        <f t="shared" si="45"/>
        <v>1730565.4091980797</v>
      </c>
      <c r="L96" s="106">
        <f t="shared" si="45"/>
        <v>1592120.1764622333</v>
      </c>
      <c r="M96" s="106">
        <f t="shared" si="45"/>
        <v>1464750.5623452547</v>
      </c>
      <c r="N96" s="106">
        <f t="shared" si="45"/>
        <v>1347570.5173576344</v>
      </c>
      <c r="O96" s="106">
        <f t="shared" si="45"/>
        <v>1239764.8759690237</v>
      </c>
      <c r="P96" s="106">
        <f t="shared" si="45"/>
        <v>1140583.6858915018</v>
      </c>
      <c r="Q96" s="106">
        <f>Q90-Q95</f>
        <v>1049336.9910201817</v>
      </c>
      <c r="R96" s="106">
        <f t="shared" ref="R96:U96" si="46">R90-R95</f>
        <v>965390.03173856717</v>
      </c>
      <c r="S96" s="106">
        <f t="shared" si="46"/>
        <v>888158.82919948176</v>
      </c>
      <c r="T96" s="106">
        <f t="shared" si="46"/>
        <v>817106.1228635232</v>
      </c>
      <c r="U96" s="106">
        <f t="shared" si="46"/>
        <v>751737.63303444139</v>
      </c>
      <c r="V96" s="1"/>
      <c r="W96" s="1"/>
      <c r="X96" s="1"/>
      <c r="Y96" s="1"/>
      <c r="Z96" s="1"/>
      <c r="AA96" s="1"/>
      <c r="AB96" s="1"/>
      <c r="AC96" s="1"/>
    </row>
    <row r="98" spans="12:16" x14ac:dyDescent="0.3">
      <c r="P98" s="110"/>
    </row>
    <row r="99" spans="12:16" x14ac:dyDescent="0.3">
      <c r="L99" s="171"/>
      <c r="M99" s="171"/>
    </row>
    <row r="100" spans="12:16" x14ac:dyDescent="0.3">
      <c r="L100" s="171"/>
      <c r="M100" s="171"/>
    </row>
    <row r="101" spans="12:16" x14ac:dyDescent="0.3">
      <c r="L101" s="171"/>
      <c r="M101" s="171"/>
    </row>
  </sheetData>
  <mergeCells count="40">
    <mergeCell ref="L17:N17"/>
    <mergeCell ref="O17:Q17"/>
    <mergeCell ref="R17:T17"/>
    <mergeCell ref="U17:W17"/>
    <mergeCell ref="A9:X9"/>
    <mergeCell ref="A10:X10"/>
    <mergeCell ref="A12:X12"/>
    <mergeCell ref="A13:X13"/>
    <mergeCell ref="A15:X15"/>
    <mergeCell ref="U16:W16"/>
    <mergeCell ref="V53:W53"/>
    <mergeCell ref="AP17:AR17"/>
    <mergeCell ref="AS17:AU17"/>
    <mergeCell ref="AV17:AX17"/>
    <mergeCell ref="A48:R49"/>
    <mergeCell ref="A51:C51"/>
    <mergeCell ref="S52:T52"/>
    <mergeCell ref="V52:W52"/>
    <mergeCell ref="X17:Z17"/>
    <mergeCell ref="AA17:AC17"/>
    <mergeCell ref="AD17:AF17"/>
    <mergeCell ref="AG17:AI17"/>
    <mergeCell ref="AJ17:AL17"/>
    <mergeCell ref="AM17:AO17"/>
    <mergeCell ref="F17:H17"/>
    <mergeCell ref="I17:K17"/>
    <mergeCell ref="G53:H53"/>
    <mergeCell ref="J53:K53"/>
    <mergeCell ref="M53:N53"/>
    <mergeCell ref="P53:Q53"/>
    <mergeCell ref="S53:T53"/>
    <mergeCell ref="AQ53:AR53"/>
    <mergeCell ref="AT53:AU53"/>
    <mergeCell ref="AW53:AX53"/>
    <mergeCell ref="Y53:Z53"/>
    <mergeCell ref="AB53:AC53"/>
    <mergeCell ref="AE53:AF53"/>
    <mergeCell ref="AH53:AI53"/>
    <mergeCell ref="AK53:AL53"/>
    <mergeCell ref="AN53:AO53"/>
  </mergeCells>
  <dataValidations disablePrompts="1" count="1">
    <dataValidation allowBlank="1" showInputMessage="1" showErrorMessage="1" promptTitle="Date Format" prompt="E.g:  &quot;August 1, 2011&quot;" sqref="JO7 TK7 ADG7 ANC7 AWY7 BGU7 BQQ7 CAM7 CKI7 CUE7 DEA7 DNW7 DXS7 EHO7 ERK7 FBG7 FLC7 FUY7 GEU7 GOQ7 GYM7 HII7 HSE7 ICA7 ILW7 IVS7 JFO7 JPK7 JZG7 KJC7 KSY7 LCU7 LMQ7 LWM7 MGI7 MQE7 NAA7 NJW7 NTS7 ODO7 ONK7 OXG7 PHC7 PQY7 QAU7 QKQ7 QUM7 REI7 ROE7 RYA7 SHW7 SRS7 TBO7 TLK7 TVG7 UFC7 UOY7 UYU7 VIQ7 VSM7 WCI7 WME7 WWA7" xr:uid="{CA73EE25-A9D8-4A61-9D60-B6557233794D}"/>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8024C-64A4-46E7-A1CB-4AB6160C85C1}">
  <dimension ref="A1:AX98"/>
  <sheetViews>
    <sheetView zoomScaleNormal="100" workbookViewId="0">
      <pane xSplit="5" ySplit="19" topLeftCell="I62" activePane="bottomRight" state="frozen"/>
      <selection pane="topRight" activeCell="E1" sqref="E1"/>
      <selection pane="bottomLeft" activeCell="A20" sqref="A20"/>
      <selection pane="bottomRight" activeCell="N77" sqref="N77"/>
    </sheetView>
  </sheetViews>
  <sheetFormatPr defaultColWidth="8.5546875" defaultRowHeight="14.4" x14ac:dyDescent="0.3"/>
  <cols>
    <col min="1" max="1" width="44.5546875" style="10" customWidth="1"/>
    <col min="2" max="2" width="19.33203125" style="10" customWidth="1"/>
    <col min="3" max="5" width="18" style="10" customWidth="1"/>
    <col min="6" max="19" width="14.5546875" style="10" customWidth="1"/>
    <col min="20" max="20" width="12.5546875" style="10" customWidth="1"/>
    <col min="21" max="38" width="14.5546875" style="10" customWidth="1"/>
    <col min="39" max="39" width="10.33203125" style="10" bestFit="1" customWidth="1"/>
    <col min="40" max="40" width="12.88671875" style="10" bestFit="1" customWidth="1"/>
    <col min="41" max="42" width="10.33203125" style="10" bestFit="1" customWidth="1"/>
    <col min="43" max="43" width="12.88671875" style="10" bestFit="1" customWidth="1"/>
    <col min="44" max="45" width="10.33203125" style="10" bestFit="1" customWidth="1"/>
    <col min="46" max="46" width="12.88671875" style="10" bestFit="1" customWidth="1"/>
    <col min="47" max="48" width="10.33203125" style="10" bestFit="1" customWidth="1"/>
    <col min="49" max="49" width="12.88671875" style="10" bestFit="1" customWidth="1"/>
    <col min="50" max="50" width="10.33203125" style="10" bestFit="1" customWidth="1"/>
    <col min="51" max="16384" width="8.5546875" style="10"/>
  </cols>
  <sheetData>
    <row r="1" spans="1:30" s="2" customFormat="1" x14ac:dyDescent="0.3">
      <c r="A1" s="1"/>
      <c r="B1" s="1"/>
      <c r="C1" s="1"/>
      <c r="D1" s="1"/>
      <c r="E1" s="1"/>
      <c r="F1" s="1"/>
      <c r="G1" s="1"/>
      <c r="H1" s="1"/>
      <c r="I1" s="1"/>
      <c r="J1" s="1"/>
      <c r="K1" s="1"/>
      <c r="L1" s="1"/>
      <c r="M1" s="1"/>
      <c r="N1" s="1"/>
      <c r="O1" s="1"/>
      <c r="P1" s="1"/>
      <c r="Q1" s="1"/>
      <c r="R1" s="1"/>
      <c r="S1" s="1"/>
      <c r="T1" s="3" t="s">
        <v>0</v>
      </c>
      <c r="U1" s="4" t="s">
        <v>112</v>
      </c>
    </row>
    <row r="2" spans="1:30" s="2" customFormat="1" x14ac:dyDescent="0.3">
      <c r="A2" s="1"/>
      <c r="B2" s="1"/>
      <c r="C2" s="1"/>
      <c r="D2" s="1"/>
      <c r="E2" s="1"/>
      <c r="F2" s="1"/>
      <c r="G2" s="1"/>
      <c r="H2" s="1"/>
      <c r="I2" s="1"/>
      <c r="J2" s="1"/>
      <c r="K2" s="1"/>
      <c r="L2" s="1"/>
      <c r="M2" s="1"/>
      <c r="N2" s="1"/>
      <c r="O2" s="1"/>
      <c r="P2" s="1"/>
      <c r="Q2" s="1"/>
      <c r="R2" s="1"/>
      <c r="S2" s="1"/>
      <c r="T2" s="3" t="s">
        <v>1</v>
      </c>
      <c r="U2" s="5" t="s">
        <v>113</v>
      </c>
    </row>
    <row r="3" spans="1:30" s="2" customFormat="1" x14ac:dyDescent="0.3">
      <c r="A3" s="1"/>
      <c r="B3" s="1"/>
      <c r="C3" s="1"/>
      <c r="D3" s="1"/>
      <c r="E3" s="1"/>
      <c r="F3" s="1"/>
      <c r="G3" s="1"/>
      <c r="H3" s="1"/>
      <c r="I3" s="1"/>
      <c r="J3" s="1"/>
      <c r="K3" s="1"/>
      <c r="L3" s="1"/>
      <c r="M3" s="1"/>
      <c r="N3" s="1"/>
      <c r="O3" s="1"/>
      <c r="P3" s="1"/>
      <c r="Q3" s="1"/>
      <c r="R3" s="1"/>
      <c r="S3" s="1"/>
      <c r="T3" s="3" t="s">
        <v>2</v>
      </c>
      <c r="U3" s="5">
        <v>5</v>
      </c>
    </row>
    <row r="4" spans="1:30" s="2" customFormat="1" ht="15.6" x14ac:dyDescent="0.3">
      <c r="A4" s="42"/>
      <c r="B4" s="42"/>
      <c r="C4" s="1"/>
      <c r="D4" s="1"/>
      <c r="E4" s="1"/>
      <c r="F4" s="1"/>
      <c r="G4" s="1"/>
      <c r="H4" s="1"/>
      <c r="I4" s="1"/>
      <c r="J4" s="1"/>
      <c r="K4" s="1"/>
      <c r="L4" s="1"/>
      <c r="M4" s="1"/>
      <c r="N4" s="1"/>
      <c r="O4" s="1"/>
      <c r="P4" s="1"/>
      <c r="Q4" s="1"/>
      <c r="R4" s="1"/>
      <c r="S4" s="1"/>
      <c r="T4" s="3" t="s">
        <v>4</v>
      </c>
      <c r="U4" s="5">
        <v>3</v>
      </c>
    </row>
    <row r="5" spans="1:30" s="2" customFormat="1" x14ac:dyDescent="0.3">
      <c r="A5" s="1"/>
      <c r="B5" s="1"/>
      <c r="C5" s="1"/>
      <c r="D5" s="1"/>
      <c r="E5" s="1"/>
      <c r="F5" s="1"/>
      <c r="G5" s="1"/>
      <c r="H5" s="1"/>
      <c r="I5" s="1"/>
      <c r="J5" s="1"/>
      <c r="K5" s="1"/>
      <c r="L5" s="1"/>
      <c r="M5" s="1"/>
      <c r="N5" s="1"/>
      <c r="O5" s="1"/>
      <c r="P5" s="1"/>
      <c r="Q5" s="1"/>
      <c r="R5" s="1"/>
      <c r="S5" s="1"/>
      <c r="T5" s="3" t="s">
        <v>5</v>
      </c>
      <c r="U5" s="7"/>
    </row>
    <row r="6" spans="1:30" s="2" customFormat="1" x14ac:dyDescent="0.3">
      <c r="A6" s="1"/>
      <c r="B6" s="1"/>
      <c r="C6" s="1"/>
      <c r="D6" s="1"/>
      <c r="E6" s="1"/>
      <c r="F6" s="1"/>
      <c r="G6" s="1"/>
      <c r="H6" s="1"/>
      <c r="I6" s="1"/>
      <c r="J6" s="1"/>
      <c r="K6" s="1"/>
      <c r="L6" s="1"/>
      <c r="M6" s="1"/>
      <c r="N6" s="1"/>
      <c r="O6" s="1"/>
      <c r="P6" s="1"/>
      <c r="Q6" s="1"/>
      <c r="R6" s="1"/>
      <c r="S6" s="1"/>
      <c r="T6" s="3"/>
      <c r="U6" s="4"/>
    </row>
    <row r="7" spans="1:30" s="2" customFormat="1" x14ac:dyDescent="0.3">
      <c r="A7" s="1"/>
      <c r="B7" s="1"/>
      <c r="C7" s="1"/>
      <c r="D7" s="1"/>
      <c r="E7" s="1"/>
      <c r="F7" s="1"/>
      <c r="G7" s="1"/>
      <c r="H7" s="1"/>
      <c r="I7" s="1"/>
      <c r="J7" s="1"/>
      <c r="K7" s="1"/>
      <c r="L7" s="1"/>
      <c r="M7" s="1"/>
      <c r="N7" s="1"/>
      <c r="O7" s="1"/>
      <c r="P7" s="1"/>
      <c r="Q7" s="1"/>
      <c r="R7" s="1"/>
      <c r="S7" s="1"/>
      <c r="T7" s="3" t="s">
        <v>6</v>
      </c>
      <c r="U7" s="174">
        <v>45362</v>
      </c>
    </row>
    <row r="8" spans="1:30" s="2" customFormat="1" x14ac:dyDescent="0.3">
      <c r="A8" s="1"/>
      <c r="B8" s="1"/>
      <c r="C8" s="1"/>
      <c r="D8" s="1"/>
      <c r="E8" s="1"/>
      <c r="F8" s="1"/>
      <c r="G8" s="1"/>
      <c r="H8" s="1"/>
      <c r="I8" s="1"/>
      <c r="J8" s="1"/>
      <c r="K8" s="1"/>
      <c r="L8" s="1"/>
      <c r="M8" s="1"/>
      <c r="N8" s="1"/>
      <c r="O8" s="1"/>
      <c r="P8" s="1"/>
      <c r="Q8" s="1"/>
      <c r="R8" s="1"/>
      <c r="S8" s="1"/>
      <c r="T8" s="1"/>
      <c r="U8" s="1"/>
      <c r="V8" s="1"/>
      <c r="W8" s="1"/>
      <c r="X8" s="1"/>
      <c r="Y8" s="1"/>
      <c r="Z8" s="1"/>
      <c r="AA8" s="8"/>
      <c r="AB8" s="8"/>
      <c r="AC8" s="8"/>
      <c r="AD8" s="8"/>
    </row>
    <row r="9" spans="1:30" s="2" customFormat="1" ht="17.399999999999999" x14ac:dyDescent="0.3">
      <c r="A9" s="182" t="s">
        <v>47</v>
      </c>
      <c r="B9" s="182"/>
      <c r="C9" s="182"/>
      <c r="D9" s="182"/>
      <c r="E9" s="182"/>
      <c r="F9" s="182"/>
      <c r="G9" s="182"/>
      <c r="H9" s="182"/>
      <c r="I9" s="182"/>
      <c r="J9" s="182"/>
      <c r="K9" s="182"/>
      <c r="L9" s="182"/>
      <c r="M9" s="182"/>
      <c r="N9" s="182"/>
      <c r="O9" s="182"/>
      <c r="P9" s="182"/>
      <c r="Q9" s="182"/>
      <c r="R9" s="182"/>
      <c r="S9" s="182"/>
      <c r="T9" s="182"/>
      <c r="U9" s="182"/>
      <c r="V9" s="182"/>
      <c r="W9" s="182"/>
      <c r="X9" s="182"/>
      <c r="Y9" s="9"/>
      <c r="Z9" s="9"/>
      <c r="AA9" s="9"/>
      <c r="AB9" s="8"/>
      <c r="AC9" s="8"/>
      <c r="AD9" s="8"/>
    </row>
    <row r="10" spans="1:30" s="2" customFormat="1" ht="39.75" customHeight="1" x14ac:dyDescent="0.3">
      <c r="A10" s="191" t="s">
        <v>48</v>
      </c>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9"/>
      <c r="Z10" s="9"/>
      <c r="AA10" s="9"/>
      <c r="AB10" s="8"/>
      <c r="AC10" s="8"/>
      <c r="AD10" s="8"/>
    </row>
    <row r="11" spans="1:30" s="2" customFormat="1" ht="17.399999999999999" x14ac:dyDescent="0.3">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8"/>
      <c r="AC11" s="8"/>
      <c r="AD11" s="8"/>
    </row>
    <row r="12" spans="1:30" x14ac:dyDescent="0.3">
      <c r="A12" s="192" t="s">
        <v>49</v>
      </c>
      <c r="B12" s="192"/>
      <c r="C12" s="192"/>
      <c r="D12" s="192"/>
      <c r="E12" s="192"/>
      <c r="F12" s="192"/>
      <c r="G12" s="192"/>
      <c r="H12" s="192"/>
      <c r="I12" s="192"/>
      <c r="J12" s="192"/>
      <c r="K12" s="192"/>
      <c r="L12" s="192"/>
      <c r="M12" s="192"/>
      <c r="N12" s="192"/>
      <c r="O12" s="192"/>
      <c r="P12" s="192"/>
      <c r="Q12" s="192"/>
      <c r="R12" s="192"/>
      <c r="S12" s="192"/>
      <c r="T12" s="192"/>
      <c r="U12" s="192"/>
      <c r="V12" s="192"/>
      <c r="W12" s="192"/>
      <c r="X12" s="192"/>
    </row>
    <row r="13" spans="1:30" x14ac:dyDescent="0.3">
      <c r="A13" s="192" t="s">
        <v>50</v>
      </c>
      <c r="B13" s="192"/>
      <c r="C13" s="192"/>
      <c r="D13" s="192"/>
      <c r="E13" s="192"/>
      <c r="F13" s="192"/>
      <c r="G13" s="192"/>
      <c r="H13" s="192"/>
      <c r="I13" s="192"/>
      <c r="J13" s="192"/>
      <c r="K13" s="192"/>
      <c r="L13" s="192"/>
      <c r="M13" s="192"/>
      <c r="N13" s="192"/>
      <c r="O13" s="192"/>
      <c r="P13" s="192"/>
      <c r="Q13" s="192"/>
      <c r="R13" s="192"/>
      <c r="S13" s="192"/>
      <c r="T13" s="192"/>
      <c r="U13" s="192"/>
      <c r="V13" s="192"/>
      <c r="W13" s="192"/>
      <c r="X13" s="192"/>
    </row>
    <row r="14" spans="1:30" x14ac:dyDescent="0.3">
      <c r="A14" s="10" t="s">
        <v>51</v>
      </c>
    </row>
    <row r="15" spans="1:30" x14ac:dyDescent="0.3">
      <c r="A15" s="192" t="s">
        <v>52</v>
      </c>
      <c r="B15" s="192"/>
      <c r="C15" s="192"/>
      <c r="D15" s="192"/>
      <c r="E15" s="192"/>
      <c r="F15" s="192"/>
      <c r="G15" s="192"/>
      <c r="H15" s="192"/>
      <c r="I15" s="192"/>
      <c r="J15" s="192"/>
      <c r="K15" s="192"/>
      <c r="L15" s="192"/>
      <c r="M15" s="192"/>
      <c r="N15" s="192"/>
      <c r="O15" s="192"/>
      <c r="P15" s="192"/>
      <c r="Q15" s="192"/>
      <c r="R15" s="192"/>
      <c r="S15" s="192"/>
      <c r="T15" s="192"/>
      <c r="U15" s="192"/>
      <c r="V15" s="192"/>
      <c r="W15" s="192"/>
      <c r="X15" s="192"/>
    </row>
    <row r="16" spans="1:30" ht="15" thickBot="1" x14ac:dyDescent="0.35">
      <c r="U16" s="193"/>
      <c r="V16" s="193"/>
      <c r="W16" s="193"/>
    </row>
    <row r="17" spans="1:50" ht="15" thickBot="1" x14ac:dyDescent="0.35">
      <c r="A17" s="3"/>
      <c r="B17" s="3"/>
      <c r="C17" s="43"/>
      <c r="D17" s="43"/>
      <c r="E17" s="3"/>
      <c r="F17" s="185">
        <v>2015</v>
      </c>
      <c r="G17" s="187"/>
      <c r="H17" s="186"/>
      <c r="I17" s="185">
        <v>2016</v>
      </c>
      <c r="J17" s="187"/>
      <c r="K17" s="186"/>
      <c r="L17" s="185">
        <v>2017</v>
      </c>
      <c r="M17" s="187"/>
      <c r="N17" s="186"/>
      <c r="O17" s="185">
        <v>2018</v>
      </c>
      <c r="P17" s="187"/>
      <c r="Q17" s="186"/>
      <c r="R17" s="185">
        <v>2019</v>
      </c>
      <c r="S17" s="187"/>
      <c r="T17" s="186"/>
      <c r="U17" s="185">
        <v>2020</v>
      </c>
      <c r="V17" s="187"/>
      <c r="W17" s="186"/>
      <c r="X17" s="185">
        <v>2021</v>
      </c>
      <c r="Y17" s="187"/>
      <c r="Z17" s="186"/>
      <c r="AA17" s="185">
        <v>2022</v>
      </c>
      <c r="AB17" s="187"/>
      <c r="AC17" s="186"/>
      <c r="AD17" s="185">
        <v>2023</v>
      </c>
      <c r="AE17" s="187"/>
      <c r="AF17" s="186"/>
      <c r="AG17" s="185">
        <v>2024</v>
      </c>
      <c r="AH17" s="187"/>
      <c r="AI17" s="186"/>
      <c r="AJ17" s="185">
        <v>2025</v>
      </c>
      <c r="AK17" s="187"/>
      <c r="AL17" s="186"/>
      <c r="AM17" s="185">
        <v>2026</v>
      </c>
      <c r="AN17" s="187"/>
      <c r="AO17" s="186"/>
      <c r="AP17" s="185">
        <v>2027</v>
      </c>
      <c r="AQ17" s="187"/>
      <c r="AR17" s="186"/>
      <c r="AS17" s="185">
        <v>2028</v>
      </c>
      <c r="AT17" s="187"/>
      <c r="AU17" s="186"/>
      <c r="AV17" s="185">
        <v>2029</v>
      </c>
      <c r="AW17" s="187"/>
      <c r="AX17" s="186"/>
    </row>
    <row r="18" spans="1:50" x14ac:dyDescent="0.3">
      <c r="A18" s="1"/>
      <c r="B18" s="1"/>
      <c r="C18" s="1"/>
      <c r="D18" s="1"/>
      <c r="E18" s="1"/>
      <c r="F18" s="1"/>
      <c r="G18" s="3" t="s">
        <v>53</v>
      </c>
      <c r="H18" s="17" t="s">
        <v>54</v>
      </c>
      <c r="I18" s="1"/>
      <c r="J18" s="3" t="s">
        <v>53</v>
      </c>
      <c r="K18" s="17" t="s">
        <v>54</v>
      </c>
      <c r="L18" s="1"/>
      <c r="M18" s="3" t="s">
        <v>53</v>
      </c>
      <c r="N18" s="17" t="s">
        <v>54</v>
      </c>
      <c r="O18" s="1"/>
      <c r="P18" s="3" t="s">
        <v>53</v>
      </c>
      <c r="Q18" s="17" t="s">
        <v>54</v>
      </c>
      <c r="R18" s="1"/>
      <c r="S18" s="3" t="s">
        <v>53</v>
      </c>
      <c r="T18" s="17" t="s">
        <v>54</v>
      </c>
      <c r="U18" s="1"/>
      <c r="V18" s="3" t="s">
        <v>53</v>
      </c>
      <c r="W18" s="17" t="s">
        <v>54</v>
      </c>
      <c r="X18" s="1"/>
      <c r="Y18" s="3" t="s">
        <v>53</v>
      </c>
      <c r="Z18" s="17" t="s">
        <v>54</v>
      </c>
      <c r="AA18" s="1"/>
      <c r="AB18" s="3" t="s">
        <v>53</v>
      </c>
      <c r="AC18" s="17" t="s">
        <v>54</v>
      </c>
      <c r="AD18" s="1"/>
      <c r="AE18" s="3" t="s">
        <v>53</v>
      </c>
      <c r="AF18" s="17" t="s">
        <v>54</v>
      </c>
      <c r="AG18" s="1"/>
      <c r="AH18" s="3" t="s">
        <v>53</v>
      </c>
      <c r="AI18" s="17" t="s">
        <v>54</v>
      </c>
      <c r="AJ18" s="1"/>
      <c r="AK18" s="3" t="s">
        <v>53</v>
      </c>
      <c r="AL18" s="17" t="s">
        <v>54</v>
      </c>
      <c r="AM18" s="1"/>
      <c r="AN18" s="3" t="s">
        <v>53</v>
      </c>
      <c r="AO18" s="17" t="s">
        <v>54</v>
      </c>
      <c r="AP18" s="1"/>
      <c r="AQ18" s="3" t="s">
        <v>53</v>
      </c>
      <c r="AR18" s="17" t="s">
        <v>54</v>
      </c>
      <c r="AS18" s="1"/>
      <c r="AT18" s="3" t="s">
        <v>53</v>
      </c>
      <c r="AU18" s="17" t="s">
        <v>54</v>
      </c>
      <c r="AV18" s="1"/>
      <c r="AW18" s="3" t="s">
        <v>53</v>
      </c>
      <c r="AX18" s="17" t="s">
        <v>54</v>
      </c>
    </row>
    <row r="19" spans="1:50" x14ac:dyDescent="0.3">
      <c r="A19" s="44"/>
      <c r="B19" s="44"/>
      <c r="C19" s="45"/>
      <c r="D19" s="45"/>
      <c r="E19" s="45"/>
      <c r="F19" s="45" t="s">
        <v>55</v>
      </c>
      <c r="G19" s="46">
        <v>0.06</v>
      </c>
      <c r="H19" s="46">
        <v>0.94</v>
      </c>
      <c r="I19" s="45" t="s">
        <v>55</v>
      </c>
      <c r="J19" s="46">
        <v>0.06</v>
      </c>
      <c r="K19" s="46">
        <v>0.94</v>
      </c>
      <c r="L19" s="45" t="s">
        <v>55</v>
      </c>
      <c r="M19" s="46">
        <v>0.06</v>
      </c>
      <c r="N19" s="46">
        <v>0.94</v>
      </c>
      <c r="O19" s="45" t="s">
        <v>55</v>
      </c>
      <c r="P19" s="46">
        <v>0.06</v>
      </c>
      <c r="Q19" s="46">
        <v>0.94</v>
      </c>
      <c r="R19" s="45" t="s">
        <v>55</v>
      </c>
      <c r="S19" s="46">
        <v>0.06</v>
      </c>
      <c r="T19" s="46">
        <v>0.94</v>
      </c>
      <c r="U19" s="45" t="s">
        <v>55</v>
      </c>
      <c r="V19" s="46">
        <v>0.06</v>
      </c>
      <c r="W19" s="46">
        <v>0.94</v>
      </c>
      <c r="X19" s="45" t="s">
        <v>55</v>
      </c>
      <c r="Y19" s="46">
        <v>0.06</v>
      </c>
      <c r="Z19" s="46">
        <v>0.94</v>
      </c>
      <c r="AA19" s="45" t="s">
        <v>55</v>
      </c>
      <c r="AB19" s="46">
        <v>0.06</v>
      </c>
      <c r="AC19" s="46">
        <v>0.94</v>
      </c>
      <c r="AD19" s="45" t="s">
        <v>55</v>
      </c>
      <c r="AE19" s="46">
        <v>0.06</v>
      </c>
      <c r="AF19" s="46">
        <v>0.94</v>
      </c>
      <c r="AG19" s="45" t="s">
        <v>55</v>
      </c>
      <c r="AH19" s="46">
        <v>0.06</v>
      </c>
      <c r="AI19" s="46">
        <v>0.94</v>
      </c>
      <c r="AJ19" s="45" t="s">
        <v>55</v>
      </c>
      <c r="AK19" s="46">
        <v>0.06</v>
      </c>
      <c r="AL19" s="46">
        <v>0.94</v>
      </c>
      <c r="AM19" s="45" t="s">
        <v>55</v>
      </c>
      <c r="AN19" s="46">
        <v>0.06</v>
      </c>
      <c r="AO19" s="46">
        <v>0.94</v>
      </c>
      <c r="AP19" s="45" t="s">
        <v>55</v>
      </c>
      <c r="AQ19" s="46">
        <v>0.06</v>
      </c>
      <c r="AR19" s="46">
        <v>0.94</v>
      </c>
      <c r="AS19" s="45" t="s">
        <v>55</v>
      </c>
      <c r="AT19" s="46">
        <v>0.06</v>
      </c>
      <c r="AU19" s="46">
        <v>0.94</v>
      </c>
      <c r="AV19" s="45" t="s">
        <v>55</v>
      </c>
      <c r="AW19" s="46">
        <v>0.06</v>
      </c>
      <c r="AX19" s="46">
        <v>0.94</v>
      </c>
    </row>
    <row r="20" spans="1:50" x14ac:dyDescent="0.3">
      <c r="A20" s="3" t="s">
        <v>56</v>
      </c>
      <c r="B20" s="3"/>
      <c r="C20" s="31"/>
      <c r="D20" s="31"/>
      <c r="E20" s="31"/>
      <c r="F20" s="47">
        <f>G83</f>
        <v>0</v>
      </c>
      <c r="G20" s="48">
        <f>F20*G19</f>
        <v>0</v>
      </c>
      <c r="H20" s="49">
        <f>F20*H19</f>
        <v>0</v>
      </c>
      <c r="I20" s="47">
        <f>H83</f>
        <v>0</v>
      </c>
      <c r="J20" s="48">
        <f>I20*J19</f>
        <v>0</v>
      </c>
      <c r="K20" s="49">
        <f>I20*K19</f>
        <v>0</v>
      </c>
      <c r="L20" s="47">
        <f>I83</f>
        <v>0</v>
      </c>
      <c r="M20" s="48">
        <f>L20*M19</f>
        <v>0</v>
      </c>
      <c r="N20" s="49">
        <f>L20*N19</f>
        <v>0</v>
      </c>
      <c r="O20" s="47">
        <f>J83</f>
        <v>0</v>
      </c>
      <c r="P20" s="48">
        <f>O20*P19</f>
        <v>0</v>
      </c>
      <c r="Q20" s="49">
        <f>O20*Q19</f>
        <v>0</v>
      </c>
      <c r="R20" s="47">
        <f>K83</f>
        <v>337083.75401998503</v>
      </c>
      <c r="S20" s="48">
        <f>R20*S19</f>
        <v>20225.025241199102</v>
      </c>
      <c r="T20" s="49">
        <f>R20*T19</f>
        <v>316858.72877878591</v>
      </c>
      <c r="U20" s="47">
        <f>L83</f>
        <v>596881.77028671815</v>
      </c>
      <c r="V20" s="48">
        <f>U20*V19</f>
        <v>35812.90621720309</v>
      </c>
      <c r="W20" s="49">
        <f>U20*W19</f>
        <v>561068.86406951502</v>
      </c>
      <c r="X20" s="47">
        <f>M83</f>
        <v>442310.29478021443</v>
      </c>
      <c r="Y20" s="48">
        <f>X20*Y19</f>
        <v>26538.617686812864</v>
      </c>
      <c r="Z20" s="49">
        <f>X20*Z19</f>
        <v>415771.67709340155</v>
      </c>
      <c r="AA20" s="50">
        <f>N83</f>
        <v>287738.8192737106</v>
      </c>
      <c r="AB20" s="48">
        <f>AA20*AB19</f>
        <v>17264.329156422635</v>
      </c>
      <c r="AC20" s="49">
        <f>AA20*AC19</f>
        <v>270474.49011728796</v>
      </c>
      <c r="AD20" s="50">
        <f>O83</f>
        <v>133167.34376720677</v>
      </c>
      <c r="AE20" s="48">
        <f>AD20*AE19</f>
        <v>7990.0406260324053</v>
      </c>
      <c r="AF20" s="49">
        <f>AD20*AF19</f>
        <v>125177.30314117436</v>
      </c>
      <c r="AG20" s="50">
        <f>P83</f>
        <v>27940.803006977425</v>
      </c>
      <c r="AH20" s="48">
        <f>AG20*AH19</f>
        <v>1676.4481804186455</v>
      </c>
      <c r="AI20" s="49">
        <f>AG20*AI19</f>
        <v>26264.354826558778</v>
      </c>
      <c r="AJ20" s="50">
        <f>Q83</f>
        <v>0</v>
      </c>
      <c r="AK20" s="48">
        <f>AJ20*AK19</f>
        <v>0</v>
      </c>
      <c r="AL20" s="49">
        <f>AJ20*AL19</f>
        <v>0</v>
      </c>
      <c r="AM20" s="50">
        <f>R83</f>
        <v>0</v>
      </c>
      <c r="AN20" s="48">
        <f>AM20*AN19</f>
        <v>0</v>
      </c>
      <c r="AO20" s="49">
        <f>AM20*AO19</f>
        <v>0</v>
      </c>
      <c r="AP20" s="50">
        <f>S83</f>
        <v>0</v>
      </c>
      <c r="AQ20" s="48">
        <f>AP20*AQ19</f>
        <v>0</v>
      </c>
      <c r="AR20" s="49">
        <f>AP20*AR19</f>
        <v>0</v>
      </c>
      <c r="AS20" s="50">
        <f>T83</f>
        <v>0</v>
      </c>
      <c r="AT20" s="48">
        <f>AS20*AT19</f>
        <v>0</v>
      </c>
      <c r="AU20" s="49">
        <f>AS20*AU19</f>
        <v>0</v>
      </c>
      <c r="AV20" s="50">
        <f>U83</f>
        <v>0</v>
      </c>
      <c r="AW20" s="48">
        <f>AV20*AW19</f>
        <v>0</v>
      </c>
      <c r="AX20" s="49">
        <f>AV20*AX19</f>
        <v>0</v>
      </c>
    </row>
    <row r="21" spans="1:50" x14ac:dyDescent="0.3">
      <c r="A21" s="1" t="s">
        <v>57</v>
      </c>
      <c r="B21" s="1"/>
      <c r="C21" s="51"/>
      <c r="D21" s="51"/>
      <c r="E21" s="51"/>
      <c r="F21" s="52">
        <v>0</v>
      </c>
      <c r="G21" s="35">
        <f>F21*G19</f>
        <v>0</v>
      </c>
      <c r="H21" s="49">
        <f>F21*H19</f>
        <v>0</v>
      </c>
      <c r="I21" s="52">
        <v>0</v>
      </c>
      <c r="J21" s="35">
        <f>I21*J19</f>
        <v>0</v>
      </c>
      <c r="K21" s="49">
        <f>I21*K19</f>
        <v>0</v>
      </c>
      <c r="L21" s="52">
        <v>0</v>
      </c>
      <c r="M21" s="35">
        <f>L21*M19</f>
        <v>0</v>
      </c>
      <c r="N21" s="49">
        <f>L21*N19</f>
        <v>0</v>
      </c>
      <c r="O21" s="52">
        <v>0</v>
      </c>
      <c r="P21" s="35">
        <f>O21*P19</f>
        <v>0</v>
      </c>
      <c r="Q21" s="49">
        <f>O21*Q19</f>
        <v>0</v>
      </c>
      <c r="R21" s="52">
        <v>0</v>
      </c>
      <c r="S21" s="35">
        <f>R21*S19</f>
        <v>0</v>
      </c>
      <c r="T21" s="49">
        <f>R21*T19</f>
        <v>0</v>
      </c>
      <c r="U21" s="52">
        <v>0</v>
      </c>
      <c r="V21" s="35">
        <f>U21*V19</f>
        <v>0</v>
      </c>
      <c r="W21" s="49">
        <f>U21*W19</f>
        <v>0</v>
      </c>
      <c r="X21" s="52">
        <v>0</v>
      </c>
      <c r="Y21" s="35">
        <f>X21*Y19</f>
        <v>0</v>
      </c>
      <c r="Z21" s="49">
        <f>X21*Z19</f>
        <v>0</v>
      </c>
      <c r="AA21" s="52">
        <v>0</v>
      </c>
      <c r="AB21" s="35">
        <f>AA21*AB19</f>
        <v>0</v>
      </c>
      <c r="AC21" s="49">
        <f>AA21*AC19</f>
        <v>0</v>
      </c>
      <c r="AD21" s="52">
        <v>0</v>
      </c>
      <c r="AE21" s="35">
        <f>AD21*AE19</f>
        <v>0</v>
      </c>
      <c r="AF21" s="49">
        <f>AD21*AF19</f>
        <v>0</v>
      </c>
      <c r="AG21" s="52">
        <v>0</v>
      </c>
      <c r="AH21" s="35">
        <f>AG21*AH19</f>
        <v>0</v>
      </c>
      <c r="AI21" s="49">
        <f>AG21*AI19</f>
        <v>0</v>
      </c>
      <c r="AJ21" s="52">
        <v>0</v>
      </c>
      <c r="AK21" s="35">
        <f>AJ21*AK19</f>
        <v>0</v>
      </c>
      <c r="AL21" s="49">
        <f>AJ21*AL19</f>
        <v>0</v>
      </c>
      <c r="AM21" s="52">
        <v>0</v>
      </c>
      <c r="AN21" s="35">
        <f>AM21*AN19</f>
        <v>0</v>
      </c>
      <c r="AO21" s="49">
        <f>AM21*AO19</f>
        <v>0</v>
      </c>
      <c r="AP21" s="52">
        <v>0</v>
      </c>
      <c r="AQ21" s="35">
        <f>AP21*AQ19</f>
        <v>0</v>
      </c>
      <c r="AR21" s="49">
        <f>AP21*AR19</f>
        <v>0</v>
      </c>
      <c r="AS21" s="52">
        <v>0</v>
      </c>
      <c r="AT21" s="35">
        <f>AS21*AT19</f>
        <v>0</v>
      </c>
      <c r="AU21" s="49">
        <f>AS21*AU19</f>
        <v>0</v>
      </c>
      <c r="AV21" s="52">
        <v>0</v>
      </c>
      <c r="AW21" s="35">
        <f>AV21*AW19</f>
        <v>0</v>
      </c>
      <c r="AX21" s="49">
        <f>AV21*AX19</f>
        <v>0</v>
      </c>
    </row>
    <row r="22" spans="1:50" x14ac:dyDescent="0.3">
      <c r="A22" s="1" t="s">
        <v>58</v>
      </c>
      <c r="B22" s="1"/>
      <c r="C22" s="51"/>
      <c r="D22" s="51"/>
      <c r="E22" s="51"/>
      <c r="F22" s="52">
        <v>0</v>
      </c>
      <c r="G22" s="35">
        <f>F22*G19</f>
        <v>0</v>
      </c>
      <c r="H22" s="35">
        <f>F22*H19</f>
        <v>0</v>
      </c>
      <c r="I22" s="52">
        <v>0</v>
      </c>
      <c r="J22" s="35">
        <f>I22*J19</f>
        <v>0</v>
      </c>
      <c r="K22" s="35">
        <f>I22*K19</f>
        <v>0</v>
      </c>
      <c r="L22" s="52">
        <v>0</v>
      </c>
      <c r="M22" s="35">
        <f>L22*M19</f>
        <v>0</v>
      </c>
      <c r="N22" s="35">
        <f>L22*N19</f>
        <v>0</v>
      </c>
      <c r="O22" s="52">
        <v>0</v>
      </c>
      <c r="P22" s="35">
        <f>O22*P19</f>
        <v>0</v>
      </c>
      <c r="Q22" s="35">
        <f>O22*Q19</f>
        <v>0</v>
      </c>
      <c r="R22" s="52">
        <v>0</v>
      </c>
      <c r="S22" s="35">
        <f>R22*S19</f>
        <v>0</v>
      </c>
      <c r="T22" s="35">
        <f>R22*T19</f>
        <v>0</v>
      </c>
      <c r="U22" s="52">
        <v>0</v>
      </c>
      <c r="V22" s="35">
        <f>U22*V19</f>
        <v>0</v>
      </c>
      <c r="W22" s="35">
        <f>U22*W19</f>
        <v>0</v>
      </c>
      <c r="X22" s="52">
        <v>0</v>
      </c>
      <c r="Y22" s="35">
        <f>X22*Y19</f>
        <v>0</v>
      </c>
      <c r="Z22" s="35">
        <f>X22*Z19</f>
        <v>0</v>
      </c>
      <c r="AA22" s="52">
        <v>0</v>
      </c>
      <c r="AB22" s="35">
        <f>AA22*AB19</f>
        <v>0</v>
      </c>
      <c r="AC22" s="35">
        <f>AA22*AC19</f>
        <v>0</v>
      </c>
      <c r="AD22" s="52">
        <v>0</v>
      </c>
      <c r="AE22" s="35">
        <f>AD22*AE19</f>
        <v>0</v>
      </c>
      <c r="AF22" s="35">
        <f>AD22*AF19</f>
        <v>0</v>
      </c>
      <c r="AG22" s="52">
        <v>0</v>
      </c>
      <c r="AH22" s="35">
        <f>AG22*AH19</f>
        <v>0</v>
      </c>
      <c r="AI22" s="35">
        <f>AG22*AI19</f>
        <v>0</v>
      </c>
      <c r="AJ22" s="52">
        <v>0</v>
      </c>
      <c r="AK22" s="35">
        <f>AJ22*AK19</f>
        <v>0</v>
      </c>
      <c r="AL22" s="35">
        <f>AJ22*AL19</f>
        <v>0</v>
      </c>
      <c r="AM22" s="52">
        <v>0</v>
      </c>
      <c r="AN22" s="35">
        <f>AM22*AN19</f>
        <v>0</v>
      </c>
      <c r="AO22" s="35">
        <f>AM22*AO19</f>
        <v>0</v>
      </c>
      <c r="AP22" s="52">
        <v>0</v>
      </c>
      <c r="AQ22" s="35">
        <f>AP22*AQ19</f>
        <v>0</v>
      </c>
      <c r="AR22" s="35">
        <f>AP22*AR19</f>
        <v>0</v>
      </c>
      <c r="AS22" s="52">
        <v>0</v>
      </c>
      <c r="AT22" s="35">
        <f>AS22*AT19</f>
        <v>0</v>
      </c>
      <c r="AU22" s="35">
        <f>AS22*AU19</f>
        <v>0</v>
      </c>
      <c r="AV22" s="52">
        <v>0</v>
      </c>
      <c r="AW22" s="35">
        <f>AV22*AW19</f>
        <v>0</v>
      </c>
      <c r="AX22" s="35">
        <f>AV22*AX19</f>
        <v>0</v>
      </c>
    </row>
    <row r="23" spans="1:50" x14ac:dyDescent="0.3">
      <c r="A23" s="20" t="s">
        <v>59</v>
      </c>
      <c r="B23" s="53" t="s">
        <v>118</v>
      </c>
      <c r="C23" s="54" t="s">
        <v>115</v>
      </c>
      <c r="D23" s="178" t="s">
        <v>116</v>
      </c>
      <c r="E23" s="54" t="s">
        <v>117</v>
      </c>
      <c r="G23" s="35"/>
      <c r="H23" s="35"/>
      <c r="I23" s="52"/>
      <c r="J23" s="35"/>
      <c r="K23" s="35"/>
      <c r="L23" s="52"/>
      <c r="M23" s="35"/>
      <c r="N23" s="35"/>
      <c r="O23" s="52"/>
      <c r="P23" s="35"/>
      <c r="Q23" s="35"/>
      <c r="R23" s="52"/>
      <c r="S23" s="35"/>
      <c r="T23" s="35"/>
      <c r="U23" s="52"/>
      <c r="V23" s="35"/>
      <c r="W23" s="35"/>
      <c r="X23" s="52"/>
      <c r="Y23" s="35"/>
      <c r="Z23" s="35"/>
      <c r="AA23" s="52"/>
      <c r="AB23" s="35"/>
      <c r="AC23" s="35"/>
      <c r="AD23" s="52"/>
      <c r="AE23" s="35"/>
      <c r="AF23" s="35"/>
      <c r="AG23" s="52"/>
      <c r="AH23" s="35"/>
      <c r="AI23" s="35"/>
      <c r="AJ23" s="52"/>
      <c r="AK23" s="35"/>
      <c r="AL23" s="35"/>
      <c r="AM23" s="52"/>
      <c r="AN23" s="35"/>
      <c r="AO23" s="35"/>
      <c r="AP23" s="52"/>
      <c r="AQ23" s="35"/>
      <c r="AR23" s="35"/>
      <c r="AS23" s="52"/>
      <c r="AT23" s="35"/>
      <c r="AU23" s="35"/>
      <c r="AV23" s="52"/>
      <c r="AW23" s="35"/>
      <c r="AX23" s="35"/>
    </row>
    <row r="24" spans="1:50" x14ac:dyDescent="0.3">
      <c r="A24" s="55" t="s">
        <v>60</v>
      </c>
      <c r="B24" s="56">
        <v>6.4163999999999999E-2</v>
      </c>
      <c r="C24" s="56">
        <v>7.2999999999999995E-2</v>
      </c>
      <c r="D24" s="56">
        <v>7.2999999999999995E-2</v>
      </c>
      <c r="E24" s="56">
        <v>7.0199999999999999E-2</v>
      </c>
      <c r="G24" s="57">
        <f>IF(AND(F$17&gt;=$C$23, F$17&lt;$E$23),(G21+G22)*$C$24,(G21+G22)*$E$24)</f>
        <v>0</v>
      </c>
      <c r="H24" s="58">
        <f>IF(AND(F$17&gt;=$C$23, F$17&lt;$E$23),(H22)*$C$24,(H22)*$E$24)</f>
        <v>0</v>
      </c>
      <c r="I24" s="59"/>
      <c r="J24" s="57">
        <f>IF(AND(I$17&gt;=$C$23, I$17&lt;$E$23),(J21+J22)*$C$24,(J21+J22)*$E$24)</f>
        <v>0</v>
      </c>
      <c r="K24" s="58">
        <f>IF(AND(I$17&gt;=$C$23, I$17&lt;$E$23),(K22)*$C$24,(K22)*$E$24)</f>
        <v>0</v>
      </c>
      <c r="L24" s="59"/>
      <c r="M24" s="57">
        <f>IF(AND(L$17&gt;=$C$23, L$17&lt;$E$23),(M21+M22)*$C$24,(M21+M22)*$E$24)</f>
        <v>0</v>
      </c>
      <c r="N24" s="58">
        <f>IF(AND(L$17&gt;=$C$23, L$17&lt;$E$23),(N22)*$C$24,(N22)*$E$24)</f>
        <v>0</v>
      </c>
      <c r="O24" s="59"/>
      <c r="P24" s="57">
        <f>IF(AND(O$17&gt;=$C$23, O$17&lt;$E$23),(P21+P22)*$C$24,(P21+P22)*$E$24)</f>
        <v>0</v>
      </c>
      <c r="Q24" s="58">
        <f>IF(AND(O$17&gt;=$C$23, O$17&lt;$E$23),(Q22)*$C$24,(Q22)*$E$24)</f>
        <v>0</v>
      </c>
      <c r="R24" s="59"/>
      <c r="S24" s="57">
        <f>IF(AND(R$17&gt;=$C$23, R$17&lt;$E$23),(S21+S22)*$C$24,(S21+S22)*$E$24)</f>
        <v>0</v>
      </c>
      <c r="T24" s="58">
        <f>IF(AND(R$17&gt;=$C$23, R$17&lt;$E$23),(T22)*$C$24,(T22)*$E$24)</f>
        <v>0</v>
      </c>
      <c r="U24" s="59"/>
      <c r="V24" s="57">
        <f>IF(AND(U$17&gt;=$C$23, U$17&lt;$E$23),(V21+V22)*$C$24,(V21+V22)*$E$24)</f>
        <v>0</v>
      </c>
      <c r="W24" s="58">
        <f>IF(AND(U$17&gt;=$C$23, U$17&lt;$E$23),(W22)*$C$24,(W22)*$E$24)</f>
        <v>0</v>
      </c>
      <c r="X24" s="59"/>
      <c r="Y24" s="57">
        <f>IF(AND(X$17&gt;=$C$23, X$17&lt;$E$23),(Y21+Y22)*$C$24,(Y21+Y22)*$E$24)</f>
        <v>0</v>
      </c>
      <c r="Z24" s="58">
        <f>IF(AND(X$17&gt;=$C$23, X$17&lt;$E$23),(Z22)*$C$24,(Z22)*$E$24)</f>
        <v>0</v>
      </c>
      <c r="AA24" s="59"/>
      <c r="AB24" s="57">
        <f>IF(AND(AA$17&gt;=$C$23, AA$17&lt;$E$23),(AB21+AB22)*$C$24,(AB21+AB22)*$E$24)</f>
        <v>0</v>
      </c>
      <c r="AC24" s="58">
        <f>IF(AND(AA$17&gt;=$C$23, AA$17&lt;$E$23),(AC22)*$C$24,(AC22)*$E$24)</f>
        <v>0</v>
      </c>
      <c r="AD24" s="59"/>
      <c r="AE24" s="57">
        <f>IF(AND(AD$17&gt;=$C$23, AD$17&lt;$E$23),(AE21+AE22)*$C$24,(AE21+AE22)*$E$24)</f>
        <v>0</v>
      </c>
      <c r="AF24" s="58">
        <f>IF(AND(AD$17&gt;=$C$23, AD$17&lt;$E$23),(AF22)*$C$24,(AF22)*$E$24)</f>
        <v>0</v>
      </c>
      <c r="AG24" s="59"/>
      <c r="AH24" s="57">
        <f>IF(AND(AG$17&gt;=$C$23, AG$17&lt;$E$23),(AH21+AH22)*$C$24,(AH21+AH22)*$E$24)</f>
        <v>0</v>
      </c>
      <c r="AI24" s="58">
        <f>IF(AND(AG$17&gt;=$C$23, AG$17&lt;$E$23),(AI22)*$C$24,(AI22)*$E$24)</f>
        <v>0</v>
      </c>
      <c r="AJ24" s="59"/>
      <c r="AK24" s="57">
        <f>IF(AND(AJ$17&gt;=$C$23, AJ$17&lt;$E$23),(AK21+AK22)*$C$24,(AK21+AK22)*$E$24)</f>
        <v>0</v>
      </c>
      <c r="AL24" s="58">
        <f>IF(AND(AJ$17&gt;=$C$23, AJ$17&lt;$E$23),(AL22)*$C$24,(AL22)*$E$24)</f>
        <v>0</v>
      </c>
      <c r="AM24" s="59"/>
      <c r="AN24" s="57">
        <f>IF(AND(AM$17&gt;=$C$23, AM$17&lt;$E$23),(AN21+AN22)*$C$24,(AN21+AN22)*$E$24)</f>
        <v>0</v>
      </c>
      <c r="AO24" s="58">
        <f>IF(AND(AM$17&gt;=$C$23, AM$17&lt;$E$23),(AO22)*$C$24,(AO22)*$E$24)</f>
        <v>0</v>
      </c>
      <c r="AP24" s="59"/>
      <c r="AQ24" s="57">
        <f>IF(AND(AP$17&gt;=$C$23, AP$17&lt;$E$23),(AQ21+AQ22)*$C$24,(AQ21+AQ22)*$E$24)</f>
        <v>0</v>
      </c>
      <c r="AR24" s="58">
        <f>IF(AND(AP$17&gt;=$C$23, AP$17&lt;$E$23),(AR22)*$C$24,(AR22)*$E$24)</f>
        <v>0</v>
      </c>
      <c r="AS24" s="59"/>
      <c r="AT24" s="57">
        <f>IF(AND(AS$17&gt;=$C$23, AS$17&lt;$E$23),(AT21+AT22)*$C$24,(AT21+AT22)*$E$24)</f>
        <v>0</v>
      </c>
      <c r="AU24" s="58">
        <f>IF(AND(AS$17&gt;=$C$23, AS$17&lt;$E$23),(AU22)*$C$24,(AU22)*$E$24)</f>
        <v>0</v>
      </c>
      <c r="AV24" s="59"/>
      <c r="AW24" s="57">
        <f>IF(AND(AV$17&gt;=$C$23, AV$17&lt;$E$23),(AW21+AW22)*$C$24,(AW21+AW22)*$E$24)</f>
        <v>0</v>
      </c>
      <c r="AX24" s="58">
        <f>IF(AND(AV$17&gt;=$C$23, AV$17&lt;$E$23),(AX22)*$C$24,(AX22)*$E$24)</f>
        <v>0</v>
      </c>
    </row>
    <row r="25" spans="1:50" x14ac:dyDescent="0.3">
      <c r="A25" s="3" t="s">
        <v>61</v>
      </c>
      <c r="B25" s="1"/>
      <c r="C25" s="1"/>
      <c r="D25" s="1"/>
      <c r="E25" s="1"/>
      <c r="G25" s="35">
        <f>SUM(G20+G24)</f>
        <v>0</v>
      </c>
      <c r="H25" s="35">
        <f>SUM(H20+H24)</f>
        <v>0</v>
      </c>
      <c r="I25" s="1"/>
      <c r="J25" s="35">
        <f>SUM(J20+J24)</f>
        <v>0</v>
      </c>
      <c r="K25" s="35">
        <f>SUM(K20+K24)</f>
        <v>0</v>
      </c>
      <c r="L25" s="1"/>
      <c r="M25" s="35">
        <f>SUM(M20+M24)</f>
        <v>0</v>
      </c>
      <c r="N25" s="35">
        <f>SUM(N20+N24)</f>
        <v>0</v>
      </c>
      <c r="O25" s="1"/>
      <c r="P25" s="35">
        <f>SUM(P20+P24)</f>
        <v>0</v>
      </c>
      <c r="Q25" s="35">
        <f>SUM(Q20+Q24)</f>
        <v>0</v>
      </c>
      <c r="R25" s="1"/>
      <c r="S25" s="35">
        <f>SUM(S20+S24)</f>
        <v>20225.025241199102</v>
      </c>
      <c r="T25" s="35">
        <f>SUM(T20+T24)</f>
        <v>316858.72877878591</v>
      </c>
      <c r="U25" s="1"/>
      <c r="V25" s="35">
        <f>SUM(V20+V24)</f>
        <v>35812.90621720309</v>
      </c>
      <c r="W25" s="35">
        <f>SUM(W20+W24)</f>
        <v>561068.86406951502</v>
      </c>
      <c r="X25" s="1"/>
      <c r="Y25" s="35">
        <f>SUM(Y20+Y24)</f>
        <v>26538.617686812864</v>
      </c>
      <c r="Z25" s="35">
        <f>SUM(Z20+Z24)</f>
        <v>415771.67709340155</v>
      </c>
      <c r="AA25" s="1"/>
      <c r="AB25" s="35">
        <f>SUM(AB20+AB24)</f>
        <v>17264.329156422635</v>
      </c>
      <c r="AC25" s="35">
        <f>SUM(AC20+AC24)</f>
        <v>270474.49011728796</v>
      </c>
      <c r="AD25" s="1"/>
      <c r="AE25" s="35">
        <f>SUM(AE20+AE24)</f>
        <v>7990.0406260324053</v>
      </c>
      <c r="AF25" s="35">
        <f>SUM(AF20+AF24)</f>
        <v>125177.30314117436</v>
      </c>
      <c r="AG25" s="1"/>
      <c r="AH25" s="35">
        <f>SUM(AH20+AH24)</f>
        <v>1676.4481804186455</v>
      </c>
      <c r="AI25" s="35">
        <f>SUM(AI20+AI24)</f>
        <v>26264.354826558778</v>
      </c>
      <c r="AJ25" s="1"/>
      <c r="AK25" s="35">
        <f>SUM(AK20+AK24)</f>
        <v>0</v>
      </c>
      <c r="AL25" s="35">
        <f>SUM(AL20+AL24)</f>
        <v>0</v>
      </c>
      <c r="AM25" s="1"/>
      <c r="AN25" s="35">
        <f>SUM(AN20+AN24)</f>
        <v>0</v>
      </c>
      <c r="AO25" s="35">
        <f>SUM(AO20+AO24)</f>
        <v>0</v>
      </c>
      <c r="AP25" s="1"/>
      <c r="AQ25" s="35">
        <f>SUM(AQ20+AQ24)</f>
        <v>0</v>
      </c>
      <c r="AR25" s="35">
        <f>SUM(AR20+AR24)</f>
        <v>0</v>
      </c>
      <c r="AS25" s="1"/>
      <c r="AT25" s="35">
        <f>SUM(AT20+AT24)</f>
        <v>0</v>
      </c>
      <c r="AU25" s="35">
        <f>SUM(AU20+AU24)</f>
        <v>0</v>
      </c>
      <c r="AV25" s="1"/>
      <c r="AW25" s="35">
        <f>SUM(AW20+AW24)</f>
        <v>0</v>
      </c>
      <c r="AX25" s="35">
        <f>SUM(AX20+AX24)</f>
        <v>0</v>
      </c>
    </row>
    <row r="26" spans="1:50" x14ac:dyDescent="0.3">
      <c r="A26" s="1"/>
      <c r="B26" s="1"/>
      <c r="C26" s="1"/>
      <c r="D26" s="1"/>
      <c r="E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row>
    <row r="27" spans="1:50" x14ac:dyDescent="0.3">
      <c r="A27" s="20" t="s">
        <v>59</v>
      </c>
      <c r="B27" s="54" t="s">
        <v>118</v>
      </c>
      <c r="C27" s="54" t="s">
        <v>115</v>
      </c>
      <c r="D27" s="178" t="s">
        <v>116</v>
      </c>
      <c r="E27" s="54" t="s">
        <v>117</v>
      </c>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row>
    <row r="28" spans="1:50" x14ac:dyDescent="0.3">
      <c r="A28" s="1" t="s">
        <v>62</v>
      </c>
      <c r="B28" s="60">
        <v>0.04</v>
      </c>
      <c r="C28" s="60">
        <v>0.04</v>
      </c>
      <c r="D28" s="60">
        <v>0.04</v>
      </c>
      <c r="E28" s="60">
        <v>0.04</v>
      </c>
      <c r="G28" s="35">
        <f>G25*$B$28</f>
        <v>0</v>
      </c>
      <c r="H28" s="35">
        <f>H25*$B$28</f>
        <v>0</v>
      </c>
      <c r="I28" s="31"/>
      <c r="J28" s="35">
        <f>J25*$B$28</f>
        <v>0</v>
      </c>
      <c r="K28" s="35">
        <f>K25*$B$28</f>
        <v>0</v>
      </c>
      <c r="L28" s="31"/>
      <c r="M28" s="35">
        <f>M25*$B$28</f>
        <v>0</v>
      </c>
      <c r="N28" s="35">
        <f>N25*$B$28</f>
        <v>0</v>
      </c>
      <c r="O28" s="31"/>
      <c r="P28" s="35">
        <f>P25*$B$28</f>
        <v>0</v>
      </c>
      <c r="Q28" s="35">
        <f>Q25*$B$28</f>
        <v>0</v>
      </c>
      <c r="R28" s="31"/>
      <c r="S28" s="35">
        <f>S25*$B$28</f>
        <v>809.00100964796411</v>
      </c>
      <c r="T28" s="35">
        <f>T25*$B$28</f>
        <v>12674.349151151437</v>
      </c>
      <c r="U28" s="31"/>
      <c r="V28" s="35">
        <f>V25*$C$28</f>
        <v>1432.5162486881236</v>
      </c>
      <c r="W28" s="35">
        <f>W25*$C$28</f>
        <v>22442.754562780603</v>
      </c>
      <c r="X28" s="31"/>
      <c r="Y28" s="35">
        <f>Y25*$C$28</f>
        <v>1061.5447074725146</v>
      </c>
      <c r="Z28" s="35">
        <f>Z25*$C$28</f>
        <v>16630.867083736062</v>
      </c>
      <c r="AA28" s="31"/>
      <c r="AB28" s="35">
        <f>AB25*$C$28</f>
        <v>690.57316625690544</v>
      </c>
      <c r="AC28" s="35">
        <f>AC25*$C$28</f>
        <v>10818.979604691518</v>
      </c>
      <c r="AD28" s="31"/>
      <c r="AE28" s="35">
        <f>AE25*$C$28</f>
        <v>319.60162504129624</v>
      </c>
      <c r="AF28" s="35">
        <f>AF25*$C$28</f>
        <v>5007.0921256469746</v>
      </c>
      <c r="AG28" s="31"/>
      <c r="AH28" s="35">
        <f>AH25*$C$28</f>
        <v>67.057927216745824</v>
      </c>
      <c r="AI28" s="35">
        <f>AI25*$C$28</f>
        <v>1050.5741930623512</v>
      </c>
      <c r="AJ28" s="31"/>
      <c r="AK28" s="35">
        <f>AK25*$E$28</f>
        <v>0</v>
      </c>
      <c r="AL28" s="35">
        <f>AL25*$E$28</f>
        <v>0</v>
      </c>
      <c r="AM28" s="31"/>
      <c r="AN28" s="35">
        <f>AN25*$E$28</f>
        <v>0</v>
      </c>
      <c r="AO28" s="35">
        <f>AO25*$E$28</f>
        <v>0</v>
      </c>
      <c r="AP28" s="31"/>
      <c r="AQ28" s="35">
        <f>AQ25*$E$28</f>
        <v>0</v>
      </c>
      <c r="AR28" s="35">
        <f>AR25*$E$28</f>
        <v>0</v>
      </c>
      <c r="AS28" s="31"/>
      <c r="AT28" s="35">
        <f>AT25*$E$28</f>
        <v>0</v>
      </c>
      <c r="AU28" s="35">
        <f>AU25*$E$28</f>
        <v>0</v>
      </c>
      <c r="AV28" s="31"/>
      <c r="AW28" s="35">
        <f>AW25*$E$28</f>
        <v>0</v>
      </c>
      <c r="AX28" s="35">
        <f>AX25*$E$28</f>
        <v>0</v>
      </c>
    </row>
    <row r="29" spans="1:50" x14ac:dyDescent="0.3">
      <c r="A29" s="1" t="s">
        <v>63</v>
      </c>
      <c r="B29" s="60">
        <v>0.56000000000000005</v>
      </c>
      <c r="C29" s="60">
        <v>0.56000000000000005</v>
      </c>
      <c r="D29" s="60">
        <v>0.56000000000000005</v>
      </c>
      <c r="E29" s="60">
        <v>0.56000000000000005</v>
      </c>
      <c r="G29" s="35">
        <f>G25*$B$29</f>
        <v>0</v>
      </c>
      <c r="H29" s="35">
        <f>H25*$B$29</f>
        <v>0</v>
      </c>
      <c r="I29" s="61"/>
      <c r="J29" s="35">
        <f>J25*$B$29</f>
        <v>0</v>
      </c>
      <c r="K29" s="35">
        <f>K25*$B$29</f>
        <v>0</v>
      </c>
      <c r="L29" s="61"/>
      <c r="M29" s="35">
        <f>M25*$B$29</f>
        <v>0</v>
      </c>
      <c r="N29" s="35">
        <f>N25*$B$29</f>
        <v>0</v>
      </c>
      <c r="O29" s="61"/>
      <c r="P29" s="35">
        <f>P25*$B$29</f>
        <v>0</v>
      </c>
      <c r="Q29" s="35">
        <f>Q25*$B$29</f>
        <v>0</v>
      </c>
      <c r="R29" s="61"/>
      <c r="S29" s="35">
        <f>S25*$B$29</f>
        <v>11326.014135071498</v>
      </c>
      <c r="T29" s="35">
        <f>T25*$B$29</f>
        <v>177440.88811612013</v>
      </c>
      <c r="U29" s="61"/>
      <c r="V29" s="35">
        <f>V25*$C$29</f>
        <v>20055.227481633734</v>
      </c>
      <c r="W29" s="35">
        <f>W25*$C$29</f>
        <v>314198.56387892843</v>
      </c>
      <c r="X29" s="61"/>
      <c r="Y29" s="35">
        <f>Y25*$C$29</f>
        <v>14861.625904615204</v>
      </c>
      <c r="Z29" s="35">
        <f>Z25*$C$29</f>
        <v>232832.13917230489</v>
      </c>
      <c r="AA29" s="61"/>
      <c r="AB29" s="35">
        <f>AB25*$C$29</f>
        <v>9668.0243275966768</v>
      </c>
      <c r="AC29" s="35">
        <f>AC25*$C$29</f>
        <v>151465.71446568126</v>
      </c>
      <c r="AD29" s="61"/>
      <c r="AE29" s="35">
        <f>AE25*$C$29</f>
        <v>4474.4227505781473</v>
      </c>
      <c r="AF29" s="35">
        <f>AF25*$C$29</f>
        <v>70099.289759057647</v>
      </c>
      <c r="AG29" s="61"/>
      <c r="AH29" s="35">
        <f>AH25*$C$29</f>
        <v>938.81098103444162</v>
      </c>
      <c r="AI29" s="35">
        <f>AI25*$C$29</f>
        <v>14708.038702872916</v>
      </c>
      <c r="AJ29" s="61"/>
      <c r="AK29" s="35">
        <f>AK25*$E$29</f>
        <v>0</v>
      </c>
      <c r="AL29" s="35">
        <f>AL25*$E$29</f>
        <v>0</v>
      </c>
      <c r="AM29" s="61"/>
      <c r="AN29" s="35">
        <f>AN25*$E$29</f>
        <v>0</v>
      </c>
      <c r="AO29" s="35">
        <f>AO25*$E$29</f>
        <v>0</v>
      </c>
      <c r="AP29" s="61"/>
      <c r="AQ29" s="35">
        <f>AQ25*$E$29</f>
        <v>0</v>
      </c>
      <c r="AR29" s="35">
        <f>AR25*$E$29</f>
        <v>0</v>
      </c>
      <c r="AS29" s="61"/>
      <c r="AT29" s="35">
        <f>AT25*$E$29</f>
        <v>0</v>
      </c>
      <c r="AU29" s="35">
        <f>AU25*$E$29</f>
        <v>0</v>
      </c>
      <c r="AV29" s="61"/>
      <c r="AW29" s="35">
        <f>AW25*$E$29</f>
        <v>0</v>
      </c>
      <c r="AX29" s="35">
        <f>AX25*$E$29</f>
        <v>0</v>
      </c>
    </row>
    <row r="30" spans="1:50" x14ac:dyDescent="0.3">
      <c r="A30" s="1" t="s">
        <v>64</v>
      </c>
      <c r="B30" s="60">
        <v>0.4</v>
      </c>
      <c r="C30" s="60">
        <v>0.4</v>
      </c>
      <c r="D30" s="60">
        <v>0.4</v>
      </c>
      <c r="E30" s="60">
        <v>0.4</v>
      </c>
      <c r="G30" s="35">
        <f>G25*$B$30</f>
        <v>0</v>
      </c>
      <c r="H30" s="35">
        <f>H25*$B$30</f>
        <v>0</v>
      </c>
      <c r="I30" s="62"/>
      <c r="J30" s="35">
        <f>J25*$B$30</f>
        <v>0</v>
      </c>
      <c r="K30" s="35">
        <f>K25*$B$30</f>
        <v>0</v>
      </c>
      <c r="L30" s="62"/>
      <c r="M30" s="35">
        <f>M25*$B$30</f>
        <v>0</v>
      </c>
      <c r="N30" s="35">
        <f>N25*$B$30</f>
        <v>0</v>
      </c>
      <c r="O30" s="62"/>
      <c r="P30" s="35">
        <f>P25*$B$30</f>
        <v>0</v>
      </c>
      <c r="Q30" s="35">
        <f>Q25*$B$30</f>
        <v>0</v>
      </c>
      <c r="R30" s="62"/>
      <c r="S30" s="35">
        <f>S25*$B$30</f>
        <v>8090.0100964796411</v>
      </c>
      <c r="T30" s="35">
        <f>T25*$B$30</f>
        <v>126743.49151151437</v>
      </c>
      <c r="U30" s="62"/>
      <c r="V30" s="35">
        <f>V25*$C$30</f>
        <v>14325.162486881236</v>
      </c>
      <c r="W30" s="35">
        <f>W25*$C$30</f>
        <v>224427.54562780602</v>
      </c>
      <c r="X30" s="62"/>
      <c r="Y30" s="35">
        <f>Y25*$C$30</f>
        <v>10615.447074725147</v>
      </c>
      <c r="Z30" s="35">
        <f>Z25*$C$30</f>
        <v>166308.67083736064</v>
      </c>
      <c r="AA30" s="62"/>
      <c r="AB30" s="35">
        <f>AB25*$C$30</f>
        <v>6905.7316625690546</v>
      </c>
      <c r="AC30" s="35">
        <f>AC25*$C$30</f>
        <v>108189.79604691519</v>
      </c>
      <c r="AD30" s="62"/>
      <c r="AE30" s="35">
        <f>AE25*$C$30</f>
        <v>3196.0162504129621</v>
      </c>
      <c r="AF30" s="35">
        <f>AF25*$C$30</f>
        <v>50070.921256469745</v>
      </c>
      <c r="AG30" s="62"/>
      <c r="AH30" s="35">
        <f>AH25*$C$30</f>
        <v>670.57927216745827</v>
      </c>
      <c r="AI30" s="35">
        <f>AI25*$C$30</f>
        <v>10505.741930623512</v>
      </c>
      <c r="AJ30" s="62"/>
      <c r="AK30" s="35">
        <f>AK25*$E$30</f>
        <v>0</v>
      </c>
      <c r="AL30" s="35">
        <f>AL25*$E$30</f>
        <v>0</v>
      </c>
      <c r="AM30" s="62"/>
      <c r="AN30" s="35">
        <f>AN25*$E$30</f>
        <v>0</v>
      </c>
      <c r="AO30" s="35">
        <f>AO25*$E$30</f>
        <v>0</v>
      </c>
      <c r="AP30" s="62"/>
      <c r="AQ30" s="35">
        <f>AQ25*$E$30</f>
        <v>0</v>
      </c>
      <c r="AR30" s="35">
        <f>AR25*$E$30</f>
        <v>0</v>
      </c>
      <c r="AS30" s="62"/>
      <c r="AT30" s="35">
        <f>AT25*$E$30</f>
        <v>0</v>
      </c>
      <c r="AU30" s="35">
        <f>AU25*$E$30</f>
        <v>0</v>
      </c>
      <c r="AV30" s="62"/>
      <c r="AW30" s="35">
        <f>AW25*$E$30</f>
        <v>0</v>
      </c>
      <c r="AX30" s="35">
        <f>AX25*$E$30</f>
        <v>0</v>
      </c>
    </row>
    <row r="31" spans="1:50" x14ac:dyDescent="0.3">
      <c r="A31" s="1"/>
      <c r="B31" s="1"/>
      <c r="C31" s="1"/>
      <c r="D31" s="1"/>
      <c r="E31" s="1"/>
      <c r="G31" s="63"/>
      <c r="H31" s="1"/>
      <c r="I31" s="1"/>
      <c r="J31" s="63"/>
      <c r="K31" s="1"/>
      <c r="L31" s="1"/>
      <c r="M31" s="63"/>
      <c r="N31" s="1"/>
      <c r="O31" s="1"/>
      <c r="P31" s="63"/>
      <c r="Q31" s="1"/>
      <c r="R31" s="1"/>
      <c r="S31" s="63"/>
      <c r="T31" s="1"/>
      <c r="U31" s="1"/>
      <c r="V31" s="63"/>
      <c r="W31" s="1"/>
      <c r="X31" s="1"/>
      <c r="Y31" s="63"/>
      <c r="Z31" s="1"/>
      <c r="AA31" s="1"/>
      <c r="AB31" s="63"/>
      <c r="AC31" s="1"/>
      <c r="AD31" s="1"/>
      <c r="AE31" s="63"/>
      <c r="AF31" s="1"/>
      <c r="AG31" s="1"/>
      <c r="AH31" s="63"/>
      <c r="AI31" s="1"/>
      <c r="AJ31" s="1"/>
      <c r="AK31" s="63"/>
      <c r="AL31" s="1"/>
      <c r="AM31" s="1"/>
      <c r="AN31" s="63"/>
      <c r="AO31" s="1"/>
      <c r="AP31" s="1"/>
      <c r="AQ31" s="63"/>
      <c r="AR31" s="1"/>
      <c r="AS31" s="1"/>
      <c r="AT31" s="63"/>
      <c r="AU31" s="1"/>
      <c r="AV31" s="1"/>
      <c r="AW31" s="63"/>
      <c r="AX31" s="1"/>
    </row>
    <row r="32" spans="1:50" x14ac:dyDescent="0.3">
      <c r="A32" s="1" t="s">
        <v>65</v>
      </c>
      <c r="B32" s="56">
        <v>1.38E-2</v>
      </c>
      <c r="C32" s="56">
        <v>2.6100000000000002E-2</v>
      </c>
      <c r="D32" s="56">
        <v>2.6100000000000002E-2</v>
      </c>
      <c r="E32" s="56">
        <v>5.2499999999999998E-2</v>
      </c>
      <c r="G32" s="35">
        <f t="shared" ref="G32:H34" si="0">G28*$B32</f>
        <v>0</v>
      </c>
      <c r="H32" s="35">
        <f t="shared" si="0"/>
        <v>0</v>
      </c>
      <c r="I32" s="64"/>
      <c r="J32" s="35">
        <f t="shared" ref="J32:K34" si="1">J28*$B32</f>
        <v>0</v>
      </c>
      <c r="K32" s="35">
        <f t="shared" si="1"/>
        <v>0</v>
      </c>
      <c r="L32" s="64"/>
      <c r="M32" s="35">
        <f t="shared" ref="M32:N34" si="2">M28*$B32</f>
        <v>0</v>
      </c>
      <c r="N32" s="35">
        <f t="shared" si="2"/>
        <v>0</v>
      </c>
      <c r="O32" s="64"/>
      <c r="P32" s="35">
        <f t="shared" ref="P32:Q34" si="3">P28*$B32</f>
        <v>0</v>
      </c>
      <c r="Q32" s="35">
        <f t="shared" si="3"/>
        <v>0</v>
      </c>
      <c r="R32" s="64"/>
      <c r="S32" s="35">
        <f t="shared" ref="S32:T34" si="4">S28*$B32</f>
        <v>11.164213933141905</v>
      </c>
      <c r="T32" s="35">
        <f t="shared" si="4"/>
        <v>174.90601828588981</v>
      </c>
      <c r="U32" s="64"/>
      <c r="V32" s="35">
        <f t="shared" ref="V32:W34" si="5">V28*$C32</f>
        <v>37.388674090760027</v>
      </c>
      <c r="W32" s="35">
        <f t="shared" si="5"/>
        <v>585.75589408857377</v>
      </c>
      <c r="X32" s="64"/>
      <c r="Y32" s="35">
        <f t="shared" ref="Y32:Z34" si="6">Y28*$C32</f>
        <v>27.706316865032633</v>
      </c>
      <c r="Z32" s="35">
        <f t="shared" si="6"/>
        <v>434.06563088551127</v>
      </c>
      <c r="AA32" s="64"/>
      <c r="AB32" s="35">
        <f t="shared" ref="AB32:AC34" si="7">AB28*$C32</f>
        <v>18.023959639305232</v>
      </c>
      <c r="AC32" s="35">
        <f t="shared" si="7"/>
        <v>282.37536768244865</v>
      </c>
      <c r="AD32" s="64"/>
      <c r="AE32" s="35">
        <f t="shared" ref="AE32:AF34" si="8">AE28*$C32</f>
        <v>8.3416024135778333</v>
      </c>
      <c r="AF32" s="35">
        <f t="shared" si="8"/>
        <v>130.68510447938604</v>
      </c>
      <c r="AG32" s="64"/>
      <c r="AH32" s="35">
        <f t="shared" ref="AH32:AI34" si="9">AH28*$C32</f>
        <v>1.7502119003570662</v>
      </c>
      <c r="AI32" s="35">
        <f t="shared" si="9"/>
        <v>27.419986438927371</v>
      </c>
      <c r="AJ32" s="64"/>
      <c r="AK32" s="35">
        <f t="shared" ref="AK32:AL34" si="10">AK28*$E32</f>
        <v>0</v>
      </c>
      <c r="AL32" s="35">
        <f t="shared" si="10"/>
        <v>0</v>
      </c>
      <c r="AM32" s="64"/>
      <c r="AN32" s="35">
        <f t="shared" ref="AN32:AO34" si="11">AN28*$E32</f>
        <v>0</v>
      </c>
      <c r="AO32" s="35">
        <f t="shared" si="11"/>
        <v>0</v>
      </c>
      <c r="AP32" s="64"/>
      <c r="AQ32" s="35">
        <f t="shared" ref="AQ32:AR34" si="12">AQ28*$E32</f>
        <v>0</v>
      </c>
      <c r="AR32" s="35">
        <f t="shared" si="12"/>
        <v>0</v>
      </c>
      <c r="AS32" s="64"/>
      <c r="AT32" s="35">
        <f t="shared" ref="AT32:AU34" si="13">AT28*$E32</f>
        <v>0</v>
      </c>
      <c r="AU32" s="35">
        <f t="shared" si="13"/>
        <v>0</v>
      </c>
      <c r="AV32" s="64"/>
      <c r="AW32" s="35">
        <f t="shared" ref="AW32:AX34" si="14">AW28*$E32</f>
        <v>0</v>
      </c>
      <c r="AX32" s="35">
        <f t="shared" si="14"/>
        <v>0</v>
      </c>
    </row>
    <row r="33" spans="1:50" x14ac:dyDescent="0.3">
      <c r="A33" s="1" t="s">
        <v>66</v>
      </c>
      <c r="B33" s="56">
        <v>4.2799999999999998E-2</v>
      </c>
      <c r="C33" s="56">
        <v>3.7100000000000001E-2</v>
      </c>
      <c r="D33" s="56">
        <v>3.7100000000000001E-2</v>
      </c>
      <c r="E33" s="56">
        <v>3.9506030794498048E-2</v>
      </c>
      <c r="G33" s="35">
        <f t="shared" si="0"/>
        <v>0</v>
      </c>
      <c r="H33" s="35">
        <f t="shared" si="0"/>
        <v>0</v>
      </c>
      <c r="I33" s="64"/>
      <c r="J33" s="35">
        <f t="shared" si="1"/>
        <v>0</v>
      </c>
      <c r="K33" s="35">
        <f t="shared" si="1"/>
        <v>0</v>
      </c>
      <c r="L33" s="64"/>
      <c r="M33" s="35">
        <f t="shared" si="2"/>
        <v>0</v>
      </c>
      <c r="N33" s="35">
        <f t="shared" si="2"/>
        <v>0</v>
      </c>
      <c r="O33" s="64"/>
      <c r="P33" s="35">
        <f t="shared" si="3"/>
        <v>0</v>
      </c>
      <c r="Q33" s="35">
        <f t="shared" si="3"/>
        <v>0</v>
      </c>
      <c r="R33" s="64"/>
      <c r="S33" s="35">
        <f t="shared" si="4"/>
        <v>484.7534049810601</v>
      </c>
      <c r="T33" s="35">
        <f t="shared" si="4"/>
        <v>7594.4700113699409</v>
      </c>
      <c r="U33" s="64"/>
      <c r="V33" s="35">
        <f t="shared" si="5"/>
        <v>744.04893956861156</v>
      </c>
      <c r="W33" s="35">
        <f t="shared" si="5"/>
        <v>11656.766719908244</v>
      </c>
      <c r="X33" s="64"/>
      <c r="Y33" s="35">
        <f t="shared" si="6"/>
        <v>551.36632106122408</v>
      </c>
      <c r="Z33" s="35">
        <f t="shared" si="6"/>
        <v>8638.072363292511</v>
      </c>
      <c r="AA33" s="64"/>
      <c r="AB33" s="35">
        <f t="shared" si="7"/>
        <v>358.68370255383672</v>
      </c>
      <c r="AC33" s="35">
        <f t="shared" si="7"/>
        <v>5619.3780066767749</v>
      </c>
      <c r="AD33" s="64"/>
      <c r="AE33" s="35">
        <f t="shared" si="8"/>
        <v>166.00108404644928</v>
      </c>
      <c r="AF33" s="35">
        <f t="shared" si="8"/>
        <v>2600.6836500610389</v>
      </c>
      <c r="AG33" s="64"/>
      <c r="AH33" s="35">
        <f t="shared" si="9"/>
        <v>34.829887396377785</v>
      </c>
      <c r="AI33" s="35">
        <f t="shared" si="9"/>
        <v>545.66823587658519</v>
      </c>
      <c r="AJ33" s="64"/>
      <c r="AK33" s="35">
        <f t="shared" si="10"/>
        <v>0</v>
      </c>
      <c r="AL33" s="35">
        <f t="shared" si="10"/>
        <v>0</v>
      </c>
      <c r="AM33" s="64"/>
      <c r="AN33" s="35">
        <f t="shared" si="11"/>
        <v>0</v>
      </c>
      <c r="AO33" s="35">
        <f t="shared" si="11"/>
        <v>0</v>
      </c>
      <c r="AP33" s="64"/>
      <c r="AQ33" s="35">
        <f t="shared" si="12"/>
        <v>0</v>
      </c>
      <c r="AR33" s="35">
        <f t="shared" si="12"/>
        <v>0</v>
      </c>
      <c r="AS33" s="64"/>
      <c r="AT33" s="35">
        <f t="shared" si="13"/>
        <v>0</v>
      </c>
      <c r="AU33" s="35">
        <f t="shared" si="13"/>
        <v>0</v>
      </c>
      <c r="AV33" s="64"/>
      <c r="AW33" s="35">
        <f t="shared" si="14"/>
        <v>0</v>
      </c>
      <c r="AX33" s="35">
        <f>AX29*$E33</f>
        <v>0</v>
      </c>
    </row>
    <row r="34" spans="1:50" x14ac:dyDescent="0.3">
      <c r="A34" s="1" t="s">
        <v>67</v>
      </c>
      <c r="B34" s="56">
        <v>9.2999999999999999E-2</v>
      </c>
      <c r="C34" s="56">
        <v>8.5199999999999998E-2</v>
      </c>
      <c r="D34" s="56">
        <v>8.5199999999999998E-2</v>
      </c>
      <c r="E34" s="56">
        <v>9.3600000000000003E-2</v>
      </c>
      <c r="G34" s="35">
        <f t="shared" si="0"/>
        <v>0</v>
      </c>
      <c r="H34" s="35">
        <f t="shared" si="0"/>
        <v>0</v>
      </c>
      <c r="I34" s="64"/>
      <c r="J34" s="35">
        <f t="shared" si="1"/>
        <v>0</v>
      </c>
      <c r="K34" s="35">
        <f t="shared" si="1"/>
        <v>0</v>
      </c>
      <c r="L34" s="64"/>
      <c r="M34" s="35">
        <f t="shared" si="2"/>
        <v>0</v>
      </c>
      <c r="N34" s="35">
        <f t="shared" si="2"/>
        <v>0</v>
      </c>
      <c r="O34" s="64"/>
      <c r="P34" s="35">
        <f t="shared" si="3"/>
        <v>0</v>
      </c>
      <c r="Q34" s="35">
        <f t="shared" si="3"/>
        <v>0</v>
      </c>
      <c r="R34" s="64"/>
      <c r="S34" s="35">
        <f t="shared" si="4"/>
        <v>752.37093897260661</v>
      </c>
      <c r="T34" s="35">
        <f t="shared" si="4"/>
        <v>11787.144710570836</v>
      </c>
      <c r="U34" s="64"/>
      <c r="V34" s="35">
        <f t="shared" si="5"/>
        <v>1220.5038438822812</v>
      </c>
      <c r="W34" s="35">
        <f t="shared" si="5"/>
        <v>19121.226887489072</v>
      </c>
      <c r="X34" s="64"/>
      <c r="Y34" s="35">
        <f t="shared" si="6"/>
        <v>904.43609076658254</v>
      </c>
      <c r="Z34" s="35">
        <f t="shared" si="6"/>
        <v>14169.498755343126</v>
      </c>
      <c r="AA34" s="64"/>
      <c r="AB34" s="35">
        <f t="shared" si="7"/>
        <v>588.3683376508834</v>
      </c>
      <c r="AC34" s="35">
        <f t="shared" si="7"/>
        <v>9217.7706231971733</v>
      </c>
      <c r="AD34" s="64"/>
      <c r="AE34" s="35">
        <f t="shared" si="8"/>
        <v>272.30058453518438</v>
      </c>
      <c r="AF34" s="35">
        <f t="shared" si="8"/>
        <v>4266.042491051222</v>
      </c>
      <c r="AG34" s="64"/>
      <c r="AH34" s="35">
        <f t="shared" si="9"/>
        <v>57.133353988667444</v>
      </c>
      <c r="AI34" s="35">
        <f t="shared" si="9"/>
        <v>895.08921248912316</v>
      </c>
      <c r="AJ34" s="64"/>
      <c r="AK34" s="35">
        <f t="shared" si="10"/>
        <v>0</v>
      </c>
      <c r="AL34" s="35">
        <f t="shared" si="10"/>
        <v>0</v>
      </c>
      <c r="AM34" s="64"/>
      <c r="AN34" s="35">
        <f t="shared" si="11"/>
        <v>0</v>
      </c>
      <c r="AO34" s="35">
        <f t="shared" si="11"/>
        <v>0</v>
      </c>
      <c r="AP34" s="64"/>
      <c r="AQ34" s="35">
        <f t="shared" si="12"/>
        <v>0</v>
      </c>
      <c r="AR34" s="35">
        <f t="shared" si="12"/>
        <v>0</v>
      </c>
      <c r="AS34" s="64"/>
      <c r="AT34" s="35">
        <f t="shared" si="13"/>
        <v>0</v>
      </c>
      <c r="AU34" s="35">
        <f t="shared" si="13"/>
        <v>0</v>
      </c>
      <c r="AV34" s="64"/>
      <c r="AW34" s="35">
        <f t="shared" si="14"/>
        <v>0</v>
      </c>
      <c r="AX34" s="35">
        <f t="shared" si="14"/>
        <v>0</v>
      </c>
    </row>
    <row r="35" spans="1:50" x14ac:dyDescent="0.3">
      <c r="A35" s="65" t="s">
        <v>68</v>
      </c>
      <c r="B35" s="65"/>
      <c r="C35" s="1"/>
      <c r="D35" s="1"/>
      <c r="E35" s="1"/>
      <c r="F35" s="1"/>
      <c r="G35" s="66">
        <f>SUM(G32:G34)</f>
        <v>0</v>
      </c>
      <c r="H35" s="66">
        <f>SUM(H32:H34)</f>
        <v>0</v>
      </c>
      <c r="I35" s="1"/>
      <c r="J35" s="66">
        <f>SUM(J32:J34)</f>
        <v>0</v>
      </c>
      <c r="K35" s="66">
        <f>SUM(K32:K34)</f>
        <v>0</v>
      </c>
      <c r="L35" s="1"/>
      <c r="M35" s="66">
        <f>SUM(M32:M34)</f>
        <v>0</v>
      </c>
      <c r="N35" s="66">
        <f>SUM(N32:N34)</f>
        <v>0</v>
      </c>
      <c r="O35" s="1"/>
      <c r="P35" s="66">
        <f>SUM(P32:P34)</f>
        <v>0</v>
      </c>
      <c r="Q35" s="66">
        <f>SUM(Q32:Q34)</f>
        <v>0</v>
      </c>
      <c r="R35" s="1"/>
      <c r="S35" s="66">
        <f>SUM(S32:S34)</f>
        <v>1248.2885578868086</v>
      </c>
      <c r="T35" s="66">
        <f>SUM(T32:T34)</f>
        <v>19556.520740226668</v>
      </c>
      <c r="U35" s="1"/>
      <c r="V35" s="66">
        <f>SUM(V32:V34)</f>
        <v>2001.9414575416527</v>
      </c>
      <c r="W35" s="66">
        <f>SUM(W32:W34)</f>
        <v>31363.749501485891</v>
      </c>
      <c r="X35" s="1"/>
      <c r="Y35" s="66">
        <f>SUM(Y32:Y34)</f>
        <v>1483.5087286928392</v>
      </c>
      <c r="Z35" s="66">
        <f>SUM(Z32:Z34)</f>
        <v>23241.636749521145</v>
      </c>
      <c r="AA35" s="1"/>
      <c r="AB35" s="66">
        <f>SUM(AB32:AB34)</f>
        <v>965.07599984402532</v>
      </c>
      <c r="AC35" s="66">
        <f>SUM(AC32:AC34)</f>
        <v>15119.523997556396</v>
      </c>
      <c r="AD35" s="1"/>
      <c r="AE35" s="66">
        <f>SUM(AE32:AE34)</f>
        <v>446.64327099521154</v>
      </c>
      <c r="AF35" s="66">
        <f>SUM(AF32:AF34)</f>
        <v>6997.4112455916475</v>
      </c>
      <c r="AG35" s="1"/>
      <c r="AH35" s="66">
        <f>SUM(AH32:AH34)</f>
        <v>93.713453285402295</v>
      </c>
      <c r="AI35" s="66">
        <f>SUM(AI32:AI34)</f>
        <v>1468.1774348046356</v>
      </c>
      <c r="AJ35" s="1"/>
      <c r="AK35" s="66">
        <f>SUM(AK32:AK34)</f>
        <v>0</v>
      </c>
      <c r="AL35" s="66">
        <f>SUM(AL32:AL34)</f>
        <v>0</v>
      </c>
      <c r="AM35" s="1"/>
      <c r="AN35" s="66">
        <f>SUM(AN32:AN34)</f>
        <v>0</v>
      </c>
      <c r="AO35" s="66">
        <f>SUM(AO32:AO34)</f>
        <v>0</v>
      </c>
      <c r="AP35" s="1"/>
      <c r="AQ35" s="66">
        <f>SUM(AQ32:AQ34)</f>
        <v>0</v>
      </c>
      <c r="AR35" s="66">
        <f>SUM(AR32:AR34)</f>
        <v>0</v>
      </c>
      <c r="AS35" s="1"/>
      <c r="AT35" s="66">
        <f>SUM(AT32:AT34)</f>
        <v>0</v>
      </c>
      <c r="AU35" s="66">
        <f>SUM(AU32:AU34)</f>
        <v>0</v>
      </c>
      <c r="AV35" s="1"/>
      <c r="AW35" s="66">
        <f>SUM(AW32:AW34)</f>
        <v>0</v>
      </c>
      <c r="AX35" s="66">
        <f>SUM(AX32:AX34)</f>
        <v>0</v>
      </c>
    </row>
    <row r="36" spans="1:50"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row>
    <row r="37" spans="1:50" x14ac:dyDescent="0.3">
      <c r="A37" s="1" t="s">
        <v>69</v>
      </c>
      <c r="B37" s="1"/>
      <c r="C37" s="1"/>
      <c r="D37" s="1"/>
      <c r="E37" s="1"/>
      <c r="F37" s="1"/>
      <c r="G37" s="67">
        <f>G21+G22</f>
        <v>0</v>
      </c>
      <c r="H37" s="35">
        <f>H22</f>
        <v>0</v>
      </c>
      <c r="I37" s="1"/>
      <c r="J37" s="67">
        <f>J21+J22</f>
        <v>0</v>
      </c>
      <c r="K37" s="35">
        <f>K22</f>
        <v>0</v>
      </c>
      <c r="L37" s="1"/>
      <c r="M37" s="67">
        <f>M21+M22</f>
        <v>0</v>
      </c>
      <c r="N37" s="35">
        <f>N22</f>
        <v>0</v>
      </c>
      <c r="O37" s="1"/>
      <c r="P37" s="67">
        <f>P21+P22</f>
        <v>0</v>
      </c>
      <c r="Q37" s="35">
        <f>Q22</f>
        <v>0</v>
      </c>
      <c r="R37" s="1"/>
      <c r="S37" s="67">
        <f>S21+S22</f>
        <v>0</v>
      </c>
      <c r="T37" s="35">
        <f>T22</f>
        <v>0</v>
      </c>
      <c r="U37" s="1"/>
      <c r="V37" s="67">
        <f>V21+V22</f>
        <v>0</v>
      </c>
      <c r="W37" s="35">
        <f>W22</f>
        <v>0</v>
      </c>
      <c r="X37" s="1"/>
      <c r="Y37" s="67">
        <f>Y21+Y22</f>
        <v>0</v>
      </c>
      <c r="Z37" s="35">
        <f>Z22</f>
        <v>0</v>
      </c>
      <c r="AA37" s="1"/>
      <c r="AB37" s="67">
        <f>AB21+AB22</f>
        <v>0</v>
      </c>
      <c r="AC37" s="35">
        <f>AC22</f>
        <v>0</v>
      </c>
      <c r="AD37" s="1"/>
      <c r="AE37" s="67">
        <f>AE21+AE22</f>
        <v>0</v>
      </c>
      <c r="AF37" s="35">
        <f>AF22</f>
        <v>0</v>
      </c>
      <c r="AG37" s="1"/>
      <c r="AH37" s="67">
        <f>AH21+AH22</f>
        <v>0</v>
      </c>
      <c r="AI37" s="35">
        <f>AI22</f>
        <v>0</v>
      </c>
      <c r="AJ37" s="1"/>
      <c r="AK37" s="67">
        <f>AK21+AK22</f>
        <v>0</v>
      </c>
      <c r="AL37" s="35">
        <f>AL22</f>
        <v>0</v>
      </c>
      <c r="AM37" s="1"/>
      <c r="AN37" s="67">
        <f>AN21+AN22</f>
        <v>0</v>
      </c>
      <c r="AO37" s="35">
        <f>AO22</f>
        <v>0</v>
      </c>
      <c r="AP37" s="1"/>
      <c r="AQ37" s="67">
        <f>AQ21+AQ22</f>
        <v>0</v>
      </c>
      <c r="AR37" s="35">
        <f>AR22</f>
        <v>0</v>
      </c>
      <c r="AS37" s="1"/>
      <c r="AT37" s="67">
        <f>AT21+AT22</f>
        <v>0</v>
      </c>
      <c r="AU37" s="35">
        <f>AU22</f>
        <v>0</v>
      </c>
      <c r="AV37" s="1"/>
      <c r="AW37" s="67">
        <f>AW21+AW22</f>
        <v>0</v>
      </c>
      <c r="AX37" s="35">
        <f>AX22</f>
        <v>0</v>
      </c>
    </row>
    <row r="38" spans="1:50" x14ac:dyDescent="0.3">
      <c r="A38" s="1" t="s">
        <v>70</v>
      </c>
      <c r="B38" s="1"/>
      <c r="C38" s="37"/>
      <c r="D38" s="37"/>
      <c r="E38" s="37"/>
      <c r="F38" s="48">
        <f>+G77+G78</f>
        <v>0</v>
      </c>
      <c r="G38" s="35">
        <f>F38*G$19</f>
        <v>0</v>
      </c>
      <c r="H38" s="35">
        <f>F38*H$19</f>
        <v>0</v>
      </c>
      <c r="I38" s="48">
        <f>+H77+H78</f>
        <v>0</v>
      </c>
      <c r="J38" s="35">
        <f>I38*J$19</f>
        <v>0</v>
      </c>
      <c r="K38" s="35">
        <f>I38*K$19</f>
        <v>0</v>
      </c>
      <c r="L38" s="48">
        <f>+I77+I78</f>
        <v>0</v>
      </c>
      <c r="M38" s="35">
        <f>L38*M$19</f>
        <v>0</v>
      </c>
      <c r="N38" s="35">
        <f>L38*N$19</f>
        <v>0</v>
      </c>
      <c r="O38" s="48">
        <f>+J77+J78</f>
        <v>0</v>
      </c>
      <c r="P38" s="35">
        <f>O38*P$19</f>
        <v>0</v>
      </c>
      <c r="Q38" s="35">
        <f>O38*Q$19</f>
        <v>0</v>
      </c>
      <c r="R38" s="48">
        <f>+K77+K78</f>
        <v>77285.737753251902</v>
      </c>
      <c r="S38" s="35">
        <f>R38*S$19</f>
        <v>4637.1442651951138</v>
      </c>
      <c r="T38" s="35">
        <f>R38*T$19</f>
        <v>72648.59348805678</v>
      </c>
      <c r="U38" s="48">
        <f>+L77+L78</f>
        <v>154571.4755065038</v>
      </c>
      <c r="V38" s="35">
        <f>U38*V$19</f>
        <v>9274.2885303902276</v>
      </c>
      <c r="W38" s="35">
        <f>U38*W$19</f>
        <v>145297.18697611356</v>
      </c>
      <c r="X38" s="48">
        <f>+M77+M78</f>
        <v>154571.4755065038</v>
      </c>
      <c r="Y38" s="35">
        <f>X38*Y$19</f>
        <v>9274.2885303902276</v>
      </c>
      <c r="Z38" s="35">
        <f>X38*Z$19</f>
        <v>145297.18697611356</v>
      </c>
      <c r="AA38" s="48">
        <f>+N77+N78</f>
        <v>154571.4755065038</v>
      </c>
      <c r="AB38" s="35">
        <f>AA38*AB$19</f>
        <v>9274.2885303902276</v>
      </c>
      <c r="AC38" s="35">
        <f>AA38*AC$19</f>
        <v>145297.18697611356</v>
      </c>
      <c r="AD38" s="48">
        <f>+O77+O78</f>
        <v>154571.4755065038</v>
      </c>
      <c r="AE38" s="35">
        <f>AD38*AE$19</f>
        <v>9274.2885303902276</v>
      </c>
      <c r="AF38" s="35">
        <f>AD38*AF$19</f>
        <v>145297.18697611356</v>
      </c>
      <c r="AG38" s="48">
        <f>+P77+P78</f>
        <v>55881.60601395485</v>
      </c>
      <c r="AH38" s="35">
        <f>AG38*AH$19</f>
        <v>3352.896360837291</v>
      </c>
      <c r="AI38" s="35">
        <f>AG38*AI$19</f>
        <v>52528.709653117556</v>
      </c>
      <c r="AJ38" s="48">
        <f>+Q77+Q78</f>
        <v>0</v>
      </c>
      <c r="AK38" s="35">
        <f>AJ38*AK$19</f>
        <v>0</v>
      </c>
      <c r="AL38" s="35">
        <f>AJ38*AL$19</f>
        <v>0</v>
      </c>
      <c r="AM38" s="48">
        <f>+R77+R78</f>
        <v>0</v>
      </c>
      <c r="AN38" s="35">
        <f>AM38*AN$19</f>
        <v>0</v>
      </c>
      <c r="AO38" s="35">
        <f>AM38*AO$19</f>
        <v>0</v>
      </c>
      <c r="AP38" s="48">
        <f>+S77+S78</f>
        <v>0</v>
      </c>
      <c r="AQ38" s="35">
        <f>AP38*AQ$19</f>
        <v>0</v>
      </c>
      <c r="AR38" s="35">
        <f>AP38*AR$19</f>
        <v>0</v>
      </c>
      <c r="AS38" s="48">
        <f>+T77+T78</f>
        <v>0</v>
      </c>
      <c r="AT38" s="35">
        <f>AS38*AT$19</f>
        <v>0</v>
      </c>
      <c r="AU38" s="35">
        <f>AS38*AU$19</f>
        <v>0</v>
      </c>
      <c r="AV38" s="48">
        <f>+U77+U78</f>
        <v>0</v>
      </c>
      <c r="AW38" s="35">
        <f>AV38*AW$19</f>
        <v>0</v>
      </c>
      <c r="AX38" s="35">
        <f>AV38*AX$19</f>
        <v>0</v>
      </c>
    </row>
    <row r="39" spans="1:50" x14ac:dyDescent="0.3">
      <c r="A39" s="1" t="s">
        <v>71</v>
      </c>
      <c r="B39" s="1"/>
      <c r="C39" s="37"/>
      <c r="D39" s="37"/>
      <c r="E39" s="37"/>
      <c r="F39" s="1"/>
      <c r="G39" s="48">
        <f>+G66</f>
        <v>0</v>
      </c>
      <c r="H39" s="48">
        <f>+H66</f>
        <v>0</v>
      </c>
      <c r="I39" s="1"/>
      <c r="J39" s="48">
        <f>+J66</f>
        <v>0</v>
      </c>
      <c r="K39" s="48">
        <f>+K66</f>
        <v>0</v>
      </c>
      <c r="L39" s="1"/>
      <c r="M39" s="48">
        <f>+M66</f>
        <v>0</v>
      </c>
      <c r="N39" s="48">
        <f>+N66</f>
        <v>0</v>
      </c>
      <c r="O39" s="1"/>
      <c r="P39" s="48">
        <f>+P66</f>
        <v>0</v>
      </c>
      <c r="Q39" s="48">
        <f>+Q66</f>
        <v>0</v>
      </c>
      <c r="R39" s="1"/>
      <c r="S39" s="48">
        <f>+S66</f>
        <v>-2522.3037561757437</v>
      </c>
      <c r="T39" s="48">
        <f>+T66</f>
        <v>-39516.092180086649</v>
      </c>
      <c r="U39" s="1"/>
      <c r="V39" s="48">
        <f>+V66</f>
        <v>-2691.0836274333737</v>
      </c>
      <c r="W39" s="48">
        <f>+W66</f>
        <v>-42160.310163122856</v>
      </c>
      <c r="X39" s="37"/>
      <c r="Y39" s="48">
        <f>+Y66</f>
        <v>756.16615537546988</v>
      </c>
      <c r="Z39" s="48">
        <f>+Z66</f>
        <v>11846.603100882352</v>
      </c>
      <c r="AA39" s="37"/>
      <c r="AB39" s="48">
        <f>+AB66</f>
        <v>2244.7525372086825</v>
      </c>
      <c r="AC39" s="48">
        <f>+AC66</f>
        <v>35167.789749602693</v>
      </c>
      <c r="AD39" s="37"/>
      <c r="AE39" s="48">
        <f>+AE66</f>
        <v>2851.9403886028617</v>
      </c>
      <c r="AF39" s="48">
        <f>+AF66</f>
        <v>44680.399421444832</v>
      </c>
      <c r="AG39" s="37"/>
      <c r="AH39" s="48">
        <f>+AH66</f>
        <v>963.95429388356479</v>
      </c>
      <c r="AI39" s="48">
        <f>+AI66</f>
        <v>15101.950604175849</v>
      </c>
      <c r="AJ39" s="37"/>
      <c r="AK39" s="48">
        <f>+AK66</f>
        <v>-119.48049087211764</v>
      </c>
      <c r="AL39" s="48">
        <f>+AL66</f>
        <v>-1871.8610236631764</v>
      </c>
      <c r="AM39" s="37"/>
      <c r="AN39" s="48">
        <f>+AN66</f>
        <v>-53.766220892452935</v>
      </c>
      <c r="AO39" s="48">
        <f>+AO66</f>
        <v>-842.33746064842944</v>
      </c>
      <c r="AP39" s="37"/>
      <c r="AQ39" s="48">
        <f>+AQ66</f>
        <v>-24.19479940160382</v>
      </c>
      <c r="AR39" s="48">
        <f>+AR66</f>
        <v>-379.05185729179317</v>
      </c>
      <c r="AS39" s="37"/>
      <c r="AT39" s="48">
        <f>+AT66</f>
        <v>-10.887659730721719</v>
      </c>
      <c r="AU39" s="48">
        <f>+AU66</f>
        <v>-170.57333578130692</v>
      </c>
      <c r="AV39" s="37"/>
      <c r="AW39" s="48">
        <f>+AW66</f>
        <v>-4.8994468788247723</v>
      </c>
      <c r="AX39" s="48">
        <f>+AX66</f>
        <v>-76.758001101588093</v>
      </c>
    </row>
    <row r="40" spans="1:50"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row>
    <row r="41" spans="1:50" ht="15" thickBot="1" x14ac:dyDescent="0.35">
      <c r="A41" s="3" t="s">
        <v>72</v>
      </c>
      <c r="B41" s="3"/>
      <c r="C41" s="1"/>
      <c r="D41" s="1"/>
      <c r="E41" s="1"/>
      <c r="F41" s="1"/>
      <c r="G41" s="68">
        <f>SUM(G35:G39)</f>
        <v>0</v>
      </c>
      <c r="H41" s="68">
        <f>SUM(H35:H39)</f>
        <v>0</v>
      </c>
      <c r="I41" s="1"/>
      <c r="J41" s="68">
        <f>SUM(J35:J39)</f>
        <v>0</v>
      </c>
      <c r="K41" s="68">
        <f>SUM(K35:K39)</f>
        <v>0</v>
      </c>
      <c r="L41" s="1"/>
      <c r="M41" s="68">
        <f>SUM(M35:M39)</f>
        <v>0</v>
      </c>
      <c r="N41" s="68">
        <f>SUM(N35:N39)</f>
        <v>0</v>
      </c>
      <c r="O41" s="1"/>
      <c r="P41" s="68">
        <f>SUM(P35:P39)</f>
        <v>0</v>
      </c>
      <c r="Q41" s="68">
        <f>SUM(Q35:Q39)</f>
        <v>0</v>
      </c>
      <c r="R41" s="1"/>
      <c r="S41" s="68">
        <f>SUM(S35:S39)</f>
        <v>3363.1290669061791</v>
      </c>
      <c r="T41" s="68">
        <f>SUM(T35:T39)</f>
        <v>52689.022048196799</v>
      </c>
      <c r="U41" s="1"/>
      <c r="V41" s="68">
        <f>SUM(V35:V39)</f>
        <v>8585.1463604985056</v>
      </c>
      <c r="W41" s="68">
        <f>SUM(W35:W39)</f>
        <v>134500.6263144766</v>
      </c>
      <c r="X41" s="1"/>
      <c r="Y41" s="68">
        <f>SUM(Y35:Y39)</f>
        <v>11513.963414458536</v>
      </c>
      <c r="Z41" s="68">
        <f>SUM(Z35:Z39)</f>
        <v>180385.42682651707</v>
      </c>
      <c r="AA41" s="1"/>
      <c r="AB41" s="68">
        <f>SUM(AB35:AB39)</f>
        <v>12484.117067442934</v>
      </c>
      <c r="AC41" s="68">
        <f>SUM(AC35:AC39)</f>
        <v>195584.50072327265</v>
      </c>
      <c r="AD41" s="1"/>
      <c r="AE41" s="68">
        <f>SUM(AE35:AE39)</f>
        <v>12572.8721899883</v>
      </c>
      <c r="AF41" s="68">
        <f>SUM(AF35:AF39)</f>
        <v>196974.99764315004</v>
      </c>
      <c r="AG41" s="1"/>
      <c r="AH41" s="68">
        <f>SUM(AH35:AH39)</f>
        <v>4410.5641080062578</v>
      </c>
      <c r="AI41" s="68">
        <f>SUM(AI35:AI39)</f>
        <v>69098.837692098037</v>
      </c>
      <c r="AJ41" s="1"/>
      <c r="AK41" s="68">
        <f>SUM(AK35:AK39)</f>
        <v>-119.48049087211764</v>
      </c>
      <c r="AL41" s="68">
        <f>SUM(AL35:AL39)</f>
        <v>-1871.8610236631764</v>
      </c>
      <c r="AM41" s="1"/>
      <c r="AN41" s="68">
        <f>SUM(AN35:AN39)</f>
        <v>-53.766220892452935</v>
      </c>
      <c r="AO41" s="68">
        <f>SUM(AO35:AO39)</f>
        <v>-842.33746064842944</v>
      </c>
      <c r="AP41" s="1"/>
      <c r="AQ41" s="68">
        <f>SUM(AQ35:AQ39)</f>
        <v>-24.19479940160382</v>
      </c>
      <c r="AR41" s="68">
        <f>SUM(AR35:AR39)</f>
        <v>-379.05185729179317</v>
      </c>
      <c r="AS41" s="1"/>
      <c r="AT41" s="68">
        <f>SUM(AT35:AT39)</f>
        <v>-10.887659730721719</v>
      </c>
      <c r="AU41" s="68">
        <f>SUM(AU35:AU39)</f>
        <v>-170.57333578130692</v>
      </c>
      <c r="AV41" s="1"/>
      <c r="AW41" s="68">
        <f>SUM(AW35:AW39)</f>
        <v>-4.8994468788247723</v>
      </c>
      <c r="AX41" s="68">
        <f>SUM(AX35:AX39)</f>
        <v>-76.758001101588093</v>
      </c>
    </row>
    <row r="42" spans="1:50" x14ac:dyDescent="0.3">
      <c r="A42" s="1"/>
      <c r="B42" s="1"/>
      <c r="C42" s="69"/>
      <c r="D42" s="69"/>
      <c r="E42" s="69"/>
      <c r="F42" s="1"/>
      <c r="G42" s="35"/>
      <c r="H42" s="35"/>
      <c r="I42" s="1"/>
      <c r="J42" s="35"/>
      <c r="K42" s="35"/>
      <c r="L42" s="1"/>
      <c r="M42" s="35"/>
      <c r="N42" s="35"/>
      <c r="O42" s="1"/>
      <c r="P42" s="35"/>
      <c r="Q42" s="35"/>
      <c r="R42" s="1"/>
      <c r="S42" s="35"/>
      <c r="T42" s="35"/>
      <c r="U42" s="1"/>
      <c r="V42" s="35"/>
      <c r="W42" s="35"/>
      <c r="X42" s="1"/>
      <c r="Y42" s="35"/>
      <c r="Z42" s="35"/>
      <c r="AA42" s="1"/>
      <c r="AB42" s="35"/>
      <c r="AC42" s="35"/>
      <c r="AD42" s="1"/>
      <c r="AE42" s="35"/>
      <c r="AF42" s="35"/>
      <c r="AG42" s="1"/>
      <c r="AH42" s="35"/>
      <c r="AI42" s="35"/>
      <c r="AJ42" s="1"/>
      <c r="AK42" s="35"/>
      <c r="AL42" s="35"/>
      <c r="AM42" s="1"/>
      <c r="AN42" s="35"/>
      <c r="AO42" s="35"/>
      <c r="AP42" s="1"/>
      <c r="AQ42" s="35"/>
      <c r="AR42" s="35"/>
      <c r="AS42" s="1"/>
      <c r="AT42" s="35"/>
      <c r="AU42" s="35"/>
      <c r="AV42" s="1"/>
      <c r="AW42" s="35"/>
      <c r="AX42" s="35"/>
    </row>
    <row r="43" spans="1:50" x14ac:dyDescent="0.3">
      <c r="A43" s="1"/>
      <c r="B43" s="1"/>
      <c r="C43" s="70"/>
      <c r="D43" s="70"/>
      <c r="E43" s="70"/>
      <c r="F43" s="1"/>
      <c r="G43" s="35"/>
      <c r="H43" s="1"/>
      <c r="I43" s="1"/>
      <c r="J43" s="35"/>
      <c r="K43" s="1"/>
      <c r="L43" s="1"/>
      <c r="M43" s="35"/>
      <c r="N43" s="1"/>
      <c r="O43" s="1"/>
      <c r="P43" s="35"/>
      <c r="Q43" s="1"/>
      <c r="R43" s="1"/>
      <c r="S43" s="35"/>
      <c r="T43" s="1"/>
      <c r="U43" s="1"/>
      <c r="V43" s="35"/>
      <c r="W43" s="1"/>
      <c r="X43" s="35"/>
      <c r="Y43" s="1"/>
      <c r="Z43" s="35"/>
      <c r="AA43" s="35"/>
      <c r="AB43" s="1"/>
      <c r="AC43" s="35"/>
      <c r="AD43" s="35"/>
      <c r="AE43" s="1"/>
      <c r="AF43" s="35"/>
      <c r="AG43" s="35"/>
      <c r="AH43" s="1"/>
      <c r="AI43" s="35"/>
      <c r="AJ43" s="35"/>
      <c r="AK43" s="1"/>
      <c r="AL43" s="35"/>
      <c r="AM43" s="35"/>
      <c r="AN43" s="1"/>
      <c r="AO43" s="35"/>
      <c r="AP43" s="35"/>
      <c r="AQ43" s="1"/>
      <c r="AR43" s="35"/>
      <c r="AS43" s="35"/>
      <c r="AT43" s="1"/>
      <c r="AU43" s="35"/>
      <c r="AV43" s="35"/>
      <c r="AW43" s="1"/>
      <c r="AX43" s="35"/>
    </row>
    <row r="44" spans="1:50" x14ac:dyDescent="0.3">
      <c r="A44" s="1" t="s">
        <v>73</v>
      </c>
      <c r="B44" s="1"/>
      <c r="C44" s="70"/>
      <c r="D44" s="70"/>
      <c r="E44" s="70"/>
      <c r="F44" s="1"/>
      <c r="G44" s="35"/>
      <c r="H44" s="66">
        <f>H41</f>
        <v>0</v>
      </c>
      <c r="I44" s="1"/>
      <c r="J44" s="35"/>
      <c r="K44" s="66">
        <f>K41</f>
        <v>0</v>
      </c>
      <c r="L44" s="1"/>
      <c r="M44" s="35"/>
      <c r="N44" s="66">
        <f>N41</f>
        <v>0</v>
      </c>
      <c r="O44" s="1"/>
      <c r="P44" s="35"/>
      <c r="Q44" s="66">
        <f>Q41</f>
        <v>0</v>
      </c>
      <c r="R44" s="1"/>
      <c r="S44" s="35"/>
      <c r="T44" s="66">
        <f>T41</f>
        <v>52689.022048196799</v>
      </c>
      <c r="U44" s="1"/>
      <c r="V44" s="35"/>
      <c r="W44" s="66">
        <f>W41</f>
        <v>134500.6263144766</v>
      </c>
      <c r="X44" s="35"/>
      <c r="Y44" s="1"/>
      <c r="Z44" s="66">
        <f>Z41</f>
        <v>180385.42682651707</v>
      </c>
      <c r="AA44" s="35"/>
      <c r="AB44" s="1"/>
      <c r="AC44" s="66">
        <f>AC41</f>
        <v>195584.50072327265</v>
      </c>
      <c r="AD44" s="35"/>
      <c r="AE44" s="1"/>
      <c r="AF44" s="66">
        <f>AF41</f>
        <v>196974.99764315004</v>
      </c>
      <c r="AG44" s="35"/>
      <c r="AH44" s="1"/>
      <c r="AI44" s="66">
        <f>AI41</f>
        <v>69098.837692098037</v>
      </c>
      <c r="AJ44" s="35"/>
      <c r="AK44" s="1"/>
      <c r="AL44" s="66">
        <f>AL41</f>
        <v>-1871.8610236631764</v>
      </c>
      <c r="AM44" s="35"/>
      <c r="AN44" s="1"/>
      <c r="AO44" s="66">
        <f>AO41</f>
        <v>-842.33746064842944</v>
      </c>
      <c r="AP44" s="35"/>
      <c r="AQ44" s="1"/>
      <c r="AR44" s="66">
        <f>AR41</f>
        <v>-379.05185729179317</v>
      </c>
      <c r="AS44" s="35"/>
      <c r="AT44" s="1"/>
      <c r="AU44" s="66">
        <f>AU41</f>
        <v>-170.57333578130692</v>
      </c>
      <c r="AV44" s="35"/>
      <c r="AW44" s="1"/>
      <c r="AX44" s="66">
        <f>AX41</f>
        <v>-76.758001101588093</v>
      </c>
    </row>
    <row r="45" spans="1:50" x14ac:dyDescent="0.3">
      <c r="A45" s="1"/>
      <c r="B45" s="1"/>
      <c r="C45" s="72"/>
      <c r="D45" s="72"/>
      <c r="E45" s="72"/>
      <c r="F45" s="1"/>
      <c r="G45" s="73"/>
      <c r="H45" s="1"/>
      <c r="I45" s="1"/>
      <c r="J45" s="73"/>
      <c r="K45" s="1"/>
      <c r="L45" s="1"/>
      <c r="M45" s="73"/>
      <c r="N45" s="1"/>
      <c r="O45" s="1"/>
      <c r="P45" s="73"/>
      <c r="Q45" s="1"/>
      <c r="R45" s="1"/>
      <c r="S45" s="73"/>
      <c r="T45" s="1"/>
      <c r="U45" s="1"/>
      <c r="V45" s="73"/>
      <c r="W45" s="1"/>
      <c r="X45" s="1"/>
      <c r="Y45" s="74"/>
      <c r="Z45" s="1"/>
      <c r="AA45" s="1"/>
      <c r="AB45" s="74"/>
      <c r="AC45" s="1"/>
      <c r="AD45" s="1"/>
      <c r="AE45" s="74"/>
      <c r="AF45" s="1"/>
      <c r="AG45" s="1"/>
      <c r="AH45" s="74"/>
      <c r="AI45" s="1"/>
      <c r="AJ45" s="1"/>
      <c r="AK45" s="74"/>
      <c r="AL45" s="1"/>
      <c r="AM45" s="1"/>
      <c r="AN45" s="74"/>
      <c r="AO45" s="1"/>
      <c r="AP45" s="1"/>
      <c r="AQ45" s="74"/>
      <c r="AR45" s="1"/>
      <c r="AS45" s="1"/>
      <c r="AT45" s="74"/>
      <c r="AU45" s="1"/>
      <c r="AV45" s="1"/>
      <c r="AW45" s="74"/>
      <c r="AX45" s="1"/>
    </row>
    <row r="46" spans="1:50" x14ac:dyDescent="0.3">
      <c r="A46" s="1" t="s">
        <v>74</v>
      </c>
      <c r="B46" s="1"/>
      <c r="C46" s="1"/>
      <c r="D46" s="1"/>
      <c r="E46" s="1"/>
      <c r="F46" s="48"/>
      <c r="G46" s="48"/>
      <c r="H46" s="66">
        <f>H44/12</f>
        <v>0</v>
      </c>
      <c r="I46" s="48"/>
      <c r="J46" s="48"/>
      <c r="K46" s="66">
        <f>K44/12</f>
        <v>0</v>
      </c>
      <c r="L46" s="48"/>
      <c r="M46" s="48"/>
      <c r="N46" s="66">
        <f>N44/12</f>
        <v>0</v>
      </c>
      <c r="O46" s="48"/>
      <c r="P46" s="48"/>
      <c r="Q46" s="66">
        <f>Q44/12</f>
        <v>0</v>
      </c>
      <c r="R46" s="48"/>
      <c r="S46" s="48"/>
      <c r="T46" s="66">
        <f>T44/12</f>
        <v>4390.7518373497333</v>
      </c>
      <c r="U46" s="48"/>
      <c r="V46" s="48"/>
      <c r="W46" s="66">
        <f>W44/12</f>
        <v>11208.385526206383</v>
      </c>
      <c r="X46" s="48"/>
      <c r="Y46" s="1"/>
      <c r="Z46" s="66">
        <f>Z44/12</f>
        <v>15032.118902209755</v>
      </c>
      <c r="AA46" s="48"/>
      <c r="AB46" s="1"/>
      <c r="AC46" s="66">
        <f>AC44/12</f>
        <v>16298.708393606054</v>
      </c>
      <c r="AD46" s="48"/>
      <c r="AE46" s="1"/>
      <c r="AF46" s="66">
        <f>AF44/12</f>
        <v>16414.58313692917</v>
      </c>
      <c r="AG46" s="48"/>
      <c r="AH46" s="1"/>
      <c r="AI46" s="66">
        <f>AI44/12</f>
        <v>5758.2364743415028</v>
      </c>
      <c r="AJ46" s="48"/>
      <c r="AK46" s="1"/>
      <c r="AL46" s="66">
        <f>AL44/12</f>
        <v>-155.98841863859803</v>
      </c>
      <c r="AM46" s="48"/>
      <c r="AN46" s="1"/>
      <c r="AO46" s="66">
        <f>AO44/12</f>
        <v>-70.194788387369115</v>
      </c>
      <c r="AP46" s="48"/>
      <c r="AQ46" s="1"/>
      <c r="AR46" s="66">
        <f>AR44/12</f>
        <v>-31.587654774316096</v>
      </c>
      <c r="AS46" s="48"/>
      <c r="AT46" s="1"/>
      <c r="AU46" s="66">
        <f>AU44/12</f>
        <v>-14.214444648442244</v>
      </c>
      <c r="AV46" s="48"/>
      <c r="AW46" s="1"/>
      <c r="AX46" s="66">
        <f>AX44/12</f>
        <v>-6.396500091799008</v>
      </c>
    </row>
    <row r="47" spans="1:50" x14ac:dyDescent="0.3">
      <c r="A47" s="3"/>
      <c r="B47" s="3"/>
      <c r="C47" s="1"/>
      <c r="D47" s="1"/>
      <c r="E47" s="1"/>
      <c r="F47" s="1"/>
      <c r="G47" s="1"/>
      <c r="H47" s="1"/>
      <c r="I47" s="1"/>
      <c r="J47" s="1"/>
      <c r="K47" s="1"/>
      <c r="L47" s="1"/>
      <c r="M47" s="1"/>
      <c r="N47" s="1"/>
      <c r="O47" s="1"/>
      <c r="P47" s="1"/>
      <c r="Q47" s="1"/>
      <c r="R47" s="1"/>
      <c r="S47" s="1"/>
      <c r="T47" s="48"/>
      <c r="U47" s="48"/>
      <c r="V47" s="48"/>
      <c r="W47" s="75"/>
      <c r="X47" s="48"/>
      <c r="Y47" s="1"/>
      <c r="Z47" s="48"/>
      <c r="AA47" s="48"/>
      <c r="AB47" s="1"/>
      <c r="AC47" s="1"/>
      <c r="AD47" s="48"/>
      <c r="AE47" s="1"/>
      <c r="AF47" s="48"/>
      <c r="AG47" s="48"/>
      <c r="AH47" s="1"/>
      <c r="AI47" s="1"/>
      <c r="AJ47" s="48"/>
      <c r="AK47" s="1"/>
      <c r="AL47" s="1"/>
    </row>
    <row r="48" spans="1:50" ht="12.75" customHeight="1" x14ac:dyDescent="0.3">
      <c r="A48" s="188" t="s">
        <v>75</v>
      </c>
      <c r="B48" s="188"/>
      <c r="C48" s="188"/>
      <c r="D48" s="188"/>
      <c r="E48" s="188"/>
      <c r="F48" s="188"/>
      <c r="G48" s="188"/>
      <c r="H48" s="188"/>
      <c r="I48" s="188"/>
      <c r="J48" s="188"/>
      <c r="K48" s="188"/>
      <c r="L48" s="188"/>
      <c r="M48" s="188"/>
      <c r="N48" s="188"/>
      <c r="O48" s="188"/>
      <c r="P48" s="188"/>
      <c r="Q48" s="188"/>
      <c r="R48" s="188"/>
      <c r="S48" s="76"/>
      <c r="T48" s="76"/>
      <c r="U48" s="76"/>
      <c r="V48" s="76"/>
      <c r="W48" s="76"/>
      <c r="X48" s="76"/>
      <c r="Y48" s="76"/>
      <c r="Z48" s="76"/>
      <c r="AA48" s="76"/>
      <c r="AB48" s="76"/>
      <c r="AC48" s="76"/>
      <c r="AD48" s="1"/>
      <c r="AE48" s="1"/>
      <c r="AF48" s="1"/>
      <c r="AG48" s="1"/>
      <c r="AH48" s="1"/>
      <c r="AI48" s="1"/>
      <c r="AJ48" s="1"/>
      <c r="AK48" s="1"/>
      <c r="AL48" s="1"/>
    </row>
    <row r="49" spans="1:50" ht="73.5" customHeight="1" x14ac:dyDescent="0.3">
      <c r="A49" s="188"/>
      <c r="B49" s="188"/>
      <c r="C49" s="188"/>
      <c r="D49" s="188"/>
      <c r="E49" s="188"/>
      <c r="F49" s="188"/>
      <c r="G49" s="188"/>
      <c r="H49" s="188"/>
      <c r="I49" s="188"/>
      <c r="J49" s="188"/>
      <c r="K49" s="188"/>
      <c r="L49" s="188"/>
      <c r="M49" s="188"/>
      <c r="N49" s="188"/>
      <c r="O49" s="188"/>
      <c r="P49" s="188"/>
      <c r="Q49" s="188"/>
      <c r="R49" s="188"/>
      <c r="S49" s="76"/>
      <c r="T49" s="76"/>
      <c r="U49" s="76"/>
      <c r="V49" s="76"/>
      <c r="W49" s="76"/>
      <c r="X49" s="76"/>
      <c r="Y49" s="76"/>
      <c r="Z49" s="76"/>
      <c r="AA49" s="76"/>
      <c r="AB49" s="76"/>
      <c r="AC49" s="76"/>
      <c r="AD49" s="1"/>
      <c r="AE49" s="1"/>
      <c r="AF49" s="1"/>
      <c r="AG49" s="1"/>
      <c r="AH49" s="1"/>
      <c r="AI49" s="1"/>
      <c r="AJ49" s="1"/>
      <c r="AK49" s="1"/>
      <c r="AL49" s="1"/>
    </row>
    <row r="50" spans="1:50" ht="15" customHeight="1" x14ac:dyDescent="0.3">
      <c r="A50" s="77" t="s">
        <v>76</v>
      </c>
      <c r="B50" s="77"/>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1"/>
      <c r="AE50" s="1"/>
      <c r="AF50" s="1"/>
      <c r="AG50" s="1"/>
      <c r="AH50" s="1"/>
      <c r="AI50" s="1"/>
      <c r="AJ50" s="1"/>
      <c r="AK50" s="1"/>
      <c r="AL50" s="1"/>
    </row>
    <row r="51" spans="1:50" x14ac:dyDescent="0.3">
      <c r="A51" s="189"/>
      <c r="B51" s="189"/>
      <c r="C51" s="189"/>
      <c r="D51" s="177"/>
      <c r="E51" s="3"/>
      <c r="F51" s="3"/>
      <c r="G51" s="1"/>
      <c r="H51" s="1"/>
      <c r="I51" s="1"/>
      <c r="J51" s="1"/>
      <c r="K51" s="1"/>
      <c r="L51" s="1"/>
      <c r="M51" s="1"/>
      <c r="N51" s="1"/>
      <c r="O51" s="1"/>
      <c r="P51" s="1"/>
      <c r="Q51" s="1"/>
      <c r="R51" s="1"/>
      <c r="S51" s="1"/>
      <c r="T51" s="44"/>
      <c r="U51" s="44"/>
      <c r="V51" s="44"/>
      <c r="W51" s="44"/>
      <c r="X51" s="1"/>
      <c r="Y51" s="1"/>
      <c r="Z51" s="1"/>
      <c r="AA51" s="1"/>
      <c r="AB51" s="1"/>
      <c r="AC51" s="1"/>
      <c r="AD51" s="1"/>
      <c r="AE51" s="1"/>
      <c r="AF51" s="1"/>
      <c r="AG51" s="1"/>
      <c r="AH51" s="1"/>
      <c r="AI51" s="1"/>
      <c r="AJ51" s="1"/>
      <c r="AK51" s="1"/>
      <c r="AL51" s="1"/>
    </row>
    <row r="52" spans="1:50" ht="16.2" thickBot="1" x14ac:dyDescent="0.35">
      <c r="A52" s="78" t="s">
        <v>77</v>
      </c>
      <c r="B52" s="78"/>
      <c r="C52" s="1"/>
      <c r="D52" s="1"/>
      <c r="E52" s="1"/>
      <c r="F52" s="1"/>
      <c r="G52" s="1"/>
      <c r="H52" s="1"/>
      <c r="I52" s="1"/>
      <c r="J52" s="1"/>
      <c r="K52" s="1"/>
      <c r="L52" s="1"/>
      <c r="M52" s="1"/>
      <c r="N52" s="1"/>
      <c r="O52" s="1"/>
      <c r="P52" s="1"/>
      <c r="Q52" s="1"/>
      <c r="R52" s="1"/>
      <c r="S52" s="190"/>
      <c r="T52" s="190"/>
      <c r="U52" s="44"/>
      <c r="V52" s="190"/>
      <c r="W52" s="190"/>
      <c r="X52" s="1"/>
      <c r="Y52" s="1"/>
      <c r="Z52" s="1"/>
      <c r="AA52" s="1"/>
      <c r="AB52" s="1"/>
      <c r="AC52" s="1"/>
      <c r="AD52" s="1"/>
      <c r="AE52" s="1"/>
      <c r="AF52" s="1"/>
      <c r="AG52" s="1"/>
      <c r="AH52" s="1"/>
      <c r="AI52" s="1"/>
      <c r="AJ52" s="1"/>
      <c r="AK52" s="1"/>
      <c r="AL52" s="1"/>
    </row>
    <row r="53" spans="1:50" ht="15" thickBot="1" x14ac:dyDescent="0.35">
      <c r="A53" s="79"/>
      <c r="B53" s="79"/>
      <c r="C53" s="1"/>
      <c r="D53" s="1"/>
      <c r="E53" s="1"/>
      <c r="F53" s="1"/>
      <c r="G53" s="185">
        <f>I17-1</f>
        <v>2015</v>
      </c>
      <c r="H53" s="186"/>
      <c r="I53" s="1"/>
      <c r="J53" s="185">
        <f>I17</f>
        <v>2016</v>
      </c>
      <c r="K53" s="186"/>
      <c r="L53" s="1"/>
      <c r="M53" s="185">
        <f>L17</f>
        <v>2017</v>
      </c>
      <c r="N53" s="186"/>
      <c r="O53" s="1"/>
      <c r="P53" s="185">
        <f>O17</f>
        <v>2018</v>
      </c>
      <c r="Q53" s="186"/>
      <c r="R53" s="1"/>
      <c r="S53" s="185">
        <f>R17</f>
        <v>2019</v>
      </c>
      <c r="T53" s="186"/>
      <c r="U53" s="1"/>
      <c r="V53" s="185">
        <f>U17</f>
        <v>2020</v>
      </c>
      <c r="W53" s="186"/>
      <c r="X53" s="1"/>
      <c r="Y53" s="185">
        <f>X17</f>
        <v>2021</v>
      </c>
      <c r="Z53" s="186"/>
      <c r="AA53" s="1"/>
      <c r="AB53" s="185">
        <f>AA17</f>
        <v>2022</v>
      </c>
      <c r="AC53" s="186"/>
      <c r="AD53" s="1"/>
      <c r="AE53" s="185">
        <f>AD17</f>
        <v>2023</v>
      </c>
      <c r="AF53" s="186"/>
      <c r="AG53" s="1"/>
      <c r="AH53" s="185">
        <f>AG17</f>
        <v>2024</v>
      </c>
      <c r="AI53" s="186"/>
      <c r="AJ53" s="1"/>
      <c r="AK53" s="185">
        <f>AJ17</f>
        <v>2025</v>
      </c>
      <c r="AL53" s="186"/>
      <c r="AM53" s="1"/>
      <c r="AN53" s="185">
        <f>AM17</f>
        <v>2026</v>
      </c>
      <c r="AO53" s="186"/>
      <c r="AP53" s="1"/>
      <c r="AQ53" s="185">
        <f>AP17</f>
        <v>2027</v>
      </c>
      <c r="AR53" s="186"/>
      <c r="AS53" s="1"/>
      <c r="AT53" s="185">
        <f>AS17</f>
        <v>2028</v>
      </c>
      <c r="AU53" s="186"/>
      <c r="AV53" s="1"/>
      <c r="AW53" s="185">
        <f>AV17</f>
        <v>2029</v>
      </c>
      <c r="AX53" s="186"/>
    </row>
    <row r="54" spans="1:50" x14ac:dyDescent="0.3">
      <c r="A54" s="80" t="s">
        <v>78</v>
      </c>
      <c r="B54" s="80"/>
      <c r="C54" s="1"/>
      <c r="D54" s="1"/>
      <c r="E54" s="1"/>
      <c r="F54" s="1"/>
      <c r="G54" s="3" t="s">
        <v>53</v>
      </c>
      <c r="H54" s="17" t="s">
        <v>54</v>
      </c>
      <c r="I54" s="1"/>
      <c r="J54" s="3" t="s">
        <v>53</v>
      </c>
      <c r="K54" s="17" t="s">
        <v>54</v>
      </c>
      <c r="L54" s="1"/>
      <c r="M54" s="3" t="s">
        <v>53</v>
      </c>
      <c r="N54" s="17" t="s">
        <v>54</v>
      </c>
      <c r="O54" s="1"/>
      <c r="P54" s="3" t="s">
        <v>53</v>
      </c>
      <c r="Q54" s="17" t="s">
        <v>54</v>
      </c>
      <c r="R54" s="1"/>
      <c r="S54" s="3" t="s">
        <v>53</v>
      </c>
      <c r="T54" s="17" t="s">
        <v>54</v>
      </c>
      <c r="U54" s="1"/>
      <c r="V54" s="3" t="s">
        <v>53</v>
      </c>
      <c r="W54" s="17" t="s">
        <v>54</v>
      </c>
      <c r="X54" s="1"/>
      <c r="Y54" s="3" t="s">
        <v>53</v>
      </c>
      <c r="Z54" s="17" t="s">
        <v>54</v>
      </c>
      <c r="AA54" s="1"/>
      <c r="AB54" s="3" t="s">
        <v>53</v>
      </c>
      <c r="AC54" s="17" t="s">
        <v>54</v>
      </c>
      <c r="AD54" s="1"/>
      <c r="AE54" s="3" t="s">
        <v>53</v>
      </c>
      <c r="AF54" s="17" t="s">
        <v>54</v>
      </c>
      <c r="AG54" s="1"/>
      <c r="AH54" s="3" t="s">
        <v>53</v>
      </c>
      <c r="AI54" s="17" t="s">
        <v>54</v>
      </c>
      <c r="AJ54" s="1"/>
      <c r="AK54" s="3" t="s">
        <v>53</v>
      </c>
      <c r="AL54" s="17" t="s">
        <v>54</v>
      </c>
      <c r="AM54" s="1"/>
      <c r="AN54" s="3" t="s">
        <v>53</v>
      </c>
      <c r="AO54" s="17" t="s">
        <v>54</v>
      </c>
      <c r="AP54" s="1"/>
      <c r="AQ54" s="3" t="s">
        <v>53</v>
      </c>
      <c r="AR54" s="17" t="s">
        <v>54</v>
      </c>
      <c r="AS54" s="1"/>
      <c r="AT54" s="3" t="s">
        <v>53</v>
      </c>
      <c r="AU54" s="17" t="s">
        <v>54</v>
      </c>
      <c r="AV54" s="1"/>
      <c r="AW54" s="3" t="s">
        <v>53</v>
      </c>
      <c r="AX54" s="17" t="s">
        <v>54</v>
      </c>
    </row>
    <row r="55" spans="1:50" x14ac:dyDescent="0.3">
      <c r="A55" s="81"/>
      <c r="B55" s="81"/>
      <c r="C55" s="1"/>
      <c r="D55" s="1"/>
      <c r="E55" s="1"/>
      <c r="F55" s="1"/>
      <c r="G55" s="3"/>
      <c r="H55" s="17"/>
      <c r="I55" s="1"/>
      <c r="J55" s="3"/>
      <c r="K55" s="17"/>
      <c r="L55" s="45"/>
      <c r="M55" s="3"/>
      <c r="N55" s="17"/>
      <c r="O55" s="45"/>
      <c r="P55" s="3"/>
      <c r="Q55" s="17"/>
      <c r="R55" s="45"/>
      <c r="S55" s="3"/>
      <c r="T55" s="17"/>
      <c r="U55" s="45"/>
      <c r="V55" s="3"/>
      <c r="W55" s="17"/>
      <c r="X55" s="45"/>
      <c r="Y55" s="3"/>
      <c r="Z55" s="17"/>
      <c r="AA55" s="45"/>
      <c r="AB55" s="3"/>
      <c r="AC55" s="17"/>
      <c r="AD55" s="45" t="s">
        <v>55</v>
      </c>
      <c r="AE55" s="3"/>
      <c r="AF55" s="17"/>
      <c r="AG55" s="45" t="s">
        <v>55</v>
      </c>
      <c r="AH55" s="3"/>
      <c r="AI55" s="17"/>
      <c r="AJ55" s="45" t="s">
        <v>55</v>
      </c>
      <c r="AK55" s="3"/>
      <c r="AL55" s="17"/>
      <c r="AM55" s="45" t="s">
        <v>55</v>
      </c>
      <c r="AN55" s="3"/>
      <c r="AO55" s="17"/>
      <c r="AP55" s="45" t="s">
        <v>55</v>
      </c>
      <c r="AQ55" s="3"/>
      <c r="AR55" s="17"/>
      <c r="AS55" s="45" t="s">
        <v>55</v>
      </c>
      <c r="AT55" s="3"/>
      <c r="AU55" s="17"/>
      <c r="AV55" s="45" t="s">
        <v>55</v>
      </c>
      <c r="AW55" s="3"/>
      <c r="AX55" s="17"/>
    </row>
    <row r="56" spans="1:50" x14ac:dyDescent="0.3">
      <c r="A56" s="79" t="s">
        <v>79</v>
      </c>
      <c r="B56" s="79"/>
      <c r="C56" s="1"/>
      <c r="D56" s="1"/>
      <c r="E56" s="1"/>
      <c r="F56" s="1"/>
      <c r="G56" s="82">
        <f>G34</f>
        <v>0</v>
      </c>
      <c r="H56" s="83">
        <f>H34</f>
        <v>0</v>
      </c>
      <c r="I56" s="1"/>
      <c r="J56" s="82">
        <f>J34</f>
        <v>0</v>
      </c>
      <c r="K56" s="83">
        <f>K34</f>
        <v>0</v>
      </c>
      <c r="L56" s="82"/>
      <c r="M56" s="82">
        <f>M34</f>
        <v>0</v>
      </c>
      <c r="N56" s="83">
        <f>N34</f>
        <v>0</v>
      </c>
      <c r="O56" s="82"/>
      <c r="P56" s="82">
        <f>P34</f>
        <v>0</v>
      </c>
      <c r="Q56" s="83">
        <f>Q34</f>
        <v>0</v>
      </c>
      <c r="R56" s="82"/>
      <c r="S56" s="82">
        <f>S34</f>
        <v>752.37093897260661</v>
      </c>
      <c r="T56" s="83">
        <f>T34</f>
        <v>11787.144710570836</v>
      </c>
      <c r="U56" s="82"/>
      <c r="V56" s="82">
        <f>V34</f>
        <v>1220.5038438822812</v>
      </c>
      <c r="W56" s="83">
        <f>W34</f>
        <v>19121.226887489072</v>
      </c>
      <c r="X56" s="82"/>
      <c r="Y56" s="82">
        <f>Y34</f>
        <v>904.43609076658254</v>
      </c>
      <c r="Z56" s="83">
        <f>Z34</f>
        <v>14169.498755343126</v>
      </c>
      <c r="AA56" s="82"/>
      <c r="AB56" s="82">
        <f>AB34</f>
        <v>588.3683376508834</v>
      </c>
      <c r="AC56" s="83">
        <f>AC34</f>
        <v>9217.7706231971733</v>
      </c>
      <c r="AD56" s="82"/>
      <c r="AE56" s="82">
        <f>AE34</f>
        <v>272.30058453518438</v>
      </c>
      <c r="AF56" s="83">
        <f>AF34</f>
        <v>4266.042491051222</v>
      </c>
      <c r="AG56" s="82"/>
      <c r="AH56" s="82">
        <f>AH34</f>
        <v>57.133353988667444</v>
      </c>
      <c r="AI56" s="83">
        <f>AI34</f>
        <v>895.08921248912316</v>
      </c>
      <c r="AJ56" s="82"/>
      <c r="AK56" s="82">
        <f>AK34</f>
        <v>0</v>
      </c>
      <c r="AL56" s="83">
        <f>AL34</f>
        <v>0</v>
      </c>
      <c r="AM56" s="82"/>
      <c r="AN56" s="82">
        <f>AN34</f>
        <v>0</v>
      </c>
      <c r="AO56" s="83">
        <f>AO34</f>
        <v>0</v>
      </c>
      <c r="AP56" s="82"/>
      <c r="AQ56" s="82">
        <f>AQ34</f>
        <v>0</v>
      </c>
      <c r="AR56" s="83">
        <f>AR34</f>
        <v>0</v>
      </c>
      <c r="AS56" s="82"/>
      <c r="AT56" s="82">
        <f>AT34</f>
        <v>0</v>
      </c>
      <c r="AU56" s="83">
        <f>AU34</f>
        <v>0</v>
      </c>
      <c r="AV56" s="82"/>
      <c r="AW56" s="82">
        <f>AW34</f>
        <v>0</v>
      </c>
      <c r="AX56" s="83">
        <f>AX34</f>
        <v>0</v>
      </c>
    </row>
    <row r="57" spans="1:50" x14ac:dyDescent="0.3">
      <c r="A57" s="79" t="s">
        <v>80</v>
      </c>
      <c r="B57" s="79"/>
      <c r="C57" s="1"/>
      <c r="D57" s="1"/>
      <c r="E57" s="1"/>
      <c r="F57" s="1"/>
      <c r="G57" s="50">
        <f>G38</f>
        <v>0</v>
      </c>
      <c r="H57" s="50">
        <f>H38</f>
        <v>0</v>
      </c>
      <c r="I57" s="1"/>
      <c r="J57" s="50">
        <f>J38</f>
        <v>0</v>
      </c>
      <c r="K57" s="50">
        <f>K38</f>
        <v>0</v>
      </c>
      <c r="L57" s="84"/>
      <c r="M57" s="50">
        <f>M38</f>
        <v>0</v>
      </c>
      <c r="N57" s="50">
        <f>N38</f>
        <v>0</v>
      </c>
      <c r="O57" s="84"/>
      <c r="P57" s="50">
        <f>P38</f>
        <v>0</v>
      </c>
      <c r="Q57" s="50">
        <f>Q38</f>
        <v>0</v>
      </c>
      <c r="R57" s="84"/>
      <c r="S57" s="50">
        <f>S38</f>
        <v>4637.1442651951138</v>
      </c>
      <c r="T57" s="50">
        <f>T38</f>
        <v>72648.59348805678</v>
      </c>
      <c r="U57" s="84"/>
      <c r="V57" s="50">
        <f>V38</f>
        <v>9274.2885303902276</v>
      </c>
      <c r="W57" s="50">
        <f>W38</f>
        <v>145297.18697611356</v>
      </c>
      <c r="X57" s="84"/>
      <c r="Y57" s="50">
        <f>Y38</f>
        <v>9274.2885303902276</v>
      </c>
      <c r="Z57" s="50">
        <f>Z38</f>
        <v>145297.18697611356</v>
      </c>
      <c r="AA57" s="84"/>
      <c r="AB57" s="50">
        <f>AB38</f>
        <v>9274.2885303902276</v>
      </c>
      <c r="AC57" s="50">
        <f>AC38</f>
        <v>145297.18697611356</v>
      </c>
      <c r="AD57" s="84"/>
      <c r="AE57" s="50">
        <f>AE38</f>
        <v>9274.2885303902276</v>
      </c>
      <c r="AF57" s="50">
        <f>AF38</f>
        <v>145297.18697611356</v>
      </c>
      <c r="AG57" s="84"/>
      <c r="AH57" s="50">
        <f>AH38</f>
        <v>3352.896360837291</v>
      </c>
      <c r="AI57" s="50">
        <f>AI38</f>
        <v>52528.709653117556</v>
      </c>
      <c r="AJ57" s="84"/>
      <c r="AK57" s="50">
        <f>AK38</f>
        <v>0</v>
      </c>
      <c r="AL57" s="50">
        <f>AL38</f>
        <v>0</v>
      </c>
      <c r="AM57" s="84"/>
      <c r="AN57" s="50">
        <f>AN38</f>
        <v>0</v>
      </c>
      <c r="AO57" s="50">
        <f>AO38</f>
        <v>0</v>
      </c>
      <c r="AP57" s="84"/>
      <c r="AQ57" s="50">
        <f>AQ38</f>
        <v>0</v>
      </c>
      <c r="AR57" s="50">
        <f>AR38</f>
        <v>0</v>
      </c>
      <c r="AS57" s="84"/>
      <c r="AT57" s="50">
        <f>AT38</f>
        <v>0</v>
      </c>
      <c r="AU57" s="50">
        <f>AU38</f>
        <v>0</v>
      </c>
      <c r="AV57" s="84"/>
      <c r="AW57" s="50">
        <f>AW38</f>
        <v>0</v>
      </c>
      <c r="AX57" s="50">
        <f>AX38</f>
        <v>0</v>
      </c>
    </row>
    <row r="58" spans="1:50" x14ac:dyDescent="0.3">
      <c r="A58" s="79" t="s">
        <v>81</v>
      </c>
      <c r="B58" s="79"/>
      <c r="C58" s="1"/>
      <c r="D58" s="1"/>
      <c r="E58" s="1"/>
      <c r="F58" s="1"/>
      <c r="G58" s="84">
        <f>-G97*$G$19</f>
        <v>0</v>
      </c>
      <c r="H58" s="84">
        <f>-G97*$H$19</f>
        <v>0</v>
      </c>
      <c r="I58" s="1"/>
      <c r="J58" s="84">
        <f>-H97*$G$19</f>
        <v>0</v>
      </c>
      <c r="K58" s="84">
        <f>-H97*$H$19</f>
        <v>0</v>
      </c>
      <c r="L58" s="84"/>
      <c r="M58" s="84">
        <f>-I97*$G$19</f>
        <v>0</v>
      </c>
      <c r="N58" s="84">
        <f>-I97*$H$19</f>
        <v>0</v>
      </c>
      <c r="O58" s="84"/>
      <c r="P58" s="84">
        <f>-J97*$G$19</f>
        <v>0</v>
      </c>
      <c r="Q58" s="84">
        <f>-J97*$H$19</f>
        <v>0</v>
      </c>
      <c r="R58" s="84"/>
      <c r="S58" s="84">
        <f>-K97*$G$19</f>
        <v>-12385.338829787235</v>
      </c>
      <c r="T58" s="84">
        <f>-K97*$H$19</f>
        <v>-194036.97500000001</v>
      </c>
      <c r="U58" s="84"/>
      <c r="V58" s="84">
        <f>-L97*$G$19</f>
        <v>-17958.741303191488</v>
      </c>
      <c r="W58" s="84">
        <f>-L97*$H$19</f>
        <v>-281353.61374999996</v>
      </c>
      <c r="X58" s="84"/>
      <c r="Y58" s="84">
        <f>-M97*$G$19</f>
        <v>-8081.4335864361683</v>
      </c>
      <c r="Z58" s="84">
        <f>-M97*$H$19</f>
        <v>-126609.12618749996</v>
      </c>
      <c r="AA58" s="84"/>
      <c r="AB58" s="84">
        <f>-N97*$G$19</f>
        <v>-3636.6451138962752</v>
      </c>
      <c r="AC58" s="84">
        <f>-N97*$H$19</f>
        <v>-56974.106784374977</v>
      </c>
      <c r="AD58" s="85"/>
      <c r="AE58" s="84">
        <f>-O97*$G$19</f>
        <v>-1636.4903012533239</v>
      </c>
      <c r="AF58" s="84">
        <f>-O97*$H$19</f>
        <v>-25638.34805296874</v>
      </c>
      <c r="AG58" s="84"/>
      <c r="AH58" s="84">
        <f>-P97*$G$19</f>
        <v>-736.42063556399569</v>
      </c>
      <c r="AI58" s="84">
        <f>-P97*$H$19</f>
        <v>-11537.256623835932</v>
      </c>
      <c r="AJ58" s="84"/>
      <c r="AK58" s="84">
        <f>-Q97*$G$19</f>
        <v>-331.38928600379796</v>
      </c>
      <c r="AL58" s="84">
        <f>-Q97*$H$19</f>
        <v>-5191.7654807261679</v>
      </c>
      <c r="AM58" s="84"/>
      <c r="AN58" s="84">
        <f>-R97*$G$19</f>
        <v>-149.12517870170907</v>
      </c>
      <c r="AO58" s="84">
        <f>-R97*$H$19</f>
        <v>-2336.2944663267758</v>
      </c>
      <c r="AP58" s="84"/>
      <c r="AQ58" s="84">
        <f>-S97*$G$19</f>
        <v>-67.106330415769079</v>
      </c>
      <c r="AR58" s="84">
        <f>-S97*$H$19</f>
        <v>-1051.3325098470489</v>
      </c>
      <c r="AS58" s="84"/>
      <c r="AT58" s="84">
        <f>-T97*$G$19</f>
        <v>-30.197848687096084</v>
      </c>
      <c r="AU58" s="84">
        <f>-T97*$H$19</f>
        <v>-473.09962943117199</v>
      </c>
      <c r="AV58" s="84"/>
      <c r="AW58" s="84">
        <f>-U97*$G$19</f>
        <v>-13.589031909193235</v>
      </c>
      <c r="AX58" s="84">
        <f>-U97*$H$19</f>
        <v>-212.89483324402735</v>
      </c>
    </row>
    <row r="59" spans="1:50" x14ac:dyDescent="0.3">
      <c r="A59" s="81" t="s">
        <v>82</v>
      </c>
      <c r="B59" s="81"/>
      <c r="C59" s="1"/>
      <c r="D59" s="1"/>
      <c r="E59" s="1"/>
      <c r="F59" s="1"/>
      <c r="G59" s="86">
        <f>SUM(G56:G58)</f>
        <v>0</v>
      </c>
      <c r="H59" s="86">
        <f>SUM(H56:H58)</f>
        <v>0</v>
      </c>
      <c r="I59" s="1"/>
      <c r="J59" s="86">
        <f>SUM(J56:J58)</f>
        <v>0</v>
      </c>
      <c r="K59" s="86">
        <f>SUM(K56:K58)</f>
        <v>0</v>
      </c>
      <c r="L59" s="84"/>
      <c r="M59" s="86">
        <f>SUM(M56:M58)</f>
        <v>0</v>
      </c>
      <c r="N59" s="86">
        <f>SUM(N56:N58)</f>
        <v>0</v>
      </c>
      <c r="O59" s="84"/>
      <c r="P59" s="86">
        <f>SUM(P56:P58)</f>
        <v>0</v>
      </c>
      <c r="Q59" s="86">
        <f>SUM(Q56:Q58)</f>
        <v>0</v>
      </c>
      <c r="R59" s="84"/>
      <c r="S59" s="86">
        <f>SUM(S56:S58)</f>
        <v>-6995.823625619515</v>
      </c>
      <c r="T59" s="86">
        <f>SUM(T56:T58)</f>
        <v>-109601.23680137239</v>
      </c>
      <c r="U59" s="84"/>
      <c r="V59" s="86">
        <f>SUM(V56:V58)</f>
        <v>-7463.9489289189787</v>
      </c>
      <c r="W59" s="86">
        <f>SUM(W56:W58)</f>
        <v>-116935.19988639734</v>
      </c>
      <c r="X59" s="84"/>
      <c r="Y59" s="86">
        <f>SUM(Y56:Y58)</f>
        <v>2097.2910347206425</v>
      </c>
      <c r="Z59" s="86">
        <f>SUM(Z56:Z58)</f>
        <v>32857.559543956711</v>
      </c>
      <c r="AA59" s="84"/>
      <c r="AB59" s="86">
        <f>SUM(AB56:AB58)</f>
        <v>6226.0117541448362</v>
      </c>
      <c r="AC59" s="86">
        <f>SUM(AC56:AC58)</f>
        <v>97540.850814935751</v>
      </c>
      <c r="AD59" s="85"/>
      <c r="AE59" s="86">
        <f>SUM(AE56:AE58)</f>
        <v>7910.0988136720871</v>
      </c>
      <c r="AF59" s="86">
        <f>SUM(AF56:AF58)</f>
        <v>123924.88141419605</v>
      </c>
      <c r="AG59" s="84"/>
      <c r="AH59" s="86">
        <f>SUM(AH56:AH58)</f>
        <v>2673.6090792619625</v>
      </c>
      <c r="AI59" s="86">
        <f>SUM(AI56:AI58)</f>
        <v>41886.542241770745</v>
      </c>
      <c r="AJ59" s="84"/>
      <c r="AK59" s="86">
        <f>SUM(AK56:AK58)</f>
        <v>-331.38928600379796</v>
      </c>
      <c r="AL59" s="86">
        <f>SUM(AL56:AL58)</f>
        <v>-5191.7654807261679</v>
      </c>
      <c r="AM59" s="84"/>
      <c r="AN59" s="86">
        <f>SUM(AN56:AN58)</f>
        <v>-149.12517870170907</v>
      </c>
      <c r="AO59" s="86">
        <f>SUM(AO56:AO58)</f>
        <v>-2336.2944663267758</v>
      </c>
      <c r="AP59" s="84"/>
      <c r="AQ59" s="86">
        <f>SUM(AQ56:AQ58)</f>
        <v>-67.106330415769079</v>
      </c>
      <c r="AR59" s="86">
        <f>SUM(AR56:AR58)</f>
        <v>-1051.3325098470489</v>
      </c>
      <c r="AS59" s="84"/>
      <c r="AT59" s="86">
        <f>SUM(AT56:AT58)</f>
        <v>-30.197848687096084</v>
      </c>
      <c r="AU59" s="86">
        <f>SUM(AU56:AU58)</f>
        <v>-473.09962943117199</v>
      </c>
      <c r="AV59" s="84"/>
      <c r="AW59" s="86">
        <f>SUM(AW56:AW58)</f>
        <v>-13.589031909193235</v>
      </c>
      <c r="AX59" s="86">
        <f>SUM(AX56:AX58)</f>
        <v>-212.89483324402735</v>
      </c>
    </row>
    <row r="60" spans="1:50" x14ac:dyDescent="0.3">
      <c r="A60" s="79"/>
      <c r="B60" s="178" t="s">
        <v>118</v>
      </c>
      <c r="C60" s="178" t="s">
        <v>115</v>
      </c>
      <c r="D60" s="178" t="s">
        <v>116</v>
      </c>
      <c r="E60" s="178" t="s">
        <v>117</v>
      </c>
      <c r="F60" s="1"/>
      <c r="G60" s="84"/>
      <c r="H60" s="84"/>
      <c r="I60" s="1"/>
      <c r="J60" s="84"/>
      <c r="K60" s="84"/>
      <c r="L60" s="84"/>
      <c r="M60" s="84"/>
      <c r="N60" s="84"/>
      <c r="O60" s="84"/>
      <c r="P60" s="84"/>
      <c r="Q60" s="84"/>
      <c r="R60" s="84"/>
      <c r="S60" s="84"/>
      <c r="T60" s="84"/>
      <c r="U60" s="84"/>
      <c r="V60" s="84"/>
      <c r="W60" s="84"/>
      <c r="X60" s="84"/>
      <c r="Y60" s="84"/>
      <c r="Z60" s="84"/>
      <c r="AA60" s="84"/>
      <c r="AB60" s="84"/>
      <c r="AC60" s="84"/>
      <c r="AD60" s="85"/>
      <c r="AE60" s="84"/>
      <c r="AF60" s="84"/>
      <c r="AG60" s="84"/>
      <c r="AH60" s="84"/>
      <c r="AI60" s="84"/>
      <c r="AJ60" s="84"/>
      <c r="AK60" s="84"/>
      <c r="AL60" s="84"/>
      <c r="AM60" s="84"/>
      <c r="AN60" s="84"/>
      <c r="AO60" s="84"/>
      <c r="AP60" s="84"/>
      <c r="AQ60" s="84"/>
      <c r="AR60" s="84"/>
      <c r="AS60" s="84"/>
      <c r="AT60" s="84"/>
      <c r="AU60" s="84"/>
      <c r="AV60" s="84"/>
      <c r="AW60" s="84"/>
      <c r="AX60" s="84"/>
    </row>
    <row r="61" spans="1:50" x14ac:dyDescent="0.3">
      <c r="A61" s="79" t="s">
        <v>83</v>
      </c>
      <c r="B61" s="56">
        <v>0.26500000000000001</v>
      </c>
      <c r="C61" s="56">
        <v>0.26500000000000001</v>
      </c>
      <c r="D61" s="56">
        <v>0.26500000000000001</v>
      </c>
      <c r="E61" s="56">
        <v>0.26500000000000001</v>
      </c>
      <c r="F61" s="44"/>
      <c r="G61" s="87">
        <f>IF(AND(G$53&gt;=$C$60, G$53&lt;$E$60),$C$61,$E$61)</f>
        <v>0.26500000000000001</v>
      </c>
      <c r="H61" s="87">
        <f>IF(AND(G$53&gt;=$C$60, G$53&lt;$E$60),$C$61,$E$61)</f>
        <v>0.26500000000000001</v>
      </c>
      <c r="I61" s="44"/>
      <c r="J61" s="87">
        <f>IF(AND(J$53&gt;=$C$60, J$53&lt;$E$60),$C$61,$E$61)</f>
        <v>0.26500000000000001</v>
      </c>
      <c r="K61" s="87">
        <f>IF(AND(J$53&gt;=$C$60, J$53&lt;$E$60),$C$61,$E$61)</f>
        <v>0.26500000000000001</v>
      </c>
      <c r="L61" s="85"/>
      <c r="M61" s="87">
        <f>IF(AND(M$53&gt;=$C$60, M$53&lt;$E$60),$C$61,$E$61)</f>
        <v>0.26500000000000001</v>
      </c>
      <c r="N61" s="87">
        <f>IF(AND(M$53&gt;=$C$60, M$53&lt;$E$60),$C$61,$E$61)</f>
        <v>0.26500000000000001</v>
      </c>
      <c r="O61" s="85"/>
      <c r="P61" s="87">
        <f>IF(AND(P$53&gt;=$C$60, P$53&lt;$E$60),$C$61,$E$61)</f>
        <v>0.26500000000000001</v>
      </c>
      <c r="Q61" s="87">
        <f>IF(AND(P$53&gt;=$C$60, P$53&lt;$E$60),$C$61,$E$61)</f>
        <v>0.26500000000000001</v>
      </c>
      <c r="R61" s="85"/>
      <c r="S61" s="87">
        <f>IF(AND(S$53&gt;=$C$60, S$53&lt;$E$60),$C$61,$E$61)</f>
        <v>0.26500000000000001</v>
      </c>
      <c r="T61" s="87">
        <f>IF(AND(S$53&gt;=$C$60, S$53&lt;$E$60),$C$61,$E$61)</f>
        <v>0.26500000000000001</v>
      </c>
      <c r="U61" s="85"/>
      <c r="V61" s="87">
        <f>IF(AND(V$53&gt;=$C$60, V$53&lt;$E$60),$C$61,$E$61)</f>
        <v>0.26500000000000001</v>
      </c>
      <c r="W61" s="87">
        <f>IF(AND(V$53&gt;=$C$60, V$53&lt;$E$60),$C$61,$E$61)</f>
        <v>0.26500000000000001</v>
      </c>
      <c r="X61" s="85"/>
      <c r="Y61" s="87">
        <f>IF(AND(Y$53&gt;=$C$60, Y$53&lt;$E$60),$C$61,$E$61)</f>
        <v>0.26500000000000001</v>
      </c>
      <c r="Z61" s="87">
        <f>IF(AND(Y$53&gt;=$C$60, Y$53&lt;$E$60),$C$61,$E$61)</f>
        <v>0.26500000000000001</v>
      </c>
      <c r="AA61" s="85"/>
      <c r="AB61" s="87">
        <f>IF(AND(AB$53&gt;=$C$60, AB$53&lt;$E$60),$C$61,$E$61)</f>
        <v>0.26500000000000001</v>
      </c>
      <c r="AC61" s="87">
        <f>IF(AND(AB$53&gt;=$C$60, AB$53&lt;$E$60),$C$61,$E$61)</f>
        <v>0.26500000000000001</v>
      </c>
      <c r="AD61" s="85"/>
      <c r="AE61" s="87">
        <f>IF(AND(AE$53&gt;=$C$60, AE$53&lt;$E$60),$C$61,$E$61)</f>
        <v>0.26500000000000001</v>
      </c>
      <c r="AF61" s="87">
        <f>IF(AND(AE$53&gt;=$C$60, AE$53&lt;$E$60),$C$61,$E$61)</f>
        <v>0.26500000000000001</v>
      </c>
      <c r="AG61" s="84"/>
      <c r="AH61" s="87">
        <f>IF(AND(AH$53&gt;=$C$60, AH$53&lt;$E$60),$C$61,$E$61)</f>
        <v>0.26500000000000001</v>
      </c>
      <c r="AI61" s="87">
        <f>IF(AND(AH$53&gt;=$C$60, AH$53&lt;$E$60),$C$61,$E$61)</f>
        <v>0.26500000000000001</v>
      </c>
      <c r="AJ61" s="84"/>
      <c r="AK61" s="87">
        <f>IF(AND(AK$53&gt;=$C$60, AK$53&lt;$E$60),$C$61,$E$61)</f>
        <v>0.26500000000000001</v>
      </c>
      <c r="AL61" s="87">
        <f>IF(AND(AK$53&gt;=$C$60, AK$53&lt;$E$60),$C$61,$E$61)</f>
        <v>0.26500000000000001</v>
      </c>
      <c r="AM61" s="84"/>
      <c r="AN61" s="87">
        <f>IF(AND(AN$53&gt;=$C$60, AN$53&lt;$E$60),$C$61,$E$61)</f>
        <v>0.26500000000000001</v>
      </c>
      <c r="AO61" s="87">
        <f>IF(AND(AN$53&gt;=$C$60, AN$53&lt;$E$60),$C$61,$E$61)</f>
        <v>0.26500000000000001</v>
      </c>
      <c r="AP61" s="84"/>
      <c r="AQ61" s="87">
        <f>IF(AND(AQ$53&gt;=$C$60, AQ$53&lt;$E$60),$C$61,$E$61)</f>
        <v>0.26500000000000001</v>
      </c>
      <c r="AR61" s="87">
        <f>IF(AND(AQ$53&gt;=$C$60, AQ$53&lt;$E$60),$C$61,$E$61)</f>
        <v>0.26500000000000001</v>
      </c>
      <c r="AS61" s="84"/>
      <c r="AT61" s="87">
        <f>IF(AND(AT$53&gt;=$C$60, AT$53&lt;$E$60),$C$61,$E$61)</f>
        <v>0.26500000000000001</v>
      </c>
      <c r="AU61" s="87">
        <f>IF(AND(AT$53&gt;=$C$60, AT$53&lt;$E$60),$C$61,$E$61)</f>
        <v>0.26500000000000001</v>
      </c>
      <c r="AV61" s="84"/>
      <c r="AW61" s="87">
        <f>IF(AND(AW$53&gt;=$C$60, AW$53&lt;$E$60),$C$61,$E$61)</f>
        <v>0.26500000000000001</v>
      </c>
      <c r="AX61" s="87">
        <f>IF(AND(AW$53&gt;=$C$60, AW$53&lt;$E$60),$C$61,$E$61)</f>
        <v>0.26500000000000001</v>
      </c>
    </row>
    <row r="62" spans="1:50"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row>
    <row r="63" spans="1:50" x14ac:dyDescent="0.3">
      <c r="A63" s="79" t="s">
        <v>84</v>
      </c>
      <c r="B63" s="1"/>
      <c r="C63" s="1"/>
      <c r="D63" s="1"/>
      <c r="E63" s="1"/>
      <c r="F63" s="1"/>
      <c r="G63" s="88">
        <f>G59*G61</f>
        <v>0</v>
      </c>
      <c r="H63" s="88">
        <f>H59*H61</f>
        <v>0</v>
      </c>
      <c r="I63" s="1"/>
      <c r="J63" s="88">
        <f>J59*J61</f>
        <v>0</v>
      </c>
      <c r="K63" s="88">
        <f>K59*K61</f>
        <v>0</v>
      </c>
      <c r="L63" s="84"/>
      <c r="M63" s="88">
        <f>M59*M61</f>
        <v>0</v>
      </c>
      <c r="N63" s="88">
        <f>N59*N61</f>
        <v>0</v>
      </c>
      <c r="O63" s="84"/>
      <c r="P63" s="88">
        <f>P59*P61</f>
        <v>0</v>
      </c>
      <c r="Q63" s="88">
        <f>Q59*Q61</f>
        <v>0</v>
      </c>
      <c r="R63" s="84"/>
      <c r="S63" s="88">
        <f>S59*S61</f>
        <v>-1853.8932607891716</v>
      </c>
      <c r="T63" s="88">
        <f>T59*T61</f>
        <v>-29044.327752363686</v>
      </c>
      <c r="U63" s="84"/>
      <c r="V63" s="88">
        <f>V59*V61</f>
        <v>-1977.9464661635295</v>
      </c>
      <c r="W63" s="88">
        <f>W59*W61</f>
        <v>-30987.827969895297</v>
      </c>
      <c r="X63" s="84"/>
      <c r="Y63" s="88">
        <f>Y59*Y61</f>
        <v>555.78212420097032</v>
      </c>
      <c r="Z63" s="88">
        <f>Z59*Z61</f>
        <v>8707.2532791485282</v>
      </c>
      <c r="AA63" s="84"/>
      <c r="AB63" s="88">
        <f>AB59*AB61</f>
        <v>1649.8931148483816</v>
      </c>
      <c r="AC63" s="88">
        <f>AC59*AC61</f>
        <v>25848.325465957976</v>
      </c>
      <c r="AD63" s="84"/>
      <c r="AE63" s="88">
        <f>AE59*AE61</f>
        <v>2096.1761856231033</v>
      </c>
      <c r="AF63" s="88">
        <f>AF59*AF61</f>
        <v>32840.093574761951</v>
      </c>
      <c r="AG63" s="84"/>
      <c r="AH63" s="88">
        <f>AH59*AH61</f>
        <v>708.50640600442011</v>
      </c>
      <c r="AI63" s="88">
        <f>AI59*AI61</f>
        <v>11099.933694069248</v>
      </c>
      <c r="AJ63" s="84"/>
      <c r="AK63" s="88">
        <f>AK59*AK61</f>
        <v>-87.818160791006463</v>
      </c>
      <c r="AL63" s="88">
        <f>AL59*AL61</f>
        <v>-1375.8178523924346</v>
      </c>
      <c r="AM63" s="84"/>
      <c r="AN63" s="88">
        <f>AN59*AN61</f>
        <v>-39.518172355952906</v>
      </c>
      <c r="AO63" s="88">
        <f>AO59*AO61</f>
        <v>-619.11803357659562</v>
      </c>
      <c r="AP63" s="84"/>
      <c r="AQ63" s="88">
        <f>AQ59*AQ61</f>
        <v>-17.783177560178807</v>
      </c>
      <c r="AR63" s="88">
        <f>AR59*AR61</f>
        <v>-278.60311510946798</v>
      </c>
      <c r="AS63" s="84"/>
      <c r="AT63" s="88">
        <f>AT59*AT61</f>
        <v>-8.002429902080463</v>
      </c>
      <c r="AU63" s="88">
        <f>AU59*AU61</f>
        <v>-125.37140179926058</v>
      </c>
      <c r="AV63" s="84"/>
      <c r="AW63" s="88">
        <f>AW59*AW61</f>
        <v>-3.6010934559362076</v>
      </c>
      <c r="AX63" s="88">
        <f>AX59*AX61</f>
        <v>-56.417130809667249</v>
      </c>
    </row>
    <row r="64" spans="1:50" x14ac:dyDescent="0.3">
      <c r="A64" s="89" t="s">
        <v>85</v>
      </c>
      <c r="B64" s="1"/>
      <c r="C64" s="1"/>
      <c r="D64" s="1"/>
      <c r="E64" s="1"/>
      <c r="F64" s="1"/>
      <c r="G64" s="79"/>
      <c r="H64" s="79"/>
      <c r="I64" s="1"/>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row>
    <row r="65" spans="1:50" x14ac:dyDescent="0.3">
      <c r="A65" s="79" t="s">
        <v>84</v>
      </c>
      <c r="B65" s="1"/>
      <c r="C65" s="1"/>
      <c r="D65" s="1"/>
      <c r="E65" s="1"/>
      <c r="F65" s="1"/>
      <c r="G65" s="90">
        <f>G63/(1-G61)</f>
        <v>0</v>
      </c>
      <c r="H65" s="90">
        <f>H63/(1-H61)</f>
        <v>0</v>
      </c>
      <c r="I65" s="1"/>
      <c r="J65" s="90">
        <f>J63/(1-J61)</f>
        <v>0</v>
      </c>
      <c r="K65" s="90">
        <f>K63/(1-K61)</f>
        <v>0</v>
      </c>
      <c r="L65" s="91"/>
      <c r="M65" s="50">
        <f>M63/(1-M61)</f>
        <v>0</v>
      </c>
      <c r="N65" s="50">
        <f>N63/(1-N61)</f>
        <v>0</v>
      </c>
      <c r="O65" s="91"/>
      <c r="P65" s="50">
        <f>P63/(1-P61)</f>
        <v>0</v>
      </c>
      <c r="Q65" s="50">
        <f>Q63/(1-Q61)</f>
        <v>0</v>
      </c>
      <c r="R65" s="84"/>
      <c r="S65" s="50">
        <f>S63/(1-S61)</f>
        <v>-2522.3037561757437</v>
      </c>
      <c r="T65" s="50">
        <f>T63/(1-T61)</f>
        <v>-39516.092180086649</v>
      </c>
      <c r="U65" s="91"/>
      <c r="V65" s="50">
        <f>V63/(1-V61)</f>
        <v>-2691.0836274333737</v>
      </c>
      <c r="W65" s="50">
        <f>W63/(1-W61)</f>
        <v>-42160.310163122856</v>
      </c>
      <c r="X65" s="84"/>
      <c r="Y65" s="50">
        <f>Y63/(1-Y61)</f>
        <v>756.16615537546988</v>
      </c>
      <c r="Z65" s="50">
        <f>Z63/(1-Z61)</f>
        <v>11846.603100882352</v>
      </c>
      <c r="AA65" s="84"/>
      <c r="AB65" s="50">
        <f>AB63/(1-AB61)</f>
        <v>2244.7525372086825</v>
      </c>
      <c r="AC65" s="50">
        <f>AC63/(1-AC61)</f>
        <v>35167.789749602693</v>
      </c>
      <c r="AD65" s="84"/>
      <c r="AE65" s="50">
        <f>AE63/(1-AE61)</f>
        <v>2851.9403886028617</v>
      </c>
      <c r="AF65" s="50">
        <f>AF63/(1-AF61)</f>
        <v>44680.399421444832</v>
      </c>
      <c r="AG65" s="84"/>
      <c r="AH65" s="50">
        <f>AH63/(1-AH61)</f>
        <v>963.95429388356479</v>
      </c>
      <c r="AI65" s="50">
        <f>AI63/(1-AI61)</f>
        <v>15101.950604175849</v>
      </c>
      <c r="AJ65" s="84"/>
      <c r="AK65" s="50">
        <f>AK63/(1-AK61)</f>
        <v>-119.48049087211764</v>
      </c>
      <c r="AL65" s="50">
        <f>AL63/(1-AL61)</f>
        <v>-1871.8610236631764</v>
      </c>
      <c r="AM65" s="84"/>
      <c r="AN65" s="50">
        <f>AN63/(1-AN61)</f>
        <v>-53.766220892452935</v>
      </c>
      <c r="AO65" s="50">
        <f>AO63/(1-AO61)</f>
        <v>-842.33746064842944</v>
      </c>
      <c r="AP65" s="84"/>
      <c r="AQ65" s="50">
        <f>AQ63/(1-AQ61)</f>
        <v>-24.19479940160382</v>
      </c>
      <c r="AR65" s="50">
        <f>AR63/(1-AR61)</f>
        <v>-379.05185729179317</v>
      </c>
      <c r="AS65" s="84"/>
      <c r="AT65" s="50">
        <f>AT63/(1-AT61)</f>
        <v>-10.887659730721719</v>
      </c>
      <c r="AU65" s="50">
        <f>AU63/(1-AU61)</f>
        <v>-170.57333578130692</v>
      </c>
      <c r="AV65" s="84"/>
      <c r="AW65" s="50">
        <f>AW63/(1-AW61)</f>
        <v>-4.8994468788247723</v>
      </c>
      <c r="AX65" s="50">
        <f>AX63/(1-AX61)</f>
        <v>-76.758001101588093</v>
      </c>
    </row>
    <row r="66" spans="1:50" x14ac:dyDescent="0.3">
      <c r="A66" s="81" t="s">
        <v>86</v>
      </c>
      <c r="B66" s="1"/>
      <c r="C66" s="1"/>
      <c r="D66" s="1"/>
      <c r="E66" s="1"/>
      <c r="F66" s="1"/>
      <c r="G66" s="92">
        <f>+G65</f>
        <v>0</v>
      </c>
      <c r="H66" s="92">
        <f>+H65</f>
        <v>0</v>
      </c>
      <c r="I66" s="1"/>
      <c r="J66" s="92">
        <f>+J65</f>
        <v>0</v>
      </c>
      <c r="K66" s="92">
        <f>+K65</f>
        <v>0</v>
      </c>
      <c r="L66" s="93"/>
      <c r="M66" s="92">
        <f>+M65</f>
        <v>0</v>
      </c>
      <c r="N66" s="92">
        <f>+N65</f>
        <v>0</v>
      </c>
      <c r="O66" s="93"/>
      <c r="P66" s="92">
        <f>+P65</f>
        <v>0</v>
      </c>
      <c r="Q66" s="92">
        <f>+Q65</f>
        <v>0</v>
      </c>
      <c r="R66" s="93"/>
      <c r="S66" s="92">
        <f>+S65</f>
        <v>-2522.3037561757437</v>
      </c>
      <c r="T66" s="92">
        <f>+T65</f>
        <v>-39516.092180086649</v>
      </c>
      <c r="U66" s="93"/>
      <c r="V66" s="92">
        <f>+V65</f>
        <v>-2691.0836274333737</v>
      </c>
      <c r="W66" s="92">
        <f>+W65</f>
        <v>-42160.310163122856</v>
      </c>
      <c r="X66" s="93"/>
      <c r="Y66" s="92">
        <f>+Y65</f>
        <v>756.16615537546988</v>
      </c>
      <c r="Z66" s="92">
        <f>+Z65</f>
        <v>11846.603100882352</v>
      </c>
      <c r="AA66" s="93"/>
      <c r="AB66" s="92">
        <f>+AB65</f>
        <v>2244.7525372086825</v>
      </c>
      <c r="AC66" s="92">
        <f>+AC65</f>
        <v>35167.789749602693</v>
      </c>
      <c r="AD66" s="93"/>
      <c r="AE66" s="92">
        <f>+AE65</f>
        <v>2851.9403886028617</v>
      </c>
      <c r="AF66" s="92">
        <f>+AF65</f>
        <v>44680.399421444832</v>
      </c>
      <c r="AG66" s="93"/>
      <c r="AH66" s="92">
        <f>+AH65</f>
        <v>963.95429388356479</v>
      </c>
      <c r="AI66" s="92">
        <f>+AI65</f>
        <v>15101.950604175849</v>
      </c>
      <c r="AJ66" s="93"/>
      <c r="AK66" s="92">
        <f>+AK65</f>
        <v>-119.48049087211764</v>
      </c>
      <c r="AL66" s="92">
        <f>+AL65</f>
        <v>-1871.8610236631764</v>
      </c>
      <c r="AM66" s="93"/>
      <c r="AN66" s="92">
        <f>+AN65</f>
        <v>-53.766220892452935</v>
      </c>
      <c r="AO66" s="92">
        <f>+AO65</f>
        <v>-842.33746064842944</v>
      </c>
      <c r="AP66" s="93"/>
      <c r="AQ66" s="92">
        <f>+AQ65</f>
        <v>-24.19479940160382</v>
      </c>
      <c r="AR66" s="92">
        <f>+AR65</f>
        <v>-379.05185729179317</v>
      </c>
      <c r="AS66" s="93"/>
      <c r="AT66" s="92">
        <f>+AT65</f>
        <v>-10.887659730721719</v>
      </c>
      <c r="AU66" s="92">
        <f>+AU65</f>
        <v>-170.57333578130692</v>
      </c>
      <c r="AV66" s="93"/>
      <c r="AW66" s="92">
        <f>+AW65</f>
        <v>-4.8994468788247723</v>
      </c>
      <c r="AX66" s="92">
        <f>+AX65</f>
        <v>-76.758001101588093</v>
      </c>
    </row>
    <row r="67" spans="1:50" x14ac:dyDescent="0.3">
      <c r="A67" s="1"/>
      <c r="B67" s="77"/>
      <c r="C67" s="77"/>
      <c r="D67" s="77"/>
      <c r="E67" s="77"/>
      <c r="F67" s="77"/>
      <c r="G67" s="77"/>
      <c r="H67" s="77"/>
      <c r="I67" s="77"/>
      <c r="J67" s="77"/>
      <c r="K67" s="77"/>
      <c r="L67" s="77"/>
      <c r="M67" s="77"/>
      <c r="N67" s="77"/>
      <c r="O67" s="77"/>
      <c r="P67" s="77"/>
      <c r="Q67" s="77"/>
      <c r="R67" s="77"/>
      <c r="S67" s="77"/>
      <c r="T67" s="94"/>
      <c r="U67" s="94"/>
      <c r="V67" s="94"/>
      <c r="W67" s="94"/>
      <c r="X67" s="1"/>
      <c r="Y67" s="1"/>
      <c r="Z67" s="1"/>
      <c r="AA67" s="1"/>
      <c r="AB67" s="1"/>
      <c r="AC67" s="1"/>
      <c r="AD67" s="1"/>
      <c r="AE67" s="1"/>
      <c r="AF67" s="1"/>
      <c r="AG67" s="1"/>
      <c r="AH67" s="1"/>
      <c r="AI67" s="1"/>
      <c r="AJ67" s="1"/>
      <c r="AK67" s="1"/>
      <c r="AL67" s="1"/>
    </row>
    <row r="68" spans="1:50" ht="15" thickBot="1" x14ac:dyDescent="0.35">
      <c r="A68" s="1"/>
      <c r="B68" s="77"/>
      <c r="C68" s="77"/>
      <c r="D68" s="77"/>
      <c r="E68" s="77"/>
      <c r="F68" s="77"/>
      <c r="G68" s="77"/>
      <c r="H68" s="77"/>
      <c r="I68" s="77"/>
      <c r="J68" s="77"/>
      <c r="K68" s="77"/>
      <c r="L68" s="95"/>
      <c r="M68" s="77"/>
      <c r="N68" s="77"/>
      <c r="O68" s="77"/>
      <c r="P68" s="77"/>
      <c r="Q68" s="77"/>
      <c r="R68" s="77"/>
      <c r="S68" s="77"/>
      <c r="T68" s="94"/>
      <c r="U68" s="94"/>
      <c r="V68" s="94"/>
      <c r="W68" s="94"/>
      <c r="X68" s="1"/>
      <c r="Y68" s="1"/>
      <c r="Z68" s="1"/>
      <c r="AA68" s="1"/>
      <c r="AB68" s="1"/>
      <c r="AC68" s="1"/>
      <c r="AD68" s="1"/>
      <c r="AE68" s="1"/>
      <c r="AF68" s="1"/>
      <c r="AG68" s="1"/>
      <c r="AH68" s="1"/>
      <c r="AI68" s="1"/>
      <c r="AJ68" s="1"/>
      <c r="AK68" s="1"/>
      <c r="AL68" s="1"/>
    </row>
    <row r="69" spans="1:50" ht="15" thickBot="1" x14ac:dyDescent="0.35">
      <c r="A69" s="96"/>
      <c r="B69" s="96"/>
      <c r="C69" s="96"/>
      <c r="D69" s="96"/>
      <c r="E69" s="96"/>
      <c r="F69" s="96"/>
      <c r="G69" s="97">
        <v>2015</v>
      </c>
      <c r="H69" s="97">
        <v>2016</v>
      </c>
      <c r="I69" s="97">
        <v>2017</v>
      </c>
      <c r="J69" s="97">
        <v>2018</v>
      </c>
      <c r="K69" s="97">
        <v>2019</v>
      </c>
      <c r="L69" s="97">
        <v>2020</v>
      </c>
      <c r="M69" s="97">
        <v>2021</v>
      </c>
      <c r="N69" s="97">
        <v>2022</v>
      </c>
      <c r="O69" s="97">
        <v>2023</v>
      </c>
      <c r="P69" s="97">
        <v>2024</v>
      </c>
      <c r="Q69" s="97">
        <v>2025</v>
      </c>
      <c r="R69" s="97">
        <v>2026</v>
      </c>
      <c r="S69" s="97">
        <v>2027</v>
      </c>
      <c r="T69" s="97">
        <v>2028</v>
      </c>
      <c r="U69" s="97">
        <v>2029</v>
      </c>
      <c r="V69" s="1"/>
      <c r="W69" s="1"/>
      <c r="X69" s="1"/>
      <c r="Y69" s="1"/>
      <c r="Z69" s="1"/>
      <c r="AA69" s="1"/>
      <c r="AB69" s="1"/>
      <c r="AC69" s="1"/>
    </row>
    <row r="70" spans="1:50" x14ac:dyDescent="0.3">
      <c r="A70" s="98" t="s">
        <v>87</v>
      </c>
      <c r="B70" s="99"/>
      <c r="C70" s="99"/>
      <c r="D70" s="99"/>
      <c r="E70" s="99"/>
      <c r="F70" s="99"/>
      <c r="G70" s="99"/>
      <c r="H70" s="99"/>
      <c r="I70" s="99"/>
      <c r="J70" s="99"/>
      <c r="K70" s="100"/>
      <c r="L70" s="100"/>
      <c r="M70" s="100"/>
      <c r="N70" s="1"/>
      <c r="O70" s="100"/>
      <c r="P70" s="1"/>
      <c r="Q70" s="1"/>
      <c r="R70" s="1"/>
      <c r="S70" s="1"/>
      <c r="T70" s="1"/>
      <c r="U70" s="1"/>
      <c r="V70" s="1"/>
      <c r="W70" s="1"/>
      <c r="X70" s="1"/>
      <c r="Y70" s="1"/>
      <c r="Z70" s="1"/>
      <c r="AA70" s="1"/>
      <c r="AB70" s="1"/>
      <c r="AC70" s="1"/>
    </row>
    <row r="71" spans="1:50" x14ac:dyDescent="0.3">
      <c r="A71" s="101" t="s">
        <v>88</v>
      </c>
      <c r="B71" s="111">
        <v>4.8615259919777607</v>
      </c>
      <c r="C71" s="111">
        <v>4.8615259919777607</v>
      </c>
      <c r="D71" s="111">
        <v>4.8615259919777607</v>
      </c>
      <c r="E71" s="111">
        <v>4.8615259919777607</v>
      </c>
      <c r="H71" s="103"/>
      <c r="I71" s="103"/>
      <c r="J71" s="103"/>
      <c r="L71" s="50"/>
      <c r="M71" s="50"/>
      <c r="N71" s="1"/>
      <c r="O71" s="50"/>
      <c r="P71" s="1"/>
      <c r="Q71" s="1"/>
      <c r="R71" s="1"/>
      <c r="S71" s="1"/>
      <c r="T71" s="1"/>
      <c r="U71" s="1"/>
      <c r="V71" s="1"/>
      <c r="W71" s="1"/>
      <c r="X71" s="1"/>
      <c r="Y71" s="1"/>
      <c r="Z71" s="1"/>
      <c r="AA71" s="1"/>
      <c r="AB71" s="1"/>
      <c r="AC71" s="1"/>
    </row>
    <row r="72" spans="1:50" x14ac:dyDescent="0.3">
      <c r="A72" s="96" t="s">
        <v>89</v>
      </c>
      <c r="B72" s="96"/>
      <c r="C72" s="96"/>
      <c r="D72" s="96"/>
      <c r="E72" s="96"/>
      <c r="F72" s="96"/>
      <c r="G72" s="104"/>
      <c r="H72" s="86">
        <f t="shared" ref="H72:U72" si="15">G74</f>
        <v>0</v>
      </c>
      <c r="I72" s="86">
        <f t="shared" si="15"/>
        <v>0</v>
      </c>
      <c r="J72" s="86">
        <f t="shared" si="15"/>
        <v>0</v>
      </c>
      <c r="K72" s="86">
        <f t="shared" si="15"/>
        <v>0</v>
      </c>
      <c r="L72" s="86">
        <f>K74</f>
        <v>751453.24579322198</v>
      </c>
      <c r="M72" s="86">
        <f t="shared" si="15"/>
        <v>751453.24579322198</v>
      </c>
      <c r="N72" s="86">
        <f t="shared" si="15"/>
        <v>751453.24579322198</v>
      </c>
      <c r="O72" s="86">
        <f t="shared" si="15"/>
        <v>751453.24579322198</v>
      </c>
      <c r="P72" s="86">
        <f t="shared" si="15"/>
        <v>751453.24579322198</v>
      </c>
      <c r="Q72" s="86">
        <f t="shared" si="15"/>
        <v>751453.24579322198</v>
      </c>
      <c r="R72" s="86">
        <f t="shared" si="15"/>
        <v>751453.24579322198</v>
      </c>
      <c r="S72" s="86">
        <f t="shared" si="15"/>
        <v>751453.24579322198</v>
      </c>
      <c r="T72" s="86">
        <f t="shared" si="15"/>
        <v>751453.24579322198</v>
      </c>
      <c r="U72" s="86">
        <f t="shared" si="15"/>
        <v>751453.24579322198</v>
      </c>
      <c r="V72" s="1"/>
      <c r="W72" s="1"/>
      <c r="X72" s="1"/>
      <c r="Y72" s="1"/>
      <c r="Z72" s="1"/>
      <c r="AA72" s="1"/>
      <c r="AB72" s="1"/>
      <c r="AC72" s="1"/>
    </row>
    <row r="73" spans="1:50" x14ac:dyDescent="0.3">
      <c r="A73" s="96" t="s">
        <v>90</v>
      </c>
      <c r="B73" s="96"/>
      <c r="C73" s="96"/>
      <c r="D73" s="96"/>
      <c r="E73" s="96"/>
      <c r="F73" s="96"/>
      <c r="G73" s="100">
        <f>'App.2-FA Proposed REG ISA'!C62</f>
        <v>0</v>
      </c>
      <c r="H73" s="100">
        <f>'App.2-FA Proposed REG ISA'!D62</f>
        <v>0</v>
      </c>
      <c r="I73" s="100">
        <f>'App.2-FA Proposed REG ISA'!E62</f>
        <v>0</v>
      </c>
      <c r="J73" s="100">
        <f>'App.2-FA Proposed REG ISA'!F62</f>
        <v>0</v>
      </c>
      <c r="K73" s="100">
        <f>'App.2-FA Proposed REG ISA'!G34</f>
        <v>751453.24579322198</v>
      </c>
      <c r="L73" s="100">
        <f>'App.2-FA Proposed REG ISA'!H62</f>
        <v>0</v>
      </c>
      <c r="M73" s="100">
        <f>'App.2-FA Proposed REG ISA'!I62</f>
        <v>0</v>
      </c>
      <c r="N73" s="100">
        <f>'App.2-FA Proposed REG ISA'!J62</f>
        <v>0</v>
      </c>
      <c r="O73" s="100">
        <f>'App.2-FA Proposed REG ISA'!K62</f>
        <v>0</v>
      </c>
      <c r="P73" s="100">
        <f>'App.2-FA Proposed REG ISA'!L62</f>
        <v>0</v>
      </c>
      <c r="Q73" s="100">
        <f>'App.2-FA Proposed REG ISA'!M62</f>
        <v>0</v>
      </c>
      <c r="R73" s="100">
        <f>'App.2-FA Proposed REG ISA'!N62</f>
        <v>0</v>
      </c>
      <c r="S73" s="100">
        <f>'App.2-FA Proposed REG ISA'!O62</f>
        <v>0</v>
      </c>
      <c r="T73" s="100">
        <f>'App.2-FA Proposed REG ISA'!P62</f>
        <v>0</v>
      </c>
      <c r="U73" s="100">
        <f>'App.2-FA Proposed REG ISA'!Q62</f>
        <v>0</v>
      </c>
      <c r="V73" s="1"/>
      <c r="W73" s="35"/>
      <c r="X73" s="1"/>
      <c r="Y73" s="1"/>
      <c r="Z73" s="1"/>
      <c r="AA73" s="1"/>
      <c r="AB73" s="1"/>
      <c r="AC73" s="1"/>
    </row>
    <row r="74" spans="1:50" x14ac:dyDescent="0.3">
      <c r="A74" s="96" t="s">
        <v>91</v>
      </c>
      <c r="B74" s="96"/>
      <c r="C74" s="96"/>
      <c r="D74" s="96"/>
      <c r="E74" s="96"/>
      <c r="F74" s="96"/>
      <c r="G74" s="86">
        <f t="shared" ref="G74:P74" si="16">SUM(G72:G73)</f>
        <v>0</v>
      </c>
      <c r="H74" s="86">
        <f t="shared" si="16"/>
        <v>0</v>
      </c>
      <c r="I74" s="86">
        <f t="shared" si="16"/>
        <v>0</v>
      </c>
      <c r="J74" s="86">
        <f t="shared" si="16"/>
        <v>0</v>
      </c>
      <c r="K74" s="86">
        <f t="shared" si="16"/>
        <v>751453.24579322198</v>
      </c>
      <c r="L74" s="86">
        <f t="shared" si="16"/>
        <v>751453.24579322198</v>
      </c>
      <c r="M74" s="86">
        <f t="shared" si="16"/>
        <v>751453.24579322198</v>
      </c>
      <c r="N74" s="86">
        <f t="shared" si="16"/>
        <v>751453.24579322198</v>
      </c>
      <c r="O74" s="86">
        <f t="shared" si="16"/>
        <v>751453.24579322198</v>
      </c>
      <c r="P74" s="86">
        <f t="shared" si="16"/>
        <v>751453.24579322198</v>
      </c>
      <c r="Q74" s="86">
        <f>SUM(Q72:Q73)</f>
        <v>751453.24579322198</v>
      </c>
      <c r="R74" s="86">
        <f t="shared" ref="R74:U74" si="17">SUM(R72:R73)</f>
        <v>751453.24579322198</v>
      </c>
      <c r="S74" s="86">
        <f t="shared" si="17"/>
        <v>751453.24579322198</v>
      </c>
      <c r="T74" s="86">
        <f t="shared" si="17"/>
        <v>751453.24579322198</v>
      </c>
      <c r="U74" s="86">
        <f t="shared" si="17"/>
        <v>751453.24579322198</v>
      </c>
      <c r="V74" s="1"/>
      <c r="W74" s="1"/>
      <c r="X74" s="1"/>
      <c r="Y74" s="1"/>
      <c r="Z74" s="1"/>
      <c r="AA74" s="1"/>
      <c r="AB74" s="1"/>
      <c r="AC74" s="1"/>
    </row>
    <row r="75" spans="1:50" x14ac:dyDescent="0.3">
      <c r="A75" s="96"/>
      <c r="B75" s="96"/>
      <c r="C75" s="96"/>
      <c r="D75" s="96"/>
      <c r="E75" s="96"/>
      <c r="F75" s="96"/>
      <c r="G75" s="84"/>
      <c r="H75" s="84"/>
      <c r="I75" s="84"/>
      <c r="J75" s="84"/>
      <c r="K75" s="84"/>
      <c r="L75" s="84"/>
      <c r="M75" s="50"/>
      <c r="N75" s="1"/>
      <c r="O75" s="50"/>
      <c r="P75" s="1"/>
      <c r="Q75" s="1"/>
      <c r="R75" s="1"/>
      <c r="S75" s="1"/>
      <c r="T75" s="1"/>
      <c r="U75" s="1"/>
      <c r="V75" s="1"/>
      <c r="W75" s="1"/>
      <c r="X75" s="1"/>
      <c r="Y75" s="1"/>
      <c r="Z75" s="1"/>
      <c r="AA75" s="1"/>
      <c r="AB75" s="1"/>
      <c r="AC75" s="1"/>
    </row>
    <row r="76" spans="1:50" x14ac:dyDescent="0.3">
      <c r="A76" s="96" t="s">
        <v>92</v>
      </c>
      <c r="B76" s="96"/>
      <c r="C76" s="96"/>
      <c r="D76" s="96"/>
      <c r="E76" s="96"/>
      <c r="F76" s="96"/>
      <c r="G76" s="102"/>
      <c r="H76" s="86">
        <f>+G79</f>
        <v>0</v>
      </c>
      <c r="I76" s="86">
        <f t="shared" ref="I76:U76" si="18">+H79</f>
        <v>0</v>
      </c>
      <c r="J76" s="86">
        <f t="shared" si="18"/>
        <v>0</v>
      </c>
      <c r="K76" s="86">
        <f t="shared" si="18"/>
        <v>0</v>
      </c>
      <c r="L76" s="86">
        <f>+K79</f>
        <v>77285.737753251902</v>
      </c>
      <c r="M76" s="86">
        <f t="shared" si="18"/>
        <v>231857.21325975569</v>
      </c>
      <c r="N76" s="86">
        <f t="shared" si="18"/>
        <v>386428.68876625947</v>
      </c>
      <c r="O76" s="86">
        <f t="shared" si="18"/>
        <v>541000.1642727633</v>
      </c>
      <c r="P76" s="86">
        <f t="shared" si="18"/>
        <v>695571.63977926713</v>
      </c>
      <c r="Q76" s="86">
        <f t="shared" si="18"/>
        <v>751453.24579322198</v>
      </c>
      <c r="R76" s="86">
        <f t="shared" si="18"/>
        <v>751453.24579322198</v>
      </c>
      <c r="S76" s="86">
        <f t="shared" si="18"/>
        <v>751453.24579322198</v>
      </c>
      <c r="T76" s="86">
        <f t="shared" si="18"/>
        <v>751453.24579322198</v>
      </c>
      <c r="U76" s="86">
        <f t="shared" si="18"/>
        <v>751453.24579322198</v>
      </c>
      <c r="V76" s="1"/>
      <c r="W76" s="1"/>
      <c r="X76" s="1"/>
      <c r="Y76" s="1"/>
      <c r="Z76" s="1"/>
      <c r="AA76" s="1"/>
      <c r="AB76" s="1"/>
      <c r="AC76" s="1"/>
    </row>
    <row r="77" spans="1:50" x14ac:dyDescent="0.3">
      <c r="A77" s="96" t="s">
        <v>93</v>
      </c>
      <c r="B77" s="96"/>
      <c r="C77" s="96"/>
      <c r="D77" s="96"/>
      <c r="E77" s="96"/>
      <c r="F77" s="96"/>
      <c r="G77" s="84">
        <f>IF(ISERROR(G72/$C$71), 0, G72/$C$71)</f>
        <v>0</v>
      </c>
      <c r="H77" s="84">
        <f t="shared" ref="H77:N77" si="19">IF(ISERROR(H72/$C$71), 0, H72/$C$71)</f>
        <v>0</v>
      </c>
      <c r="I77" s="84">
        <f t="shared" si="19"/>
        <v>0</v>
      </c>
      <c r="J77" s="84">
        <f t="shared" si="19"/>
        <v>0</v>
      </c>
      <c r="K77" s="84">
        <f t="shared" si="19"/>
        <v>0</v>
      </c>
      <c r="L77" s="84">
        <f>IF(ISERROR(L72/$C$71), 0, L72/$C$71)</f>
        <v>154571.4755065038</v>
      </c>
      <c r="M77" s="84">
        <f t="shared" si="19"/>
        <v>154571.4755065038</v>
      </c>
      <c r="N77" s="84">
        <f t="shared" si="19"/>
        <v>154571.4755065038</v>
      </c>
      <c r="O77" s="84">
        <f>IF(ISERROR(O72/$C$71), 0, O72/$C$71)</f>
        <v>154571.4755065038</v>
      </c>
      <c r="P77" s="84">
        <f>IF(ISERROR(P72/$C$71), 0, IF((P72/$C$71+P76)&gt;P72,P72-P76,P72/$C$71))</f>
        <v>55881.60601395485</v>
      </c>
      <c r="Q77" s="84">
        <f>IF(ISERROR(Q72/$C$71), 0, IF((Q72/$C$71+Q76)&gt;Q72,Q72-Q76,Q72/$C$71))</f>
        <v>0</v>
      </c>
      <c r="R77" s="84">
        <f t="shared" ref="R77:U77" si="20">IF(ISERROR(R72/$C$71), 0, IF((R72/$C$71+R76)&gt;R72,R72-R76,R72/$C$71))</f>
        <v>0</v>
      </c>
      <c r="S77" s="84">
        <f t="shared" si="20"/>
        <v>0</v>
      </c>
      <c r="T77" s="84">
        <f t="shared" si="20"/>
        <v>0</v>
      </c>
      <c r="U77" s="84">
        <f t="shared" si="20"/>
        <v>0</v>
      </c>
      <c r="V77" s="1"/>
      <c r="W77" s="35"/>
      <c r="X77" s="1"/>
      <c r="Y77" s="1"/>
      <c r="Z77" s="1"/>
      <c r="AA77" s="1"/>
      <c r="AB77" s="1"/>
      <c r="AC77" s="1"/>
    </row>
    <row r="78" spans="1:50" x14ac:dyDescent="0.3">
      <c r="A78" s="96" t="s">
        <v>94</v>
      </c>
      <c r="B78" s="96"/>
      <c r="C78" s="1"/>
      <c r="D78" s="1"/>
      <c r="E78" s="1"/>
      <c r="F78" s="1"/>
      <c r="G78" s="50">
        <f>G73/$C$71/2</f>
        <v>0</v>
      </c>
      <c r="H78" s="50">
        <f t="shared" ref="H78:P78" si="21">H73/$C$71/2</f>
        <v>0</v>
      </c>
      <c r="I78" s="50">
        <f t="shared" si="21"/>
        <v>0</v>
      </c>
      <c r="J78" s="50">
        <f t="shared" si="21"/>
        <v>0</v>
      </c>
      <c r="K78" s="50">
        <f>K73/$C$71/2</f>
        <v>77285.737753251902</v>
      </c>
      <c r="L78" s="50">
        <f t="shared" si="21"/>
        <v>0</v>
      </c>
      <c r="M78" s="50">
        <f t="shared" si="21"/>
        <v>0</v>
      </c>
      <c r="N78" s="50">
        <f t="shared" si="21"/>
        <v>0</v>
      </c>
      <c r="O78" s="50">
        <f t="shared" si="21"/>
        <v>0</v>
      </c>
      <c r="P78" s="50">
        <f t="shared" si="21"/>
        <v>0</v>
      </c>
      <c r="Q78" s="50">
        <f>Q73/$C$71/2</f>
        <v>0</v>
      </c>
      <c r="R78" s="50">
        <f t="shared" ref="R78:U78" si="22">R73/$C$71/2</f>
        <v>0</v>
      </c>
      <c r="S78" s="50">
        <f t="shared" si="22"/>
        <v>0</v>
      </c>
      <c r="T78" s="50">
        <f t="shared" si="22"/>
        <v>0</v>
      </c>
      <c r="U78" s="50">
        <f t="shared" si="22"/>
        <v>0</v>
      </c>
      <c r="V78" s="1"/>
      <c r="W78" s="35"/>
      <c r="X78" s="1"/>
      <c r="Y78" s="1"/>
      <c r="Z78" s="1"/>
      <c r="AA78" s="1"/>
      <c r="AB78" s="1"/>
      <c r="AC78" s="1"/>
    </row>
    <row r="79" spans="1:50" x14ac:dyDescent="0.3">
      <c r="A79" s="96" t="s">
        <v>95</v>
      </c>
      <c r="B79" s="96"/>
      <c r="C79" s="96"/>
      <c r="D79" s="96"/>
      <c r="E79" s="96"/>
      <c r="F79" s="96"/>
      <c r="G79" s="86">
        <f t="shared" ref="G79:P79" si="23">SUM(G76+G77+G78)</f>
        <v>0</v>
      </c>
      <c r="H79" s="86">
        <f t="shared" si="23"/>
        <v>0</v>
      </c>
      <c r="I79" s="86">
        <f t="shared" si="23"/>
        <v>0</v>
      </c>
      <c r="J79" s="86">
        <f t="shared" si="23"/>
        <v>0</v>
      </c>
      <c r="K79" s="86">
        <f t="shared" si="23"/>
        <v>77285.737753251902</v>
      </c>
      <c r="L79" s="86">
        <f t="shared" si="23"/>
        <v>231857.21325975569</v>
      </c>
      <c r="M79" s="86">
        <f t="shared" si="23"/>
        <v>386428.68876625947</v>
      </c>
      <c r="N79" s="86">
        <f t="shared" si="23"/>
        <v>541000.1642727633</v>
      </c>
      <c r="O79" s="86">
        <f t="shared" si="23"/>
        <v>695571.63977926713</v>
      </c>
      <c r="P79" s="86">
        <f t="shared" si="23"/>
        <v>751453.24579322198</v>
      </c>
      <c r="Q79" s="86">
        <f>SUM(Q76+Q77+Q78)</f>
        <v>751453.24579322198</v>
      </c>
      <c r="R79" s="86">
        <f t="shared" ref="R79:U79" si="24">SUM(R76+R77+R78)</f>
        <v>751453.24579322198</v>
      </c>
      <c r="S79" s="86">
        <f t="shared" si="24"/>
        <v>751453.24579322198</v>
      </c>
      <c r="T79" s="86">
        <f t="shared" si="24"/>
        <v>751453.24579322198</v>
      </c>
      <c r="U79" s="86">
        <f t="shared" si="24"/>
        <v>751453.24579322198</v>
      </c>
      <c r="V79" s="1"/>
      <c r="W79" s="1"/>
      <c r="X79" s="1"/>
      <c r="Y79" s="1"/>
      <c r="Z79" s="1"/>
      <c r="AA79" s="1"/>
      <c r="AB79" s="1"/>
      <c r="AC79" s="1"/>
    </row>
    <row r="80" spans="1:50" x14ac:dyDescent="0.3">
      <c r="A80" s="96"/>
      <c r="B80" s="96"/>
      <c r="C80" s="96"/>
      <c r="D80" s="96"/>
      <c r="E80" s="96"/>
      <c r="F80" s="96"/>
      <c r="G80" s="50"/>
      <c r="H80" s="50"/>
      <c r="I80" s="50"/>
      <c r="J80" s="50"/>
      <c r="K80" s="50"/>
      <c r="L80" s="50"/>
      <c r="M80" s="50"/>
      <c r="N80" s="50"/>
      <c r="O80" s="50"/>
      <c r="P80" s="50"/>
      <c r="Q80" s="50"/>
      <c r="R80" s="50"/>
      <c r="S80" s="50"/>
      <c r="T80" s="50"/>
      <c r="U80" s="50"/>
      <c r="V80" s="105"/>
      <c r="W80" s="1"/>
      <c r="X80" s="1"/>
      <c r="Y80" s="1"/>
      <c r="Z80" s="1"/>
      <c r="AA80" s="1"/>
      <c r="AB80" s="1"/>
      <c r="AC80" s="1"/>
    </row>
    <row r="81" spans="1:29" x14ac:dyDescent="0.3">
      <c r="A81" s="96" t="s">
        <v>96</v>
      </c>
      <c r="B81" s="96"/>
      <c r="C81" s="96"/>
      <c r="D81" s="96"/>
      <c r="E81" s="96"/>
      <c r="F81" s="96"/>
      <c r="G81" s="50">
        <f t="shared" ref="G81:O81" si="25">G72-G76</f>
        <v>0</v>
      </c>
      <c r="H81" s="50">
        <f t="shared" si="25"/>
        <v>0</v>
      </c>
      <c r="I81" s="50">
        <f t="shared" si="25"/>
        <v>0</v>
      </c>
      <c r="J81" s="50">
        <f t="shared" si="25"/>
        <v>0</v>
      </c>
      <c r="K81" s="50">
        <f t="shared" si="25"/>
        <v>0</v>
      </c>
      <c r="L81" s="50">
        <f>L72-L76</f>
        <v>674167.50803997007</v>
      </c>
      <c r="M81" s="50">
        <f t="shared" si="25"/>
        <v>519596.03253346629</v>
      </c>
      <c r="N81" s="50">
        <f t="shared" si="25"/>
        <v>365024.55702696252</v>
      </c>
      <c r="O81" s="50">
        <f t="shared" si="25"/>
        <v>210453.08152045868</v>
      </c>
      <c r="P81" s="50">
        <f>P72-P76</f>
        <v>55881.60601395485</v>
      </c>
      <c r="Q81" s="50">
        <f>Q72-Q76</f>
        <v>0</v>
      </c>
      <c r="R81" s="50">
        <f t="shared" ref="R81:U81" si="26">R72-R76</f>
        <v>0</v>
      </c>
      <c r="S81" s="50">
        <f t="shared" si="26"/>
        <v>0</v>
      </c>
      <c r="T81" s="50">
        <f t="shared" si="26"/>
        <v>0</v>
      </c>
      <c r="U81" s="50">
        <f t="shared" si="26"/>
        <v>0</v>
      </c>
      <c r="V81" s="1"/>
      <c r="W81" s="1"/>
      <c r="X81" s="1"/>
      <c r="Y81" s="1"/>
      <c r="Z81" s="1"/>
      <c r="AA81" s="1"/>
      <c r="AB81" s="1"/>
      <c r="AC81" s="1"/>
    </row>
    <row r="82" spans="1:29" x14ac:dyDescent="0.3">
      <c r="A82" s="96" t="s">
        <v>97</v>
      </c>
      <c r="B82" s="96"/>
      <c r="C82" s="96"/>
      <c r="D82" s="96"/>
      <c r="E82" s="96"/>
      <c r="F82" s="96"/>
      <c r="G82" s="86">
        <f t="shared" ref="G82:P82" si="27">G74-G79</f>
        <v>0</v>
      </c>
      <c r="H82" s="86">
        <f t="shared" si="27"/>
        <v>0</v>
      </c>
      <c r="I82" s="86">
        <f t="shared" si="27"/>
        <v>0</v>
      </c>
      <c r="J82" s="86">
        <f t="shared" si="27"/>
        <v>0</v>
      </c>
      <c r="K82" s="86">
        <f t="shared" si="27"/>
        <v>674167.50803997007</v>
      </c>
      <c r="L82" s="86">
        <f>L74-L79</f>
        <v>519596.03253346629</v>
      </c>
      <c r="M82" s="86">
        <f t="shared" si="27"/>
        <v>365024.55702696252</v>
      </c>
      <c r="N82" s="86">
        <f t="shared" si="27"/>
        <v>210453.08152045868</v>
      </c>
      <c r="O82" s="86">
        <f t="shared" si="27"/>
        <v>55881.60601395485</v>
      </c>
      <c r="P82" s="86">
        <f t="shared" si="27"/>
        <v>0</v>
      </c>
      <c r="Q82" s="86">
        <f>Q74-Q79</f>
        <v>0</v>
      </c>
      <c r="R82" s="86">
        <f t="shared" ref="R82:U82" si="28">R74-R79</f>
        <v>0</v>
      </c>
      <c r="S82" s="86">
        <f t="shared" si="28"/>
        <v>0</v>
      </c>
      <c r="T82" s="86">
        <f t="shared" si="28"/>
        <v>0</v>
      </c>
      <c r="U82" s="86">
        <f t="shared" si="28"/>
        <v>0</v>
      </c>
      <c r="V82" s="1"/>
      <c r="W82" s="1"/>
      <c r="X82" s="1"/>
      <c r="Y82" s="1"/>
      <c r="Z82" s="1"/>
      <c r="AA82" s="1"/>
      <c r="AB82" s="1"/>
      <c r="AC82" s="1"/>
    </row>
    <row r="83" spans="1:29" ht="15" thickBot="1" x14ac:dyDescent="0.35">
      <c r="A83" s="99" t="s">
        <v>98</v>
      </c>
      <c r="B83" s="99"/>
      <c r="C83" s="96"/>
      <c r="D83" s="96"/>
      <c r="E83" s="96"/>
      <c r="F83" s="96"/>
      <c r="G83" s="106">
        <f t="shared" ref="G83:P83" si="29">SUM(G81:G82)/2</f>
        <v>0</v>
      </c>
      <c r="H83" s="106">
        <f t="shared" si="29"/>
        <v>0</v>
      </c>
      <c r="I83" s="106">
        <f t="shared" si="29"/>
        <v>0</v>
      </c>
      <c r="J83" s="106">
        <f t="shared" si="29"/>
        <v>0</v>
      </c>
      <c r="K83" s="106">
        <f t="shared" si="29"/>
        <v>337083.75401998503</v>
      </c>
      <c r="L83" s="106">
        <f t="shared" si="29"/>
        <v>596881.77028671815</v>
      </c>
      <c r="M83" s="106">
        <f t="shared" si="29"/>
        <v>442310.29478021443</v>
      </c>
      <c r="N83" s="106">
        <f t="shared" si="29"/>
        <v>287738.8192737106</v>
      </c>
      <c r="O83" s="106">
        <f>SUM(O81:O82)/2</f>
        <v>133167.34376720677</v>
      </c>
      <c r="P83" s="106">
        <f t="shared" si="29"/>
        <v>27940.803006977425</v>
      </c>
      <c r="Q83" s="106">
        <f>SUM(Q81:Q82)/2</f>
        <v>0</v>
      </c>
      <c r="R83" s="106">
        <f t="shared" ref="R83:U83" si="30">SUM(R81:R82)/2</f>
        <v>0</v>
      </c>
      <c r="S83" s="106">
        <f t="shared" si="30"/>
        <v>0</v>
      </c>
      <c r="T83" s="106">
        <f t="shared" si="30"/>
        <v>0</v>
      </c>
      <c r="U83" s="106">
        <f t="shared" si="30"/>
        <v>0</v>
      </c>
      <c r="V83" s="1"/>
      <c r="W83" s="1"/>
      <c r="X83" s="1"/>
      <c r="Y83" s="1"/>
      <c r="Z83" s="1"/>
      <c r="AA83" s="1"/>
      <c r="AB83" s="1"/>
      <c r="AC83" s="1"/>
    </row>
    <row r="84" spans="1:29" x14ac:dyDescent="0.3">
      <c r="A84" s="96"/>
      <c r="B84" s="96"/>
      <c r="C84" s="96"/>
      <c r="D84" s="96"/>
      <c r="E84" s="96"/>
      <c r="F84" s="96"/>
      <c r="G84" s="96"/>
      <c r="H84" s="50"/>
      <c r="I84" s="50"/>
      <c r="J84" s="50"/>
      <c r="K84" s="50"/>
      <c r="L84" s="50"/>
      <c r="M84" s="50"/>
      <c r="N84" s="1"/>
      <c r="O84" s="50"/>
      <c r="P84" s="1"/>
      <c r="Q84" s="1"/>
      <c r="R84" s="1"/>
      <c r="S84" s="1"/>
      <c r="T84" s="1"/>
      <c r="U84" s="1"/>
      <c r="V84" s="1"/>
      <c r="W84" s="1"/>
      <c r="X84" s="1"/>
      <c r="Y84" s="1"/>
      <c r="Z84" s="1"/>
      <c r="AA84" s="1"/>
      <c r="AB84" s="1"/>
      <c r="AC84" s="1"/>
    </row>
    <row r="85" spans="1:29" ht="15" thickBot="1" x14ac:dyDescent="0.35">
      <c r="A85" s="98" t="s">
        <v>99</v>
      </c>
      <c r="B85" s="98"/>
      <c r="C85" s="99"/>
      <c r="D85" s="99"/>
      <c r="E85" s="99"/>
      <c r="F85" s="99"/>
      <c r="G85" s="99"/>
      <c r="H85" s="50"/>
      <c r="I85" s="50"/>
      <c r="J85" s="50"/>
      <c r="K85" s="50"/>
      <c r="L85" s="95"/>
      <c r="M85" s="50"/>
      <c r="N85" s="1"/>
      <c r="O85" s="50"/>
      <c r="P85" s="1"/>
      <c r="Q85" s="1"/>
      <c r="R85" s="1"/>
      <c r="S85" s="1"/>
      <c r="T85" s="1"/>
      <c r="U85" s="1"/>
      <c r="V85" s="1"/>
      <c r="W85" s="1"/>
      <c r="X85" s="1"/>
      <c r="Y85" s="1"/>
      <c r="Z85" s="1"/>
      <c r="AA85" s="1"/>
      <c r="AB85" s="1"/>
      <c r="AC85" s="1"/>
    </row>
    <row r="86" spans="1:29" ht="15" thickBot="1" x14ac:dyDescent="0.35">
      <c r="A86" s="99"/>
      <c r="B86" s="99"/>
      <c r="C86" s="1"/>
      <c r="D86" s="1"/>
      <c r="E86" s="1"/>
      <c r="F86" s="1"/>
      <c r="G86" s="97">
        <f>G69</f>
        <v>2015</v>
      </c>
      <c r="H86" s="97">
        <f>H69</f>
        <v>2016</v>
      </c>
      <c r="I86" s="97">
        <f t="shared" ref="I86:P86" si="31">I69</f>
        <v>2017</v>
      </c>
      <c r="J86" s="97">
        <f t="shared" si="31"/>
        <v>2018</v>
      </c>
      <c r="K86" s="97">
        <f t="shared" si="31"/>
        <v>2019</v>
      </c>
      <c r="L86" s="97">
        <f t="shared" si="31"/>
        <v>2020</v>
      </c>
      <c r="M86" s="97">
        <f t="shared" si="31"/>
        <v>2021</v>
      </c>
      <c r="N86" s="97">
        <f t="shared" si="31"/>
        <v>2022</v>
      </c>
      <c r="O86" s="97">
        <f t="shared" si="31"/>
        <v>2023</v>
      </c>
      <c r="P86" s="97">
        <f t="shared" si="31"/>
        <v>2024</v>
      </c>
      <c r="Q86" s="97">
        <f>Q69</f>
        <v>2025</v>
      </c>
      <c r="R86" s="97">
        <f t="shared" ref="R86:U86" si="32">R69</f>
        <v>2026</v>
      </c>
      <c r="S86" s="97">
        <f t="shared" si="32"/>
        <v>2027</v>
      </c>
      <c r="T86" s="97">
        <f t="shared" si="32"/>
        <v>2028</v>
      </c>
      <c r="U86" s="97">
        <f t="shared" si="32"/>
        <v>2029</v>
      </c>
      <c r="V86" s="1"/>
      <c r="W86" s="1"/>
      <c r="X86" s="1"/>
      <c r="Y86" s="1"/>
      <c r="Z86" s="1"/>
      <c r="AA86" s="1"/>
      <c r="AB86" s="1"/>
      <c r="AC86" s="1"/>
    </row>
    <row r="87" spans="1:29" x14ac:dyDescent="0.3">
      <c r="A87" s="96"/>
      <c r="B87" s="96"/>
      <c r="C87" s="1"/>
      <c r="D87" s="1"/>
      <c r="E87" s="1"/>
      <c r="F87" s="1"/>
      <c r="G87" s="50"/>
      <c r="H87" s="50"/>
      <c r="I87" s="50"/>
      <c r="J87" s="50"/>
      <c r="K87" s="50"/>
      <c r="L87" s="50"/>
      <c r="M87" s="50"/>
      <c r="N87" s="50"/>
      <c r="O87" s="50"/>
      <c r="P87" s="50"/>
      <c r="Q87" s="50"/>
      <c r="R87" s="50"/>
      <c r="S87" s="50"/>
      <c r="T87" s="50"/>
      <c r="U87" s="50"/>
      <c r="V87" s="1"/>
      <c r="W87" s="1"/>
      <c r="X87" s="1"/>
      <c r="Y87" s="1"/>
      <c r="Z87" s="1"/>
      <c r="AA87" s="1"/>
      <c r="AB87" s="1"/>
      <c r="AC87" s="1"/>
    </row>
    <row r="88" spans="1:29" x14ac:dyDescent="0.3">
      <c r="A88" s="96" t="s">
        <v>100</v>
      </c>
      <c r="B88" s="96"/>
      <c r="C88" s="1"/>
      <c r="D88" s="1"/>
      <c r="E88" s="1"/>
      <c r="F88" s="1"/>
      <c r="G88" s="165">
        <f>G72</f>
        <v>0</v>
      </c>
      <c r="H88" s="86">
        <f t="shared" ref="H88:U88" si="33">G98</f>
        <v>0</v>
      </c>
      <c r="I88" s="86">
        <f t="shared" si="33"/>
        <v>0</v>
      </c>
      <c r="J88" s="86">
        <f t="shared" si="33"/>
        <v>0</v>
      </c>
      <c r="K88" s="86">
        <f t="shared" si="33"/>
        <v>0</v>
      </c>
      <c r="L88" s="86">
        <f t="shared" si="33"/>
        <v>544204.28191489354</v>
      </c>
      <c r="M88" s="86">
        <f t="shared" si="33"/>
        <v>244891.92686170206</v>
      </c>
      <c r="N88" s="86">
        <f t="shared" si="33"/>
        <v>110201.36708776592</v>
      </c>
      <c r="O88" s="86">
        <f t="shared" si="33"/>
        <v>49590.61518949466</v>
      </c>
      <c r="P88" s="86">
        <f t="shared" si="33"/>
        <v>22315.776835272594</v>
      </c>
      <c r="Q88" s="86">
        <f t="shared" si="33"/>
        <v>10042.099575872666</v>
      </c>
      <c r="R88" s="86">
        <f t="shared" si="33"/>
        <v>4518.9448091426993</v>
      </c>
      <c r="S88" s="86">
        <f t="shared" si="33"/>
        <v>2033.5251641142145</v>
      </c>
      <c r="T88" s="86">
        <f t="shared" si="33"/>
        <v>915.0863238513964</v>
      </c>
      <c r="U88" s="86">
        <f t="shared" si="33"/>
        <v>411.78884573312831</v>
      </c>
      <c r="V88" s="1"/>
      <c r="W88" s="1"/>
      <c r="X88" s="1"/>
      <c r="Y88" s="1"/>
      <c r="Z88" s="1"/>
      <c r="AA88" s="1"/>
      <c r="AB88" s="1"/>
      <c r="AC88" s="1"/>
    </row>
    <row r="89" spans="1:29" x14ac:dyDescent="0.3">
      <c r="A89" s="96" t="s">
        <v>90</v>
      </c>
      <c r="B89" s="96"/>
      <c r="C89" s="1"/>
      <c r="D89" s="1"/>
      <c r="E89" s="1"/>
      <c r="F89" s="1"/>
      <c r="G89" s="165">
        <f t="shared" ref="G89:P89" si="34">G73</f>
        <v>0</v>
      </c>
      <c r="H89" s="86">
        <f t="shared" si="34"/>
        <v>0</v>
      </c>
      <c r="I89" s="86">
        <f t="shared" si="34"/>
        <v>0</v>
      </c>
      <c r="J89" s="86">
        <f t="shared" si="34"/>
        <v>0</v>
      </c>
      <c r="K89" s="86">
        <f t="shared" si="34"/>
        <v>751453.24579322198</v>
      </c>
      <c r="L89" s="86">
        <f t="shared" si="34"/>
        <v>0</v>
      </c>
      <c r="M89" s="86">
        <f t="shared" si="34"/>
        <v>0</v>
      </c>
      <c r="N89" s="86">
        <f t="shared" si="34"/>
        <v>0</v>
      </c>
      <c r="O89" s="86">
        <f t="shared" si="34"/>
        <v>0</v>
      </c>
      <c r="P89" s="86">
        <f t="shared" si="34"/>
        <v>0</v>
      </c>
      <c r="Q89" s="86">
        <f>Q73</f>
        <v>0</v>
      </c>
      <c r="R89" s="86">
        <f t="shared" ref="R89:U89" si="35">R73</f>
        <v>0</v>
      </c>
      <c r="S89" s="86">
        <f t="shared" si="35"/>
        <v>0</v>
      </c>
      <c r="T89" s="86">
        <f t="shared" si="35"/>
        <v>0</v>
      </c>
      <c r="U89" s="86">
        <f t="shared" si="35"/>
        <v>0</v>
      </c>
      <c r="V89" s="105"/>
      <c r="W89" s="1"/>
      <c r="X89" s="1"/>
      <c r="Y89" s="1"/>
      <c r="Z89" s="1"/>
      <c r="AA89" s="1"/>
      <c r="AB89" s="1"/>
      <c r="AC89" s="1"/>
    </row>
    <row r="90" spans="1:29" x14ac:dyDescent="0.3">
      <c r="A90" s="164" t="s">
        <v>108</v>
      </c>
      <c r="B90" s="96"/>
      <c r="C90" s="1"/>
      <c r="D90" s="1"/>
      <c r="E90" s="1"/>
      <c r="F90" s="1"/>
      <c r="G90" s="165"/>
      <c r="H90" s="86"/>
      <c r="I90" s="86"/>
      <c r="J90" s="86"/>
      <c r="K90" s="86">
        <v>-826.65004854110214</v>
      </c>
      <c r="L90" s="86"/>
      <c r="M90" s="86"/>
      <c r="N90" s="86"/>
      <c r="O90" s="86"/>
      <c r="P90" s="86"/>
      <c r="Q90" s="86"/>
      <c r="R90" s="86"/>
      <c r="S90" s="86"/>
      <c r="T90" s="86"/>
      <c r="U90" s="86"/>
      <c r="V90" s="105"/>
      <c r="W90" s="1"/>
      <c r="X90" s="1"/>
      <c r="Y90" s="1"/>
      <c r="Z90" s="1"/>
      <c r="AA90" s="1"/>
      <c r="AB90" s="1"/>
      <c r="AC90" s="1"/>
    </row>
    <row r="91" spans="1:29" x14ac:dyDescent="0.3">
      <c r="A91" s="164" t="s">
        <v>109</v>
      </c>
      <c r="B91" s="96"/>
      <c r="C91" s="1"/>
      <c r="D91" s="1"/>
      <c r="E91" s="1"/>
      <c r="F91" s="1"/>
      <c r="G91" s="50"/>
      <c r="H91" s="50"/>
      <c r="I91" s="50"/>
      <c r="J91" s="50"/>
      <c r="K91" s="50">
        <f>K89+K90</f>
        <v>750626.59574468085</v>
      </c>
      <c r="L91" s="50"/>
      <c r="M91" s="50"/>
      <c r="N91" s="50"/>
      <c r="O91" s="50"/>
      <c r="P91" s="50"/>
      <c r="Q91" s="50"/>
      <c r="R91" s="50"/>
      <c r="S91" s="50"/>
      <c r="T91" s="50"/>
      <c r="U91" s="50"/>
      <c r="V91" s="105"/>
      <c r="W91" s="1"/>
      <c r="X91" s="1"/>
      <c r="Y91" s="1"/>
      <c r="Z91" s="1"/>
      <c r="AA91" s="1"/>
      <c r="AB91" s="1"/>
      <c r="AC91" s="1"/>
    </row>
    <row r="92" spans="1:29" x14ac:dyDescent="0.3">
      <c r="A92" s="96" t="s">
        <v>101</v>
      </c>
      <c r="B92" s="96"/>
      <c r="C92" s="1"/>
      <c r="D92" s="1"/>
      <c r="E92" s="1"/>
      <c r="F92" s="1"/>
      <c r="G92" s="86">
        <f t="shared" ref="G92:P92" si="36">SUM(G88:G89)</f>
        <v>0</v>
      </c>
      <c r="H92" s="86">
        <f t="shared" si="36"/>
        <v>0</v>
      </c>
      <c r="I92" s="86">
        <f t="shared" si="36"/>
        <v>0</v>
      </c>
      <c r="J92" s="86">
        <f t="shared" si="36"/>
        <v>0</v>
      </c>
      <c r="K92" s="86">
        <f>K88+K91</f>
        <v>750626.59574468085</v>
      </c>
      <c r="L92" s="86">
        <f t="shared" si="36"/>
        <v>544204.28191489354</v>
      </c>
      <c r="M92" s="86">
        <f t="shared" si="36"/>
        <v>244891.92686170206</v>
      </c>
      <c r="N92" s="86">
        <f t="shared" si="36"/>
        <v>110201.36708776592</v>
      </c>
      <c r="O92" s="86">
        <f t="shared" si="36"/>
        <v>49590.61518949466</v>
      </c>
      <c r="P92" s="86">
        <f t="shared" si="36"/>
        <v>22315.776835272594</v>
      </c>
      <c r="Q92" s="86">
        <f>SUM(Q88:Q89)</f>
        <v>10042.099575872666</v>
      </c>
      <c r="R92" s="86">
        <f t="shared" ref="R92:U92" si="37">SUM(R88:R89)</f>
        <v>4518.9448091426993</v>
      </c>
      <c r="S92" s="86">
        <f t="shared" si="37"/>
        <v>2033.5251641142145</v>
      </c>
      <c r="T92" s="86">
        <f t="shared" si="37"/>
        <v>915.0863238513964</v>
      </c>
      <c r="U92" s="86">
        <f t="shared" si="37"/>
        <v>411.78884573312831</v>
      </c>
      <c r="V92" s="1"/>
      <c r="W92" s="1"/>
      <c r="X92" s="1"/>
      <c r="Y92" s="1"/>
      <c r="Z92" s="1"/>
      <c r="AA92" s="1"/>
      <c r="AB92" s="1"/>
      <c r="AC92" s="1"/>
    </row>
    <row r="93" spans="1:29" x14ac:dyDescent="0.3">
      <c r="A93" s="96" t="s">
        <v>102</v>
      </c>
      <c r="B93" s="96"/>
      <c r="C93" s="1"/>
      <c r="D93" s="1"/>
      <c r="E93" s="1"/>
      <c r="F93" s="1"/>
      <c r="G93" s="50">
        <f>G89/2</f>
        <v>0</v>
      </c>
      <c r="H93" s="50">
        <f>H89/2</f>
        <v>0</v>
      </c>
      <c r="I93" s="50">
        <f>I89/2</f>
        <v>0</v>
      </c>
      <c r="J93" s="50">
        <f>J89/2</f>
        <v>0</v>
      </c>
      <c r="K93" s="50">
        <f>K91/2</f>
        <v>375313.29787234042</v>
      </c>
      <c r="L93" s="50">
        <f t="shared" ref="L93:U93" si="38">L89/2</f>
        <v>0</v>
      </c>
      <c r="M93" s="50">
        <f t="shared" si="38"/>
        <v>0</v>
      </c>
      <c r="N93" s="50">
        <f t="shared" si="38"/>
        <v>0</v>
      </c>
      <c r="O93" s="50">
        <f t="shared" si="38"/>
        <v>0</v>
      </c>
      <c r="P93" s="50">
        <f t="shared" si="38"/>
        <v>0</v>
      </c>
      <c r="Q93" s="50">
        <f t="shared" si="38"/>
        <v>0</v>
      </c>
      <c r="R93" s="50">
        <f t="shared" si="38"/>
        <v>0</v>
      </c>
      <c r="S93" s="50">
        <f t="shared" si="38"/>
        <v>0</v>
      </c>
      <c r="T93" s="50">
        <f t="shared" si="38"/>
        <v>0</v>
      </c>
      <c r="U93" s="50">
        <f t="shared" si="38"/>
        <v>0</v>
      </c>
      <c r="V93" s="1"/>
      <c r="W93" s="1"/>
      <c r="X93" s="1"/>
      <c r="Y93" s="1"/>
      <c r="Z93" s="1"/>
      <c r="AA93" s="1"/>
      <c r="AB93" s="1"/>
      <c r="AC93" s="1"/>
    </row>
    <row r="94" spans="1:29" x14ac:dyDescent="0.3">
      <c r="A94" s="96" t="s">
        <v>103</v>
      </c>
      <c r="B94" s="96"/>
      <c r="C94" s="1"/>
      <c r="D94" s="1"/>
      <c r="E94" s="1"/>
      <c r="F94" s="1"/>
      <c r="G94" s="86">
        <f t="shared" ref="G94:U94" si="39">G92-G93</f>
        <v>0</v>
      </c>
      <c r="H94" s="86">
        <f t="shared" si="39"/>
        <v>0</v>
      </c>
      <c r="I94" s="86">
        <f t="shared" si="39"/>
        <v>0</v>
      </c>
      <c r="J94" s="86">
        <f t="shared" si="39"/>
        <v>0</v>
      </c>
      <c r="K94" s="86">
        <f t="shared" si="39"/>
        <v>375313.29787234042</v>
      </c>
      <c r="L94" s="86">
        <f t="shared" si="39"/>
        <v>544204.28191489354</v>
      </c>
      <c r="M94" s="86">
        <f t="shared" si="39"/>
        <v>244891.92686170206</v>
      </c>
      <c r="N94" s="86">
        <f t="shared" si="39"/>
        <v>110201.36708776592</v>
      </c>
      <c r="O94" s="86">
        <f t="shared" si="39"/>
        <v>49590.61518949466</v>
      </c>
      <c r="P94" s="86">
        <f t="shared" si="39"/>
        <v>22315.776835272594</v>
      </c>
      <c r="Q94" s="86">
        <f t="shared" si="39"/>
        <v>10042.099575872666</v>
      </c>
      <c r="R94" s="86">
        <f t="shared" si="39"/>
        <v>4518.9448091426993</v>
      </c>
      <c r="S94" s="86">
        <f t="shared" si="39"/>
        <v>2033.5251641142145</v>
      </c>
      <c r="T94" s="86">
        <f t="shared" si="39"/>
        <v>915.0863238513964</v>
      </c>
      <c r="U94" s="86">
        <f t="shared" si="39"/>
        <v>411.78884573312831</v>
      </c>
      <c r="V94" s="1"/>
      <c r="W94" s="1"/>
      <c r="X94" s="1"/>
      <c r="Y94" s="1"/>
      <c r="Z94" s="1"/>
      <c r="AA94" s="1"/>
      <c r="AB94" s="1"/>
      <c r="AC94" s="1"/>
    </row>
    <row r="95" spans="1:29" x14ac:dyDescent="0.3">
      <c r="A95" s="96" t="s">
        <v>104</v>
      </c>
      <c r="B95" s="108">
        <v>50</v>
      </c>
      <c r="C95" s="108">
        <v>50</v>
      </c>
      <c r="D95" s="108">
        <v>50</v>
      </c>
      <c r="E95" s="108">
        <v>50</v>
      </c>
      <c r="G95" s="73"/>
      <c r="H95" s="73"/>
      <c r="I95" s="73"/>
      <c r="J95" s="73"/>
      <c r="K95" s="73"/>
      <c r="L95" s="73"/>
      <c r="M95" s="73"/>
      <c r="N95" s="73"/>
      <c r="O95" s="73"/>
      <c r="P95" s="73"/>
      <c r="Q95" s="73"/>
      <c r="R95" s="73"/>
      <c r="S95" s="73"/>
      <c r="T95" s="73"/>
      <c r="U95" s="73"/>
      <c r="V95" s="1"/>
      <c r="W95" s="1"/>
      <c r="X95" s="1"/>
      <c r="Y95" s="1"/>
      <c r="Z95" s="1"/>
      <c r="AA95" s="1"/>
      <c r="AB95" s="1"/>
      <c r="AC95" s="1"/>
    </row>
    <row r="96" spans="1:29" x14ac:dyDescent="0.3">
      <c r="A96" s="96" t="s">
        <v>105</v>
      </c>
      <c r="B96" s="109">
        <v>0.55000000000000004</v>
      </c>
      <c r="C96" s="109">
        <v>0.55000000000000004</v>
      </c>
      <c r="D96" s="109">
        <v>0.55000000000000004</v>
      </c>
      <c r="E96" s="109">
        <v>0.55000000000000004</v>
      </c>
      <c r="G96" s="31"/>
      <c r="H96" s="31"/>
      <c r="I96" s="31"/>
      <c r="J96" s="31"/>
      <c r="K96" s="31"/>
      <c r="L96" s="31"/>
      <c r="M96" s="31"/>
      <c r="N96" s="31"/>
      <c r="O96" s="31"/>
      <c r="P96" s="31"/>
      <c r="Q96" s="31"/>
      <c r="R96" s="31"/>
      <c r="S96" s="31"/>
      <c r="T96" s="31"/>
      <c r="U96" s="31"/>
      <c r="V96" s="1"/>
      <c r="W96" s="1"/>
      <c r="X96" s="1"/>
      <c r="Y96" s="1"/>
      <c r="Z96" s="1"/>
      <c r="AA96" s="1"/>
      <c r="AB96" s="1"/>
      <c r="AC96" s="1"/>
    </row>
    <row r="97" spans="1:29" x14ac:dyDescent="0.3">
      <c r="A97" s="96" t="s">
        <v>106</v>
      </c>
      <c r="B97" s="96"/>
      <c r="C97" s="1"/>
      <c r="D97" s="1"/>
      <c r="E97" s="1"/>
      <c r="F97" s="1"/>
      <c r="G97" s="86">
        <f>G94*$C$96</f>
        <v>0</v>
      </c>
      <c r="H97" s="86">
        <f t="shared" ref="H97:P97" si="40">H94*$C$96</f>
        <v>0</v>
      </c>
      <c r="I97" s="86">
        <f>I94*$C$96</f>
        <v>0</v>
      </c>
      <c r="J97" s="86">
        <f>J94*$C$96</f>
        <v>0</v>
      </c>
      <c r="K97" s="86">
        <f t="shared" si="40"/>
        <v>206422.31382978725</v>
      </c>
      <c r="L97" s="86">
        <f>L94*$C$96</f>
        <v>299312.35505319148</v>
      </c>
      <c r="M97" s="86">
        <f>M94*$C$96</f>
        <v>134690.55977393614</v>
      </c>
      <c r="N97" s="86">
        <f t="shared" si="40"/>
        <v>60610.751898271257</v>
      </c>
      <c r="O97" s="86">
        <f t="shared" si="40"/>
        <v>27274.838354222065</v>
      </c>
      <c r="P97" s="86">
        <f t="shared" si="40"/>
        <v>12273.677259399929</v>
      </c>
      <c r="Q97" s="86">
        <f>Q94*$C$96</f>
        <v>5523.1547667299665</v>
      </c>
      <c r="R97" s="86">
        <f t="shared" ref="R97:U97" si="41">R94*$C$96</f>
        <v>2485.4196450284849</v>
      </c>
      <c r="S97" s="86">
        <f>S94*$C$96</f>
        <v>1118.4388402628181</v>
      </c>
      <c r="T97" s="86">
        <f>T94*$C$96</f>
        <v>503.29747811826809</v>
      </c>
      <c r="U97" s="86">
        <f t="shared" si="41"/>
        <v>226.48386515322059</v>
      </c>
      <c r="V97" s="1"/>
      <c r="W97" s="35"/>
      <c r="X97" s="1"/>
      <c r="Y97" s="1"/>
      <c r="Z97" s="1"/>
      <c r="AA97" s="1"/>
      <c r="AB97" s="1"/>
      <c r="AC97" s="1"/>
    </row>
    <row r="98" spans="1:29" ht="15" thickBot="1" x14ac:dyDescent="0.35">
      <c r="A98" s="99" t="s">
        <v>107</v>
      </c>
      <c r="B98" s="99"/>
      <c r="C98" s="1"/>
      <c r="D98" s="1"/>
      <c r="E98" s="1"/>
      <c r="F98" s="1"/>
      <c r="G98" s="106">
        <f t="shared" ref="G98:U98" si="42">G92-G97</f>
        <v>0</v>
      </c>
      <c r="H98" s="106">
        <f t="shared" si="42"/>
        <v>0</v>
      </c>
      <c r="I98" s="106">
        <f t="shared" si="42"/>
        <v>0</v>
      </c>
      <c r="J98" s="106">
        <f t="shared" si="42"/>
        <v>0</v>
      </c>
      <c r="K98" s="106">
        <f t="shared" si="42"/>
        <v>544204.28191489354</v>
      </c>
      <c r="L98" s="106">
        <f t="shared" si="42"/>
        <v>244891.92686170206</v>
      </c>
      <c r="M98" s="106">
        <f t="shared" si="42"/>
        <v>110201.36708776592</v>
      </c>
      <c r="N98" s="106">
        <f t="shared" si="42"/>
        <v>49590.61518949466</v>
      </c>
      <c r="O98" s="106">
        <f t="shared" si="42"/>
        <v>22315.776835272594</v>
      </c>
      <c r="P98" s="106">
        <f t="shared" si="42"/>
        <v>10042.099575872666</v>
      </c>
      <c r="Q98" s="106">
        <f t="shared" si="42"/>
        <v>4518.9448091426993</v>
      </c>
      <c r="R98" s="106">
        <f t="shared" si="42"/>
        <v>2033.5251641142145</v>
      </c>
      <c r="S98" s="106">
        <f t="shared" si="42"/>
        <v>915.0863238513964</v>
      </c>
      <c r="T98" s="106">
        <f t="shared" si="42"/>
        <v>411.78884573312831</v>
      </c>
      <c r="U98" s="106">
        <f t="shared" si="42"/>
        <v>185.30498057990772</v>
      </c>
      <c r="V98" s="1"/>
      <c r="W98" s="75"/>
      <c r="X98" s="1"/>
      <c r="Y98" s="1"/>
      <c r="Z98" s="1"/>
      <c r="AA98" s="1"/>
      <c r="AB98" s="1"/>
      <c r="AC98" s="1"/>
    </row>
  </sheetData>
  <mergeCells count="40">
    <mergeCell ref="L17:N17"/>
    <mergeCell ref="O17:Q17"/>
    <mergeCell ref="R17:T17"/>
    <mergeCell ref="U17:W17"/>
    <mergeCell ref="A9:X9"/>
    <mergeCell ref="A10:X10"/>
    <mergeCell ref="A12:X12"/>
    <mergeCell ref="A13:X13"/>
    <mergeCell ref="A15:X15"/>
    <mergeCell ref="U16:W16"/>
    <mergeCell ref="V53:W53"/>
    <mergeCell ref="AP17:AR17"/>
    <mergeCell ref="AS17:AU17"/>
    <mergeCell ref="AV17:AX17"/>
    <mergeCell ref="A48:R49"/>
    <mergeCell ref="A51:C51"/>
    <mergeCell ref="S52:T52"/>
    <mergeCell ref="V52:W52"/>
    <mergeCell ref="X17:Z17"/>
    <mergeCell ref="AA17:AC17"/>
    <mergeCell ref="AD17:AF17"/>
    <mergeCell ref="AG17:AI17"/>
    <mergeCell ref="AJ17:AL17"/>
    <mergeCell ref="AM17:AO17"/>
    <mergeCell ref="F17:H17"/>
    <mergeCell ref="I17:K17"/>
    <mergeCell ref="G53:H53"/>
    <mergeCell ref="J53:K53"/>
    <mergeCell ref="M53:N53"/>
    <mergeCell ref="P53:Q53"/>
    <mergeCell ref="S53:T53"/>
    <mergeCell ref="AQ53:AR53"/>
    <mergeCell ref="AT53:AU53"/>
    <mergeCell ref="AW53:AX53"/>
    <mergeCell ref="Y53:Z53"/>
    <mergeCell ref="AB53:AC53"/>
    <mergeCell ref="AE53:AF53"/>
    <mergeCell ref="AH53:AI53"/>
    <mergeCell ref="AK53:AL53"/>
    <mergeCell ref="AN53:AO53"/>
  </mergeCells>
  <dataValidations count="1">
    <dataValidation allowBlank="1" showInputMessage="1" showErrorMessage="1" promptTitle="Date Format" prompt="E.g:  &quot;August 1, 2011&quot;" sqref="JO7 TK7 ADG7 ANC7 AWY7 BGU7 BQQ7 CAM7 CKI7 CUE7 DEA7 DNW7 DXS7 EHO7 ERK7 FBG7 FLC7 FUY7 GEU7 GOQ7 GYM7 HII7 HSE7 ICA7 ILW7 IVS7 JFO7 JPK7 JZG7 KJC7 KSY7 LCU7 LMQ7 LWM7 MGI7 MQE7 NAA7 NJW7 NTS7 ODO7 ONK7 OXG7 PHC7 PQY7 QAU7 QKQ7 QUM7 REI7 ROE7 RYA7 SHW7 SRS7 TBO7 TLK7 TVG7 UFC7 UOY7 UYU7 VIQ7 VSM7 WCI7 WME7 WWA7" xr:uid="{2869F05A-D168-4F44-B24F-21E2C0F95E89}"/>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5C2CC-9AF6-4F21-B2A3-151EECF99FCB}">
  <dimension ref="A1:AX98"/>
  <sheetViews>
    <sheetView topLeftCell="A4" zoomScale="70" zoomScaleNormal="70" workbookViewId="0">
      <pane xSplit="5" ySplit="16" topLeftCell="F59" activePane="bottomRight" state="frozen"/>
      <selection activeCell="A4" sqref="A4"/>
      <selection pane="topRight" activeCell="E4" sqref="E4"/>
      <selection pane="bottomLeft" activeCell="A20" sqref="A20"/>
      <selection pane="bottomRight" activeCell="F36" sqref="F36"/>
    </sheetView>
  </sheetViews>
  <sheetFormatPr defaultColWidth="8.5546875" defaultRowHeight="14.4" x14ac:dyDescent="0.3"/>
  <cols>
    <col min="1" max="1" width="36.44140625" style="10" customWidth="1"/>
    <col min="2" max="2" width="19.33203125" style="10" customWidth="1"/>
    <col min="3" max="5" width="18" style="10" customWidth="1"/>
    <col min="6" max="19" width="14.5546875" style="10" customWidth="1"/>
    <col min="20" max="20" width="12.5546875" style="10" customWidth="1"/>
    <col min="21" max="38" width="14.5546875" style="10" customWidth="1"/>
    <col min="39" max="39" width="11.6640625" style="10" bestFit="1" customWidth="1"/>
    <col min="40" max="40" width="12.88671875" style="10" bestFit="1" customWidth="1"/>
    <col min="41" max="42" width="11.6640625" style="10" bestFit="1" customWidth="1"/>
    <col min="43" max="44" width="12.88671875" style="10" bestFit="1" customWidth="1"/>
    <col min="45" max="45" width="11.6640625" style="10" bestFit="1" customWidth="1"/>
    <col min="46" max="47" width="12.88671875" style="10" bestFit="1" customWidth="1"/>
    <col min="48" max="48" width="11.6640625" style="10" bestFit="1" customWidth="1"/>
    <col min="49" max="50" width="12.88671875" style="10" bestFit="1" customWidth="1"/>
    <col min="51" max="16384" width="8.5546875" style="10"/>
  </cols>
  <sheetData>
    <row r="1" spans="1:30" s="2" customFormat="1" x14ac:dyDescent="0.3">
      <c r="A1" s="1"/>
      <c r="B1" s="1"/>
      <c r="C1" s="1"/>
      <c r="D1" s="1"/>
      <c r="E1" s="1"/>
      <c r="F1" s="1"/>
      <c r="G1" s="1"/>
      <c r="H1" s="1"/>
      <c r="I1" s="1"/>
      <c r="J1" s="1"/>
      <c r="K1" s="1"/>
      <c r="L1" s="1"/>
      <c r="M1" s="1"/>
      <c r="N1" s="1"/>
      <c r="O1" s="1"/>
      <c r="P1" s="1"/>
      <c r="Q1" s="1"/>
      <c r="R1" s="1"/>
      <c r="S1" s="1"/>
      <c r="T1" s="3" t="s">
        <v>0</v>
      </c>
      <c r="U1" s="4" t="s">
        <v>112</v>
      </c>
    </row>
    <row r="2" spans="1:30" s="2" customFormat="1" x14ac:dyDescent="0.3">
      <c r="A2" s="1"/>
      <c r="B2" s="1"/>
      <c r="C2" s="1"/>
      <c r="D2" s="1"/>
      <c r="E2" s="1"/>
      <c r="F2" s="1"/>
      <c r="G2" s="1"/>
      <c r="H2" s="1"/>
      <c r="I2" s="1"/>
      <c r="J2" s="1"/>
      <c r="K2" s="1"/>
      <c r="L2" s="1"/>
      <c r="M2" s="1"/>
      <c r="N2" s="1"/>
      <c r="O2" s="1"/>
      <c r="P2" s="1"/>
      <c r="Q2" s="1"/>
      <c r="R2" s="1"/>
      <c r="S2" s="1"/>
      <c r="T2" s="3" t="s">
        <v>1</v>
      </c>
      <c r="U2" s="5" t="s">
        <v>113</v>
      </c>
    </row>
    <row r="3" spans="1:30" s="2" customFormat="1" x14ac:dyDescent="0.3">
      <c r="A3" s="1"/>
      <c r="B3" s="1"/>
      <c r="C3" s="1"/>
      <c r="D3" s="1"/>
      <c r="E3" s="1"/>
      <c r="F3" s="1"/>
      <c r="G3" s="1"/>
      <c r="H3" s="1"/>
      <c r="I3" s="1"/>
      <c r="J3" s="1"/>
      <c r="K3" s="1"/>
      <c r="L3" s="1"/>
      <c r="M3" s="1"/>
      <c r="N3" s="1"/>
      <c r="O3" s="1"/>
      <c r="P3" s="1"/>
      <c r="Q3" s="1"/>
      <c r="R3" s="1"/>
      <c r="S3" s="1"/>
      <c r="T3" s="3" t="s">
        <v>2</v>
      </c>
      <c r="U3" s="5">
        <v>5</v>
      </c>
    </row>
    <row r="4" spans="1:30" s="2" customFormat="1" ht="15.6" x14ac:dyDescent="0.3">
      <c r="A4" s="42"/>
      <c r="B4" s="42"/>
      <c r="C4" s="1"/>
      <c r="D4" s="1"/>
      <c r="E4" s="1"/>
      <c r="F4" s="1"/>
      <c r="G4" s="1"/>
      <c r="H4" s="1"/>
      <c r="I4" s="1"/>
      <c r="J4" s="1"/>
      <c r="K4" s="1"/>
      <c r="L4" s="1"/>
      <c r="M4" s="1"/>
      <c r="N4" s="1"/>
      <c r="O4" s="1"/>
      <c r="P4" s="1"/>
      <c r="Q4" s="1"/>
      <c r="R4" s="1"/>
      <c r="S4" s="1"/>
      <c r="T4" s="3" t="s">
        <v>4</v>
      </c>
      <c r="U4" s="5">
        <v>3</v>
      </c>
    </row>
    <row r="5" spans="1:30" s="2" customFormat="1" x14ac:dyDescent="0.3">
      <c r="A5" s="1"/>
      <c r="B5" s="1"/>
      <c r="C5" s="1"/>
      <c r="D5" s="1"/>
      <c r="E5" s="1"/>
      <c r="F5" s="1"/>
      <c r="G5" s="1"/>
      <c r="H5" s="1"/>
      <c r="I5" s="1"/>
      <c r="J5" s="1"/>
      <c r="K5" s="1"/>
      <c r="L5" s="1"/>
      <c r="M5" s="1"/>
      <c r="N5" s="1"/>
      <c r="O5" s="1"/>
      <c r="P5" s="1"/>
      <c r="Q5" s="1"/>
      <c r="R5" s="1"/>
      <c r="S5" s="1"/>
      <c r="T5" s="3" t="s">
        <v>5</v>
      </c>
      <c r="U5" s="7"/>
    </row>
    <row r="6" spans="1:30" s="2" customFormat="1" x14ac:dyDescent="0.3">
      <c r="A6" s="1"/>
      <c r="B6" s="1"/>
      <c r="C6" s="1"/>
      <c r="D6" s="1"/>
      <c r="E6" s="1"/>
      <c r="F6" s="1"/>
      <c r="G6" s="1"/>
      <c r="H6" s="1"/>
      <c r="I6" s="1"/>
      <c r="J6" s="1"/>
      <c r="K6" s="1"/>
      <c r="L6" s="1"/>
      <c r="M6" s="1"/>
      <c r="N6" s="1"/>
      <c r="O6" s="1"/>
      <c r="P6" s="1"/>
      <c r="Q6" s="1"/>
      <c r="R6" s="1"/>
      <c r="S6" s="1"/>
      <c r="T6" s="3"/>
      <c r="U6" s="4"/>
    </row>
    <row r="7" spans="1:30" s="2" customFormat="1" x14ac:dyDescent="0.3">
      <c r="A7" s="1"/>
      <c r="B7" s="1"/>
      <c r="C7" s="1"/>
      <c r="D7" s="1"/>
      <c r="E7" s="1"/>
      <c r="F7" s="1"/>
      <c r="G7" s="1"/>
      <c r="H7" s="1"/>
      <c r="I7" s="1"/>
      <c r="J7" s="1"/>
      <c r="K7" s="1"/>
      <c r="L7" s="1"/>
      <c r="M7" s="1"/>
      <c r="N7" s="1"/>
      <c r="O7" s="1"/>
      <c r="P7" s="1"/>
      <c r="Q7" s="1"/>
      <c r="R7" s="1"/>
      <c r="S7" s="1"/>
      <c r="T7" s="3" t="s">
        <v>6</v>
      </c>
      <c r="U7" s="174">
        <v>45362</v>
      </c>
    </row>
    <row r="8" spans="1:30" s="2" customFormat="1" x14ac:dyDescent="0.3">
      <c r="A8" s="1"/>
      <c r="B8" s="1"/>
      <c r="C8" s="1"/>
      <c r="D8" s="1"/>
      <c r="E8" s="1"/>
      <c r="F8" s="1"/>
      <c r="G8" s="1"/>
      <c r="H8" s="1"/>
      <c r="I8" s="1"/>
      <c r="J8" s="1"/>
      <c r="K8" s="1"/>
      <c r="L8" s="1"/>
      <c r="M8" s="1"/>
      <c r="N8" s="1"/>
      <c r="O8" s="1"/>
      <c r="P8" s="1"/>
      <c r="Q8" s="1"/>
      <c r="R8" s="1"/>
      <c r="S8" s="1"/>
      <c r="T8" s="1"/>
      <c r="U8" s="1"/>
      <c r="V8" s="1"/>
      <c r="W8" s="1"/>
      <c r="X8" s="1"/>
      <c r="Y8" s="1"/>
      <c r="Z8" s="1"/>
      <c r="AA8" s="8"/>
      <c r="AB8" s="8"/>
      <c r="AC8" s="8"/>
      <c r="AD8" s="8"/>
    </row>
    <row r="9" spans="1:30" s="2" customFormat="1" ht="17.399999999999999" x14ac:dyDescent="0.3">
      <c r="A9" s="182" t="s">
        <v>47</v>
      </c>
      <c r="B9" s="182"/>
      <c r="C9" s="182"/>
      <c r="D9" s="182"/>
      <c r="E9" s="182"/>
      <c r="F9" s="182"/>
      <c r="G9" s="182"/>
      <c r="H9" s="182"/>
      <c r="I9" s="182"/>
      <c r="J9" s="182"/>
      <c r="K9" s="182"/>
      <c r="L9" s="182"/>
      <c r="M9" s="182"/>
      <c r="N9" s="182"/>
      <c r="O9" s="182"/>
      <c r="P9" s="182"/>
      <c r="Q9" s="182"/>
      <c r="R9" s="182"/>
      <c r="S9" s="182"/>
      <c r="T9" s="182"/>
      <c r="U9" s="182"/>
      <c r="V9" s="182"/>
      <c r="W9" s="182"/>
      <c r="X9" s="182"/>
      <c r="Y9" s="9"/>
      <c r="Z9" s="9"/>
      <c r="AA9" s="9"/>
      <c r="AB9" s="8"/>
      <c r="AC9" s="8"/>
      <c r="AD9" s="8"/>
    </row>
    <row r="10" spans="1:30" s="2" customFormat="1" ht="39.75" customHeight="1" x14ac:dyDescent="0.3">
      <c r="A10" s="191" t="s">
        <v>48</v>
      </c>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9"/>
      <c r="Z10" s="9"/>
      <c r="AA10" s="9"/>
      <c r="AB10" s="8"/>
      <c r="AC10" s="8"/>
      <c r="AD10" s="8"/>
    </row>
    <row r="11" spans="1:30" s="2" customFormat="1" ht="17.399999999999999" x14ac:dyDescent="0.3">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8"/>
      <c r="AC11" s="8"/>
      <c r="AD11" s="8"/>
    </row>
    <row r="12" spans="1:30" x14ac:dyDescent="0.3">
      <c r="A12" s="192" t="s">
        <v>49</v>
      </c>
      <c r="B12" s="192"/>
      <c r="C12" s="192"/>
      <c r="D12" s="192"/>
      <c r="E12" s="192"/>
      <c r="F12" s="192"/>
      <c r="G12" s="192"/>
      <c r="H12" s="192"/>
      <c r="I12" s="192"/>
      <c r="J12" s="192"/>
      <c r="K12" s="192"/>
      <c r="L12" s="192"/>
      <c r="M12" s="192"/>
      <c r="N12" s="192"/>
      <c r="O12" s="192"/>
      <c r="P12" s="192"/>
      <c r="Q12" s="192"/>
      <c r="R12" s="192"/>
      <c r="S12" s="192"/>
      <c r="T12" s="192"/>
      <c r="U12" s="192"/>
      <c r="V12" s="192"/>
      <c r="W12" s="192"/>
      <c r="X12" s="192"/>
    </row>
    <row r="13" spans="1:30" x14ac:dyDescent="0.3">
      <c r="A13" s="192" t="s">
        <v>50</v>
      </c>
      <c r="B13" s="192"/>
      <c r="C13" s="192"/>
      <c r="D13" s="192"/>
      <c r="E13" s="192"/>
      <c r="F13" s="192"/>
      <c r="G13" s="192"/>
      <c r="H13" s="192"/>
      <c r="I13" s="192"/>
      <c r="J13" s="192"/>
      <c r="K13" s="192"/>
      <c r="L13" s="192"/>
      <c r="M13" s="192"/>
      <c r="N13" s="192"/>
      <c r="O13" s="192"/>
      <c r="P13" s="192"/>
      <c r="Q13" s="192"/>
      <c r="R13" s="192"/>
      <c r="S13" s="192"/>
      <c r="T13" s="192"/>
      <c r="U13" s="192"/>
      <c r="V13" s="192"/>
      <c r="W13" s="192"/>
      <c r="X13" s="192"/>
    </row>
    <row r="14" spans="1:30" x14ac:dyDescent="0.3">
      <c r="A14" s="10" t="s">
        <v>51</v>
      </c>
    </row>
    <row r="15" spans="1:30" x14ac:dyDescent="0.3">
      <c r="A15" s="192" t="s">
        <v>52</v>
      </c>
      <c r="B15" s="192"/>
      <c r="C15" s="192"/>
      <c r="D15" s="192"/>
      <c r="E15" s="192"/>
      <c r="F15" s="192"/>
      <c r="G15" s="192"/>
      <c r="H15" s="192"/>
      <c r="I15" s="192"/>
      <c r="J15" s="192"/>
      <c r="K15" s="192"/>
      <c r="L15" s="192"/>
      <c r="M15" s="192"/>
      <c r="N15" s="192"/>
      <c r="O15" s="192"/>
      <c r="P15" s="192"/>
      <c r="Q15" s="192"/>
      <c r="R15" s="192"/>
      <c r="S15" s="192"/>
      <c r="T15" s="192"/>
      <c r="U15" s="192"/>
      <c r="V15" s="192"/>
      <c r="W15" s="192"/>
      <c r="X15" s="192"/>
    </row>
    <row r="16" spans="1:30" ht="15" thickBot="1" x14ac:dyDescent="0.35">
      <c r="U16" s="193"/>
      <c r="V16" s="193"/>
      <c r="W16" s="193"/>
    </row>
    <row r="17" spans="1:50" ht="15" thickBot="1" x14ac:dyDescent="0.35">
      <c r="A17" s="3"/>
      <c r="B17" s="3"/>
      <c r="C17" s="43"/>
      <c r="D17" s="43"/>
      <c r="E17" s="3"/>
      <c r="F17" s="185">
        <v>2015</v>
      </c>
      <c r="G17" s="187"/>
      <c r="H17" s="186"/>
      <c r="I17" s="185">
        <v>2016</v>
      </c>
      <c r="J17" s="187"/>
      <c r="K17" s="186"/>
      <c r="L17" s="185">
        <v>2017</v>
      </c>
      <c r="M17" s="187"/>
      <c r="N17" s="186"/>
      <c r="O17" s="185">
        <v>2018</v>
      </c>
      <c r="P17" s="187"/>
      <c r="Q17" s="186"/>
      <c r="R17" s="185">
        <v>2019</v>
      </c>
      <c r="S17" s="187"/>
      <c r="T17" s="186"/>
      <c r="U17" s="185">
        <v>2020</v>
      </c>
      <c r="V17" s="187"/>
      <c r="W17" s="186"/>
      <c r="X17" s="185">
        <v>2021</v>
      </c>
      <c r="Y17" s="187"/>
      <c r="Z17" s="186"/>
      <c r="AA17" s="185">
        <v>2022</v>
      </c>
      <c r="AB17" s="187"/>
      <c r="AC17" s="186"/>
      <c r="AD17" s="185">
        <v>2023</v>
      </c>
      <c r="AE17" s="187"/>
      <c r="AF17" s="186"/>
      <c r="AG17" s="185">
        <v>2024</v>
      </c>
      <c r="AH17" s="187"/>
      <c r="AI17" s="186"/>
      <c r="AJ17" s="185">
        <v>2025</v>
      </c>
      <c r="AK17" s="187"/>
      <c r="AL17" s="186"/>
      <c r="AM17" s="185">
        <v>2026</v>
      </c>
      <c r="AN17" s="187"/>
      <c r="AO17" s="186"/>
      <c r="AP17" s="185">
        <v>2027</v>
      </c>
      <c r="AQ17" s="187"/>
      <c r="AR17" s="186"/>
      <c r="AS17" s="185">
        <v>2028</v>
      </c>
      <c r="AT17" s="187"/>
      <c r="AU17" s="186"/>
      <c r="AV17" s="185">
        <v>2029</v>
      </c>
      <c r="AW17" s="187"/>
      <c r="AX17" s="186"/>
    </row>
    <row r="18" spans="1:50" x14ac:dyDescent="0.3">
      <c r="A18" s="1"/>
      <c r="B18" s="1"/>
      <c r="C18" s="1"/>
      <c r="D18" s="1"/>
      <c r="E18" s="1"/>
      <c r="F18" s="1"/>
      <c r="G18" s="3" t="s">
        <v>53</v>
      </c>
      <c r="H18" s="17" t="s">
        <v>54</v>
      </c>
      <c r="I18" s="1"/>
      <c r="J18" s="3" t="s">
        <v>53</v>
      </c>
      <c r="K18" s="17" t="s">
        <v>54</v>
      </c>
      <c r="L18" s="1"/>
      <c r="M18" s="3" t="s">
        <v>53</v>
      </c>
      <c r="N18" s="17" t="s">
        <v>54</v>
      </c>
      <c r="O18" s="1"/>
      <c r="P18" s="3" t="s">
        <v>53</v>
      </c>
      <c r="Q18" s="17" t="s">
        <v>54</v>
      </c>
      <c r="R18" s="1"/>
      <c r="S18" s="3" t="s">
        <v>53</v>
      </c>
      <c r="T18" s="17" t="s">
        <v>54</v>
      </c>
      <c r="U18" s="1"/>
      <c r="V18" s="3" t="s">
        <v>53</v>
      </c>
      <c r="W18" s="17" t="s">
        <v>54</v>
      </c>
      <c r="X18" s="1"/>
      <c r="Y18" s="3" t="s">
        <v>53</v>
      </c>
      <c r="Z18" s="17" t="s">
        <v>54</v>
      </c>
      <c r="AA18" s="1"/>
      <c r="AB18" s="3" t="s">
        <v>53</v>
      </c>
      <c r="AC18" s="17" t="s">
        <v>54</v>
      </c>
      <c r="AD18" s="1"/>
      <c r="AE18" s="3" t="s">
        <v>53</v>
      </c>
      <c r="AF18" s="17" t="s">
        <v>54</v>
      </c>
      <c r="AG18" s="1"/>
      <c r="AH18" s="3" t="s">
        <v>53</v>
      </c>
      <c r="AI18" s="17" t="s">
        <v>54</v>
      </c>
      <c r="AJ18" s="1"/>
      <c r="AK18" s="3" t="s">
        <v>53</v>
      </c>
      <c r="AL18" s="17" t="s">
        <v>54</v>
      </c>
      <c r="AM18" s="1"/>
      <c r="AN18" s="3" t="s">
        <v>53</v>
      </c>
      <c r="AO18" s="17" t="s">
        <v>54</v>
      </c>
      <c r="AP18" s="1"/>
      <c r="AQ18" s="3" t="s">
        <v>53</v>
      </c>
      <c r="AR18" s="17" t="s">
        <v>54</v>
      </c>
      <c r="AS18" s="1"/>
      <c r="AT18" s="3" t="s">
        <v>53</v>
      </c>
      <c r="AU18" s="17" t="s">
        <v>54</v>
      </c>
      <c r="AV18" s="1"/>
      <c r="AW18" s="3" t="s">
        <v>53</v>
      </c>
      <c r="AX18" s="17" t="s">
        <v>54</v>
      </c>
    </row>
    <row r="19" spans="1:50" x14ac:dyDescent="0.3">
      <c r="A19" s="44"/>
      <c r="B19" s="44"/>
      <c r="C19" s="45"/>
      <c r="D19" s="45"/>
      <c r="E19" s="45"/>
      <c r="F19" s="45" t="s">
        <v>55</v>
      </c>
      <c r="G19" s="46">
        <v>0.06</v>
      </c>
      <c r="H19" s="46">
        <v>0.94</v>
      </c>
      <c r="I19" s="45" t="s">
        <v>55</v>
      </c>
      <c r="J19" s="46">
        <v>0.06</v>
      </c>
      <c r="K19" s="46">
        <v>0.94</v>
      </c>
      <c r="L19" s="45" t="s">
        <v>55</v>
      </c>
      <c r="M19" s="46">
        <v>0.06</v>
      </c>
      <c r="N19" s="46">
        <v>0.94</v>
      </c>
      <c r="O19" s="45" t="s">
        <v>55</v>
      </c>
      <c r="P19" s="46">
        <v>0.06</v>
      </c>
      <c r="Q19" s="46">
        <v>0.94</v>
      </c>
      <c r="R19" s="45" t="s">
        <v>55</v>
      </c>
      <c r="S19" s="46">
        <v>0.06</v>
      </c>
      <c r="T19" s="46">
        <v>0.94</v>
      </c>
      <c r="U19" s="45" t="s">
        <v>55</v>
      </c>
      <c r="V19" s="46">
        <v>0.06</v>
      </c>
      <c r="W19" s="46">
        <v>0.94</v>
      </c>
      <c r="X19" s="45" t="s">
        <v>55</v>
      </c>
      <c r="Y19" s="46">
        <v>0.06</v>
      </c>
      <c r="Z19" s="46">
        <v>0.94</v>
      </c>
      <c r="AA19" s="45" t="s">
        <v>55</v>
      </c>
      <c r="AB19" s="46">
        <v>0.06</v>
      </c>
      <c r="AC19" s="46">
        <v>0.94</v>
      </c>
      <c r="AD19" s="45" t="s">
        <v>55</v>
      </c>
      <c r="AE19" s="46">
        <v>0.06</v>
      </c>
      <c r="AF19" s="46">
        <v>0.94</v>
      </c>
      <c r="AG19" s="45" t="s">
        <v>55</v>
      </c>
      <c r="AH19" s="46">
        <v>0.06</v>
      </c>
      <c r="AI19" s="46">
        <v>0.94</v>
      </c>
      <c r="AJ19" s="45" t="s">
        <v>55</v>
      </c>
      <c r="AK19" s="46">
        <v>0.06</v>
      </c>
      <c r="AL19" s="46">
        <v>0.94</v>
      </c>
      <c r="AM19" s="45" t="s">
        <v>55</v>
      </c>
      <c r="AN19" s="46">
        <v>0.06</v>
      </c>
      <c r="AO19" s="46">
        <v>0.94</v>
      </c>
      <c r="AP19" s="45" t="s">
        <v>55</v>
      </c>
      <c r="AQ19" s="46">
        <v>0.06</v>
      </c>
      <c r="AR19" s="46">
        <v>0.94</v>
      </c>
      <c r="AS19" s="45" t="s">
        <v>55</v>
      </c>
      <c r="AT19" s="46">
        <v>0.06</v>
      </c>
      <c r="AU19" s="46">
        <v>0.94</v>
      </c>
      <c r="AV19" s="45" t="s">
        <v>55</v>
      </c>
      <c r="AW19" s="46">
        <v>0.06</v>
      </c>
      <c r="AX19" s="46">
        <v>0.94</v>
      </c>
    </row>
    <row r="20" spans="1:50" x14ac:dyDescent="0.3">
      <c r="A20" s="3" t="s">
        <v>56</v>
      </c>
      <c r="B20" s="3"/>
      <c r="C20" s="31"/>
      <c r="D20" s="31"/>
      <c r="E20" s="31"/>
      <c r="F20" s="47">
        <f>G83</f>
        <v>0</v>
      </c>
      <c r="G20" s="48">
        <f>F20*G19</f>
        <v>0</v>
      </c>
      <c r="H20" s="49">
        <f>F20*H19</f>
        <v>0</v>
      </c>
      <c r="I20" s="47">
        <f>H83</f>
        <v>0</v>
      </c>
      <c r="J20" s="48">
        <f>I20*J19</f>
        <v>0</v>
      </c>
      <c r="K20" s="49">
        <f>I20*K19</f>
        <v>0</v>
      </c>
      <c r="L20" s="47">
        <f>I83</f>
        <v>0</v>
      </c>
      <c r="M20" s="48">
        <f>L20*M19</f>
        <v>0</v>
      </c>
      <c r="N20" s="49">
        <f>L20*N19</f>
        <v>0</v>
      </c>
      <c r="O20" s="47">
        <f>J83</f>
        <v>0</v>
      </c>
      <c r="P20" s="48">
        <f>O20*P19</f>
        <v>0</v>
      </c>
      <c r="Q20" s="49">
        <f>O20*Q19</f>
        <v>0</v>
      </c>
      <c r="R20" s="47">
        <f>K83</f>
        <v>1334664.1840445262</v>
      </c>
      <c r="S20" s="48">
        <f>R20*S19</f>
        <v>80079.851042671566</v>
      </c>
      <c r="T20" s="49">
        <f>R20*T19</f>
        <v>1254584.3330018546</v>
      </c>
      <c r="U20" s="47">
        <f>L83</f>
        <v>2363319.8319713268</v>
      </c>
      <c r="V20" s="48">
        <f>U20*V19</f>
        <v>141799.18991827962</v>
      </c>
      <c r="W20" s="49">
        <f>U20*W19</f>
        <v>2221520.6420530472</v>
      </c>
      <c r="X20" s="47">
        <f>M83</f>
        <v>1751302.7597358751</v>
      </c>
      <c r="Y20" s="48">
        <f>X20*Y19</f>
        <v>105078.16558415251</v>
      </c>
      <c r="Z20" s="49">
        <f>X20*Z19</f>
        <v>1646224.5941517225</v>
      </c>
      <c r="AA20" s="50">
        <f>N83</f>
        <v>1139285.6875004235</v>
      </c>
      <c r="AB20" s="48">
        <f>AA20*AB19</f>
        <v>68357.141250025408</v>
      </c>
      <c r="AC20" s="49">
        <f>AA20*AC19</f>
        <v>1070928.546250398</v>
      </c>
      <c r="AD20" s="50">
        <f>O83</f>
        <v>527268.61526497197</v>
      </c>
      <c r="AE20" s="48">
        <f>AD20*AE19</f>
        <v>31636.116915898318</v>
      </c>
      <c r="AF20" s="49">
        <f>AD20*AF19</f>
        <v>495632.49834907363</v>
      </c>
      <c r="AG20" s="50">
        <f>P83</f>
        <v>110630.0395736231</v>
      </c>
      <c r="AH20" s="48">
        <f>AG20*AH19</f>
        <v>6637.8023744173861</v>
      </c>
      <c r="AI20" s="49">
        <f>AG20*AI19</f>
        <v>103992.2371992057</v>
      </c>
      <c r="AJ20" s="50">
        <f>Q83</f>
        <v>0</v>
      </c>
      <c r="AK20" s="48">
        <f>AJ20*AK19</f>
        <v>0</v>
      </c>
      <c r="AL20" s="49">
        <f>AJ20*AL19</f>
        <v>0</v>
      </c>
      <c r="AM20" s="50">
        <f>R83</f>
        <v>0</v>
      </c>
      <c r="AN20" s="48">
        <f>AM20*AN19</f>
        <v>0</v>
      </c>
      <c r="AO20" s="49">
        <f>AM20*AO19</f>
        <v>0</v>
      </c>
      <c r="AP20" s="50">
        <f>S83</f>
        <v>0</v>
      </c>
      <c r="AQ20" s="48">
        <f>AP20*AQ19</f>
        <v>0</v>
      </c>
      <c r="AR20" s="49">
        <f>AP20*AR19</f>
        <v>0</v>
      </c>
      <c r="AS20" s="50">
        <f>T83</f>
        <v>0</v>
      </c>
      <c r="AT20" s="48">
        <f>AS20*AT19</f>
        <v>0</v>
      </c>
      <c r="AU20" s="49">
        <f>AS20*AU19</f>
        <v>0</v>
      </c>
      <c r="AV20" s="50">
        <f>U83</f>
        <v>0</v>
      </c>
      <c r="AW20" s="48">
        <f>AV20*AW19</f>
        <v>0</v>
      </c>
      <c r="AX20" s="49">
        <f>AV20*AX19</f>
        <v>0</v>
      </c>
    </row>
    <row r="21" spans="1:50" x14ac:dyDescent="0.3">
      <c r="A21" s="1" t="s">
        <v>57</v>
      </c>
      <c r="B21" s="1"/>
      <c r="C21" s="51"/>
      <c r="D21" s="51"/>
      <c r="E21" s="51"/>
      <c r="F21" s="52">
        <v>0</v>
      </c>
      <c r="G21" s="35">
        <f>F21*G19</f>
        <v>0</v>
      </c>
      <c r="H21" s="49">
        <f>F21*H19</f>
        <v>0</v>
      </c>
      <c r="I21" s="52">
        <v>0</v>
      </c>
      <c r="J21" s="35">
        <f>I21*J19</f>
        <v>0</v>
      </c>
      <c r="K21" s="49">
        <f>I21*K19</f>
        <v>0</v>
      </c>
      <c r="L21" s="52">
        <v>0</v>
      </c>
      <c r="M21" s="35">
        <f>L21*M19</f>
        <v>0</v>
      </c>
      <c r="N21" s="49">
        <f>L21*N19</f>
        <v>0</v>
      </c>
      <c r="O21" s="52">
        <v>0</v>
      </c>
      <c r="P21" s="35">
        <f>O21*P19</f>
        <v>0</v>
      </c>
      <c r="Q21" s="49">
        <f>O21*Q19</f>
        <v>0</v>
      </c>
      <c r="R21" s="52">
        <v>0</v>
      </c>
      <c r="S21" s="35">
        <f>R21*S19</f>
        <v>0</v>
      </c>
      <c r="T21" s="49">
        <f>R21*T19</f>
        <v>0</v>
      </c>
      <c r="U21" s="52">
        <v>0</v>
      </c>
      <c r="V21" s="35">
        <f>U21*V19</f>
        <v>0</v>
      </c>
      <c r="W21" s="49">
        <f>U21*W19</f>
        <v>0</v>
      </c>
      <c r="X21" s="52">
        <v>0</v>
      </c>
      <c r="Y21" s="35">
        <f>X21*Y19</f>
        <v>0</v>
      </c>
      <c r="Z21" s="49">
        <f>X21*Z19</f>
        <v>0</v>
      </c>
      <c r="AA21" s="52">
        <v>0</v>
      </c>
      <c r="AB21" s="35">
        <f>AA21*AB19</f>
        <v>0</v>
      </c>
      <c r="AC21" s="49">
        <f>AA21*AC19</f>
        <v>0</v>
      </c>
      <c r="AD21" s="52">
        <v>0</v>
      </c>
      <c r="AE21" s="35">
        <f>AD21*AE19</f>
        <v>0</v>
      </c>
      <c r="AF21" s="49">
        <f>AD21*AF19</f>
        <v>0</v>
      </c>
      <c r="AG21" s="52">
        <v>0</v>
      </c>
      <c r="AH21" s="35">
        <f>AG21*AH19</f>
        <v>0</v>
      </c>
      <c r="AI21" s="49">
        <f>AG21*AI19</f>
        <v>0</v>
      </c>
      <c r="AJ21" s="52">
        <v>0</v>
      </c>
      <c r="AK21" s="35">
        <f>AJ21*AK19</f>
        <v>0</v>
      </c>
      <c r="AL21" s="49">
        <f>AJ21*AL19</f>
        <v>0</v>
      </c>
      <c r="AM21" s="52">
        <v>0</v>
      </c>
      <c r="AN21" s="35">
        <f>AM21*AN19</f>
        <v>0</v>
      </c>
      <c r="AO21" s="49">
        <f>AM21*AO19</f>
        <v>0</v>
      </c>
      <c r="AP21" s="52">
        <v>0</v>
      </c>
      <c r="AQ21" s="35">
        <f>AP21*AQ19</f>
        <v>0</v>
      </c>
      <c r="AR21" s="49">
        <f>AP21*AR19</f>
        <v>0</v>
      </c>
      <c r="AS21" s="52">
        <v>0</v>
      </c>
      <c r="AT21" s="35">
        <f>AS21*AT19</f>
        <v>0</v>
      </c>
      <c r="AU21" s="49">
        <f>AS21*AU19</f>
        <v>0</v>
      </c>
      <c r="AV21" s="52">
        <v>0</v>
      </c>
      <c r="AW21" s="35">
        <f>AV21*AW19</f>
        <v>0</v>
      </c>
      <c r="AX21" s="49">
        <f>AV21*AX19</f>
        <v>0</v>
      </c>
    </row>
    <row r="22" spans="1:50" x14ac:dyDescent="0.3">
      <c r="A22" s="1" t="s">
        <v>58</v>
      </c>
      <c r="B22" s="1"/>
      <c r="C22" s="51"/>
      <c r="D22" s="51"/>
      <c r="E22" s="51"/>
      <c r="F22" s="52">
        <v>0</v>
      </c>
      <c r="G22" s="35">
        <f>F22*G19</f>
        <v>0</v>
      </c>
      <c r="H22" s="35">
        <f>F22*H19</f>
        <v>0</v>
      </c>
      <c r="I22" s="52">
        <v>0</v>
      </c>
      <c r="J22" s="35">
        <f>I22*J19</f>
        <v>0</v>
      </c>
      <c r="K22" s="35">
        <f>I22*K19</f>
        <v>0</v>
      </c>
      <c r="L22" s="52">
        <v>0</v>
      </c>
      <c r="M22" s="35">
        <f>L22*M19</f>
        <v>0</v>
      </c>
      <c r="N22" s="35">
        <f>L22*N19</f>
        <v>0</v>
      </c>
      <c r="O22" s="52">
        <v>0</v>
      </c>
      <c r="P22" s="35">
        <f>O22*P19</f>
        <v>0</v>
      </c>
      <c r="Q22" s="35">
        <f>O22*Q19</f>
        <v>0</v>
      </c>
      <c r="R22" s="52">
        <v>0</v>
      </c>
      <c r="S22" s="35">
        <f>R22*S19</f>
        <v>0</v>
      </c>
      <c r="T22" s="35">
        <f>R22*T19</f>
        <v>0</v>
      </c>
      <c r="U22" s="52">
        <v>0</v>
      </c>
      <c r="V22" s="35">
        <f>U22*V19</f>
        <v>0</v>
      </c>
      <c r="W22" s="35">
        <f>U22*W19</f>
        <v>0</v>
      </c>
      <c r="X22" s="52">
        <v>0</v>
      </c>
      <c r="Y22" s="35">
        <f>X22*Y19</f>
        <v>0</v>
      </c>
      <c r="Z22" s="35">
        <f>X22*Z19</f>
        <v>0</v>
      </c>
      <c r="AA22" s="52">
        <v>0</v>
      </c>
      <c r="AB22" s="35">
        <f>AA22*AB19</f>
        <v>0</v>
      </c>
      <c r="AC22" s="35">
        <f>AA22*AC19</f>
        <v>0</v>
      </c>
      <c r="AD22" s="52">
        <v>0</v>
      </c>
      <c r="AE22" s="35">
        <f>AD22*AE19</f>
        <v>0</v>
      </c>
      <c r="AF22" s="35">
        <f>AD22*AF19</f>
        <v>0</v>
      </c>
      <c r="AG22" s="52">
        <v>0</v>
      </c>
      <c r="AH22" s="35">
        <f>AG22*AH19</f>
        <v>0</v>
      </c>
      <c r="AI22" s="35">
        <f>AG22*AI19</f>
        <v>0</v>
      </c>
      <c r="AJ22" s="52">
        <v>0</v>
      </c>
      <c r="AK22" s="35">
        <f>AJ22*AK19</f>
        <v>0</v>
      </c>
      <c r="AL22" s="35">
        <f>AJ22*AL19</f>
        <v>0</v>
      </c>
      <c r="AM22" s="52">
        <v>0</v>
      </c>
      <c r="AN22" s="35">
        <f>AM22*AN19</f>
        <v>0</v>
      </c>
      <c r="AO22" s="35">
        <f>AM22*AO19</f>
        <v>0</v>
      </c>
      <c r="AP22" s="52">
        <v>0</v>
      </c>
      <c r="AQ22" s="35">
        <f>AP22*AQ19</f>
        <v>0</v>
      </c>
      <c r="AR22" s="35">
        <f>AP22*AR19</f>
        <v>0</v>
      </c>
      <c r="AS22" s="52">
        <v>0</v>
      </c>
      <c r="AT22" s="35">
        <f>AS22*AT19</f>
        <v>0</v>
      </c>
      <c r="AU22" s="35">
        <f>AS22*AU19</f>
        <v>0</v>
      </c>
      <c r="AV22" s="52">
        <v>0</v>
      </c>
      <c r="AW22" s="35">
        <f>AV22*AW19</f>
        <v>0</v>
      </c>
      <c r="AX22" s="35">
        <f>AV22*AX19</f>
        <v>0</v>
      </c>
    </row>
    <row r="23" spans="1:50" x14ac:dyDescent="0.3">
      <c r="A23" s="20" t="s">
        <v>59</v>
      </c>
      <c r="B23" s="53" t="s">
        <v>118</v>
      </c>
      <c r="C23" s="54" t="s">
        <v>115</v>
      </c>
      <c r="D23" s="178" t="s">
        <v>116</v>
      </c>
      <c r="E23" s="54" t="s">
        <v>117</v>
      </c>
      <c r="G23" s="35"/>
      <c r="H23" s="35"/>
      <c r="I23" s="52"/>
      <c r="J23" s="35"/>
      <c r="K23" s="35"/>
      <c r="L23" s="52"/>
      <c r="M23" s="35"/>
      <c r="N23" s="35"/>
      <c r="O23" s="52"/>
      <c r="P23" s="35"/>
      <c r="Q23" s="35"/>
      <c r="R23" s="52"/>
      <c r="S23" s="35"/>
      <c r="T23" s="35"/>
      <c r="U23" s="52"/>
      <c r="V23" s="35"/>
      <c r="W23" s="35"/>
      <c r="X23" s="52"/>
      <c r="Y23" s="35"/>
      <c r="Z23" s="35"/>
      <c r="AA23" s="52"/>
      <c r="AB23" s="35"/>
      <c r="AC23" s="35"/>
      <c r="AD23" s="52"/>
      <c r="AE23" s="35"/>
      <c r="AF23" s="35"/>
      <c r="AG23" s="52"/>
      <c r="AH23" s="35"/>
      <c r="AI23" s="35"/>
      <c r="AJ23" s="52"/>
      <c r="AK23" s="35"/>
      <c r="AL23" s="35"/>
      <c r="AM23" s="52"/>
      <c r="AN23" s="35"/>
      <c r="AO23" s="35"/>
      <c r="AP23" s="52"/>
      <c r="AQ23" s="35"/>
      <c r="AR23" s="35"/>
      <c r="AS23" s="52"/>
      <c r="AT23" s="35"/>
      <c r="AU23" s="35"/>
      <c r="AV23" s="52"/>
      <c r="AW23" s="35"/>
      <c r="AX23" s="35"/>
    </row>
    <row r="24" spans="1:50" x14ac:dyDescent="0.3">
      <c r="A24" s="55" t="s">
        <v>60</v>
      </c>
      <c r="B24" s="56">
        <v>6.4163999999999999E-2</v>
      </c>
      <c r="C24" s="56">
        <v>7.2999999999999995E-2</v>
      </c>
      <c r="D24" s="56">
        <v>7.2999999999999995E-2</v>
      </c>
      <c r="E24" s="56">
        <v>7.0199999999999999E-2</v>
      </c>
      <c r="G24" s="57">
        <f>IF(AND(F$17&gt;=$C$23, F$17&lt;$E$23),(G21+G22)*$C$24,(G21+G22)*$E$24)</f>
        <v>0</v>
      </c>
      <c r="H24" s="58">
        <f>IF(AND(F$17&gt;=$C$23, F$17&lt;$E$23),(H22)*$C$24,(H22)*$E$24)</f>
        <v>0</v>
      </c>
      <c r="I24" s="59"/>
      <c r="J24" s="57">
        <f>IF(AND(I$17&gt;=$C$23, I$17&lt;$E$23),(J21+J22)*$C$24,(J21+J22)*$E$24)</f>
        <v>0</v>
      </c>
      <c r="K24" s="58">
        <f>IF(AND(I$17&gt;=$C$23, I$17&lt;$E$23),(K22)*$C$24,(K22)*$E$24)</f>
        <v>0</v>
      </c>
      <c r="L24" s="59"/>
      <c r="M24" s="57">
        <f>IF(AND(L$17&gt;=$C$23, L$17&lt;$E$23),(M21+M22)*$C$24,(M21+M22)*$E$24)</f>
        <v>0</v>
      </c>
      <c r="N24" s="58">
        <f>IF(AND(L$17&gt;=$C$23, L$17&lt;$E$23),(N22)*$C$24,(N22)*$E$24)</f>
        <v>0</v>
      </c>
      <c r="O24" s="59"/>
      <c r="P24" s="57">
        <f>IF(AND(O$17&gt;=$C$23, O$17&lt;$E$23),(P21+P22)*$C$24,(P21+P22)*$E$24)</f>
        <v>0</v>
      </c>
      <c r="Q24" s="58">
        <f>IF(AND(O$17&gt;=$C$23, O$17&lt;$E$23),(Q22)*$C$24,(Q22)*$E$24)</f>
        <v>0</v>
      </c>
      <c r="R24" s="59"/>
      <c r="S24" s="57">
        <f>IF(AND(R$17&gt;=$C$23, R$17&lt;$E$23),(S21+S22)*$C$24,(S21+S22)*$E$24)</f>
        <v>0</v>
      </c>
      <c r="T24" s="58">
        <f>IF(AND(R$17&gt;=$C$23, R$17&lt;$E$23),(T22)*$C$24,(T22)*$E$24)</f>
        <v>0</v>
      </c>
      <c r="U24" s="59"/>
      <c r="V24" s="57">
        <f>IF(AND(U$17&gt;=$C$23, U$17&lt;$E$23),(V21+V22)*$C$24,(V21+V22)*$E$24)</f>
        <v>0</v>
      </c>
      <c r="W24" s="58">
        <f>IF(AND(U$17&gt;=$C$23, U$17&lt;$E$23),(W22)*$C$24,(W22)*$E$24)</f>
        <v>0</v>
      </c>
      <c r="X24" s="59"/>
      <c r="Y24" s="57">
        <f>IF(AND(X$17&gt;=$C$23, X$17&lt;$E$23),(Y21+Y22)*$C$24,(Y21+Y22)*$E$24)</f>
        <v>0</v>
      </c>
      <c r="Z24" s="58">
        <f>IF(AND(X$17&gt;=$C$23, X$17&lt;$E$23),(Z22)*$C$24,(Z22)*$E$24)</f>
        <v>0</v>
      </c>
      <c r="AA24" s="59"/>
      <c r="AB24" s="57">
        <f>IF(AND(AA$17&gt;=$C$23, AA$17&lt;$E$23),(AB21+AB22)*$C$24,(AB21+AB22)*$E$24)</f>
        <v>0</v>
      </c>
      <c r="AC24" s="58">
        <f>IF(AND(AA$17&gt;=$C$23, AA$17&lt;$E$23),(AC22)*$C$24,(AC22)*$E$24)</f>
        <v>0</v>
      </c>
      <c r="AD24" s="59"/>
      <c r="AE24" s="57">
        <f>IF(AND(AD$17&gt;=$C$23, AD$17&lt;$E$23),(AE21+AE22)*$C$24,(AE21+AE22)*$E$24)</f>
        <v>0</v>
      </c>
      <c r="AF24" s="58">
        <f>IF(AND(AD$17&gt;=$C$23, AD$17&lt;$E$23),(AF22)*$C$24,(AF22)*$E$24)</f>
        <v>0</v>
      </c>
      <c r="AG24" s="59"/>
      <c r="AH24" s="57">
        <f>IF(AND(AG$17&gt;=$C$23, AG$17&lt;$E$23),(AH21+AH22)*$C$24,(AH21+AH22)*$E$24)</f>
        <v>0</v>
      </c>
      <c r="AI24" s="58">
        <f>IF(AND(AG$17&gt;=$C$23, AG$17&lt;$E$23),(AI22)*$C$24,(AI22)*$E$24)</f>
        <v>0</v>
      </c>
      <c r="AJ24" s="59"/>
      <c r="AK24" s="57">
        <f>IF(AND(AJ$17&gt;=$C$23, AJ$17&lt;$E$23),(AK21+AK22)*$C$24,(AK21+AK22)*$E$24)</f>
        <v>0</v>
      </c>
      <c r="AL24" s="58">
        <f>IF(AND(AJ$17&gt;=$C$23, AJ$17&lt;$E$23),(AL22)*$C$24,(AL22)*$E$24)</f>
        <v>0</v>
      </c>
      <c r="AM24" s="59"/>
      <c r="AN24" s="57">
        <f>IF(AND(AM$17&gt;=$C$23, AM$17&lt;$E$23),(AN21+AN22)*$C$24,(AN21+AN22)*$E$24)</f>
        <v>0</v>
      </c>
      <c r="AO24" s="58">
        <f>IF(AND(AM$17&gt;=$C$23, AM$17&lt;$E$23),(AO22)*$C$24,(AO22)*$E$24)</f>
        <v>0</v>
      </c>
      <c r="AP24" s="59"/>
      <c r="AQ24" s="57">
        <f>IF(AND(AP$17&gt;=$C$23, AP$17&lt;$E$23),(AQ21+AQ22)*$C$24,(AQ21+AQ22)*$E$24)</f>
        <v>0</v>
      </c>
      <c r="AR24" s="58">
        <f>IF(AND(AP$17&gt;=$C$23, AP$17&lt;$E$23),(AR22)*$C$24,(AR22)*$E$24)</f>
        <v>0</v>
      </c>
      <c r="AS24" s="59"/>
      <c r="AT24" s="57">
        <f>IF(AND(AS$17&gt;=$C$23, AS$17&lt;$E$23),(AT21+AT22)*$C$24,(AT21+AT22)*$E$24)</f>
        <v>0</v>
      </c>
      <c r="AU24" s="58">
        <f>IF(AND(AS$17&gt;=$C$23, AS$17&lt;$E$23),(AU22)*$C$24,(AU22)*$E$24)</f>
        <v>0</v>
      </c>
      <c r="AV24" s="59"/>
      <c r="AW24" s="57">
        <f>IF(AND(AV$17&gt;=$C$23, AV$17&lt;$E$23),(AW21+AW22)*$C$24,(AW21+AW22)*$E$24)</f>
        <v>0</v>
      </c>
      <c r="AX24" s="58">
        <f>IF(AND(AV$17&gt;=$C$23, AV$17&lt;$E$23),(AX22)*$C$24,(AX22)*$E$24)</f>
        <v>0</v>
      </c>
    </row>
    <row r="25" spans="1:50" x14ac:dyDescent="0.3">
      <c r="A25" s="3" t="s">
        <v>61</v>
      </c>
      <c r="B25" s="1"/>
      <c r="C25" s="1"/>
      <c r="D25" s="1"/>
      <c r="E25" s="1"/>
      <c r="G25" s="35">
        <f>SUM(G20+G24)</f>
        <v>0</v>
      </c>
      <c r="H25" s="35">
        <f>SUM(H20+H24)</f>
        <v>0</v>
      </c>
      <c r="I25" s="1"/>
      <c r="J25" s="35">
        <f>SUM(J20+J24)</f>
        <v>0</v>
      </c>
      <c r="K25" s="35">
        <f>SUM(K20+K24)</f>
        <v>0</v>
      </c>
      <c r="L25" s="1"/>
      <c r="M25" s="35">
        <f>SUM(M20+M24)</f>
        <v>0</v>
      </c>
      <c r="N25" s="35">
        <f>SUM(N20+N24)</f>
        <v>0</v>
      </c>
      <c r="O25" s="1"/>
      <c r="P25" s="35">
        <f>SUM(P20+P24)</f>
        <v>0</v>
      </c>
      <c r="Q25" s="35">
        <f>SUM(Q20+Q24)</f>
        <v>0</v>
      </c>
      <c r="R25" s="1"/>
      <c r="S25" s="35">
        <f>SUM(S20+S24)</f>
        <v>80079.851042671566</v>
      </c>
      <c r="T25" s="35">
        <f>SUM(T20+T24)</f>
        <v>1254584.3330018546</v>
      </c>
      <c r="U25" s="1"/>
      <c r="V25" s="35">
        <f>SUM(V20+V24)</f>
        <v>141799.18991827962</v>
      </c>
      <c r="W25" s="35">
        <f>SUM(W20+W24)</f>
        <v>2221520.6420530472</v>
      </c>
      <c r="X25" s="1"/>
      <c r="Y25" s="35">
        <f>SUM(Y20+Y24)</f>
        <v>105078.16558415251</v>
      </c>
      <c r="Z25" s="35">
        <f>SUM(Z20+Z24)</f>
        <v>1646224.5941517225</v>
      </c>
      <c r="AA25" s="1"/>
      <c r="AB25" s="35">
        <f>SUM(AB20+AB24)</f>
        <v>68357.141250025408</v>
      </c>
      <c r="AC25" s="35">
        <f>SUM(AC20+AC24)</f>
        <v>1070928.546250398</v>
      </c>
      <c r="AD25" s="1"/>
      <c r="AE25" s="35">
        <f>SUM(AE20+AE24)</f>
        <v>31636.116915898318</v>
      </c>
      <c r="AF25" s="35">
        <f>SUM(AF20+AF24)</f>
        <v>495632.49834907363</v>
      </c>
      <c r="AG25" s="1"/>
      <c r="AH25" s="35">
        <f>SUM(AH20+AH24)</f>
        <v>6637.8023744173861</v>
      </c>
      <c r="AI25" s="35">
        <f>SUM(AI20+AI24)</f>
        <v>103992.2371992057</v>
      </c>
      <c r="AJ25" s="1"/>
      <c r="AK25" s="35">
        <f>SUM(AK20+AK24)</f>
        <v>0</v>
      </c>
      <c r="AL25" s="35">
        <f>SUM(AL20+AL24)</f>
        <v>0</v>
      </c>
      <c r="AM25" s="1"/>
      <c r="AN25" s="35">
        <f>SUM(AN20+AN24)</f>
        <v>0</v>
      </c>
      <c r="AO25" s="35">
        <f>SUM(AO20+AO24)</f>
        <v>0</v>
      </c>
      <c r="AP25" s="1"/>
      <c r="AQ25" s="35">
        <f>SUM(AQ20+AQ24)</f>
        <v>0</v>
      </c>
      <c r="AR25" s="35">
        <f>SUM(AR20+AR24)</f>
        <v>0</v>
      </c>
      <c r="AS25" s="1"/>
      <c r="AT25" s="35">
        <f>SUM(AT20+AT24)</f>
        <v>0</v>
      </c>
      <c r="AU25" s="35">
        <f>SUM(AU20+AU24)</f>
        <v>0</v>
      </c>
      <c r="AV25" s="1"/>
      <c r="AW25" s="35">
        <f>SUM(AW20+AW24)</f>
        <v>0</v>
      </c>
      <c r="AX25" s="35">
        <f>SUM(AX20+AX24)</f>
        <v>0</v>
      </c>
    </row>
    <row r="26" spans="1:50" x14ac:dyDescent="0.3">
      <c r="A26" s="1"/>
      <c r="B26" s="1"/>
      <c r="C26" s="1"/>
      <c r="D26" s="1"/>
      <c r="E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row>
    <row r="27" spans="1:50" x14ac:dyDescent="0.3">
      <c r="A27" s="20" t="s">
        <v>59</v>
      </c>
      <c r="B27" s="54" t="s">
        <v>118</v>
      </c>
      <c r="C27" s="54" t="s">
        <v>115</v>
      </c>
      <c r="D27" s="178" t="s">
        <v>116</v>
      </c>
      <c r="E27" s="54" t="s">
        <v>117</v>
      </c>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row>
    <row r="28" spans="1:50" x14ac:dyDescent="0.3">
      <c r="A28" s="1" t="s">
        <v>62</v>
      </c>
      <c r="B28" s="60">
        <v>0.04</v>
      </c>
      <c r="C28" s="60">
        <v>0.04</v>
      </c>
      <c r="D28" s="60">
        <v>0.04</v>
      </c>
      <c r="E28" s="60">
        <v>0.04</v>
      </c>
      <c r="G28" s="35">
        <f>G25*$B$28</f>
        <v>0</v>
      </c>
      <c r="H28" s="35">
        <f>H25*$B$28</f>
        <v>0</v>
      </c>
      <c r="I28" s="31"/>
      <c r="J28" s="35">
        <f>J25*$B$28</f>
        <v>0</v>
      </c>
      <c r="K28" s="35">
        <f>K25*$B$28</f>
        <v>0</v>
      </c>
      <c r="L28" s="31"/>
      <c r="M28" s="35">
        <f>M25*$B$28</f>
        <v>0</v>
      </c>
      <c r="N28" s="35">
        <f>N25*$B$28</f>
        <v>0</v>
      </c>
      <c r="O28" s="31"/>
      <c r="P28" s="35">
        <f>P25*$B$28</f>
        <v>0</v>
      </c>
      <c r="Q28" s="35">
        <f>Q25*$B$28</f>
        <v>0</v>
      </c>
      <c r="R28" s="31"/>
      <c r="S28" s="35">
        <f>S25*$B$28</f>
        <v>3203.1940417068627</v>
      </c>
      <c r="T28" s="35">
        <f>T25*$B$28</f>
        <v>50183.373320074184</v>
      </c>
      <c r="U28" s="31"/>
      <c r="V28" s="35">
        <f>V25*$C$28</f>
        <v>5671.967596731185</v>
      </c>
      <c r="W28" s="35">
        <f>W25*$C$28</f>
        <v>88860.825682121897</v>
      </c>
      <c r="X28" s="31"/>
      <c r="Y28" s="35">
        <f>Y25*$C$28</f>
        <v>4203.1266233660999</v>
      </c>
      <c r="Z28" s="35">
        <f>Z25*$C$28</f>
        <v>65848.983766068908</v>
      </c>
      <c r="AA28" s="31"/>
      <c r="AB28" s="35">
        <f>AB25*$C$28</f>
        <v>2734.2856500010162</v>
      </c>
      <c r="AC28" s="35">
        <f>AC25*$C$28</f>
        <v>42837.14185001592</v>
      </c>
      <c r="AD28" s="31"/>
      <c r="AE28" s="35">
        <f>AE25*$C$28</f>
        <v>1265.4446766359326</v>
      </c>
      <c r="AF28" s="35">
        <f>AF25*$C$28</f>
        <v>19825.299933962946</v>
      </c>
      <c r="AG28" s="31"/>
      <c r="AH28" s="35">
        <f>AH25*$C$28</f>
        <v>265.51209497669544</v>
      </c>
      <c r="AI28" s="35">
        <f>AI25*$C$28</f>
        <v>4159.6894879682277</v>
      </c>
      <c r="AJ28" s="31"/>
      <c r="AK28" s="35">
        <f>AK25*$E$28</f>
        <v>0</v>
      </c>
      <c r="AL28" s="35">
        <f>AL25*$E$28</f>
        <v>0</v>
      </c>
      <c r="AM28" s="31"/>
      <c r="AN28" s="35">
        <f>AN25*$E$28</f>
        <v>0</v>
      </c>
      <c r="AO28" s="35">
        <f>AO25*$E$28</f>
        <v>0</v>
      </c>
      <c r="AP28" s="31"/>
      <c r="AQ28" s="35">
        <f>AQ25*$E$28</f>
        <v>0</v>
      </c>
      <c r="AR28" s="35">
        <f>AR25*$E$28</f>
        <v>0</v>
      </c>
      <c r="AS28" s="31"/>
      <c r="AT28" s="35">
        <f>AT25*$E$28</f>
        <v>0</v>
      </c>
      <c r="AU28" s="35">
        <f>AU25*$E$28</f>
        <v>0</v>
      </c>
      <c r="AV28" s="31"/>
      <c r="AW28" s="35">
        <f>AW25*$E$28</f>
        <v>0</v>
      </c>
      <c r="AX28" s="35">
        <f>AX25*$E$28</f>
        <v>0</v>
      </c>
    </row>
    <row r="29" spans="1:50" x14ac:dyDescent="0.3">
      <c r="A29" s="1" t="s">
        <v>63</v>
      </c>
      <c r="B29" s="60">
        <v>0.56000000000000005</v>
      </c>
      <c r="C29" s="60">
        <v>0.56000000000000005</v>
      </c>
      <c r="D29" s="60">
        <v>0.56000000000000005</v>
      </c>
      <c r="E29" s="60">
        <v>0.56000000000000005</v>
      </c>
      <c r="G29" s="35">
        <f>G25*$B$29</f>
        <v>0</v>
      </c>
      <c r="H29" s="35">
        <f>H25*$B$29</f>
        <v>0</v>
      </c>
      <c r="I29" s="61"/>
      <c r="J29" s="35">
        <f>J25*$B$29</f>
        <v>0</v>
      </c>
      <c r="K29" s="35">
        <f>K25*$B$29</f>
        <v>0</v>
      </c>
      <c r="L29" s="61"/>
      <c r="M29" s="35">
        <f>M25*$B$29</f>
        <v>0</v>
      </c>
      <c r="N29" s="35">
        <f>N25*$B$29</f>
        <v>0</v>
      </c>
      <c r="O29" s="61"/>
      <c r="P29" s="35">
        <f>P25*$B$29</f>
        <v>0</v>
      </c>
      <c r="Q29" s="35">
        <f>Q25*$B$29</f>
        <v>0</v>
      </c>
      <c r="R29" s="61"/>
      <c r="S29" s="35">
        <f>S25*$B$29</f>
        <v>44844.716583896079</v>
      </c>
      <c r="T29" s="35">
        <f>T25*$B$29</f>
        <v>702567.22648103861</v>
      </c>
      <c r="U29" s="61"/>
      <c r="V29" s="35">
        <f>V25*$C$29</f>
        <v>79407.546354236591</v>
      </c>
      <c r="W29" s="35">
        <f>W25*$C$29</f>
        <v>1244051.5595497065</v>
      </c>
      <c r="X29" s="61"/>
      <c r="Y29" s="35">
        <f>Y25*$C$29</f>
        <v>58843.772727125412</v>
      </c>
      <c r="Z29" s="35">
        <f>Z25*$C$29</f>
        <v>921885.77272496466</v>
      </c>
      <c r="AA29" s="61"/>
      <c r="AB29" s="35">
        <f>AB25*$C$29</f>
        <v>38279.999100014233</v>
      </c>
      <c r="AC29" s="35">
        <f>AC25*$C$29</f>
        <v>599719.98590022291</v>
      </c>
      <c r="AD29" s="61"/>
      <c r="AE29" s="35">
        <f>AE25*$C$29</f>
        <v>17716.225472903061</v>
      </c>
      <c r="AF29" s="35">
        <f>AF25*$C$29</f>
        <v>277554.19907548127</v>
      </c>
      <c r="AG29" s="61"/>
      <c r="AH29" s="35">
        <f>AH25*$C$29</f>
        <v>3717.1693296737367</v>
      </c>
      <c r="AI29" s="35">
        <f>AI25*$C$29</f>
        <v>58235.652831555199</v>
      </c>
      <c r="AJ29" s="61"/>
      <c r="AK29" s="35">
        <f>AK25*$E$29</f>
        <v>0</v>
      </c>
      <c r="AL29" s="35">
        <f>AL25*$E$29</f>
        <v>0</v>
      </c>
      <c r="AM29" s="61"/>
      <c r="AN29" s="35">
        <f>AN25*$E$29</f>
        <v>0</v>
      </c>
      <c r="AO29" s="35">
        <f>AO25*$E$29</f>
        <v>0</v>
      </c>
      <c r="AP29" s="61"/>
      <c r="AQ29" s="35">
        <f>AQ25*$E$29</f>
        <v>0</v>
      </c>
      <c r="AR29" s="35">
        <f>AR25*$E$29</f>
        <v>0</v>
      </c>
      <c r="AS29" s="61"/>
      <c r="AT29" s="35">
        <f>AT25*$E$29</f>
        <v>0</v>
      </c>
      <c r="AU29" s="35">
        <f>AU25*$E$29</f>
        <v>0</v>
      </c>
      <c r="AV29" s="61"/>
      <c r="AW29" s="35">
        <f>AW25*$E$29</f>
        <v>0</v>
      </c>
      <c r="AX29" s="35">
        <f>AX25*$E$29</f>
        <v>0</v>
      </c>
    </row>
    <row r="30" spans="1:50" x14ac:dyDescent="0.3">
      <c r="A30" s="1" t="s">
        <v>64</v>
      </c>
      <c r="B30" s="60">
        <v>0.4</v>
      </c>
      <c r="C30" s="60">
        <v>0.4</v>
      </c>
      <c r="D30" s="60">
        <v>0.4</v>
      </c>
      <c r="E30" s="60">
        <v>0.4</v>
      </c>
      <c r="G30" s="35">
        <f>G25*$B$30</f>
        <v>0</v>
      </c>
      <c r="H30" s="35">
        <f>H25*$B$30</f>
        <v>0</v>
      </c>
      <c r="I30" s="62"/>
      <c r="J30" s="35">
        <f>J25*$B$30</f>
        <v>0</v>
      </c>
      <c r="K30" s="35">
        <f>K25*$B$30</f>
        <v>0</v>
      </c>
      <c r="L30" s="62"/>
      <c r="M30" s="35">
        <f>M25*$B$30</f>
        <v>0</v>
      </c>
      <c r="N30" s="35">
        <f>N25*$B$30</f>
        <v>0</v>
      </c>
      <c r="O30" s="62"/>
      <c r="P30" s="35">
        <f>P25*$B$30</f>
        <v>0</v>
      </c>
      <c r="Q30" s="35">
        <f>Q25*$B$30</f>
        <v>0</v>
      </c>
      <c r="R30" s="62"/>
      <c r="S30" s="35">
        <f>S25*$B$30</f>
        <v>32031.940417068628</v>
      </c>
      <c r="T30" s="35">
        <f>T25*$B$30</f>
        <v>501833.73320074187</v>
      </c>
      <c r="U30" s="62"/>
      <c r="V30" s="35">
        <f>V25*$C$30</f>
        <v>56719.67596731185</v>
      </c>
      <c r="W30" s="35">
        <f>W25*$C$30</f>
        <v>888608.25682121888</v>
      </c>
      <c r="X30" s="62"/>
      <c r="Y30" s="35">
        <f>Y25*$C$30</f>
        <v>42031.266233661008</v>
      </c>
      <c r="Z30" s="35">
        <f>Z25*$C$30</f>
        <v>658489.83766068902</v>
      </c>
      <c r="AA30" s="62"/>
      <c r="AB30" s="35">
        <f>AB25*$C$30</f>
        <v>27342.856500010166</v>
      </c>
      <c r="AC30" s="35">
        <f>AC25*$C$30</f>
        <v>428371.41850015923</v>
      </c>
      <c r="AD30" s="62"/>
      <c r="AE30" s="35">
        <f>AE25*$C$30</f>
        <v>12654.446766359328</v>
      </c>
      <c r="AF30" s="35">
        <f>AF25*$C$30</f>
        <v>198252.99933962946</v>
      </c>
      <c r="AG30" s="62"/>
      <c r="AH30" s="35">
        <f>AH25*$C$30</f>
        <v>2655.1209497669547</v>
      </c>
      <c r="AI30" s="35">
        <f>AI25*$C$30</f>
        <v>41596.894879682281</v>
      </c>
      <c r="AJ30" s="62"/>
      <c r="AK30" s="35">
        <f>AK25*$E$30</f>
        <v>0</v>
      </c>
      <c r="AL30" s="35">
        <f>AL25*$E$30</f>
        <v>0</v>
      </c>
      <c r="AM30" s="62"/>
      <c r="AN30" s="35">
        <f>AN25*$E$30</f>
        <v>0</v>
      </c>
      <c r="AO30" s="35">
        <f>AO25*$E$30</f>
        <v>0</v>
      </c>
      <c r="AP30" s="62"/>
      <c r="AQ30" s="35">
        <f>AQ25*$E$30</f>
        <v>0</v>
      </c>
      <c r="AR30" s="35">
        <f>AR25*$E$30</f>
        <v>0</v>
      </c>
      <c r="AS30" s="62"/>
      <c r="AT30" s="35">
        <f>AT25*$E$30</f>
        <v>0</v>
      </c>
      <c r="AU30" s="35">
        <f>AU25*$E$30</f>
        <v>0</v>
      </c>
      <c r="AV30" s="62"/>
      <c r="AW30" s="35">
        <f>AW25*$E$30</f>
        <v>0</v>
      </c>
      <c r="AX30" s="35">
        <f>AX25*$E$30</f>
        <v>0</v>
      </c>
    </row>
    <row r="31" spans="1:50" x14ac:dyDescent="0.3">
      <c r="A31" s="1"/>
      <c r="B31" s="1"/>
      <c r="C31" s="1"/>
      <c r="D31" s="1"/>
      <c r="E31" s="1"/>
      <c r="G31" s="63"/>
      <c r="H31" s="1"/>
      <c r="I31" s="1"/>
      <c r="J31" s="63"/>
      <c r="K31" s="1"/>
      <c r="L31" s="1"/>
      <c r="M31" s="63"/>
      <c r="N31" s="1"/>
      <c r="O31" s="1"/>
      <c r="P31" s="63"/>
      <c r="Q31" s="1"/>
      <c r="R31" s="1"/>
      <c r="S31" s="63"/>
      <c r="T31" s="1"/>
      <c r="U31" s="1"/>
      <c r="V31" s="63"/>
      <c r="W31" s="1"/>
      <c r="X31" s="1"/>
      <c r="Y31" s="63"/>
      <c r="Z31" s="1"/>
      <c r="AA31" s="1"/>
      <c r="AB31" s="63"/>
      <c r="AC31" s="1"/>
      <c r="AD31" s="1"/>
      <c r="AE31" s="63"/>
      <c r="AF31" s="1"/>
      <c r="AG31" s="1"/>
      <c r="AH31" s="63"/>
      <c r="AI31" s="1"/>
      <c r="AJ31" s="1"/>
      <c r="AK31" s="63"/>
      <c r="AL31" s="1"/>
      <c r="AM31" s="1"/>
      <c r="AN31" s="63"/>
      <c r="AO31" s="1"/>
      <c r="AP31" s="1"/>
      <c r="AQ31" s="63"/>
      <c r="AR31" s="1"/>
      <c r="AS31" s="1"/>
      <c r="AT31" s="63"/>
      <c r="AU31" s="1"/>
      <c r="AV31" s="1"/>
      <c r="AW31" s="63"/>
      <c r="AX31" s="1"/>
    </row>
    <row r="32" spans="1:50" x14ac:dyDescent="0.3">
      <c r="A32" s="1" t="s">
        <v>65</v>
      </c>
      <c r="B32" s="56">
        <v>1.38E-2</v>
      </c>
      <c r="C32" s="56">
        <v>2.6100000000000002E-2</v>
      </c>
      <c r="D32" s="56">
        <v>2.6100000000000002E-2</v>
      </c>
      <c r="E32" s="56">
        <v>5.2499999999999998E-2</v>
      </c>
      <c r="G32" s="35">
        <f t="shared" ref="G32:H34" si="0">G28*$B32</f>
        <v>0</v>
      </c>
      <c r="H32" s="35">
        <f t="shared" si="0"/>
        <v>0</v>
      </c>
      <c r="I32" s="64"/>
      <c r="J32" s="35">
        <f t="shared" ref="J32:K34" si="1">J28*$B32</f>
        <v>0</v>
      </c>
      <c r="K32" s="35">
        <f t="shared" si="1"/>
        <v>0</v>
      </c>
      <c r="L32" s="64"/>
      <c r="M32" s="35">
        <f t="shared" ref="M32:N34" si="2">M28*$B32</f>
        <v>0</v>
      </c>
      <c r="N32" s="35">
        <f t="shared" si="2"/>
        <v>0</v>
      </c>
      <c r="O32" s="64"/>
      <c r="P32" s="35">
        <f t="shared" ref="P32:Q34" si="3">P28*$B32</f>
        <v>0</v>
      </c>
      <c r="Q32" s="35">
        <f t="shared" si="3"/>
        <v>0</v>
      </c>
      <c r="R32" s="64"/>
      <c r="S32" s="35">
        <f t="shared" ref="S32:T34" si="4">S28*$B32</f>
        <v>44.204077775554701</v>
      </c>
      <c r="T32" s="35">
        <f t="shared" si="4"/>
        <v>692.53055181702371</v>
      </c>
      <c r="U32" s="64"/>
      <c r="V32" s="35">
        <f t="shared" ref="V32:W34" si="5">V28*$C32</f>
        <v>148.03835427468394</v>
      </c>
      <c r="W32" s="35">
        <f t="shared" si="5"/>
        <v>2319.2675503033815</v>
      </c>
      <c r="X32" s="64"/>
      <c r="Y32" s="35">
        <f t="shared" ref="Y32:Z34" si="6">Y28*$C32</f>
        <v>109.70160486985522</v>
      </c>
      <c r="Z32" s="35">
        <f t="shared" si="6"/>
        <v>1718.6584762943987</v>
      </c>
      <c r="AA32" s="64"/>
      <c r="AB32" s="35">
        <f t="shared" ref="AB32:AC34" si="7">AB28*$C32</f>
        <v>71.364855465026523</v>
      </c>
      <c r="AC32" s="35">
        <f t="shared" si="7"/>
        <v>1118.0494022854157</v>
      </c>
      <c r="AD32" s="64"/>
      <c r="AE32" s="35">
        <f t="shared" ref="AE32:AF34" si="8">AE28*$C32</f>
        <v>33.028106060197842</v>
      </c>
      <c r="AF32" s="35">
        <f t="shared" si="8"/>
        <v>517.44032827643298</v>
      </c>
      <c r="AG32" s="64"/>
      <c r="AH32" s="35">
        <f t="shared" ref="AH32:AI34" si="9">AH28*$C32</f>
        <v>6.9298656788917512</v>
      </c>
      <c r="AI32" s="35">
        <f t="shared" si="9"/>
        <v>108.56789563597074</v>
      </c>
      <c r="AJ32" s="64"/>
      <c r="AK32" s="35">
        <f t="shared" ref="AK32:AL34" si="10">AK28*$E32</f>
        <v>0</v>
      </c>
      <c r="AL32" s="35">
        <f t="shared" si="10"/>
        <v>0</v>
      </c>
      <c r="AM32" s="64"/>
      <c r="AN32" s="35">
        <f t="shared" ref="AN32:AO34" si="11">AN28*$E32</f>
        <v>0</v>
      </c>
      <c r="AO32" s="35">
        <f t="shared" si="11"/>
        <v>0</v>
      </c>
      <c r="AP32" s="64"/>
      <c r="AQ32" s="35">
        <f t="shared" ref="AQ32:AR34" si="12">AQ28*$E32</f>
        <v>0</v>
      </c>
      <c r="AR32" s="35">
        <f t="shared" si="12"/>
        <v>0</v>
      </c>
      <c r="AS32" s="64"/>
      <c r="AT32" s="35">
        <f t="shared" ref="AT32:AU34" si="13">AT28*$E32</f>
        <v>0</v>
      </c>
      <c r="AU32" s="35">
        <f t="shared" si="13"/>
        <v>0</v>
      </c>
      <c r="AV32" s="64"/>
      <c r="AW32" s="35">
        <f t="shared" ref="AW32:AX34" si="14">AW28*$E32</f>
        <v>0</v>
      </c>
      <c r="AX32" s="35">
        <f t="shared" si="14"/>
        <v>0</v>
      </c>
    </row>
    <row r="33" spans="1:50" x14ac:dyDescent="0.3">
      <c r="A33" s="1" t="s">
        <v>66</v>
      </c>
      <c r="B33" s="56">
        <v>4.2799999999999998E-2</v>
      </c>
      <c r="C33" s="56">
        <v>3.7100000000000001E-2</v>
      </c>
      <c r="D33" s="56">
        <v>3.7100000000000001E-2</v>
      </c>
      <c r="E33" s="56">
        <v>3.9506030794498048E-2</v>
      </c>
      <c r="G33" s="35">
        <f t="shared" si="0"/>
        <v>0</v>
      </c>
      <c r="H33" s="35">
        <f t="shared" si="0"/>
        <v>0</v>
      </c>
      <c r="I33" s="64"/>
      <c r="J33" s="35">
        <f t="shared" si="1"/>
        <v>0</v>
      </c>
      <c r="K33" s="35">
        <f t="shared" si="1"/>
        <v>0</v>
      </c>
      <c r="L33" s="64"/>
      <c r="M33" s="35">
        <f t="shared" si="2"/>
        <v>0</v>
      </c>
      <c r="N33" s="35">
        <f t="shared" si="2"/>
        <v>0</v>
      </c>
      <c r="O33" s="64"/>
      <c r="P33" s="35">
        <f t="shared" si="3"/>
        <v>0</v>
      </c>
      <c r="Q33" s="35">
        <f t="shared" si="3"/>
        <v>0</v>
      </c>
      <c r="R33" s="64"/>
      <c r="S33" s="35">
        <f t="shared" si="4"/>
        <v>1919.353869790752</v>
      </c>
      <c r="T33" s="35">
        <f t="shared" si="4"/>
        <v>30069.87729338845</v>
      </c>
      <c r="U33" s="64"/>
      <c r="V33" s="35">
        <f t="shared" si="5"/>
        <v>2946.0199697421776</v>
      </c>
      <c r="W33" s="35">
        <f t="shared" si="5"/>
        <v>46154.312859294114</v>
      </c>
      <c r="X33" s="64"/>
      <c r="Y33" s="35">
        <f t="shared" si="6"/>
        <v>2183.1039681763527</v>
      </c>
      <c r="Z33" s="35">
        <f t="shared" si="6"/>
        <v>34201.962168096186</v>
      </c>
      <c r="AA33" s="64"/>
      <c r="AB33" s="35">
        <f t="shared" si="7"/>
        <v>1420.1879666105281</v>
      </c>
      <c r="AC33" s="35">
        <f t="shared" si="7"/>
        <v>22249.61147689827</v>
      </c>
      <c r="AD33" s="64"/>
      <c r="AE33" s="35">
        <f t="shared" si="8"/>
        <v>657.27196504470362</v>
      </c>
      <c r="AF33" s="35">
        <f t="shared" si="8"/>
        <v>10297.260785700355</v>
      </c>
      <c r="AG33" s="64"/>
      <c r="AH33" s="35">
        <f t="shared" si="9"/>
        <v>137.90698213089564</v>
      </c>
      <c r="AI33" s="35">
        <f t="shared" si="9"/>
        <v>2160.5427200506979</v>
      </c>
      <c r="AJ33" s="64"/>
      <c r="AK33" s="35">
        <f t="shared" si="10"/>
        <v>0</v>
      </c>
      <c r="AL33" s="35">
        <f t="shared" si="10"/>
        <v>0</v>
      </c>
      <c r="AM33" s="64"/>
      <c r="AN33" s="35">
        <f t="shared" si="11"/>
        <v>0</v>
      </c>
      <c r="AO33" s="35">
        <f t="shared" si="11"/>
        <v>0</v>
      </c>
      <c r="AP33" s="64"/>
      <c r="AQ33" s="35">
        <f t="shared" si="12"/>
        <v>0</v>
      </c>
      <c r="AR33" s="35">
        <f t="shared" si="12"/>
        <v>0</v>
      </c>
      <c r="AS33" s="64"/>
      <c r="AT33" s="35">
        <f t="shared" si="13"/>
        <v>0</v>
      </c>
      <c r="AU33" s="35">
        <f t="shared" si="13"/>
        <v>0</v>
      </c>
      <c r="AV33" s="64"/>
      <c r="AW33" s="35">
        <f t="shared" si="14"/>
        <v>0</v>
      </c>
      <c r="AX33" s="35">
        <f>AX29*$E33</f>
        <v>0</v>
      </c>
    </row>
    <row r="34" spans="1:50" x14ac:dyDescent="0.3">
      <c r="A34" s="1" t="s">
        <v>67</v>
      </c>
      <c r="B34" s="60">
        <v>9.2999999999999999E-2</v>
      </c>
      <c r="C34" s="60">
        <v>8.5199999999999998E-2</v>
      </c>
      <c r="D34" s="60">
        <v>8.5199999999999998E-2</v>
      </c>
      <c r="E34" s="60">
        <v>9.3600000000000003E-2</v>
      </c>
      <c r="G34" s="35">
        <f t="shared" si="0"/>
        <v>0</v>
      </c>
      <c r="H34" s="35">
        <f t="shared" si="0"/>
        <v>0</v>
      </c>
      <c r="I34" s="64"/>
      <c r="J34" s="35">
        <f t="shared" si="1"/>
        <v>0</v>
      </c>
      <c r="K34" s="35">
        <f t="shared" si="1"/>
        <v>0</v>
      </c>
      <c r="L34" s="64"/>
      <c r="M34" s="35">
        <f t="shared" si="2"/>
        <v>0</v>
      </c>
      <c r="N34" s="35">
        <f t="shared" si="2"/>
        <v>0</v>
      </c>
      <c r="O34" s="64"/>
      <c r="P34" s="35">
        <f t="shared" si="3"/>
        <v>0</v>
      </c>
      <c r="Q34" s="35">
        <f t="shared" si="3"/>
        <v>0</v>
      </c>
      <c r="R34" s="64"/>
      <c r="S34" s="35">
        <f t="shared" si="4"/>
        <v>2978.9704587873825</v>
      </c>
      <c r="T34" s="35">
        <f t="shared" si="4"/>
        <v>46670.537187668997</v>
      </c>
      <c r="U34" s="64"/>
      <c r="V34" s="35">
        <f t="shared" si="5"/>
        <v>4832.5163924149692</v>
      </c>
      <c r="W34" s="35">
        <f t="shared" si="5"/>
        <v>75709.423481167847</v>
      </c>
      <c r="X34" s="64"/>
      <c r="Y34" s="35">
        <f t="shared" si="6"/>
        <v>3581.0638831079177</v>
      </c>
      <c r="Z34" s="35">
        <f t="shared" si="6"/>
        <v>56103.334168690701</v>
      </c>
      <c r="AA34" s="64"/>
      <c r="AB34" s="35">
        <f t="shared" si="7"/>
        <v>2329.6113738008662</v>
      </c>
      <c r="AC34" s="35">
        <f t="shared" si="7"/>
        <v>36497.244856213569</v>
      </c>
      <c r="AD34" s="64"/>
      <c r="AE34" s="35">
        <f t="shared" si="8"/>
        <v>1078.1588644938147</v>
      </c>
      <c r="AF34" s="35">
        <f t="shared" si="8"/>
        <v>16891.15554373643</v>
      </c>
      <c r="AG34" s="64"/>
      <c r="AH34" s="35">
        <f t="shared" si="9"/>
        <v>226.21630492014452</v>
      </c>
      <c r="AI34" s="35">
        <f t="shared" si="9"/>
        <v>3544.0554437489304</v>
      </c>
      <c r="AJ34" s="64"/>
      <c r="AK34" s="35">
        <f t="shared" si="10"/>
        <v>0</v>
      </c>
      <c r="AL34" s="35">
        <f t="shared" si="10"/>
        <v>0</v>
      </c>
      <c r="AM34" s="64"/>
      <c r="AN34" s="35">
        <f t="shared" si="11"/>
        <v>0</v>
      </c>
      <c r="AO34" s="35">
        <f t="shared" si="11"/>
        <v>0</v>
      </c>
      <c r="AP34" s="64"/>
      <c r="AQ34" s="35">
        <f t="shared" si="12"/>
        <v>0</v>
      </c>
      <c r="AR34" s="35">
        <f t="shared" si="12"/>
        <v>0</v>
      </c>
      <c r="AS34" s="64"/>
      <c r="AT34" s="35">
        <f t="shared" si="13"/>
        <v>0</v>
      </c>
      <c r="AU34" s="35">
        <f t="shared" si="13"/>
        <v>0</v>
      </c>
      <c r="AV34" s="64"/>
      <c r="AW34" s="35">
        <f t="shared" si="14"/>
        <v>0</v>
      </c>
      <c r="AX34" s="35">
        <f t="shared" si="14"/>
        <v>0</v>
      </c>
    </row>
    <row r="35" spans="1:50" x14ac:dyDescent="0.3">
      <c r="A35" s="65" t="s">
        <v>68</v>
      </c>
      <c r="B35" s="65"/>
      <c r="C35" s="1"/>
      <c r="D35" s="1"/>
      <c r="E35" s="1"/>
      <c r="F35" s="1"/>
      <c r="G35" s="66">
        <f>SUM(G32:G34)</f>
        <v>0</v>
      </c>
      <c r="H35" s="66">
        <f>SUM(H32:H34)</f>
        <v>0</v>
      </c>
      <c r="I35" s="1"/>
      <c r="J35" s="66">
        <f>SUM(J32:J34)</f>
        <v>0</v>
      </c>
      <c r="K35" s="66">
        <f>SUM(K32:K34)</f>
        <v>0</v>
      </c>
      <c r="L35" s="1"/>
      <c r="M35" s="66">
        <f>SUM(M32:M34)</f>
        <v>0</v>
      </c>
      <c r="N35" s="66">
        <f>SUM(N32:N34)</f>
        <v>0</v>
      </c>
      <c r="O35" s="1"/>
      <c r="P35" s="66">
        <f>SUM(P32:P34)</f>
        <v>0</v>
      </c>
      <c r="Q35" s="66">
        <f>SUM(Q32:Q34)</f>
        <v>0</v>
      </c>
      <c r="R35" s="1"/>
      <c r="S35" s="66">
        <f>SUM(S32:S34)</f>
        <v>4942.5284063536892</v>
      </c>
      <c r="T35" s="66">
        <f>SUM(T32:T34)</f>
        <v>77432.945032874472</v>
      </c>
      <c r="U35" s="1"/>
      <c r="V35" s="66">
        <f>SUM(V32:V34)</f>
        <v>7926.5747164318309</v>
      </c>
      <c r="W35" s="66">
        <f>SUM(W32:W34)</f>
        <v>124183.00389076534</v>
      </c>
      <c r="X35" s="1"/>
      <c r="Y35" s="66">
        <f>SUM(Y32:Y34)</f>
        <v>5873.8694561541251</v>
      </c>
      <c r="Z35" s="66">
        <f>SUM(Z32:Z34)</f>
        <v>92023.954813081276</v>
      </c>
      <c r="AA35" s="1"/>
      <c r="AB35" s="66">
        <f>SUM(AB32:AB34)</f>
        <v>3821.1641958764208</v>
      </c>
      <c r="AC35" s="66">
        <f>SUM(AC32:AC34)</f>
        <v>59864.905735397253</v>
      </c>
      <c r="AD35" s="1"/>
      <c r="AE35" s="66">
        <f>SUM(AE32:AE34)</f>
        <v>1768.4589355987162</v>
      </c>
      <c r="AF35" s="66">
        <f>SUM(AF32:AF34)</f>
        <v>27705.856657713215</v>
      </c>
      <c r="AG35" s="1"/>
      <c r="AH35" s="66">
        <f>SUM(AH32:AH34)</f>
        <v>371.05315272993192</v>
      </c>
      <c r="AI35" s="66">
        <f>SUM(AI32:AI34)</f>
        <v>5813.166059435599</v>
      </c>
      <c r="AJ35" s="1"/>
      <c r="AK35" s="66">
        <f>SUM(AK32:AK34)</f>
        <v>0</v>
      </c>
      <c r="AL35" s="66">
        <f>SUM(AL32:AL34)</f>
        <v>0</v>
      </c>
      <c r="AM35" s="1"/>
      <c r="AN35" s="66">
        <f>SUM(AN32:AN34)</f>
        <v>0</v>
      </c>
      <c r="AO35" s="66">
        <f>SUM(AO32:AO34)</f>
        <v>0</v>
      </c>
      <c r="AP35" s="1"/>
      <c r="AQ35" s="66">
        <f>SUM(AQ32:AQ34)</f>
        <v>0</v>
      </c>
      <c r="AR35" s="66">
        <f>SUM(AR32:AR34)</f>
        <v>0</v>
      </c>
      <c r="AS35" s="1"/>
      <c r="AT35" s="66">
        <f>SUM(AT32:AT34)</f>
        <v>0</v>
      </c>
      <c r="AU35" s="66">
        <f>SUM(AU32:AU34)</f>
        <v>0</v>
      </c>
      <c r="AV35" s="1"/>
      <c r="AW35" s="66">
        <f>SUM(AW32:AW34)</f>
        <v>0</v>
      </c>
      <c r="AX35" s="66">
        <f>SUM(AX32:AX34)</f>
        <v>0</v>
      </c>
    </row>
    <row r="36" spans="1:50"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row>
    <row r="37" spans="1:50" x14ac:dyDescent="0.3">
      <c r="A37" s="1" t="s">
        <v>69</v>
      </c>
      <c r="B37" s="1"/>
      <c r="C37" s="1"/>
      <c r="D37" s="1"/>
      <c r="E37" s="1"/>
      <c r="F37" s="1"/>
      <c r="G37" s="67">
        <f>G21+G22</f>
        <v>0</v>
      </c>
      <c r="H37" s="35">
        <f>H22</f>
        <v>0</v>
      </c>
      <c r="I37" s="1"/>
      <c r="J37" s="67">
        <f>J21+J22</f>
        <v>0</v>
      </c>
      <c r="K37" s="35">
        <f>K22</f>
        <v>0</v>
      </c>
      <c r="L37" s="1"/>
      <c r="M37" s="67">
        <f>M21+M22</f>
        <v>0</v>
      </c>
      <c r="N37" s="35">
        <f>N22</f>
        <v>0</v>
      </c>
      <c r="O37" s="1"/>
      <c r="P37" s="67">
        <f>P21+P22</f>
        <v>0</v>
      </c>
      <c r="Q37" s="35">
        <f>Q22</f>
        <v>0</v>
      </c>
      <c r="R37" s="1"/>
      <c r="S37" s="67">
        <f>S21+S22</f>
        <v>0</v>
      </c>
      <c r="T37" s="35">
        <f>T22</f>
        <v>0</v>
      </c>
      <c r="U37" s="1"/>
      <c r="V37" s="67">
        <f>V21+V22</f>
        <v>0</v>
      </c>
      <c r="W37" s="35">
        <f>W22</f>
        <v>0</v>
      </c>
      <c r="X37" s="1"/>
      <c r="Y37" s="67">
        <f>Y21+Y22</f>
        <v>0</v>
      </c>
      <c r="Z37" s="35">
        <f>Z22</f>
        <v>0</v>
      </c>
      <c r="AA37" s="1"/>
      <c r="AB37" s="67">
        <f>AB21+AB22</f>
        <v>0</v>
      </c>
      <c r="AC37" s="35">
        <f>AC22</f>
        <v>0</v>
      </c>
      <c r="AD37" s="1"/>
      <c r="AE37" s="67">
        <f>AE21+AE22</f>
        <v>0</v>
      </c>
      <c r="AF37" s="35">
        <f>AF22</f>
        <v>0</v>
      </c>
      <c r="AG37" s="1"/>
      <c r="AH37" s="67">
        <f>AH21+AH22</f>
        <v>0</v>
      </c>
      <c r="AI37" s="35">
        <f>AI22</f>
        <v>0</v>
      </c>
      <c r="AJ37" s="1"/>
      <c r="AK37" s="67">
        <f>AK21+AK22</f>
        <v>0</v>
      </c>
      <c r="AL37" s="35">
        <f>AL22</f>
        <v>0</v>
      </c>
      <c r="AM37" s="1"/>
      <c r="AN37" s="67">
        <f>AN21+AN22</f>
        <v>0</v>
      </c>
      <c r="AO37" s="35">
        <f>AO22</f>
        <v>0</v>
      </c>
      <c r="AP37" s="1"/>
      <c r="AQ37" s="67">
        <f>AQ21+AQ22</f>
        <v>0</v>
      </c>
      <c r="AR37" s="35">
        <f>AR22</f>
        <v>0</v>
      </c>
      <c r="AS37" s="1"/>
      <c r="AT37" s="67">
        <f>AT21+AT22</f>
        <v>0</v>
      </c>
      <c r="AU37" s="35">
        <f>AU22</f>
        <v>0</v>
      </c>
      <c r="AV37" s="1"/>
      <c r="AW37" s="67">
        <f>AW21+AW22</f>
        <v>0</v>
      </c>
      <c r="AX37" s="35">
        <f>AX22</f>
        <v>0</v>
      </c>
    </row>
    <row r="38" spans="1:50" x14ac:dyDescent="0.3">
      <c r="A38" s="1" t="s">
        <v>70</v>
      </c>
      <c r="B38" s="1"/>
      <c r="C38" s="37"/>
      <c r="D38" s="37"/>
      <c r="E38" s="37"/>
      <c r="F38" s="48">
        <f>+G77+G78</f>
        <v>0</v>
      </c>
      <c r="G38" s="35">
        <f>F38*G$19</f>
        <v>0</v>
      </c>
      <c r="H38" s="35">
        <f>F38*H$19</f>
        <v>0</v>
      </c>
      <c r="I38" s="48">
        <f>+H77+H78</f>
        <v>0</v>
      </c>
      <c r="J38" s="35">
        <f>I38*J$19</f>
        <v>0</v>
      </c>
      <c r="K38" s="35">
        <f>I38*K$19</f>
        <v>0</v>
      </c>
      <c r="L38" s="48">
        <f>+I77+I78</f>
        <v>0</v>
      </c>
      <c r="M38" s="35">
        <f>L38*M$19</f>
        <v>0</v>
      </c>
      <c r="N38" s="35">
        <f>L38*N$19</f>
        <v>0</v>
      </c>
      <c r="O38" s="48">
        <f>+J77+J78</f>
        <v>0</v>
      </c>
      <c r="P38" s="35">
        <f>O38*P$19</f>
        <v>0</v>
      </c>
      <c r="Q38" s="35">
        <f>O38*Q$19</f>
        <v>0</v>
      </c>
      <c r="R38" s="48">
        <f>+K77+K78</f>
        <v>306008.53611772571</v>
      </c>
      <c r="S38" s="35">
        <f>R38*S$19</f>
        <v>18360.512167063542</v>
      </c>
      <c r="T38" s="35">
        <f>R38*T$19</f>
        <v>287648.02395066217</v>
      </c>
      <c r="U38" s="48">
        <f>+L77+L78</f>
        <v>612017.07223545143</v>
      </c>
      <c r="V38" s="35">
        <f>U38*V$19</f>
        <v>36721.024334127083</v>
      </c>
      <c r="W38" s="35">
        <f>U38*W$19</f>
        <v>575296.04790132435</v>
      </c>
      <c r="X38" s="48">
        <f>+M77+M78</f>
        <v>612017.07223545143</v>
      </c>
      <c r="Y38" s="35">
        <f>X38*Y$19</f>
        <v>36721.024334127083</v>
      </c>
      <c r="Z38" s="35">
        <f>X38*Z$19</f>
        <v>575296.04790132435</v>
      </c>
      <c r="AA38" s="48">
        <f>+N77+N78</f>
        <v>612017.07223545143</v>
      </c>
      <c r="AB38" s="35">
        <f>AA38*AB$19</f>
        <v>36721.024334127083</v>
      </c>
      <c r="AC38" s="35">
        <f>AA38*AC$19</f>
        <v>575296.04790132435</v>
      </c>
      <c r="AD38" s="48">
        <f>+O77+O78</f>
        <v>612017.07223545143</v>
      </c>
      <c r="AE38" s="35">
        <f>AD38*AE$19</f>
        <v>36721.024334127083</v>
      </c>
      <c r="AF38" s="35">
        <f>AD38*AF$19</f>
        <v>575296.04790132435</v>
      </c>
      <c r="AG38" s="48">
        <f>+P77+P78</f>
        <v>221260.0791472462</v>
      </c>
      <c r="AH38" s="35">
        <f>AG38*AH$19</f>
        <v>13275.604748834772</v>
      </c>
      <c r="AI38" s="35">
        <f>AG38*AI$19</f>
        <v>207984.4743984114</v>
      </c>
      <c r="AJ38" s="48">
        <f>+Q77+Q78</f>
        <v>0</v>
      </c>
      <c r="AK38" s="35">
        <f>AJ38*AK$19</f>
        <v>0</v>
      </c>
      <c r="AL38" s="35">
        <f>AJ38*AL$19</f>
        <v>0</v>
      </c>
      <c r="AM38" s="48">
        <f>+R77+R78</f>
        <v>0</v>
      </c>
      <c r="AN38" s="35">
        <f>AM38*AN$19</f>
        <v>0</v>
      </c>
      <c r="AO38" s="35">
        <f>AM38*AO$19</f>
        <v>0</v>
      </c>
      <c r="AP38" s="48">
        <f>+S77+S78</f>
        <v>0</v>
      </c>
      <c r="AQ38" s="35">
        <f>AP38*AQ$19</f>
        <v>0</v>
      </c>
      <c r="AR38" s="35">
        <f>AP38*AR$19</f>
        <v>0</v>
      </c>
      <c r="AS38" s="48">
        <f>+T77+T78</f>
        <v>0</v>
      </c>
      <c r="AT38" s="35">
        <f>AS38*AT$19</f>
        <v>0</v>
      </c>
      <c r="AU38" s="35">
        <f>AS38*AU$19</f>
        <v>0</v>
      </c>
      <c r="AV38" s="48">
        <f>+U77+U78</f>
        <v>0</v>
      </c>
      <c r="AW38" s="35">
        <f>AV38*AW$19</f>
        <v>0</v>
      </c>
      <c r="AX38" s="35">
        <f>AV38*AX$19</f>
        <v>0</v>
      </c>
    </row>
    <row r="39" spans="1:50" x14ac:dyDescent="0.3">
      <c r="A39" s="1" t="s">
        <v>71</v>
      </c>
      <c r="B39" s="1"/>
      <c r="C39" s="37"/>
      <c r="D39" s="37"/>
      <c r="E39" s="37"/>
      <c r="F39" s="1"/>
      <c r="G39" s="48">
        <f>+G66</f>
        <v>0</v>
      </c>
      <c r="H39" s="48">
        <f>+H66</f>
        <v>0</v>
      </c>
      <c r="I39" s="1"/>
      <c r="J39" s="48">
        <f>+J66</f>
        <v>0</v>
      </c>
      <c r="K39" s="48">
        <f>+K66</f>
        <v>0</v>
      </c>
      <c r="L39" s="1"/>
      <c r="M39" s="48">
        <f>+M66</f>
        <v>0</v>
      </c>
      <c r="N39" s="48">
        <f>+N66</f>
        <v>0</v>
      </c>
      <c r="O39" s="1"/>
      <c r="P39" s="48">
        <f>+P66</f>
        <v>0</v>
      </c>
      <c r="Q39" s="48">
        <f>+Q66</f>
        <v>0</v>
      </c>
      <c r="R39" s="1"/>
      <c r="S39" s="48">
        <f>+S66</f>
        <v>-24452.98578361635</v>
      </c>
      <c r="T39" s="48">
        <f>+T66</f>
        <v>-383096.77727665612</v>
      </c>
      <c r="U39" s="1"/>
      <c r="V39" s="48">
        <f>+V66</f>
        <v>-17164.924019421589</v>
      </c>
      <c r="W39" s="48">
        <f>+W66</f>
        <v>-268917.14297093824</v>
      </c>
      <c r="X39" s="37"/>
      <c r="Y39" s="48">
        <f>+Y66</f>
        <v>14530.684867438471</v>
      </c>
      <c r="Z39" s="48">
        <f>+Z66</f>
        <v>227647.39625653607</v>
      </c>
      <c r="AA39" s="37"/>
      <c r="AB39" s="48">
        <f>+AB66</f>
        <v>14079.480901497833</v>
      </c>
      <c r="AC39" s="48">
        <f>+AC66</f>
        <v>220578.53412346609</v>
      </c>
      <c r="AD39" s="37"/>
      <c r="AE39" s="48">
        <f>+AE66</f>
        <v>13628.276935557196</v>
      </c>
      <c r="AF39" s="48">
        <f>+AF66</f>
        <v>213509.67199039605</v>
      </c>
      <c r="AG39" s="37"/>
      <c r="AH39" s="48">
        <f>+AH66</f>
        <v>4868.0035091769432</v>
      </c>
      <c r="AI39" s="48">
        <f>+AI66</f>
        <v>76265.388310438764</v>
      </c>
      <c r="AJ39" s="37"/>
      <c r="AK39" s="48">
        <f>+AK66</f>
        <v>0</v>
      </c>
      <c r="AL39" s="48">
        <f>+AL66</f>
        <v>0</v>
      </c>
      <c r="AM39" s="37"/>
      <c r="AN39" s="48">
        <f>+AN66</f>
        <v>0</v>
      </c>
      <c r="AO39" s="48">
        <f>+AO66</f>
        <v>0</v>
      </c>
      <c r="AP39" s="37"/>
      <c r="AQ39" s="48">
        <f>+AQ66</f>
        <v>0</v>
      </c>
      <c r="AR39" s="48">
        <f>+AR66</f>
        <v>0</v>
      </c>
      <c r="AS39" s="37"/>
      <c r="AT39" s="48">
        <f>+AT66</f>
        <v>0</v>
      </c>
      <c r="AU39" s="48">
        <f>+AU66</f>
        <v>0</v>
      </c>
      <c r="AV39" s="37"/>
      <c r="AW39" s="48">
        <f>+AW66</f>
        <v>0</v>
      </c>
      <c r="AX39" s="48">
        <f>+AX66</f>
        <v>0</v>
      </c>
    </row>
    <row r="40" spans="1:50"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row>
    <row r="41" spans="1:50" ht="15" thickBot="1" x14ac:dyDescent="0.35">
      <c r="A41" s="3" t="s">
        <v>72</v>
      </c>
      <c r="B41" s="3"/>
      <c r="C41" s="1"/>
      <c r="D41" s="1"/>
      <c r="E41" s="1"/>
      <c r="F41" s="1"/>
      <c r="G41" s="68">
        <f>SUM(G35:G39)</f>
        <v>0</v>
      </c>
      <c r="H41" s="68">
        <f>SUM(H35:H39)</f>
        <v>0</v>
      </c>
      <c r="I41" s="1"/>
      <c r="J41" s="68">
        <f>SUM(J35:J39)</f>
        <v>0</v>
      </c>
      <c r="K41" s="68">
        <f>SUM(K35:K39)</f>
        <v>0</v>
      </c>
      <c r="L41" s="1"/>
      <c r="M41" s="68">
        <f>SUM(M35:M39)</f>
        <v>0</v>
      </c>
      <c r="N41" s="68">
        <f>SUM(N35:N39)</f>
        <v>0</v>
      </c>
      <c r="O41" s="1"/>
      <c r="P41" s="68">
        <f>SUM(P35:P39)</f>
        <v>0</v>
      </c>
      <c r="Q41" s="68">
        <f>SUM(Q35:Q39)</f>
        <v>0</v>
      </c>
      <c r="R41" s="1"/>
      <c r="S41" s="68">
        <f>SUM(S35:S39)</f>
        <v>-1149.9452101991192</v>
      </c>
      <c r="T41" s="68">
        <f>SUM(T35:T39)</f>
        <v>-18015.80829311948</v>
      </c>
      <c r="U41" s="1"/>
      <c r="V41" s="68">
        <f>SUM(V35:V39)</f>
        <v>27482.675031137325</v>
      </c>
      <c r="W41" s="68">
        <f>SUM(W35:W39)</f>
        <v>430561.90882115148</v>
      </c>
      <c r="X41" s="1"/>
      <c r="Y41" s="68">
        <f>SUM(Y35:Y39)</f>
        <v>57125.578657719685</v>
      </c>
      <c r="Z41" s="68">
        <f>SUM(Z35:Z39)</f>
        <v>894967.39897094178</v>
      </c>
      <c r="AA41" s="1"/>
      <c r="AB41" s="68">
        <f>SUM(AB35:AB39)</f>
        <v>54621.669431501337</v>
      </c>
      <c r="AC41" s="68">
        <f>SUM(AC35:AC39)</f>
        <v>855739.48776018771</v>
      </c>
      <c r="AD41" s="1"/>
      <c r="AE41" s="68">
        <f>SUM(AE35:AE39)</f>
        <v>52117.760205282997</v>
      </c>
      <c r="AF41" s="68">
        <f>SUM(AF35:AF39)</f>
        <v>816511.57654943364</v>
      </c>
      <c r="AG41" s="1"/>
      <c r="AH41" s="68">
        <f>SUM(AH35:AH39)</f>
        <v>18514.661410741646</v>
      </c>
      <c r="AI41" s="68">
        <f>SUM(AI35:AI39)</f>
        <v>290063.02876828576</v>
      </c>
      <c r="AJ41" s="1"/>
      <c r="AK41" s="68">
        <f>SUM(AK35:AK39)</f>
        <v>0</v>
      </c>
      <c r="AL41" s="68">
        <f>SUM(AL35:AL39)</f>
        <v>0</v>
      </c>
      <c r="AM41" s="1"/>
      <c r="AN41" s="68">
        <f>SUM(AN35:AN39)</f>
        <v>0</v>
      </c>
      <c r="AO41" s="68">
        <f>SUM(AO35:AO39)</f>
        <v>0</v>
      </c>
      <c r="AP41" s="1"/>
      <c r="AQ41" s="68">
        <f>SUM(AQ35:AQ39)</f>
        <v>0</v>
      </c>
      <c r="AR41" s="68">
        <f>SUM(AR35:AR39)</f>
        <v>0</v>
      </c>
      <c r="AS41" s="1"/>
      <c r="AT41" s="68">
        <f>SUM(AT35:AT39)</f>
        <v>0</v>
      </c>
      <c r="AU41" s="68">
        <f>SUM(AU35:AU39)</f>
        <v>0</v>
      </c>
      <c r="AV41" s="1"/>
      <c r="AW41" s="68">
        <f>SUM(AW35:AW39)</f>
        <v>0</v>
      </c>
      <c r="AX41" s="68">
        <f>SUM(AX35:AX39)</f>
        <v>0</v>
      </c>
    </row>
    <row r="42" spans="1:50" x14ac:dyDescent="0.3">
      <c r="A42" s="1"/>
      <c r="B42" s="1"/>
      <c r="C42" s="69"/>
      <c r="D42" s="69"/>
      <c r="E42" s="69"/>
      <c r="F42" s="1"/>
      <c r="G42" s="35"/>
      <c r="H42" s="35"/>
      <c r="I42" s="1"/>
      <c r="J42" s="35"/>
      <c r="K42" s="35"/>
      <c r="L42" s="1"/>
      <c r="M42" s="35"/>
      <c r="N42" s="35"/>
      <c r="O42" s="1"/>
      <c r="P42" s="35"/>
      <c r="Q42" s="35"/>
      <c r="R42" s="1"/>
      <c r="S42" s="35"/>
      <c r="T42" s="35"/>
      <c r="U42" s="1"/>
      <c r="V42" s="35"/>
      <c r="W42" s="35"/>
      <c r="X42" s="1"/>
      <c r="Y42" s="35"/>
      <c r="Z42" s="35"/>
      <c r="AA42" s="1"/>
      <c r="AB42" s="35"/>
      <c r="AC42" s="35"/>
      <c r="AD42" s="1"/>
      <c r="AE42" s="35"/>
      <c r="AF42" s="35"/>
      <c r="AG42" s="1"/>
      <c r="AH42" s="35"/>
      <c r="AI42" s="35"/>
      <c r="AJ42" s="1"/>
      <c r="AK42" s="35"/>
      <c r="AL42" s="35"/>
      <c r="AM42" s="1"/>
      <c r="AN42" s="35"/>
      <c r="AO42" s="35"/>
      <c r="AP42" s="1"/>
      <c r="AQ42" s="35"/>
      <c r="AR42" s="35"/>
      <c r="AS42" s="1"/>
      <c r="AT42" s="35"/>
      <c r="AU42" s="35"/>
      <c r="AV42" s="1"/>
      <c r="AW42" s="35"/>
      <c r="AX42" s="35"/>
    </row>
    <row r="43" spans="1:50" x14ac:dyDescent="0.3">
      <c r="A43" s="1"/>
      <c r="B43" s="1"/>
      <c r="C43" s="70"/>
      <c r="D43" s="70"/>
      <c r="E43" s="70"/>
      <c r="F43" s="1"/>
      <c r="G43" s="35"/>
      <c r="H43" s="1"/>
      <c r="I43" s="1"/>
      <c r="J43" s="35"/>
      <c r="K43" s="1"/>
      <c r="L43" s="1"/>
      <c r="M43" s="35"/>
      <c r="N43" s="1"/>
      <c r="O43" s="1"/>
      <c r="P43" s="35"/>
      <c r="Q43" s="1"/>
      <c r="R43" s="1"/>
      <c r="S43" s="35"/>
      <c r="T43" s="1"/>
      <c r="U43" s="1"/>
      <c r="V43" s="35"/>
      <c r="W43" s="1"/>
      <c r="X43" s="35"/>
      <c r="Y43" s="1"/>
      <c r="Z43" s="35"/>
      <c r="AA43" s="35"/>
      <c r="AB43" s="1"/>
      <c r="AC43" s="35"/>
      <c r="AD43" s="35"/>
      <c r="AE43" s="1"/>
      <c r="AF43" s="35"/>
      <c r="AG43" s="35"/>
      <c r="AH43" s="1"/>
      <c r="AI43" s="35"/>
      <c r="AJ43" s="35"/>
      <c r="AK43" s="1"/>
      <c r="AL43" s="35"/>
      <c r="AM43" s="35"/>
      <c r="AN43" s="1"/>
      <c r="AO43" s="35"/>
      <c r="AP43" s="35"/>
      <c r="AQ43" s="1"/>
      <c r="AR43" s="35"/>
      <c r="AS43" s="35"/>
      <c r="AT43" s="1"/>
      <c r="AU43" s="35"/>
      <c r="AV43" s="35"/>
      <c r="AW43" s="1"/>
      <c r="AX43" s="35"/>
    </row>
    <row r="44" spans="1:50" x14ac:dyDescent="0.3">
      <c r="A44" s="1" t="s">
        <v>73</v>
      </c>
      <c r="B44" s="1"/>
      <c r="C44" s="70"/>
      <c r="D44" s="70"/>
      <c r="E44" s="70"/>
      <c r="F44" s="1"/>
      <c r="G44" s="35"/>
      <c r="H44" s="66">
        <f>H41</f>
        <v>0</v>
      </c>
      <c r="I44" s="1"/>
      <c r="J44" s="35"/>
      <c r="K44" s="66">
        <f>K41</f>
        <v>0</v>
      </c>
      <c r="L44" s="1"/>
      <c r="M44" s="35"/>
      <c r="N44" s="66">
        <f>N41</f>
        <v>0</v>
      </c>
      <c r="O44" s="1"/>
      <c r="P44" s="35"/>
      <c r="Q44" s="66">
        <f>Q41</f>
        <v>0</v>
      </c>
      <c r="R44" s="1"/>
      <c r="S44" s="35"/>
      <c r="T44" s="66">
        <f>T41</f>
        <v>-18015.80829311948</v>
      </c>
      <c r="U44" s="1"/>
      <c r="V44" s="35"/>
      <c r="W44" s="66">
        <f>W41</f>
        <v>430561.90882115148</v>
      </c>
      <c r="X44" s="35"/>
      <c r="Y44" s="1"/>
      <c r="Z44" s="66">
        <f>Z41</f>
        <v>894967.39897094178</v>
      </c>
      <c r="AA44" s="35"/>
      <c r="AB44" s="1"/>
      <c r="AC44" s="66">
        <f>AC41</f>
        <v>855739.48776018771</v>
      </c>
      <c r="AD44" s="35"/>
      <c r="AE44" s="1"/>
      <c r="AF44" s="66">
        <f>AF41</f>
        <v>816511.57654943364</v>
      </c>
      <c r="AG44" s="35"/>
      <c r="AH44" s="1"/>
      <c r="AI44" s="66">
        <f>AI41</f>
        <v>290063.02876828576</v>
      </c>
      <c r="AJ44" s="35"/>
      <c r="AK44" s="1"/>
      <c r="AL44" s="66">
        <f>AL41</f>
        <v>0</v>
      </c>
      <c r="AM44" s="35"/>
      <c r="AN44" s="1"/>
      <c r="AO44" s="66">
        <f>AO41</f>
        <v>0</v>
      </c>
      <c r="AP44" s="35"/>
      <c r="AQ44" s="1"/>
      <c r="AR44" s="66">
        <f>AR41</f>
        <v>0</v>
      </c>
      <c r="AS44" s="35"/>
      <c r="AT44" s="1"/>
      <c r="AU44" s="66">
        <f>AU41</f>
        <v>0</v>
      </c>
      <c r="AV44" s="35"/>
      <c r="AW44" s="1"/>
      <c r="AX44" s="66">
        <f>AX41</f>
        <v>0</v>
      </c>
    </row>
    <row r="45" spans="1:50" x14ac:dyDescent="0.3">
      <c r="A45" s="1"/>
      <c r="B45" s="1"/>
      <c r="C45" s="72"/>
      <c r="D45" s="72"/>
      <c r="E45" s="72"/>
      <c r="F45" s="1"/>
      <c r="G45" s="73"/>
      <c r="H45" s="1"/>
      <c r="I45" s="1"/>
      <c r="J45" s="73"/>
      <c r="K45" s="1"/>
      <c r="L45" s="1"/>
      <c r="M45" s="73"/>
      <c r="N45" s="1"/>
      <c r="O45" s="1"/>
      <c r="P45" s="73"/>
      <c r="Q45" s="1"/>
      <c r="R45" s="1"/>
      <c r="S45" s="73"/>
      <c r="T45" s="1"/>
      <c r="U45" s="1"/>
      <c r="V45" s="73"/>
      <c r="W45" s="1"/>
      <c r="X45" s="1"/>
      <c r="Y45" s="74"/>
      <c r="Z45" s="1"/>
      <c r="AA45" s="1"/>
      <c r="AB45" s="74"/>
      <c r="AC45" s="1"/>
      <c r="AD45" s="1"/>
      <c r="AE45" s="74"/>
      <c r="AF45" s="1"/>
      <c r="AG45" s="1"/>
      <c r="AH45" s="74"/>
      <c r="AI45" s="1"/>
      <c r="AJ45" s="1"/>
      <c r="AK45" s="74"/>
      <c r="AL45" s="1"/>
      <c r="AM45" s="1"/>
      <c r="AN45" s="74"/>
      <c r="AO45" s="1"/>
      <c r="AP45" s="1"/>
      <c r="AQ45" s="74"/>
      <c r="AR45" s="1"/>
      <c r="AS45" s="1"/>
      <c r="AT45" s="74"/>
      <c r="AU45" s="1"/>
      <c r="AV45" s="1"/>
      <c r="AW45" s="74"/>
      <c r="AX45" s="1"/>
    </row>
    <row r="46" spans="1:50" x14ac:dyDescent="0.3">
      <c r="A46" s="1" t="s">
        <v>74</v>
      </c>
      <c r="B46" s="1"/>
      <c r="C46" s="1"/>
      <c r="D46" s="1"/>
      <c r="E46" s="1"/>
      <c r="F46" s="48"/>
      <c r="G46" s="48"/>
      <c r="H46" s="66">
        <f>H44/12</f>
        <v>0</v>
      </c>
      <c r="I46" s="48"/>
      <c r="J46" s="48"/>
      <c r="K46" s="66">
        <f>K44/12</f>
        <v>0</v>
      </c>
      <c r="L46" s="48"/>
      <c r="M46" s="48"/>
      <c r="N46" s="66">
        <f>N44/12</f>
        <v>0</v>
      </c>
      <c r="O46" s="48"/>
      <c r="P46" s="48"/>
      <c r="Q46" s="66">
        <f>Q44/12</f>
        <v>0</v>
      </c>
      <c r="R46" s="48"/>
      <c r="S46" s="48"/>
      <c r="T46" s="66">
        <f>T44/12</f>
        <v>-1501.3173577599566</v>
      </c>
      <c r="U46" s="48"/>
      <c r="V46" s="48"/>
      <c r="W46" s="66">
        <f>W44/12</f>
        <v>35880.15906842929</v>
      </c>
      <c r="X46" s="48"/>
      <c r="Y46" s="1"/>
      <c r="Z46" s="66">
        <f>Z44/12</f>
        <v>74580.61658091181</v>
      </c>
      <c r="AA46" s="48"/>
      <c r="AB46" s="1"/>
      <c r="AC46" s="66">
        <f>AC44/12</f>
        <v>71311.623980015647</v>
      </c>
      <c r="AD46" s="48"/>
      <c r="AE46" s="1"/>
      <c r="AF46" s="66">
        <f>AF44/12</f>
        <v>68042.63137911947</v>
      </c>
      <c r="AG46" s="48"/>
      <c r="AH46" s="1"/>
      <c r="AI46" s="66">
        <f>AI44/12</f>
        <v>24171.919064023812</v>
      </c>
      <c r="AJ46" s="48"/>
      <c r="AK46" s="1"/>
      <c r="AL46" s="66">
        <f>AL44/12</f>
        <v>0</v>
      </c>
      <c r="AM46" s="48"/>
      <c r="AN46" s="1"/>
      <c r="AO46" s="66">
        <f>AO44/12</f>
        <v>0</v>
      </c>
      <c r="AP46" s="48"/>
      <c r="AQ46" s="1"/>
      <c r="AR46" s="66">
        <f>AR44/12</f>
        <v>0</v>
      </c>
      <c r="AS46" s="48"/>
      <c r="AT46" s="1"/>
      <c r="AU46" s="66">
        <f>AU44/12</f>
        <v>0</v>
      </c>
      <c r="AV46" s="48"/>
      <c r="AW46" s="1"/>
      <c r="AX46" s="66">
        <f>AX44/12</f>
        <v>0</v>
      </c>
    </row>
    <row r="47" spans="1:50" x14ac:dyDescent="0.3">
      <c r="A47" s="3"/>
      <c r="B47" s="3"/>
      <c r="C47" s="1"/>
      <c r="D47" s="1"/>
      <c r="E47" s="1"/>
      <c r="F47" s="1"/>
      <c r="G47" s="1"/>
      <c r="H47" s="1"/>
      <c r="I47" s="1"/>
      <c r="J47" s="1"/>
      <c r="K47" s="1"/>
      <c r="L47" s="1"/>
      <c r="M47" s="1"/>
      <c r="N47" s="1"/>
      <c r="O47" s="1"/>
      <c r="P47" s="1"/>
      <c r="Q47" s="1"/>
      <c r="R47" s="1"/>
      <c r="S47" s="1"/>
      <c r="T47" s="48"/>
      <c r="U47" s="48"/>
      <c r="V47" s="48"/>
      <c r="W47" s="75"/>
      <c r="X47" s="48"/>
      <c r="Y47" s="1"/>
      <c r="Z47" s="48"/>
      <c r="AA47" s="48"/>
      <c r="AB47" s="1"/>
      <c r="AC47" s="1"/>
      <c r="AD47" s="48"/>
      <c r="AE47" s="1"/>
      <c r="AF47" s="48"/>
      <c r="AG47" s="48"/>
      <c r="AH47" s="1"/>
      <c r="AI47" s="1"/>
      <c r="AJ47" s="48"/>
      <c r="AK47" s="1"/>
      <c r="AL47" s="1"/>
    </row>
    <row r="48" spans="1:50" ht="12.75" customHeight="1" x14ac:dyDescent="0.3">
      <c r="A48" s="188" t="s">
        <v>75</v>
      </c>
      <c r="B48" s="188"/>
      <c r="C48" s="188"/>
      <c r="D48" s="188"/>
      <c r="E48" s="188"/>
      <c r="F48" s="188"/>
      <c r="G48" s="188"/>
      <c r="H48" s="188"/>
      <c r="I48" s="188"/>
      <c r="J48" s="188"/>
      <c r="K48" s="188"/>
      <c r="L48" s="188"/>
      <c r="M48" s="188"/>
      <c r="N48" s="188"/>
      <c r="O48" s="188"/>
      <c r="P48" s="188"/>
      <c r="Q48" s="188"/>
      <c r="R48" s="188"/>
      <c r="S48" s="76"/>
      <c r="T48" s="76"/>
      <c r="U48" s="76"/>
      <c r="V48" s="76"/>
      <c r="W48" s="76"/>
      <c r="X48" s="76"/>
      <c r="Y48" s="76"/>
      <c r="Z48" s="76"/>
      <c r="AA48" s="76"/>
      <c r="AB48" s="76"/>
      <c r="AC48" s="76"/>
      <c r="AD48" s="1"/>
      <c r="AE48" s="1"/>
      <c r="AF48" s="1"/>
      <c r="AG48" s="1"/>
      <c r="AH48" s="1"/>
      <c r="AI48" s="1"/>
      <c r="AJ48" s="1"/>
      <c r="AK48" s="1"/>
      <c r="AL48" s="1"/>
    </row>
    <row r="49" spans="1:50" ht="73.5" customHeight="1" x14ac:dyDescent="0.3">
      <c r="A49" s="188"/>
      <c r="B49" s="188"/>
      <c r="C49" s="188"/>
      <c r="D49" s="188"/>
      <c r="E49" s="188"/>
      <c r="F49" s="188"/>
      <c r="G49" s="188"/>
      <c r="H49" s="188"/>
      <c r="I49" s="188"/>
      <c r="J49" s="188"/>
      <c r="K49" s="188"/>
      <c r="L49" s="188"/>
      <c r="M49" s="188"/>
      <c r="N49" s="188"/>
      <c r="O49" s="188"/>
      <c r="P49" s="188"/>
      <c r="Q49" s="188"/>
      <c r="R49" s="188"/>
      <c r="S49" s="76"/>
      <c r="T49" s="76"/>
      <c r="U49" s="76"/>
      <c r="V49" s="76"/>
      <c r="W49" s="76"/>
      <c r="X49" s="76"/>
      <c r="Y49" s="76"/>
      <c r="Z49" s="76"/>
      <c r="AA49" s="76"/>
      <c r="AB49" s="76"/>
      <c r="AC49" s="76"/>
      <c r="AD49" s="1"/>
      <c r="AE49" s="1"/>
      <c r="AF49" s="1"/>
      <c r="AG49" s="1"/>
      <c r="AH49" s="1"/>
      <c r="AI49" s="1"/>
      <c r="AJ49" s="1"/>
      <c r="AK49" s="1"/>
      <c r="AL49" s="1"/>
    </row>
    <row r="50" spans="1:50" ht="15" customHeight="1" x14ac:dyDescent="0.3">
      <c r="A50" s="77" t="s">
        <v>76</v>
      </c>
      <c r="B50" s="77"/>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1"/>
      <c r="AE50" s="1"/>
      <c r="AF50" s="1"/>
      <c r="AG50" s="1"/>
      <c r="AH50" s="1"/>
      <c r="AI50" s="1"/>
      <c r="AJ50" s="1"/>
      <c r="AK50" s="1"/>
      <c r="AL50" s="1"/>
    </row>
    <row r="51" spans="1:50" x14ac:dyDescent="0.3">
      <c r="A51" s="189"/>
      <c r="B51" s="189"/>
      <c r="C51" s="189"/>
      <c r="D51" s="177"/>
      <c r="E51" s="3"/>
      <c r="F51" s="3"/>
      <c r="G51" s="1"/>
      <c r="H51" s="1"/>
      <c r="I51" s="1"/>
      <c r="J51" s="1"/>
      <c r="K51" s="1"/>
      <c r="L51" s="1"/>
      <c r="M51" s="1"/>
      <c r="N51" s="1"/>
      <c r="O51" s="1"/>
      <c r="P51" s="1"/>
      <c r="Q51" s="1"/>
      <c r="R51" s="1"/>
      <c r="S51" s="1"/>
      <c r="T51" s="44"/>
      <c r="U51" s="44"/>
      <c r="V51" s="44"/>
      <c r="W51" s="44"/>
      <c r="X51" s="1"/>
      <c r="Y51" s="1"/>
      <c r="Z51" s="1"/>
      <c r="AA51" s="1"/>
      <c r="AB51" s="1"/>
      <c r="AC51" s="1"/>
      <c r="AD51" s="1"/>
      <c r="AE51" s="1"/>
      <c r="AF51" s="1"/>
      <c r="AG51" s="1"/>
      <c r="AH51" s="1"/>
      <c r="AI51" s="1"/>
      <c r="AJ51" s="1"/>
      <c r="AK51" s="1"/>
      <c r="AL51" s="1"/>
    </row>
    <row r="52" spans="1:50" ht="16.2" thickBot="1" x14ac:dyDescent="0.35">
      <c r="A52" s="78" t="s">
        <v>77</v>
      </c>
      <c r="B52" s="78"/>
      <c r="C52" s="1"/>
      <c r="D52" s="1"/>
      <c r="E52" s="1"/>
      <c r="F52" s="1"/>
      <c r="G52" s="1"/>
      <c r="H52" s="1"/>
      <c r="I52" s="1"/>
      <c r="J52" s="1"/>
      <c r="K52" s="1"/>
      <c r="L52" s="1"/>
      <c r="M52" s="1"/>
      <c r="N52" s="1"/>
      <c r="O52" s="1"/>
      <c r="P52" s="1"/>
      <c r="Q52" s="1"/>
      <c r="R52" s="1"/>
      <c r="S52" s="190"/>
      <c r="T52" s="190"/>
      <c r="U52" s="44"/>
      <c r="V52" s="190"/>
      <c r="W52" s="190"/>
      <c r="X52" s="1"/>
      <c r="Y52" s="1"/>
      <c r="Z52" s="1"/>
      <c r="AA52" s="1"/>
      <c r="AB52" s="1"/>
      <c r="AC52" s="1"/>
      <c r="AD52" s="1"/>
      <c r="AE52" s="1"/>
      <c r="AF52" s="1"/>
      <c r="AG52" s="1"/>
      <c r="AH52" s="1"/>
      <c r="AI52" s="1"/>
      <c r="AJ52" s="1"/>
      <c r="AK52" s="1"/>
      <c r="AL52" s="1"/>
    </row>
    <row r="53" spans="1:50" ht="15" thickBot="1" x14ac:dyDescent="0.35">
      <c r="A53" s="79"/>
      <c r="B53" s="79"/>
      <c r="C53" s="1"/>
      <c r="D53" s="1"/>
      <c r="E53" s="1"/>
      <c r="F53" s="1"/>
      <c r="G53" s="185">
        <f>I17-1</f>
        <v>2015</v>
      </c>
      <c r="H53" s="186"/>
      <c r="I53" s="1"/>
      <c r="J53" s="185">
        <f>I17</f>
        <v>2016</v>
      </c>
      <c r="K53" s="186"/>
      <c r="L53" s="1"/>
      <c r="M53" s="185">
        <f>L17</f>
        <v>2017</v>
      </c>
      <c r="N53" s="186"/>
      <c r="O53" s="1"/>
      <c r="P53" s="185">
        <f>O17</f>
        <v>2018</v>
      </c>
      <c r="Q53" s="186"/>
      <c r="R53" s="1"/>
      <c r="S53" s="185">
        <f>R17</f>
        <v>2019</v>
      </c>
      <c r="T53" s="186"/>
      <c r="U53" s="1"/>
      <c r="V53" s="185">
        <f>U17</f>
        <v>2020</v>
      </c>
      <c r="W53" s="186"/>
      <c r="X53" s="1"/>
      <c r="Y53" s="185">
        <f>X17</f>
        <v>2021</v>
      </c>
      <c r="Z53" s="186"/>
      <c r="AA53" s="1"/>
      <c r="AB53" s="185">
        <f>AA17</f>
        <v>2022</v>
      </c>
      <c r="AC53" s="186"/>
      <c r="AD53" s="1"/>
      <c r="AE53" s="185">
        <f>AD17</f>
        <v>2023</v>
      </c>
      <c r="AF53" s="186"/>
      <c r="AG53" s="1"/>
      <c r="AH53" s="185">
        <f>AG17</f>
        <v>2024</v>
      </c>
      <c r="AI53" s="186"/>
      <c r="AJ53" s="1"/>
      <c r="AK53" s="185">
        <f>AJ17</f>
        <v>2025</v>
      </c>
      <c r="AL53" s="186"/>
      <c r="AM53" s="1"/>
      <c r="AN53" s="185">
        <f>AM17</f>
        <v>2026</v>
      </c>
      <c r="AO53" s="186"/>
      <c r="AP53" s="1"/>
      <c r="AQ53" s="185">
        <f>AP17</f>
        <v>2027</v>
      </c>
      <c r="AR53" s="186"/>
      <c r="AS53" s="1"/>
      <c r="AT53" s="185">
        <f>AS17</f>
        <v>2028</v>
      </c>
      <c r="AU53" s="186"/>
      <c r="AV53" s="1"/>
      <c r="AW53" s="185">
        <f>AV17</f>
        <v>2029</v>
      </c>
      <c r="AX53" s="186"/>
    </row>
    <row r="54" spans="1:50" x14ac:dyDescent="0.3">
      <c r="A54" s="80" t="s">
        <v>78</v>
      </c>
      <c r="B54" s="80"/>
      <c r="C54" s="1"/>
      <c r="D54" s="1"/>
      <c r="E54" s="1"/>
      <c r="F54" s="1"/>
      <c r="G54" s="3" t="s">
        <v>53</v>
      </c>
      <c r="H54" s="17" t="s">
        <v>54</v>
      </c>
      <c r="I54" s="1"/>
      <c r="J54" s="3" t="s">
        <v>53</v>
      </c>
      <c r="K54" s="17" t="s">
        <v>54</v>
      </c>
      <c r="L54" s="1"/>
      <c r="M54" s="3" t="s">
        <v>53</v>
      </c>
      <c r="N54" s="17" t="s">
        <v>54</v>
      </c>
      <c r="O54" s="1"/>
      <c r="P54" s="3" t="s">
        <v>53</v>
      </c>
      <c r="Q54" s="17" t="s">
        <v>54</v>
      </c>
      <c r="R54" s="1"/>
      <c r="S54" s="3" t="s">
        <v>53</v>
      </c>
      <c r="T54" s="17" t="s">
        <v>54</v>
      </c>
      <c r="U54" s="1"/>
      <c r="V54" s="3" t="s">
        <v>53</v>
      </c>
      <c r="W54" s="17" t="s">
        <v>54</v>
      </c>
      <c r="X54" s="1"/>
      <c r="Y54" s="3" t="s">
        <v>53</v>
      </c>
      <c r="Z54" s="17" t="s">
        <v>54</v>
      </c>
      <c r="AA54" s="1"/>
      <c r="AB54" s="3" t="s">
        <v>53</v>
      </c>
      <c r="AC54" s="17" t="s">
        <v>54</v>
      </c>
      <c r="AD54" s="1"/>
      <c r="AE54" s="3" t="s">
        <v>53</v>
      </c>
      <c r="AF54" s="17" t="s">
        <v>54</v>
      </c>
      <c r="AG54" s="1"/>
      <c r="AH54" s="3" t="s">
        <v>53</v>
      </c>
      <c r="AI54" s="17" t="s">
        <v>54</v>
      </c>
      <c r="AJ54" s="1"/>
      <c r="AK54" s="3" t="s">
        <v>53</v>
      </c>
      <c r="AL54" s="17" t="s">
        <v>54</v>
      </c>
      <c r="AM54" s="1"/>
      <c r="AN54" s="3" t="s">
        <v>53</v>
      </c>
      <c r="AO54" s="17" t="s">
        <v>54</v>
      </c>
      <c r="AP54" s="1"/>
      <c r="AQ54" s="3" t="s">
        <v>53</v>
      </c>
      <c r="AR54" s="17" t="s">
        <v>54</v>
      </c>
      <c r="AS54" s="1"/>
      <c r="AT54" s="3" t="s">
        <v>53</v>
      </c>
      <c r="AU54" s="17" t="s">
        <v>54</v>
      </c>
      <c r="AV54" s="1"/>
      <c r="AW54" s="3" t="s">
        <v>53</v>
      </c>
      <c r="AX54" s="17" t="s">
        <v>54</v>
      </c>
    </row>
    <row r="55" spans="1:50" x14ac:dyDescent="0.3">
      <c r="A55" s="81"/>
      <c r="B55" s="81"/>
      <c r="C55" s="1"/>
      <c r="D55" s="1"/>
      <c r="E55" s="1"/>
      <c r="F55" s="1"/>
      <c r="G55" s="3"/>
      <c r="H55" s="17"/>
      <c r="I55" s="1"/>
      <c r="J55" s="3"/>
      <c r="K55" s="17"/>
      <c r="L55" s="45"/>
      <c r="M55" s="3"/>
      <c r="N55" s="17"/>
      <c r="O55" s="45"/>
      <c r="P55" s="3"/>
      <c r="Q55" s="17"/>
      <c r="R55" s="45"/>
      <c r="S55" s="3"/>
      <c r="T55" s="17"/>
      <c r="U55" s="45"/>
      <c r="V55" s="3"/>
      <c r="W55" s="17"/>
      <c r="X55" s="45"/>
      <c r="Y55" s="3"/>
      <c r="Z55" s="17"/>
      <c r="AA55" s="45"/>
      <c r="AB55" s="3"/>
      <c r="AC55" s="17"/>
      <c r="AD55" s="45" t="s">
        <v>55</v>
      </c>
      <c r="AE55" s="3"/>
      <c r="AF55" s="17"/>
      <c r="AG55" s="45" t="s">
        <v>55</v>
      </c>
      <c r="AH55" s="3"/>
      <c r="AI55" s="17"/>
      <c r="AJ55" s="45" t="s">
        <v>55</v>
      </c>
      <c r="AK55" s="3"/>
      <c r="AL55" s="17"/>
      <c r="AM55" s="45" t="s">
        <v>55</v>
      </c>
      <c r="AN55" s="3"/>
      <c r="AO55" s="17"/>
      <c r="AP55" s="45" t="s">
        <v>55</v>
      </c>
      <c r="AQ55" s="3"/>
      <c r="AR55" s="17"/>
      <c r="AS55" s="45" t="s">
        <v>55</v>
      </c>
      <c r="AT55" s="3"/>
      <c r="AU55" s="17"/>
      <c r="AV55" s="45" t="s">
        <v>55</v>
      </c>
      <c r="AW55" s="3"/>
      <c r="AX55" s="17"/>
    </row>
    <row r="56" spans="1:50" x14ac:dyDescent="0.3">
      <c r="A56" s="79" t="s">
        <v>79</v>
      </c>
      <c r="B56" s="79"/>
      <c r="C56" s="1"/>
      <c r="D56" s="1"/>
      <c r="E56" s="1"/>
      <c r="F56" s="1"/>
      <c r="G56" s="82">
        <f>G34</f>
        <v>0</v>
      </c>
      <c r="H56" s="83">
        <f>H34</f>
        <v>0</v>
      </c>
      <c r="I56" s="1"/>
      <c r="J56" s="82">
        <f>J34</f>
        <v>0</v>
      </c>
      <c r="K56" s="83">
        <f>K34</f>
        <v>0</v>
      </c>
      <c r="L56" s="82"/>
      <c r="M56" s="82">
        <f>M34</f>
        <v>0</v>
      </c>
      <c r="N56" s="83">
        <f>N34</f>
        <v>0</v>
      </c>
      <c r="O56" s="82"/>
      <c r="P56" s="82">
        <f>P34</f>
        <v>0</v>
      </c>
      <c r="Q56" s="83">
        <f>Q34</f>
        <v>0</v>
      </c>
      <c r="R56" s="82"/>
      <c r="S56" s="82">
        <f>S34</f>
        <v>2978.9704587873825</v>
      </c>
      <c r="T56" s="83">
        <f>T34</f>
        <v>46670.537187668997</v>
      </c>
      <c r="U56" s="82"/>
      <c r="V56" s="82">
        <f>V34</f>
        <v>4832.5163924149692</v>
      </c>
      <c r="W56" s="83">
        <f>W34</f>
        <v>75709.423481167847</v>
      </c>
      <c r="X56" s="82"/>
      <c r="Y56" s="82">
        <f>Y34</f>
        <v>3581.0638831079177</v>
      </c>
      <c r="Z56" s="83">
        <f>Z34</f>
        <v>56103.334168690701</v>
      </c>
      <c r="AA56" s="82"/>
      <c r="AB56" s="82">
        <f>AB34</f>
        <v>2329.6113738008662</v>
      </c>
      <c r="AC56" s="83">
        <f>AC34</f>
        <v>36497.244856213569</v>
      </c>
      <c r="AD56" s="82"/>
      <c r="AE56" s="82">
        <f>AE34</f>
        <v>1078.1588644938147</v>
      </c>
      <c r="AF56" s="83">
        <f>AF34</f>
        <v>16891.15554373643</v>
      </c>
      <c r="AG56" s="82"/>
      <c r="AH56" s="82">
        <f>AH34</f>
        <v>226.21630492014452</v>
      </c>
      <c r="AI56" s="83">
        <f>AI34</f>
        <v>3544.0554437489304</v>
      </c>
      <c r="AJ56" s="82"/>
      <c r="AK56" s="82">
        <f>AK34</f>
        <v>0</v>
      </c>
      <c r="AL56" s="83">
        <f>AL34</f>
        <v>0</v>
      </c>
      <c r="AM56" s="82"/>
      <c r="AN56" s="82">
        <f>AN34</f>
        <v>0</v>
      </c>
      <c r="AO56" s="83">
        <f>AO34</f>
        <v>0</v>
      </c>
      <c r="AP56" s="82"/>
      <c r="AQ56" s="82">
        <f>AQ34</f>
        <v>0</v>
      </c>
      <c r="AR56" s="83">
        <f>AR34</f>
        <v>0</v>
      </c>
      <c r="AS56" s="82"/>
      <c r="AT56" s="82">
        <f>AT34</f>
        <v>0</v>
      </c>
      <c r="AU56" s="83">
        <f>AU34</f>
        <v>0</v>
      </c>
      <c r="AV56" s="82"/>
      <c r="AW56" s="82">
        <f>AW34</f>
        <v>0</v>
      </c>
      <c r="AX56" s="83">
        <f>AX34</f>
        <v>0</v>
      </c>
    </row>
    <row r="57" spans="1:50" x14ac:dyDescent="0.3">
      <c r="A57" s="79" t="s">
        <v>80</v>
      </c>
      <c r="B57" s="79"/>
      <c r="C57" s="1"/>
      <c r="D57" s="1"/>
      <c r="E57" s="1"/>
      <c r="F57" s="1"/>
      <c r="G57" s="50">
        <f>G38</f>
        <v>0</v>
      </c>
      <c r="H57" s="50">
        <f>H38</f>
        <v>0</v>
      </c>
      <c r="I57" s="1"/>
      <c r="J57" s="50">
        <f>J38</f>
        <v>0</v>
      </c>
      <c r="K57" s="50">
        <f>K38</f>
        <v>0</v>
      </c>
      <c r="L57" s="84"/>
      <c r="M57" s="50">
        <f>M38</f>
        <v>0</v>
      </c>
      <c r="N57" s="50">
        <f>N38</f>
        <v>0</v>
      </c>
      <c r="O57" s="84"/>
      <c r="P57" s="50">
        <f>P38</f>
        <v>0</v>
      </c>
      <c r="Q57" s="50">
        <f>Q38</f>
        <v>0</v>
      </c>
      <c r="R57" s="84"/>
      <c r="S57" s="50">
        <f>S38</f>
        <v>18360.512167063542</v>
      </c>
      <c r="T57" s="50">
        <f>T38</f>
        <v>287648.02395066217</v>
      </c>
      <c r="U57" s="84"/>
      <c r="V57" s="50">
        <f>V38</f>
        <v>36721.024334127083</v>
      </c>
      <c r="W57" s="50">
        <f>W38</f>
        <v>575296.04790132435</v>
      </c>
      <c r="X57" s="84"/>
      <c r="Y57" s="50">
        <f>Y38</f>
        <v>36721.024334127083</v>
      </c>
      <c r="Z57" s="50">
        <f>Z38</f>
        <v>575296.04790132435</v>
      </c>
      <c r="AA57" s="84"/>
      <c r="AB57" s="50">
        <f>AB38</f>
        <v>36721.024334127083</v>
      </c>
      <c r="AC57" s="50">
        <f>AC38</f>
        <v>575296.04790132435</v>
      </c>
      <c r="AD57" s="84"/>
      <c r="AE57" s="50">
        <f>AE38</f>
        <v>36721.024334127083</v>
      </c>
      <c r="AF57" s="50">
        <f>AF38</f>
        <v>575296.04790132435</v>
      </c>
      <c r="AG57" s="84"/>
      <c r="AH57" s="50">
        <f>AH38</f>
        <v>13275.604748834772</v>
      </c>
      <c r="AI57" s="50">
        <f>AI38</f>
        <v>207984.4743984114</v>
      </c>
      <c r="AJ57" s="84"/>
      <c r="AK57" s="50">
        <f>AK38</f>
        <v>0</v>
      </c>
      <c r="AL57" s="50">
        <f>AL38</f>
        <v>0</v>
      </c>
      <c r="AM57" s="84"/>
      <c r="AN57" s="50">
        <f>AN38</f>
        <v>0</v>
      </c>
      <c r="AO57" s="50">
        <f>AO38</f>
        <v>0</v>
      </c>
      <c r="AP57" s="84"/>
      <c r="AQ57" s="50">
        <f>AQ38</f>
        <v>0</v>
      </c>
      <c r="AR57" s="50">
        <f>AR38</f>
        <v>0</v>
      </c>
      <c r="AS57" s="84"/>
      <c r="AT57" s="50">
        <f>AT38</f>
        <v>0</v>
      </c>
      <c r="AU57" s="50">
        <f>AU38</f>
        <v>0</v>
      </c>
      <c r="AV57" s="84"/>
      <c r="AW57" s="50">
        <f>AW38</f>
        <v>0</v>
      </c>
      <c r="AX57" s="50">
        <f>AX38</f>
        <v>0</v>
      </c>
    </row>
    <row r="58" spans="1:50" x14ac:dyDescent="0.3">
      <c r="A58" s="79" t="s">
        <v>81</v>
      </c>
      <c r="B58" s="79"/>
      <c r="C58" s="1"/>
      <c r="D58" s="1"/>
      <c r="E58" s="1"/>
      <c r="F58" s="1"/>
      <c r="G58" s="84">
        <f>-G97*$G$19</f>
        <v>0</v>
      </c>
      <c r="H58" s="84">
        <f>-G97*$H$19</f>
        <v>0</v>
      </c>
      <c r="I58" s="1"/>
      <c r="J58" s="84">
        <f>-H97*$G$19</f>
        <v>0</v>
      </c>
      <c r="K58" s="84">
        <f>-H97*$H$19</f>
        <v>0</v>
      </c>
      <c r="L58" s="84"/>
      <c r="M58" s="84">
        <f>-I97*$G$19</f>
        <v>0</v>
      </c>
      <c r="N58" s="84">
        <f>-I97*$H$19</f>
        <v>0</v>
      </c>
      <c r="O58" s="84"/>
      <c r="P58" s="84">
        <f>-J97*$G$19</f>
        <v>0</v>
      </c>
      <c r="Q58" s="84">
        <f>-J97*$H$19</f>
        <v>0</v>
      </c>
      <c r="R58" s="84"/>
      <c r="S58" s="84">
        <f>-K97*$G$19</f>
        <v>-89161.914893617024</v>
      </c>
      <c r="T58" s="84">
        <f>-K97*$H$19</f>
        <v>-1396870</v>
      </c>
      <c r="U58" s="84"/>
      <c r="V58" s="84">
        <f>-L97*$G$19</f>
        <v>-89161.914893617024</v>
      </c>
      <c r="W58" s="84">
        <f>-L97*$H$19</f>
        <v>-1396870</v>
      </c>
      <c r="X58" s="84"/>
      <c r="Y58" s="84">
        <f>-M97*$G$19</f>
        <v>0</v>
      </c>
      <c r="Z58" s="84">
        <f>-M97*$H$19</f>
        <v>0</v>
      </c>
      <c r="AA58" s="84"/>
      <c r="AB58" s="84">
        <f>-N97*$G$19</f>
        <v>0</v>
      </c>
      <c r="AC58" s="84">
        <f>-N97*$H$19</f>
        <v>0</v>
      </c>
      <c r="AD58" s="85"/>
      <c r="AE58" s="84">
        <f>-O97*$G$19</f>
        <v>0</v>
      </c>
      <c r="AF58" s="84">
        <f>-O97*$H$19</f>
        <v>0</v>
      </c>
      <c r="AG58" s="84"/>
      <c r="AH58" s="84">
        <f>-P97*$G$19</f>
        <v>0</v>
      </c>
      <c r="AI58" s="84">
        <f>-P97*$H$19</f>
        <v>0</v>
      </c>
      <c r="AJ58" s="84"/>
      <c r="AK58" s="84">
        <f>-Q97*$G$19</f>
        <v>0</v>
      </c>
      <c r="AL58" s="84">
        <f>-Q97*$H$19</f>
        <v>0</v>
      </c>
      <c r="AM58" s="84"/>
      <c r="AN58" s="84">
        <f>-R97*$G$19</f>
        <v>0</v>
      </c>
      <c r="AO58" s="84">
        <f>-R97*$H$19</f>
        <v>0</v>
      </c>
      <c r="AP58" s="84"/>
      <c r="AQ58" s="84">
        <f>-S97*$G$19</f>
        <v>0</v>
      </c>
      <c r="AR58" s="84">
        <f>-S97*$H$19</f>
        <v>0</v>
      </c>
      <c r="AS58" s="84"/>
      <c r="AT58" s="84">
        <f>-T97*$G$19</f>
        <v>0</v>
      </c>
      <c r="AU58" s="84">
        <f>-T97*$H$19</f>
        <v>0</v>
      </c>
      <c r="AV58" s="84"/>
      <c r="AW58" s="84">
        <f>-U97*$G$19</f>
        <v>0</v>
      </c>
      <c r="AX58" s="84">
        <f>-U97*$H$19</f>
        <v>0</v>
      </c>
    </row>
    <row r="59" spans="1:50" x14ac:dyDescent="0.3">
      <c r="A59" s="81" t="s">
        <v>82</v>
      </c>
      <c r="B59" s="81"/>
      <c r="C59" s="1"/>
      <c r="D59" s="1"/>
      <c r="E59" s="1"/>
      <c r="F59" s="1"/>
      <c r="G59" s="86">
        <f>SUM(G56:G58)</f>
        <v>0</v>
      </c>
      <c r="H59" s="86">
        <f>SUM(H56:H58)</f>
        <v>0</v>
      </c>
      <c r="I59" s="1"/>
      <c r="J59" s="86">
        <f>SUM(J56:J58)</f>
        <v>0</v>
      </c>
      <c r="K59" s="86">
        <f>SUM(K56:K58)</f>
        <v>0</v>
      </c>
      <c r="L59" s="84"/>
      <c r="M59" s="86">
        <f>SUM(M56:M58)</f>
        <v>0</v>
      </c>
      <c r="N59" s="86">
        <f>SUM(N56:N58)</f>
        <v>0</v>
      </c>
      <c r="O59" s="84"/>
      <c r="P59" s="86">
        <f>SUM(P56:P58)</f>
        <v>0</v>
      </c>
      <c r="Q59" s="86">
        <f>SUM(Q56:Q58)</f>
        <v>0</v>
      </c>
      <c r="R59" s="84"/>
      <c r="S59" s="86">
        <f>SUM(S56:S58)</f>
        <v>-67822.432267766097</v>
      </c>
      <c r="T59" s="86">
        <f>SUM(T56:T58)</f>
        <v>-1062551.4388616688</v>
      </c>
      <c r="U59" s="84"/>
      <c r="V59" s="86">
        <f>SUM(V56:V58)</f>
        <v>-47608.374167074973</v>
      </c>
      <c r="W59" s="86">
        <f>SUM(W56:W58)</f>
        <v>-745864.52861750778</v>
      </c>
      <c r="X59" s="84"/>
      <c r="Y59" s="86">
        <f>SUM(Y56:Y58)</f>
        <v>40302.088217235003</v>
      </c>
      <c r="Z59" s="86">
        <f>SUM(Z56:Z58)</f>
        <v>631399.38207001507</v>
      </c>
      <c r="AA59" s="84"/>
      <c r="AB59" s="86">
        <f>SUM(AB56:AB58)</f>
        <v>39050.635707927948</v>
      </c>
      <c r="AC59" s="86">
        <f>SUM(AC56:AC58)</f>
        <v>611793.29275753791</v>
      </c>
      <c r="AD59" s="85"/>
      <c r="AE59" s="86">
        <f>SUM(AE56:AE58)</f>
        <v>37799.1831986209</v>
      </c>
      <c r="AF59" s="86">
        <f>SUM(AF56:AF58)</f>
        <v>592187.20344506076</v>
      </c>
      <c r="AG59" s="84"/>
      <c r="AH59" s="86">
        <f>SUM(AH56:AH58)</f>
        <v>13501.821053754917</v>
      </c>
      <c r="AI59" s="86">
        <f>SUM(AI56:AI58)</f>
        <v>211528.52984216032</v>
      </c>
      <c r="AJ59" s="84"/>
      <c r="AK59" s="86">
        <f>SUM(AK56:AK58)</f>
        <v>0</v>
      </c>
      <c r="AL59" s="86">
        <f>SUM(AL56:AL58)</f>
        <v>0</v>
      </c>
      <c r="AM59" s="84"/>
      <c r="AN59" s="86">
        <f>SUM(AN56:AN58)</f>
        <v>0</v>
      </c>
      <c r="AO59" s="86">
        <f>SUM(AO56:AO58)</f>
        <v>0</v>
      </c>
      <c r="AP59" s="84"/>
      <c r="AQ59" s="86">
        <f>SUM(AQ56:AQ58)</f>
        <v>0</v>
      </c>
      <c r="AR59" s="86">
        <f>SUM(AR56:AR58)</f>
        <v>0</v>
      </c>
      <c r="AS59" s="84"/>
      <c r="AT59" s="86">
        <f>SUM(AT56:AT58)</f>
        <v>0</v>
      </c>
      <c r="AU59" s="86">
        <f>SUM(AU56:AU58)</f>
        <v>0</v>
      </c>
      <c r="AV59" s="84"/>
      <c r="AW59" s="86">
        <f>SUM(AW56:AW58)</f>
        <v>0</v>
      </c>
      <c r="AX59" s="86">
        <f>SUM(AX56:AX58)</f>
        <v>0</v>
      </c>
    </row>
    <row r="60" spans="1:50" x14ac:dyDescent="0.3">
      <c r="A60" s="79"/>
      <c r="B60" s="178" t="s">
        <v>118</v>
      </c>
      <c r="C60" s="178" t="s">
        <v>115</v>
      </c>
      <c r="D60" s="178" t="s">
        <v>116</v>
      </c>
      <c r="E60" s="178" t="s">
        <v>117</v>
      </c>
      <c r="F60" s="1"/>
      <c r="G60" s="84"/>
      <c r="H60" s="84"/>
      <c r="I60" s="1"/>
      <c r="J60" s="84"/>
      <c r="K60" s="84"/>
      <c r="L60" s="84"/>
      <c r="M60" s="84"/>
      <c r="N60" s="84"/>
      <c r="O60" s="84"/>
      <c r="P60" s="84"/>
      <c r="Q60" s="84"/>
      <c r="R60" s="84"/>
      <c r="S60" s="84"/>
      <c r="T60" s="84"/>
      <c r="U60" s="84"/>
      <c r="V60" s="84"/>
      <c r="W60" s="84"/>
      <c r="X60" s="84"/>
      <c r="Y60" s="84"/>
      <c r="Z60" s="84"/>
      <c r="AA60" s="84"/>
      <c r="AB60" s="84"/>
      <c r="AC60" s="84"/>
      <c r="AD60" s="85"/>
      <c r="AE60" s="84"/>
      <c r="AF60" s="84"/>
      <c r="AG60" s="84"/>
      <c r="AH60" s="84"/>
      <c r="AI60" s="84"/>
      <c r="AJ60" s="84"/>
      <c r="AK60" s="84"/>
      <c r="AL60" s="84"/>
      <c r="AM60" s="84"/>
      <c r="AN60" s="84"/>
      <c r="AO60" s="84"/>
      <c r="AP60" s="84"/>
      <c r="AQ60" s="84"/>
      <c r="AR60" s="84"/>
      <c r="AS60" s="84"/>
      <c r="AT60" s="84"/>
      <c r="AU60" s="84"/>
      <c r="AV60" s="84"/>
      <c r="AW60" s="84"/>
      <c r="AX60" s="84"/>
    </row>
    <row r="61" spans="1:50" x14ac:dyDescent="0.3">
      <c r="A61" s="79" t="s">
        <v>83</v>
      </c>
      <c r="B61" s="56">
        <v>0.26500000000000001</v>
      </c>
      <c r="C61" s="56">
        <v>0.26500000000000001</v>
      </c>
      <c r="D61" s="56">
        <v>0.26500000000000001</v>
      </c>
      <c r="E61" s="56">
        <v>0.26500000000000001</v>
      </c>
      <c r="F61" s="44"/>
      <c r="G61" s="87">
        <f>IF(AND(G$53&gt;=$C$60, G$53&lt;$E$60),$C$61,$E$61)</f>
        <v>0.26500000000000001</v>
      </c>
      <c r="H61" s="87">
        <f>IF(AND(G$53&gt;=$C$60, G$53&lt;$E$60),$C$61,$E$61)</f>
        <v>0.26500000000000001</v>
      </c>
      <c r="I61" s="44"/>
      <c r="J61" s="87">
        <f>IF(AND(J$53&gt;=$C$60, J$53&lt;$E$60),$C$61,$E$61)</f>
        <v>0.26500000000000001</v>
      </c>
      <c r="K61" s="87">
        <f>IF(AND(J$53&gt;=$C$60, J$53&lt;$E$60),$C$61,$E$61)</f>
        <v>0.26500000000000001</v>
      </c>
      <c r="L61" s="85"/>
      <c r="M61" s="87">
        <f>IF(AND(M$53&gt;=$C$60, M$53&lt;$E$60),$C$61,$E$61)</f>
        <v>0.26500000000000001</v>
      </c>
      <c r="N61" s="87">
        <f>IF(AND(M$53&gt;=$C$60, M$53&lt;$E$60),$C$61,$E$61)</f>
        <v>0.26500000000000001</v>
      </c>
      <c r="O61" s="85"/>
      <c r="P61" s="87">
        <f>IF(AND(P$53&gt;=$C$60, P$53&lt;$E$60),$C$61,$E$61)</f>
        <v>0.26500000000000001</v>
      </c>
      <c r="Q61" s="87">
        <f>IF(AND(P$53&gt;=$C$60, P$53&lt;$E$60),$C$61,$E$61)</f>
        <v>0.26500000000000001</v>
      </c>
      <c r="R61" s="85"/>
      <c r="S61" s="87">
        <f>IF(AND(S$53&gt;=$C$60, S$53&lt;$E$60),$C$61,$E$61)</f>
        <v>0.26500000000000001</v>
      </c>
      <c r="T61" s="87">
        <f>IF(AND(S$53&gt;=$C$60, S$53&lt;$E$60),$C$61,$E$61)</f>
        <v>0.26500000000000001</v>
      </c>
      <c r="U61" s="85"/>
      <c r="V61" s="87">
        <f>IF(AND(V$53&gt;=$C$60, V$53&lt;$E$60),$C$61,$E$61)</f>
        <v>0.26500000000000001</v>
      </c>
      <c r="W61" s="87">
        <f>IF(AND(V$53&gt;=$C$60, V$53&lt;$E$60),$C$61,$E$61)</f>
        <v>0.26500000000000001</v>
      </c>
      <c r="X61" s="85"/>
      <c r="Y61" s="87">
        <f>IF(AND(Y$53&gt;=$C$60, Y$53&lt;$E$60),$C$61,$E$61)</f>
        <v>0.26500000000000001</v>
      </c>
      <c r="Z61" s="87">
        <f>IF(AND(Y$53&gt;=$C$60, Y$53&lt;$E$60),$C$61,$E$61)</f>
        <v>0.26500000000000001</v>
      </c>
      <c r="AA61" s="85"/>
      <c r="AB61" s="87">
        <f>IF(AND(AB$53&gt;=$C$60, AB$53&lt;$E$60),$C$61,$E$61)</f>
        <v>0.26500000000000001</v>
      </c>
      <c r="AC61" s="87">
        <f>IF(AND(AB$53&gt;=$C$60, AB$53&lt;$E$60),$C$61,$E$61)</f>
        <v>0.26500000000000001</v>
      </c>
      <c r="AD61" s="85"/>
      <c r="AE61" s="87">
        <f>IF(AND(AE$53&gt;=$C$60, AE$53&lt;$E$60),$C$61,$E$61)</f>
        <v>0.26500000000000001</v>
      </c>
      <c r="AF61" s="87">
        <f>IF(AND(AE$53&gt;=$C$60, AE$53&lt;$E$60),$C$61,$E$61)</f>
        <v>0.26500000000000001</v>
      </c>
      <c r="AG61" s="84"/>
      <c r="AH61" s="87">
        <f>IF(AND(AH$53&gt;=$C$60, AH$53&lt;$E$60),$C$61,$E$61)</f>
        <v>0.26500000000000001</v>
      </c>
      <c r="AI61" s="87">
        <f>IF(AND(AH$53&gt;=$C$60, AH$53&lt;$E$60),$C$61,$E$61)</f>
        <v>0.26500000000000001</v>
      </c>
      <c r="AJ61" s="84"/>
      <c r="AK61" s="87">
        <f>IF(AND(AK$53&gt;=$C$60, AK$53&lt;$E$60),$C$61,$E$61)</f>
        <v>0.26500000000000001</v>
      </c>
      <c r="AL61" s="87">
        <f>IF(AND(AK$53&gt;=$C$60, AK$53&lt;$E$60),$C$61,$E$61)</f>
        <v>0.26500000000000001</v>
      </c>
      <c r="AM61" s="84"/>
      <c r="AN61" s="87">
        <f>IF(AND(AN$53&gt;=$C$60, AN$53&lt;$E$60),$C$61,$E$61)</f>
        <v>0.26500000000000001</v>
      </c>
      <c r="AO61" s="87">
        <f>IF(AND(AN$53&gt;=$C$60, AN$53&lt;$E$60),$C$61,$E$61)</f>
        <v>0.26500000000000001</v>
      </c>
      <c r="AP61" s="84"/>
      <c r="AQ61" s="87">
        <f>IF(AND(AQ$53&gt;=$C$60, AQ$53&lt;$E$60),$C$61,$E$61)</f>
        <v>0.26500000000000001</v>
      </c>
      <c r="AR61" s="87">
        <f>IF(AND(AQ$53&gt;=$C$60, AQ$53&lt;$E$60),$C$61,$E$61)</f>
        <v>0.26500000000000001</v>
      </c>
      <c r="AS61" s="84"/>
      <c r="AT61" s="87">
        <f>IF(AND(AT$53&gt;=$C$60, AT$53&lt;$E$60),$C$61,$E$61)</f>
        <v>0.26500000000000001</v>
      </c>
      <c r="AU61" s="87">
        <f>IF(AND(AT$53&gt;=$C$60, AT$53&lt;$E$60),$C$61,$E$61)</f>
        <v>0.26500000000000001</v>
      </c>
      <c r="AV61" s="84"/>
      <c r="AW61" s="87">
        <f>IF(AND(AW$53&gt;=$C$60, AW$53&lt;$E$60),$C$61,$E$61)</f>
        <v>0.26500000000000001</v>
      </c>
      <c r="AX61" s="87">
        <f>IF(AND(AW$53&gt;=$C$60, AW$53&lt;$E$60),$C$61,$E$61)</f>
        <v>0.26500000000000001</v>
      </c>
    </row>
    <row r="62" spans="1:50"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row>
    <row r="63" spans="1:50" x14ac:dyDescent="0.3">
      <c r="A63" s="79" t="s">
        <v>84</v>
      </c>
      <c r="B63" s="1"/>
      <c r="C63" s="1"/>
      <c r="D63" s="1"/>
      <c r="E63" s="1"/>
      <c r="F63" s="1"/>
      <c r="G63" s="88">
        <f>G59*G61</f>
        <v>0</v>
      </c>
      <c r="H63" s="88">
        <f>H59*H61</f>
        <v>0</v>
      </c>
      <c r="I63" s="1"/>
      <c r="J63" s="88">
        <f>J59*J61</f>
        <v>0</v>
      </c>
      <c r="K63" s="88">
        <f>K59*K61</f>
        <v>0</v>
      </c>
      <c r="L63" s="84"/>
      <c r="M63" s="88">
        <f>M59*M61</f>
        <v>0</v>
      </c>
      <c r="N63" s="88">
        <f>N59*N61</f>
        <v>0</v>
      </c>
      <c r="O63" s="84"/>
      <c r="P63" s="88">
        <f>P59*P61</f>
        <v>0</v>
      </c>
      <c r="Q63" s="88">
        <f>Q59*Q61</f>
        <v>0</v>
      </c>
      <c r="R63" s="84"/>
      <c r="S63" s="88">
        <f>S59*S61</f>
        <v>-17972.944550958018</v>
      </c>
      <c r="T63" s="88">
        <f>T59*T61</f>
        <v>-281576.13129834225</v>
      </c>
      <c r="U63" s="84"/>
      <c r="V63" s="88">
        <f>V59*V61</f>
        <v>-12616.219154274868</v>
      </c>
      <c r="W63" s="88">
        <f>W59*W61</f>
        <v>-197654.10008363958</v>
      </c>
      <c r="X63" s="84"/>
      <c r="Y63" s="88">
        <f>Y59*Y61</f>
        <v>10680.053377567276</v>
      </c>
      <c r="Z63" s="88">
        <f>Z59*Z61</f>
        <v>167320.836248554</v>
      </c>
      <c r="AA63" s="84"/>
      <c r="AB63" s="88">
        <f>AB59*AB61</f>
        <v>10348.418462600906</v>
      </c>
      <c r="AC63" s="88">
        <f>AC59*AC61</f>
        <v>162125.22258074756</v>
      </c>
      <c r="AD63" s="84"/>
      <c r="AE63" s="88">
        <f>AE59*AE61</f>
        <v>10016.783547634539</v>
      </c>
      <c r="AF63" s="88">
        <f>AF59*AF61</f>
        <v>156929.6089129411</v>
      </c>
      <c r="AG63" s="84"/>
      <c r="AH63" s="88">
        <f>AH59*AH61</f>
        <v>3577.9825792450529</v>
      </c>
      <c r="AI63" s="88">
        <f>AI59*AI61</f>
        <v>56055.060408172489</v>
      </c>
      <c r="AJ63" s="84"/>
      <c r="AK63" s="88">
        <f>AK59*AK61</f>
        <v>0</v>
      </c>
      <c r="AL63" s="88">
        <f>AL59*AL61</f>
        <v>0</v>
      </c>
      <c r="AM63" s="84"/>
      <c r="AN63" s="88">
        <f>AN59*AN61</f>
        <v>0</v>
      </c>
      <c r="AO63" s="88">
        <f>AO59*AO61</f>
        <v>0</v>
      </c>
      <c r="AP63" s="84"/>
      <c r="AQ63" s="88">
        <f>AQ59*AQ61</f>
        <v>0</v>
      </c>
      <c r="AR63" s="88">
        <f>AR59*AR61</f>
        <v>0</v>
      </c>
      <c r="AS63" s="84"/>
      <c r="AT63" s="88">
        <f>AT59*AT61</f>
        <v>0</v>
      </c>
      <c r="AU63" s="88">
        <f>AU59*AU61</f>
        <v>0</v>
      </c>
      <c r="AV63" s="84"/>
      <c r="AW63" s="88">
        <f>AW59*AW61</f>
        <v>0</v>
      </c>
      <c r="AX63" s="88">
        <f>AX59*AX61</f>
        <v>0</v>
      </c>
    </row>
    <row r="64" spans="1:50" x14ac:dyDescent="0.3">
      <c r="A64" s="89" t="s">
        <v>85</v>
      </c>
      <c r="B64" s="1"/>
      <c r="C64" s="1"/>
      <c r="D64" s="1"/>
      <c r="E64" s="1"/>
      <c r="F64" s="1"/>
      <c r="G64" s="79"/>
      <c r="H64" s="79"/>
      <c r="I64" s="1"/>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row>
    <row r="65" spans="1:50" x14ac:dyDescent="0.3">
      <c r="A65" s="79" t="s">
        <v>84</v>
      </c>
      <c r="B65" s="1"/>
      <c r="C65" s="1"/>
      <c r="D65" s="1"/>
      <c r="E65" s="1"/>
      <c r="F65" s="1"/>
      <c r="G65" s="90">
        <f>G63/(1-G61)</f>
        <v>0</v>
      </c>
      <c r="H65" s="90">
        <f>H63/(1-H61)</f>
        <v>0</v>
      </c>
      <c r="I65" s="1"/>
      <c r="J65" s="90">
        <f>J63/(1-J61)</f>
        <v>0</v>
      </c>
      <c r="K65" s="90">
        <f>K63/(1-K61)</f>
        <v>0</v>
      </c>
      <c r="L65" s="91"/>
      <c r="M65" s="50">
        <f>M63/(1-M61)</f>
        <v>0</v>
      </c>
      <c r="N65" s="50">
        <f>N63/(1-N61)</f>
        <v>0</v>
      </c>
      <c r="O65" s="91"/>
      <c r="P65" s="50">
        <f>P63/(1-P61)</f>
        <v>0</v>
      </c>
      <c r="Q65" s="50">
        <f>Q63/(1-Q61)</f>
        <v>0</v>
      </c>
      <c r="R65" s="84"/>
      <c r="S65" s="50">
        <f>S63/(1-S61)</f>
        <v>-24452.98578361635</v>
      </c>
      <c r="T65" s="50">
        <f>T63/(1-T61)</f>
        <v>-383096.77727665612</v>
      </c>
      <c r="U65" s="91"/>
      <c r="V65" s="50">
        <f>V63/(1-V61)</f>
        <v>-17164.924019421589</v>
      </c>
      <c r="W65" s="50">
        <f>W63/(1-W61)</f>
        <v>-268917.14297093824</v>
      </c>
      <c r="X65" s="84"/>
      <c r="Y65" s="50">
        <f>Y63/(1-Y61)</f>
        <v>14530.684867438471</v>
      </c>
      <c r="Z65" s="50">
        <f>Z63/(1-Z61)</f>
        <v>227647.39625653607</v>
      </c>
      <c r="AA65" s="84"/>
      <c r="AB65" s="50">
        <f>AB63/(1-AB61)</f>
        <v>14079.480901497833</v>
      </c>
      <c r="AC65" s="50">
        <f>AC63/(1-AC61)</f>
        <v>220578.53412346609</v>
      </c>
      <c r="AD65" s="84"/>
      <c r="AE65" s="50">
        <f>AE63/(1-AE61)</f>
        <v>13628.276935557196</v>
      </c>
      <c r="AF65" s="50">
        <f>AF63/(1-AF61)</f>
        <v>213509.67199039605</v>
      </c>
      <c r="AG65" s="84"/>
      <c r="AH65" s="50">
        <f>AH63/(1-AH61)</f>
        <v>4868.0035091769432</v>
      </c>
      <c r="AI65" s="50">
        <f>AI63/(1-AI61)</f>
        <v>76265.388310438764</v>
      </c>
      <c r="AJ65" s="84"/>
      <c r="AK65" s="50">
        <f>AK63/(1-AK61)</f>
        <v>0</v>
      </c>
      <c r="AL65" s="50">
        <f>AL63/(1-AL61)</f>
        <v>0</v>
      </c>
      <c r="AM65" s="84"/>
      <c r="AN65" s="50">
        <f>AN63/(1-AN61)</f>
        <v>0</v>
      </c>
      <c r="AO65" s="50">
        <f>AO63/(1-AO61)</f>
        <v>0</v>
      </c>
      <c r="AP65" s="84"/>
      <c r="AQ65" s="50">
        <f>AQ63/(1-AQ61)</f>
        <v>0</v>
      </c>
      <c r="AR65" s="50">
        <f>AR63/(1-AR61)</f>
        <v>0</v>
      </c>
      <c r="AS65" s="84"/>
      <c r="AT65" s="50">
        <f>AT63/(1-AT61)</f>
        <v>0</v>
      </c>
      <c r="AU65" s="50">
        <f>AU63/(1-AU61)</f>
        <v>0</v>
      </c>
      <c r="AV65" s="84"/>
      <c r="AW65" s="50">
        <f>AW63/(1-AW61)</f>
        <v>0</v>
      </c>
      <c r="AX65" s="50">
        <f>AX63/(1-AX61)</f>
        <v>0</v>
      </c>
    </row>
    <row r="66" spans="1:50" x14ac:dyDescent="0.3">
      <c r="A66" s="81" t="s">
        <v>86</v>
      </c>
      <c r="B66" s="1"/>
      <c r="C66" s="1"/>
      <c r="D66" s="1"/>
      <c r="E66" s="1"/>
      <c r="F66" s="1"/>
      <c r="G66" s="92">
        <f>+G65</f>
        <v>0</v>
      </c>
      <c r="H66" s="92">
        <f>+H65</f>
        <v>0</v>
      </c>
      <c r="I66" s="1"/>
      <c r="J66" s="92">
        <f>+J65</f>
        <v>0</v>
      </c>
      <c r="K66" s="92">
        <f>+K65</f>
        <v>0</v>
      </c>
      <c r="L66" s="93"/>
      <c r="M66" s="92">
        <f>+M65</f>
        <v>0</v>
      </c>
      <c r="N66" s="92">
        <f>+N65</f>
        <v>0</v>
      </c>
      <c r="O66" s="93"/>
      <c r="P66" s="92">
        <f>+P65</f>
        <v>0</v>
      </c>
      <c r="Q66" s="92">
        <f>+Q65</f>
        <v>0</v>
      </c>
      <c r="R66" s="93"/>
      <c r="S66" s="92">
        <f>+S65</f>
        <v>-24452.98578361635</v>
      </c>
      <c r="T66" s="92">
        <f>+T65</f>
        <v>-383096.77727665612</v>
      </c>
      <c r="U66" s="93"/>
      <c r="V66" s="92">
        <f>+V65</f>
        <v>-17164.924019421589</v>
      </c>
      <c r="W66" s="92">
        <f>+W65</f>
        <v>-268917.14297093824</v>
      </c>
      <c r="X66" s="93"/>
      <c r="Y66" s="92">
        <f>+Y65</f>
        <v>14530.684867438471</v>
      </c>
      <c r="Z66" s="92">
        <f>+Z65</f>
        <v>227647.39625653607</v>
      </c>
      <c r="AA66" s="93"/>
      <c r="AB66" s="92">
        <f>+AB65</f>
        <v>14079.480901497833</v>
      </c>
      <c r="AC66" s="92">
        <f>+AC65</f>
        <v>220578.53412346609</v>
      </c>
      <c r="AD66" s="93"/>
      <c r="AE66" s="92">
        <f>+AE65</f>
        <v>13628.276935557196</v>
      </c>
      <c r="AF66" s="92">
        <f>+AF65</f>
        <v>213509.67199039605</v>
      </c>
      <c r="AG66" s="93"/>
      <c r="AH66" s="92">
        <f>+AH65</f>
        <v>4868.0035091769432</v>
      </c>
      <c r="AI66" s="92">
        <f>+AI65</f>
        <v>76265.388310438764</v>
      </c>
      <c r="AJ66" s="93"/>
      <c r="AK66" s="92">
        <f>+AK65</f>
        <v>0</v>
      </c>
      <c r="AL66" s="92">
        <f>+AL65</f>
        <v>0</v>
      </c>
      <c r="AM66" s="93"/>
      <c r="AN66" s="92">
        <f>+AN65</f>
        <v>0</v>
      </c>
      <c r="AO66" s="92">
        <f>+AO65</f>
        <v>0</v>
      </c>
      <c r="AP66" s="93"/>
      <c r="AQ66" s="92">
        <f>+AQ65</f>
        <v>0</v>
      </c>
      <c r="AR66" s="92">
        <f>+AR65</f>
        <v>0</v>
      </c>
      <c r="AS66" s="93"/>
      <c r="AT66" s="92">
        <f>+AT65</f>
        <v>0</v>
      </c>
      <c r="AU66" s="92">
        <f>+AU65</f>
        <v>0</v>
      </c>
      <c r="AV66" s="93"/>
      <c r="AW66" s="92">
        <f>+AW65</f>
        <v>0</v>
      </c>
      <c r="AX66" s="92">
        <f>+AX65</f>
        <v>0</v>
      </c>
    </row>
    <row r="67" spans="1:50" x14ac:dyDescent="0.3">
      <c r="A67" s="1"/>
      <c r="B67" s="77"/>
      <c r="C67" s="77"/>
      <c r="D67" s="77"/>
      <c r="E67" s="77"/>
      <c r="F67" s="77"/>
      <c r="G67" s="77"/>
      <c r="H67" s="77"/>
      <c r="I67" s="77"/>
      <c r="J67" s="77"/>
      <c r="K67" s="77"/>
      <c r="L67" s="77"/>
      <c r="M67" s="77"/>
      <c r="N67" s="77"/>
      <c r="O67" s="77"/>
      <c r="P67" s="77"/>
      <c r="Q67" s="77"/>
      <c r="R67" s="77"/>
      <c r="S67" s="77"/>
      <c r="T67" s="94"/>
      <c r="U67" s="94"/>
      <c r="V67" s="94"/>
      <c r="W67" s="94"/>
      <c r="X67" s="1"/>
      <c r="Y67" s="1"/>
      <c r="Z67" s="1"/>
      <c r="AA67" s="1"/>
      <c r="AB67" s="1"/>
      <c r="AC67" s="1"/>
      <c r="AD67" s="1"/>
      <c r="AE67" s="1"/>
      <c r="AF67" s="1"/>
      <c r="AG67" s="1"/>
      <c r="AH67" s="1"/>
      <c r="AI67" s="1"/>
      <c r="AJ67" s="1"/>
      <c r="AK67" s="1"/>
      <c r="AL67" s="1"/>
    </row>
    <row r="68" spans="1:50" ht="15" thickBot="1" x14ac:dyDescent="0.35">
      <c r="A68" s="1"/>
      <c r="B68" s="77"/>
      <c r="C68" s="77"/>
      <c r="D68" s="77"/>
      <c r="E68" s="77"/>
      <c r="F68" s="77"/>
      <c r="G68" s="77"/>
      <c r="H68" s="77"/>
      <c r="I68" s="77"/>
      <c r="J68" s="77"/>
      <c r="K68" s="77"/>
      <c r="L68" s="95"/>
      <c r="M68" s="77"/>
      <c r="N68" s="77"/>
      <c r="O68" s="77"/>
      <c r="P68" s="77"/>
      <c r="Q68" s="77"/>
      <c r="R68" s="77"/>
      <c r="S68" s="77"/>
      <c r="T68" s="94"/>
      <c r="U68" s="94"/>
      <c r="V68" s="94"/>
      <c r="W68" s="94"/>
      <c r="X68" s="1"/>
      <c r="Y68" s="1"/>
      <c r="Z68" s="1"/>
      <c r="AA68" s="1"/>
      <c r="AB68" s="1"/>
      <c r="AC68" s="1"/>
      <c r="AD68" s="1"/>
      <c r="AE68" s="1"/>
      <c r="AF68" s="1"/>
      <c r="AG68" s="1"/>
      <c r="AH68" s="1"/>
      <c r="AI68" s="1"/>
      <c r="AJ68" s="1"/>
      <c r="AK68" s="1"/>
      <c r="AL68" s="1"/>
    </row>
    <row r="69" spans="1:50" ht="15" thickBot="1" x14ac:dyDescent="0.35">
      <c r="A69" s="96"/>
      <c r="B69" s="96"/>
      <c r="C69" s="96"/>
      <c r="D69" s="96"/>
      <c r="E69" s="96"/>
      <c r="F69" s="96"/>
      <c r="G69" s="97">
        <v>2015</v>
      </c>
      <c r="H69" s="97">
        <v>2016</v>
      </c>
      <c r="I69" s="97">
        <v>2017</v>
      </c>
      <c r="J69" s="97">
        <v>2018</v>
      </c>
      <c r="K69" s="97">
        <v>2019</v>
      </c>
      <c r="L69" s="97">
        <v>2020</v>
      </c>
      <c r="M69" s="97">
        <v>2021</v>
      </c>
      <c r="N69" s="97">
        <v>2022</v>
      </c>
      <c r="O69" s="97">
        <v>2023</v>
      </c>
      <c r="P69" s="97">
        <v>2024</v>
      </c>
      <c r="Q69" s="97">
        <v>2025</v>
      </c>
      <c r="R69" s="97">
        <v>2026</v>
      </c>
      <c r="S69" s="97">
        <v>2027</v>
      </c>
      <c r="T69" s="97">
        <v>2028</v>
      </c>
      <c r="U69" s="97">
        <v>2029</v>
      </c>
      <c r="V69" s="1"/>
      <c r="W69" s="1"/>
      <c r="X69" s="1"/>
      <c r="Y69" s="1"/>
      <c r="Z69" s="1"/>
      <c r="AA69" s="1"/>
      <c r="AB69" s="1"/>
      <c r="AC69" s="1"/>
    </row>
    <row r="70" spans="1:50" x14ac:dyDescent="0.3">
      <c r="A70" s="98" t="s">
        <v>87</v>
      </c>
      <c r="B70" s="99"/>
      <c r="C70" s="99"/>
      <c r="D70" s="99"/>
      <c r="E70" s="99"/>
      <c r="F70" s="99"/>
      <c r="G70" s="99"/>
      <c r="H70" s="99"/>
      <c r="I70" s="99"/>
      <c r="J70" s="99"/>
      <c r="K70" s="100"/>
      <c r="L70" s="100"/>
      <c r="M70" s="100"/>
      <c r="N70" s="1"/>
      <c r="O70" s="100"/>
      <c r="P70" s="1"/>
      <c r="Q70" s="1"/>
      <c r="R70" s="1"/>
      <c r="S70" s="1"/>
      <c r="T70" s="1"/>
      <c r="U70" s="1"/>
      <c r="V70" s="1"/>
      <c r="W70" s="1"/>
      <c r="X70" s="1"/>
      <c r="Y70" s="1"/>
      <c r="Z70" s="1"/>
      <c r="AA70" s="1"/>
      <c r="AB70" s="1"/>
      <c r="AC70" s="1"/>
    </row>
    <row r="71" spans="1:50" x14ac:dyDescent="0.3">
      <c r="A71" s="101" t="s">
        <v>88</v>
      </c>
      <c r="B71" s="111">
        <v>4.8615259919777607</v>
      </c>
      <c r="C71" s="111">
        <v>4.8615259919777607</v>
      </c>
      <c r="D71" s="111">
        <v>4.8615259919777607</v>
      </c>
      <c r="E71" s="111">
        <v>4.8615259919777607</v>
      </c>
      <c r="H71" s="103"/>
      <c r="I71" s="103"/>
      <c r="J71" s="103"/>
      <c r="L71" s="50"/>
      <c r="M71" s="50"/>
      <c r="N71" s="1"/>
      <c r="O71" s="50"/>
      <c r="P71" s="1"/>
      <c r="Q71" s="1"/>
      <c r="R71" s="1"/>
      <c r="S71" s="1"/>
      <c r="T71" s="1"/>
      <c r="U71" s="1"/>
      <c r="V71" s="1"/>
      <c r="W71" s="1"/>
      <c r="X71" s="1"/>
      <c r="Y71" s="1"/>
      <c r="Z71" s="1"/>
      <c r="AA71" s="1"/>
      <c r="AB71" s="1"/>
      <c r="AC71" s="1"/>
    </row>
    <row r="72" spans="1:50" x14ac:dyDescent="0.3">
      <c r="A72" s="96" t="s">
        <v>89</v>
      </c>
      <c r="B72" s="96"/>
      <c r="C72" s="96"/>
      <c r="D72" s="96"/>
      <c r="E72" s="96"/>
      <c r="F72" s="96"/>
      <c r="G72" s="104"/>
      <c r="H72" s="86">
        <f t="shared" ref="H72:U72" si="15">G74</f>
        <v>0</v>
      </c>
      <c r="I72" s="86">
        <f t="shared" si="15"/>
        <v>0</v>
      </c>
      <c r="J72" s="86">
        <f t="shared" si="15"/>
        <v>0</v>
      </c>
      <c r="K72" s="86">
        <f t="shared" si="15"/>
        <v>0</v>
      </c>
      <c r="L72" s="86">
        <f t="shared" si="15"/>
        <v>2975336.9042067779</v>
      </c>
      <c r="M72" s="86">
        <f t="shared" si="15"/>
        <v>2975336.9042067779</v>
      </c>
      <c r="N72" s="86">
        <f t="shared" si="15"/>
        <v>2975336.9042067779</v>
      </c>
      <c r="O72" s="86">
        <f t="shared" si="15"/>
        <v>2975336.9042067779</v>
      </c>
      <c r="P72" s="86">
        <f t="shared" si="15"/>
        <v>2975336.9042067779</v>
      </c>
      <c r="Q72" s="86">
        <f t="shared" si="15"/>
        <v>2975336.9042067779</v>
      </c>
      <c r="R72" s="86">
        <f t="shared" si="15"/>
        <v>2975336.9042067779</v>
      </c>
      <c r="S72" s="86">
        <f t="shared" si="15"/>
        <v>2975336.9042067779</v>
      </c>
      <c r="T72" s="86">
        <f t="shared" si="15"/>
        <v>2975336.9042067779</v>
      </c>
      <c r="U72" s="86">
        <f t="shared" si="15"/>
        <v>2975336.9042067779</v>
      </c>
      <c r="V72" s="1"/>
      <c r="W72" s="1"/>
      <c r="X72" s="1"/>
      <c r="Y72" s="1"/>
      <c r="Z72" s="1"/>
      <c r="AA72" s="1"/>
      <c r="AB72" s="1"/>
      <c r="AC72" s="1"/>
    </row>
    <row r="73" spans="1:50" x14ac:dyDescent="0.3">
      <c r="A73" s="96" t="s">
        <v>90</v>
      </c>
      <c r="B73" s="96"/>
      <c r="C73" s="96"/>
      <c r="D73" s="96"/>
      <c r="E73" s="96"/>
      <c r="F73" s="96"/>
      <c r="G73" s="100">
        <v>0</v>
      </c>
      <c r="H73" s="100">
        <v>0</v>
      </c>
      <c r="I73" s="100">
        <v>0</v>
      </c>
      <c r="J73" s="100">
        <v>0</v>
      </c>
      <c r="K73" s="100">
        <f>'App.2-FA Proposed REG ISA'!G35</f>
        <v>2975336.9042067779</v>
      </c>
      <c r="L73" s="100">
        <f>'App.2-FA Proposed REG ISA'!H62</f>
        <v>0</v>
      </c>
      <c r="M73" s="100">
        <f>'App.2-FA Proposed REG ISA'!I62</f>
        <v>0</v>
      </c>
      <c r="N73" s="100">
        <f>'App.2-FA Proposed REG ISA'!J62</f>
        <v>0</v>
      </c>
      <c r="O73" s="100">
        <f>'App.2-FA Proposed REG ISA'!K62</f>
        <v>0</v>
      </c>
      <c r="P73" s="100">
        <f>'App.2-FA Proposed REG ISA'!L62</f>
        <v>0</v>
      </c>
      <c r="Q73" s="100">
        <f>'App.2-FA Proposed REG ISA'!M62</f>
        <v>0</v>
      </c>
      <c r="R73" s="100">
        <f>'App.2-FA Proposed REG ISA'!N62</f>
        <v>0</v>
      </c>
      <c r="S73" s="100">
        <f>'App.2-FA Proposed REG ISA'!O62</f>
        <v>0</v>
      </c>
      <c r="T73" s="100">
        <f>'App.2-FA Proposed REG ISA'!P62</f>
        <v>0</v>
      </c>
      <c r="U73" s="100">
        <f>'App.2-FA Proposed REG ISA'!Q62</f>
        <v>0</v>
      </c>
      <c r="V73" s="1"/>
      <c r="W73" s="105"/>
      <c r="X73" s="1"/>
      <c r="Y73" s="1"/>
      <c r="Z73" s="1"/>
      <c r="AA73" s="1"/>
      <c r="AB73" s="1"/>
      <c r="AC73" s="1"/>
    </row>
    <row r="74" spans="1:50" x14ac:dyDescent="0.3">
      <c r="A74" s="96" t="s">
        <v>91</v>
      </c>
      <c r="B74" s="96"/>
      <c r="C74" s="96"/>
      <c r="D74" s="96"/>
      <c r="E74" s="96"/>
      <c r="F74" s="96"/>
      <c r="G74" s="86">
        <f t="shared" ref="G74:P74" si="16">SUM(G72:G73)</f>
        <v>0</v>
      </c>
      <c r="H74" s="86">
        <f t="shared" si="16"/>
        <v>0</v>
      </c>
      <c r="I74" s="86">
        <f t="shared" si="16"/>
        <v>0</v>
      </c>
      <c r="J74" s="86">
        <f t="shared" si="16"/>
        <v>0</v>
      </c>
      <c r="K74" s="86">
        <f t="shared" si="16"/>
        <v>2975336.9042067779</v>
      </c>
      <c r="L74" s="86">
        <f t="shared" si="16"/>
        <v>2975336.9042067779</v>
      </c>
      <c r="M74" s="86">
        <f t="shared" si="16"/>
        <v>2975336.9042067779</v>
      </c>
      <c r="N74" s="86">
        <f t="shared" si="16"/>
        <v>2975336.9042067779</v>
      </c>
      <c r="O74" s="86">
        <f t="shared" si="16"/>
        <v>2975336.9042067779</v>
      </c>
      <c r="P74" s="86">
        <f t="shared" si="16"/>
        <v>2975336.9042067779</v>
      </c>
      <c r="Q74" s="86">
        <f>SUM(Q72:Q73)</f>
        <v>2975336.9042067779</v>
      </c>
      <c r="R74" s="86">
        <f t="shared" ref="R74:U74" si="17">SUM(R72:R73)</f>
        <v>2975336.9042067779</v>
      </c>
      <c r="S74" s="86">
        <f t="shared" si="17"/>
        <v>2975336.9042067779</v>
      </c>
      <c r="T74" s="86">
        <f t="shared" si="17"/>
        <v>2975336.9042067779</v>
      </c>
      <c r="U74" s="86">
        <f t="shared" si="17"/>
        <v>2975336.9042067779</v>
      </c>
      <c r="V74" s="1"/>
      <c r="W74" s="1"/>
      <c r="X74" s="1"/>
      <c r="Y74" s="1"/>
      <c r="Z74" s="1"/>
      <c r="AA74" s="1"/>
      <c r="AB74" s="1"/>
      <c r="AC74" s="1"/>
    </row>
    <row r="75" spans="1:50" x14ac:dyDescent="0.3">
      <c r="A75" s="96"/>
      <c r="B75" s="96"/>
      <c r="C75" s="96"/>
      <c r="D75" s="96"/>
      <c r="E75" s="96"/>
      <c r="F75" s="96"/>
      <c r="G75" s="84"/>
      <c r="H75" s="84"/>
      <c r="I75" s="84"/>
      <c r="J75" s="84"/>
      <c r="K75" s="84"/>
      <c r="L75" s="84"/>
      <c r="M75" s="50"/>
      <c r="N75" s="1"/>
      <c r="O75" s="50"/>
      <c r="P75" s="1"/>
      <c r="Q75" s="1"/>
      <c r="R75" s="1"/>
      <c r="S75" s="1"/>
      <c r="T75" s="1"/>
      <c r="U75" s="1"/>
      <c r="V75" s="1"/>
      <c r="W75" s="1"/>
      <c r="X75" s="1"/>
      <c r="Y75" s="1"/>
      <c r="Z75" s="1"/>
      <c r="AA75" s="1"/>
      <c r="AB75" s="1"/>
      <c r="AC75" s="1"/>
    </row>
    <row r="76" spans="1:50" x14ac:dyDescent="0.3">
      <c r="A76" s="96" t="s">
        <v>92</v>
      </c>
      <c r="B76" s="96"/>
      <c r="C76" s="96"/>
      <c r="D76" s="96"/>
      <c r="E76" s="96"/>
      <c r="F76" s="96"/>
      <c r="G76" s="102"/>
      <c r="H76" s="86">
        <f>+G79</f>
        <v>0</v>
      </c>
      <c r="I76" s="86">
        <f t="shared" ref="I76:U76" si="18">+H79</f>
        <v>0</v>
      </c>
      <c r="J76" s="86">
        <f t="shared" si="18"/>
        <v>0</v>
      </c>
      <c r="K76" s="86">
        <f t="shared" si="18"/>
        <v>0</v>
      </c>
      <c r="L76" s="86">
        <f t="shared" si="18"/>
        <v>306008.53611772571</v>
      </c>
      <c r="M76" s="86">
        <f t="shared" si="18"/>
        <v>918025.60835317709</v>
      </c>
      <c r="N76" s="86">
        <f t="shared" si="18"/>
        <v>1530042.6805886286</v>
      </c>
      <c r="O76" s="86">
        <f t="shared" si="18"/>
        <v>2142059.7528240802</v>
      </c>
      <c r="P76" s="86">
        <f t="shared" si="18"/>
        <v>2754076.8250595317</v>
      </c>
      <c r="Q76" s="86">
        <f t="shared" si="18"/>
        <v>2975336.9042067779</v>
      </c>
      <c r="R76" s="86">
        <f t="shared" si="18"/>
        <v>2975336.9042067779</v>
      </c>
      <c r="S76" s="86">
        <f t="shared" si="18"/>
        <v>2975336.9042067779</v>
      </c>
      <c r="T76" s="86">
        <f t="shared" si="18"/>
        <v>2975336.9042067779</v>
      </c>
      <c r="U76" s="86">
        <f t="shared" si="18"/>
        <v>2975336.9042067779</v>
      </c>
      <c r="V76" s="1"/>
      <c r="W76" s="1"/>
      <c r="X76" s="1"/>
      <c r="Y76" s="1"/>
      <c r="Z76" s="1"/>
      <c r="AA76" s="1"/>
      <c r="AB76" s="1"/>
      <c r="AC76" s="1"/>
    </row>
    <row r="77" spans="1:50" x14ac:dyDescent="0.3">
      <c r="A77" s="96" t="s">
        <v>93</v>
      </c>
      <c r="B77" s="96"/>
      <c r="C77" s="96"/>
      <c r="D77" s="96"/>
      <c r="E77" s="96"/>
      <c r="F77" s="96"/>
      <c r="G77" s="84">
        <f>IF(ISERROR(G72/$C$71), 0, G72/$C$71)</f>
        <v>0</v>
      </c>
      <c r="H77" s="84">
        <f t="shared" ref="H77:O77" si="19">IF(ISERROR(H72/$C$71), 0, H72/$C$71)</f>
        <v>0</v>
      </c>
      <c r="I77" s="84">
        <f t="shared" si="19"/>
        <v>0</v>
      </c>
      <c r="J77" s="84">
        <f t="shared" si="19"/>
        <v>0</v>
      </c>
      <c r="K77" s="84">
        <f t="shared" si="19"/>
        <v>0</v>
      </c>
      <c r="L77" s="84">
        <f t="shared" si="19"/>
        <v>612017.07223545143</v>
      </c>
      <c r="M77" s="84">
        <f t="shared" si="19"/>
        <v>612017.07223545143</v>
      </c>
      <c r="N77" s="84">
        <f t="shared" si="19"/>
        <v>612017.07223545143</v>
      </c>
      <c r="O77" s="84">
        <f t="shared" si="19"/>
        <v>612017.07223545143</v>
      </c>
      <c r="P77" s="84">
        <f>IF(ISERROR(P72/$C$71), 0, IF((P72/$C$71+P76)&gt;P72,P72-P76,P72/$C$71))</f>
        <v>221260.0791472462</v>
      </c>
      <c r="Q77" s="84">
        <f>IF(ISERROR(Q72/$C$71), 0, IF((Q72/$C$71+Q76)&gt;Q72,Q72-Q76,Q72/$C$71))</f>
        <v>0</v>
      </c>
      <c r="R77" s="84">
        <f t="shared" ref="R77:U77" si="20">IF(ISERROR(R72/$C$71), 0, IF((R72/$C$71+R76)&gt;R72,R72-R76,R72/$C$71))</f>
        <v>0</v>
      </c>
      <c r="S77" s="84">
        <f t="shared" si="20"/>
        <v>0</v>
      </c>
      <c r="T77" s="84">
        <f t="shared" si="20"/>
        <v>0</v>
      </c>
      <c r="U77" s="84">
        <f t="shared" si="20"/>
        <v>0</v>
      </c>
      <c r="V77" s="1"/>
      <c r="W77" s="1"/>
      <c r="X77" s="1"/>
      <c r="Y77" s="1"/>
      <c r="Z77" s="1"/>
      <c r="AA77" s="1"/>
      <c r="AB77" s="1"/>
      <c r="AC77" s="1"/>
    </row>
    <row r="78" spans="1:50" x14ac:dyDescent="0.3">
      <c r="A78" s="96" t="s">
        <v>94</v>
      </c>
      <c r="B78" s="96"/>
      <c r="C78" s="1"/>
      <c r="D78" s="1"/>
      <c r="E78" s="1"/>
      <c r="F78" s="1"/>
      <c r="G78" s="50">
        <f>G73/$C$71/2</f>
        <v>0</v>
      </c>
      <c r="H78" s="50">
        <f t="shared" ref="H78:P78" si="21">H73/$C$71/2</f>
        <v>0</v>
      </c>
      <c r="I78" s="50">
        <f t="shared" si="21"/>
        <v>0</v>
      </c>
      <c r="J78" s="50">
        <f t="shared" si="21"/>
        <v>0</v>
      </c>
      <c r="K78" s="50">
        <f t="shared" si="21"/>
        <v>306008.53611772571</v>
      </c>
      <c r="L78" s="50">
        <f t="shared" si="21"/>
        <v>0</v>
      </c>
      <c r="M78" s="50">
        <f t="shared" si="21"/>
        <v>0</v>
      </c>
      <c r="N78" s="50">
        <f t="shared" si="21"/>
        <v>0</v>
      </c>
      <c r="O78" s="50">
        <f t="shared" si="21"/>
        <v>0</v>
      </c>
      <c r="P78" s="50">
        <f t="shared" si="21"/>
        <v>0</v>
      </c>
      <c r="Q78" s="50">
        <f>Q73/$C$71/2</f>
        <v>0</v>
      </c>
      <c r="R78" s="50">
        <f t="shared" ref="R78:U78" si="22">R73/$C$71/2</f>
        <v>0</v>
      </c>
      <c r="S78" s="50">
        <f t="shared" si="22"/>
        <v>0</v>
      </c>
      <c r="T78" s="50">
        <f t="shared" si="22"/>
        <v>0</v>
      </c>
      <c r="U78" s="50">
        <f t="shared" si="22"/>
        <v>0</v>
      </c>
      <c r="V78" s="1"/>
      <c r="W78" s="1"/>
      <c r="X78" s="1"/>
      <c r="Y78" s="1"/>
      <c r="Z78" s="1"/>
      <c r="AA78" s="1"/>
      <c r="AB78" s="1"/>
      <c r="AC78" s="1"/>
    </row>
    <row r="79" spans="1:50" x14ac:dyDescent="0.3">
      <c r="A79" s="96" t="s">
        <v>95</v>
      </c>
      <c r="B79" s="96"/>
      <c r="C79" s="96"/>
      <c r="D79" s="96"/>
      <c r="E79" s="96"/>
      <c r="F79" s="96"/>
      <c r="G79" s="86">
        <f t="shared" ref="G79:P79" si="23">SUM(G76+G77+G78)</f>
        <v>0</v>
      </c>
      <c r="H79" s="86">
        <f t="shared" si="23"/>
        <v>0</v>
      </c>
      <c r="I79" s="86">
        <f t="shared" si="23"/>
        <v>0</v>
      </c>
      <c r="J79" s="86">
        <f t="shared" si="23"/>
        <v>0</v>
      </c>
      <c r="K79" s="86">
        <f t="shared" si="23"/>
        <v>306008.53611772571</v>
      </c>
      <c r="L79" s="86">
        <f t="shared" si="23"/>
        <v>918025.60835317709</v>
      </c>
      <c r="M79" s="86">
        <f t="shared" si="23"/>
        <v>1530042.6805886286</v>
      </c>
      <c r="N79" s="86">
        <f t="shared" si="23"/>
        <v>2142059.7528240802</v>
      </c>
      <c r="O79" s="86">
        <f t="shared" si="23"/>
        <v>2754076.8250595317</v>
      </c>
      <c r="P79" s="86">
        <f t="shared" si="23"/>
        <v>2975336.9042067779</v>
      </c>
      <c r="Q79" s="86">
        <f>SUM(Q76+Q77+Q78)</f>
        <v>2975336.9042067779</v>
      </c>
      <c r="R79" s="86">
        <f t="shared" ref="R79:U79" si="24">SUM(R76+R77+R78)</f>
        <v>2975336.9042067779</v>
      </c>
      <c r="S79" s="86">
        <f t="shared" si="24"/>
        <v>2975336.9042067779</v>
      </c>
      <c r="T79" s="86">
        <f t="shared" si="24"/>
        <v>2975336.9042067779</v>
      </c>
      <c r="U79" s="86">
        <f t="shared" si="24"/>
        <v>2975336.9042067779</v>
      </c>
      <c r="V79" s="1"/>
      <c r="W79" s="1"/>
      <c r="X79" s="1"/>
      <c r="Y79" s="1"/>
      <c r="Z79" s="1"/>
      <c r="AA79" s="1"/>
      <c r="AB79" s="1"/>
      <c r="AC79" s="1"/>
    </row>
    <row r="80" spans="1:50" x14ac:dyDescent="0.3">
      <c r="A80" s="96"/>
      <c r="B80" s="96"/>
      <c r="C80" s="96"/>
      <c r="D80" s="96"/>
      <c r="E80" s="96"/>
      <c r="F80" s="96"/>
      <c r="G80" s="50"/>
      <c r="H80" s="50"/>
      <c r="I80" s="50"/>
      <c r="J80" s="50"/>
      <c r="K80" s="50"/>
      <c r="L80" s="50"/>
      <c r="M80" s="50"/>
      <c r="N80" s="50"/>
      <c r="O80" s="50"/>
      <c r="P80" s="50"/>
      <c r="Q80" s="50"/>
      <c r="R80" s="50"/>
      <c r="S80" s="50"/>
      <c r="T80" s="50"/>
      <c r="U80" s="50"/>
      <c r="V80" s="105"/>
      <c r="W80" s="1"/>
      <c r="X80" s="1"/>
      <c r="Y80" s="1"/>
      <c r="Z80" s="1"/>
      <c r="AA80" s="1"/>
      <c r="AB80" s="1"/>
      <c r="AC80" s="1"/>
    </row>
    <row r="81" spans="1:29" x14ac:dyDescent="0.3">
      <c r="A81" s="96" t="s">
        <v>96</v>
      </c>
      <c r="B81" s="96"/>
      <c r="C81" s="96"/>
      <c r="D81" s="96"/>
      <c r="E81" s="96"/>
      <c r="F81" s="96"/>
      <c r="G81" s="50">
        <f t="shared" ref="G81:P81" si="25">G72-G76</f>
        <v>0</v>
      </c>
      <c r="H81" s="50">
        <f t="shared" si="25"/>
        <v>0</v>
      </c>
      <c r="I81" s="50">
        <f t="shared" si="25"/>
        <v>0</v>
      </c>
      <c r="J81" s="50">
        <f t="shared" si="25"/>
        <v>0</v>
      </c>
      <c r="K81" s="50">
        <f t="shared" si="25"/>
        <v>0</v>
      </c>
      <c r="L81" s="50">
        <f t="shared" si="25"/>
        <v>2669328.3680890524</v>
      </c>
      <c r="M81" s="50">
        <f t="shared" si="25"/>
        <v>2057311.2958536008</v>
      </c>
      <c r="N81" s="50">
        <f t="shared" si="25"/>
        <v>1445294.2236181493</v>
      </c>
      <c r="O81" s="50">
        <f t="shared" si="25"/>
        <v>833277.15138269775</v>
      </c>
      <c r="P81" s="50">
        <f t="shared" si="25"/>
        <v>221260.0791472462</v>
      </c>
      <c r="Q81" s="50">
        <f>Q72-Q76</f>
        <v>0</v>
      </c>
      <c r="R81" s="50">
        <f t="shared" ref="R81:U81" si="26">R72-R76</f>
        <v>0</v>
      </c>
      <c r="S81" s="50">
        <f t="shared" si="26"/>
        <v>0</v>
      </c>
      <c r="T81" s="50">
        <f t="shared" si="26"/>
        <v>0</v>
      </c>
      <c r="U81" s="50">
        <f t="shared" si="26"/>
        <v>0</v>
      </c>
      <c r="V81" s="1"/>
      <c r="W81" s="1"/>
      <c r="X81" s="1"/>
      <c r="Y81" s="1"/>
      <c r="Z81" s="1"/>
      <c r="AA81" s="1"/>
      <c r="AB81" s="1"/>
      <c r="AC81" s="1"/>
    </row>
    <row r="82" spans="1:29" x14ac:dyDescent="0.3">
      <c r="A82" s="96" t="s">
        <v>97</v>
      </c>
      <c r="B82" s="96"/>
      <c r="C82" s="96"/>
      <c r="D82" s="96"/>
      <c r="E82" s="96"/>
      <c r="F82" s="96"/>
      <c r="G82" s="86">
        <f t="shared" ref="G82:P82" si="27">G74-G79</f>
        <v>0</v>
      </c>
      <c r="H82" s="86">
        <f t="shared" si="27"/>
        <v>0</v>
      </c>
      <c r="I82" s="86">
        <f t="shared" si="27"/>
        <v>0</v>
      </c>
      <c r="J82" s="86">
        <f t="shared" si="27"/>
        <v>0</v>
      </c>
      <c r="K82" s="86">
        <f t="shared" si="27"/>
        <v>2669328.3680890524</v>
      </c>
      <c r="L82" s="86">
        <f t="shared" si="27"/>
        <v>2057311.2958536008</v>
      </c>
      <c r="M82" s="86">
        <f t="shared" si="27"/>
        <v>1445294.2236181493</v>
      </c>
      <c r="N82" s="86">
        <f t="shared" si="27"/>
        <v>833277.15138269775</v>
      </c>
      <c r="O82" s="86">
        <f t="shared" si="27"/>
        <v>221260.0791472462</v>
      </c>
      <c r="P82" s="86">
        <f t="shared" si="27"/>
        <v>0</v>
      </c>
      <c r="Q82" s="86">
        <f>Q74-Q79</f>
        <v>0</v>
      </c>
      <c r="R82" s="86">
        <f t="shared" ref="R82:U82" si="28">R74-R79</f>
        <v>0</v>
      </c>
      <c r="S82" s="86">
        <f t="shared" si="28"/>
        <v>0</v>
      </c>
      <c r="T82" s="86">
        <f t="shared" si="28"/>
        <v>0</v>
      </c>
      <c r="U82" s="86">
        <f t="shared" si="28"/>
        <v>0</v>
      </c>
      <c r="V82" s="1"/>
      <c r="W82" s="1"/>
      <c r="X82" s="1"/>
      <c r="Y82" s="1"/>
      <c r="Z82" s="1"/>
      <c r="AA82" s="1"/>
      <c r="AB82" s="1"/>
      <c r="AC82" s="1"/>
    </row>
    <row r="83" spans="1:29" ht="15" thickBot="1" x14ac:dyDescent="0.35">
      <c r="A83" s="99" t="s">
        <v>98</v>
      </c>
      <c r="B83" s="99"/>
      <c r="C83" s="96"/>
      <c r="D83" s="96"/>
      <c r="E83" s="96"/>
      <c r="F83" s="96"/>
      <c r="G83" s="106">
        <f t="shared" ref="G83:P83" si="29">SUM(G81:G82)/2</f>
        <v>0</v>
      </c>
      <c r="H83" s="106">
        <f t="shared" si="29"/>
        <v>0</v>
      </c>
      <c r="I83" s="106">
        <f t="shared" si="29"/>
        <v>0</v>
      </c>
      <c r="J83" s="106">
        <f t="shared" si="29"/>
        <v>0</v>
      </c>
      <c r="K83" s="106">
        <f t="shared" si="29"/>
        <v>1334664.1840445262</v>
      </c>
      <c r="L83" s="106">
        <f t="shared" si="29"/>
        <v>2363319.8319713268</v>
      </c>
      <c r="M83" s="106">
        <f t="shared" si="29"/>
        <v>1751302.7597358751</v>
      </c>
      <c r="N83" s="106">
        <f t="shared" si="29"/>
        <v>1139285.6875004235</v>
      </c>
      <c r="O83" s="106">
        <f t="shared" si="29"/>
        <v>527268.61526497197</v>
      </c>
      <c r="P83" s="106">
        <f t="shared" si="29"/>
        <v>110630.0395736231</v>
      </c>
      <c r="Q83" s="106">
        <f>SUM(Q81:Q82)/2</f>
        <v>0</v>
      </c>
      <c r="R83" s="106">
        <f t="shared" ref="R83:U83" si="30">SUM(R81:R82)/2</f>
        <v>0</v>
      </c>
      <c r="S83" s="106">
        <f t="shared" si="30"/>
        <v>0</v>
      </c>
      <c r="T83" s="106">
        <f t="shared" si="30"/>
        <v>0</v>
      </c>
      <c r="U83" s="106">
        <f t="shared" si="30"/>
        <v>0</v>
      </c>
      <c r="V83" s="1"/>
      <c r="W83" s="1"/>
      <c r="X83" s="1"/>
      <c r="Y83" s="1"/>
      <c r="Z83" s="1"/>
      <c r="AA83" s="1"/>
      <c r="AB83" s="1"/>
      <c r="AC83" s="1"/>
    </row>
    <row r="84" spans="1:29" x14ac:dyDescent="0.3">
      <c r="A84" s="96"/>
      <c r="B84" s="96"/>
      <c r="C84" s="96"/>
      <c r="D84" s="96"/>
      <c r="E84" s="96"/>
      <c r="F84" s="96"/>
      <c r="G84" s="96"/>
      <c r="H84" s="50"/>
      <c r="I84" s="50"/>
      <c r="J84" s="50"/>
      <c r="K84" s="50"/>
      <c r="L84" s="50"/>
      <c r="M84" s="50"/>
      <c r="N84" s="1"/>
      <c r="O84" s="50"/>
      <c r="P84" s="1"/>
      <c r="Q84" s="1"/>
      <c r="R84" s="1"/>
      <c r="S84" s="1"/>
      <c r="T84" s="1"/>
      <c r="U84" s="1"/>
      <c r="V84" s="1"/>
      <c r="W84" s="1"/>
      <c r="X84" s="1"/>
      <c r="Y84" s="1"/>
      <c r="Z84" s="1"/>
      <c r="AA84" s="1"/>
      <c r="AB84" s="1"/>
      <c r="AC84" s="1"/>
    </row>
    <row r="85" spans="1:29" ht="15" thickBot="1" x14ac:dyDescent="0.35">
      <c r="A85" s="98" t="s">
        <v>99</v>
      </c>
      <c r="B85" s="98"/>
      <c r="C85" s="99"/>
      <c r="D85" s="99"/>
      <c r="E85" s="99"/>
      <c r="F85" s="99"/>
      <c r="G85" s="99"/>
      <c r="H85" s="50"/>
      <c r="I85" s="50"/>
      <c r="J85" s="50"/>
      <c r="K85" s="50"/>
      <c r="L85" s="95"/>
      <c r="M85" s="50"/>
      <c r="N85" s="1"/>
      <c r="O85" s="50"/>
      <c r="P85" s="1"/>
      <c r="Q85" s="1"/>
      <c r="R85" s="1"/>
      <c r="S85" s="1"/>
      <c r="T85" s="1"/>
      <c r="U85" s="1"/>
      <c r="V85" s="1"/>
      <c r="W85" s="1"/>
      <c r="X85" s="1"/>
      <c r="Y85" s="1"/>
      <c r="Z85" s="1"/>
      <c r="AA85" s="1"/>
      <c r="AB85" s="1"/>
      <c r="AC85" s="1"/>
    </row>
    <row r="86" spans="1:29" ht="15" thickBot="1" x14ac:dyDescent="0.35">
      <c r="A86" s="99"/>
      <c r="B86" s="99"/>
      <c r="C86" s="1"/>
      <c r="D86" s="1"/>
      <c r="E86" s="1"/>
      <c r="F86" s="1"/>
      <c r="G86" s="97">
        <f>G69</f>
        <v>2015</v>
      </c>
      <c r="H86" s="97">
        <f>H69</f>
        <v>2016</v>
      </c>
      <c r="I86" s="97">
        <f t="shared" ref="I86:P86" si="31">I69</f>
        <v>2017</v>
      </c>
      <c r="J86" s="97">
        <f t="shared" si="31"/>
        <v>2018</v>
      </c>
      <c r="K86" s="97">
        <f t="shared" si="31"/>
        <v>2019</v>
      </c>
      <c r="L86" s="97">
        <f t="shared" si="31"/>
        <v>2020</v>
      </c>
      <c r="M86" s="97">
        <f t="shared" si="31"/>
        <v>2021</v>
      </c>
      <c r="N86" s="97">
        <f t="shared" si="31"/>
        <v>2022</v>
      </c>
      <c r="O86" s="97">
        <f t="shared" si="31"/>
        <v>2023</v>
      </c>
      <c r="P86" s="97">
        <f t="shared" si="31"/>
        <v>2024</v>
      </c>
      <c r="Q86" s="97">
        <f>Q69</f>
        <v>2025</v>
      </c>
      <c r="R86" s="97">
        <f t="shared" ref="R86:U86" si="32">R69</f>
        <v>2026</v>
      </c>
      <c r="S86" s="97">
        <f t="shared" si="32"/>
        <v>2027</v>
      </c>
      <c r="T86" s="97">
        <f t="shared" si="32"/>
        <v>2028</v>
      </c>
      <c r="U86" s="97">
        <f t="shared" si="32"/>
        <v>2029</v>
      </c>
      <c r="V86" s="1"/>
      <c r="W86" s="1"/>
      <c r="X86" s="1"/>
      <c r="Y86" s="1"/>
      <c r="Z86" s="1"/>
      <c r="AA86" s="1"/>
      <c r="AB86" s="1"/>
      <c r="AC86" s="1"/>
    </row>
    <row r="87" spans="1:29" x14ac:dyDescent="0.3">
      <c r="A87" s="96"/>
      <c r="B87" s="96"/>
      <c r="C87" s="1"/>
      <c r="D87" s="1"/>
      <c r="E87" s="1"/>
      <c r="F87" s="1"/>
      <c r="G87" s="50"/>
      <c r="H87" s="50"/>
      <c r="I87" s="50"/>
      <c r="J87" s="50"/>
      <c r="K87" s="50"/>
      <c r="L87" s="50"/>
      <c r="M87" s="50"/>
      <c r="N87" s="50"/>
      <c r="O87" s="50"/>
      <c r="P87" s="50"/>
      <c r="Q87" s="50"/>
      <c r="R87" s="50"/>
      <c r="S87" s="50"/>
      <c r="T87" s="50"/>
      <c r="U87" s="50"/>
      <c r="V87" s="1"/>
      <c r="W87" s="1"/>
      <c r="X87" s="1"/>
      <c r="Y87" s="1"/>
      <c r="Z87" s="1"/>
      <c r="AA87" s="1"/>
      <c r="AB87" s="1"/>
      <c r="AC87" s="1"/>
    </row>
    <row r="88" spans="1:29" x14ac:dyDescent="0.3">
      <c r="A88" s="96" t="s">
        <v>100</v>
      </c>
      <c r="B88" s="96"/>
      <c r="C88" s="1"/>
      <c r="D88" s="1"/>
      <c r="E88" s="1"/>
      <c r="F88" s="1"/>
      <c r="G88" s="107">
        <f>G72</f>
        <v>0</v>
      </c>
      <c r="H88" s="86">
        <f t="shared" ref="H88:U88" si="33">G98</f>
        <v>0</v>
      </c>
      <c r="I88" s="86">
        <f t="shared" si="33"/>
        <v>0</v>
      </c>
      <c r="J88" s="86">
        <f t="shared" si="33"/>
        <v>0</v>
      </c>
      <c r="K88" s="86">
        <f t="shared" si="33"/>
        <v>0</v>
      </c>
      <c r="L88" s="86">
        <f t="shared" si="33"/>
        <v>1486031.9148936172</v>
      </c>
      <c r="M88" s="86">
        <f t="shared" si="33"/>
        <v>0</v>
      </c>
      <c r="N88" s="86">
        <f t="shared" si="33"/>
        <v>0</v>
      </c>
      <c r="O88" s="86">
        <f t="shared" si="33"/>
        <v>0</v>
      </c>
      <c r="P88" s="86">
        <f t="shared" si="33"/>
        <v>0</v>
      </c>
      <c r="Q88" s="86">
        <f t="shared" si="33"/>
        <v>0</v>
      </c>
      <c r="R88" s="86">
        <f t="shared" si="33"/>
        <v>0</v>
      </c>
      <c r="S88" s="86">
        <f t="shared" si="33"/>
        <v>0</v>
      </c>
      <c r="T88" s="86">
        <f t="shared" si="33"/>
        <v>0</v>
      </c>
      <c r="U88" s="86">
        <f t="shared" si="33"/>
        <v>0</v>
      </c>
      <c r="V88" s="1"/>
      <c r="W88" s="1"/>
      <c r="X88" s="1"/>
      <c r="Y88" s="1"/>
      <c r="Z88" s="1"/>
      <c r="AA88" s="1"/>
      <c r="AB88" s="1"/>
      <c r="AC88" s="1"/>
    </row>
    <row r="89" spans="1:29" x14ac:dyDescent="0.3">
      <c r="A89" s="96" t="s">
        <v>90</v>
      </c>
      <c r="B89" s="96"/>
      <c r="C89" s="1"/>
      <c r="D89" s="1"/>
      <c r="E89" s="1"/>
      <c r="F89" s="1"/>
      <c r="G89" s="50">
        <f t="shared" ref="G89:P89" si="34">G73</f>
        <v>0</v>
      </c>
      <c r="H89" s="50">
        <f t="shared" si="34"/>
        <v>0</v>
      </c>
      <c r="I89" s="50">
        <f t="shared" si="34"/>
        <v>0</v>
      </c>
      <c r="J89" s="50">
        <f t="shared" si="34"/>
        <v>0</v>
      </c>
      <c r="K89" s="50">
        <f>K73</f>
        <v>2975336.9042067779</v>
      </c>
      <c r="L89" s="50">
        <f t="shared" si="34"/>
        <v>0</v>
      </c>
      <c r="M89" s="50">
        <f t="shared" si="34"/>
        <v>0</v>
      </c>
      <c r="N89" s="50">
        <f t="shared" si="34"/>
        <v>0</v>
      </c>
      <c r="O89" s="50">
        <f t="shared" si="34"/>
        <v>0</v>
      </c>
      <c r="P89" s="50">
        <f t="shared" si="34"/>
        <v>0</v>
      </c>
      <c r="Q89" s="50">
        <f>Q73</f>
        <v>0</v>
      </c>
      <c r="R89" s="50">
        <f t="shared" ref="R89:U89" si="35">R73</f>
        <v>0</v>
      </c>
      <c r="S89" s="50">
        <f t="shared" si="35"/>
        <v>0</v>
      </c>
      <c r="T89" s="50">
        <f t="shared" si="35"/>
        <v>0</v>
      </c>
      <c r="U89" s="50">
        <f t="shared" si="35"/>
        <v>0</v>
      </c>
      <c r="V89" s="105"/>
      <c r="W89" s="1"/>
      <c r="X89" s="1"/>
      <c r="Y89" s="1"/>
      <c r="Z89" s="1"/>
      <c r="AA89" s="1"/>
      <c r="AB89" s="1"/>
      <c r="AC89" s="1"/>
    </row>
    <row r="90" spans="1:29" x14ac:dyDescent="0.3">
      <c r="A90" s="96" t="s">
        <v>108</v>
      </c>
      <c r="B90" s="96"/>
      <c r="C90" s="1"/>
      <c r="D90" s="1"/>
      <c r="E90" s="1"/>
      <c r="F90" s="1"/>
      <c r="G90" s="50"/>
      <c r="H90" s="50"/>
      <c r="I90" s="50"/>
      <c r="J90" s="50"/>
      <c r="K90" s="50">
        <v>-3273.0744195434154</v>
      </c>
      <c r="L90" s="50"/>
      <c r="M90" s="50"/>
      <c r="N90" s="50"/>
      <c r="O90" s="50"/>
      <c r="P90" s="50"/>
      <c r="Q90" s="50"/>
      <c r="R90" s="50"/>
      <c r="S90" s="50"/>
      <c r="T90" s="50"/>
      <c r="U90" s="50"/>
      <c r="V90" s="105"/>
      <c r="W90" s="1"/>
      <c r="X90" s="1"/>
      <c r="Y90" s="1"/>
      <c r="Z90" s="1"/>
      <c r="AA90" s="1"/>
      <c r="AB90" s="1"/>
      <c r="AC90" s="1"/>
    </row>
    <row r="91" spans="1:29" x14ac:dyDescent="0.3">
      <c r="A91" s="96" t="s">
        <v>109</v>
      </c>
      <c r="B91" s="96"/>
      <c r="C91" s="1"/>
      <c r="D91" s="1"/>
      <c r="E91" s="1"/>
      <c r="F91" s="1"/>
      <c r="G91" s="50"/>
      <c r="H91" s="50"/>
      <c r="I91" s="50"/>
      <c r="J91" s="50"/>
      <c r="K91" s="50">
        <f>K89+K90</f>
        <v>2972063.8297872343</v>
      </c>
      <c r="L91" s="50"/>
      <c r="M91" s="50"/>
      <c r="N91" s="50"/>
      <c r="O91" s="50"/>
      <c r="P91" s="50"/>
      <c r="Q91" s="50"/>
      <c r="R91" s="50"/>
      <c r="S91" s="50"/>
      <c r="T91" s="50"/>
      <c r="U91" s="50"/>
      <c r="V91" s="105"/>
      <c r="W91" s="1"/>
      <c r="X91" s="1"/>
      <c r="Y91" s="1"/>
      <c r="Z91" s="1"/>
      <c r="AA91" s="1"/>
      <c r="AB91" s="1"/>
      <c r="AC91" s="1"/>
    </row>
    <row r="92" spans="1:29" x14ac:dyDescent="0.3">
      <c r="A92" s="96" t="s">
        <v>101</v>
      </c>
      <c r="B92" s="96"/>
      <c r="C92" s="1"/>
      <c r="D92" s="1"/>
      <c r="E92" s="1"/>
      <c r="F92" s="1"/>
      <c r="G92" s="86">
        <f t="shared" ref="G92:P92" si="36">SUM(G88:G89)</f>
        <v>0</v>
      </c>
      <c r="H92" s="86">
        <f t="shared" si="36"/>
        <v>0</v>
      </c>
      <c r="I92" s="86">
        <f t="shared" si="36"/>
        <v>0</v>
      </c>
      <c r="J92" s="86">
        <f t="shared" si="36"/>
        <v>0</v>
      </c>
      <c r="K92" s="86">
        <f>K91+K88</f>
        <v>2972063.8297872343</v>
      </c>
      <c r="L92" s="86">
        <f t="shared" si="36"/>
        <v>1486031.9148936172</v>
      </c>
      <c r="M92" s="86">
        <f t="shared" si="36"/>
        <v>0</v>
      </c>
      <c r="N92" s="86">
        <f t="shared" si="36"/>
        <v>0</v>
      </c>
      <c r="O92" s="86">
        <f t="shared" si="36"/>
        <v>0</v>
      </c>
      <c r="P92" s="86">
        <f t="shared" si="36"/>
        <v>0</v>
      </c>
      <c r="Q92" s="86">
        <f>SUM(Q88:Q89)</f>
        <v>0</v>
      </c>
      <c r="R92" s="86">
        <f t="shared" ref="R92:U92" si="37">SUM(R88:R89)</f>
        <v>0</v>
      </c>
      <c r="S92" s="86">
        <f t="shared" si="37"/>
        <v>0</v>
      </c>
      <c r="T92" s="86">
        <f t="shared" si="37"/>
        <v>0</v>
      </c>
      <c r="U92" s="86">
        <f t="shared" si="37"/>
        <v>0</v>
      </c>
      <c r="V92" s="1"/>
      <c r="W92" s="1"/>
      <c r="X92" s="1"/>
      <c r="Y92" s="1"/>
      <c r="Z92" s="1"/>
      <c r="AA92" s="1"/>
      <c r="AB92" s="1"/>
      <c r="AC92" s="1"/>
    </row>
    <row r="93" spans="1:29" x14ac:dyDescent="0.3">
      <c r="A93" s="96" t="s">
        <v>102</v>
      </c>
      <c r="B93" s="96"/>
      <c r="C93" s="1"/>
      <c r="D93" s="1"/>
      <c r="E93" s="1"/>
      <c r="F93" s="1"/>
      <c r="G93" s="50">
        <f>G89/2</f>
        <v>0</v>
      </c>
      <c r="H93" s="50">
        <f>H89/2</f>
        <v>0</v>
      </c>
      <c r="I93" s="50">
        <f>I89/2</f>
        <v>0</v>
      </c>
      <c r="J93" s="50">
        <f>J89/2</f>
        <v>0</v>
      </c>
      <c r="K93" s="50">
        <f>K92/2</f>
        <v>1486031.9148936172</v>
      </c>
      <c r="L93" s="50">
        <f t="shared" ref="L93:U93" si="38">L89/2</f>
        <v>0</v>
      </c>
      <c r="M93" s="50">
        <f t="shared" si="38"/>
        <v>0</v>
      </c>
      <c r="N93" s="50">
        <f t="shared" si="38"/>
        <v>0</v>
      </c>
      <c r="O93" s="50">
        <f t="shared" si="38"/>
        <v>0</v>
      </c>
      <c r="P93" s="50">
        <f t="shared" si="38"/>
        <v>0</v>
      </c>
      <c r="Q93" s="50">
        <f t="shared" si="38"/>
        <v>0</v>
      </c>
      <c r="R93" s="50">
        <f t="shared" si="38"/>
        <v>0</v>
      </c>
      <c r="S93" s="50">
        <f t="shared" si="38"/>
        <v>0</v>
      </c>
      <c r="T93" s="50">
        <f t="shared" si="38"/>
        <v>0</v>
      </c>
      <c r="U93" s="50">
        <f t="shared" si="38"/>
        <v>0</v>
      </c>
      <c r="V93" s="1"/>
      <c r="W93" s="1"/>
      <c r="X93" s="1"/>
      <c r="Y93" s="1"/>
      <c r="Z93" s="1"/>
      <c r="AA93" s="1"/>
      <c r="AB93" s="1"/>
      <c r="AC93" s="1"/>
    </row>
    <row r="94" spans="1:29" x14ac:dyDescent="0.3">
      <c r="A94" s="96" t="s">
        <v>103</v>
      </c>
      <c r="B94" s="96"/>
      <c r="C94" s="1"/>
      <c r="D94" s="1"/>
      <c r="E94" s="1"/>
      <c r="F94" s="1"/>
      <c r="G94" s="86">
        <f t="shared" ref="G94:P94" si="39">G92-G93</f>
        <v>0</v>
      </c>
      <c r="H94" s="86">
        <f t="shared" si="39"/>
        <v>0</v>
      </c>
      <c r="I94" s="86">
        <f t="shared" si="39"/>
        <v>0</v>
      </c>
      <c r="J94" s="86">
        <f t="shared" si="39"/>
        <v>0</v>
      </c>
      <c r="K94" s="86">
        <f>K92-K93</f>
        <v>1486031.9148936172</v>
      </c>
      <c r="L94" s="86">
        <f t="shared" si="39"/>
        <v>1486031.9148936172</v>
      </c>
      <c r="M94" s="86">
        <f t="shared" si="39"/>
        <v>0</v>
      </c>
      <c r="N94" s="86">
        <f t="shared" si="39"/>
        <v>0</v>
      </c>
      <c r="O94" s="86">
        <f t="shared" si="39"/>
        <v>0</v>
      </c>
      <c r="P94" s="86">
        <f t="shared" si="39"/>
        <v>0</v>
      </c>
      <c r="Q94" s="86">
        <f>Q92-Q93</f>
        <v>0</v>
      </c>
      <c r="R94" s="86">
        <f t="shared" ref="R94:U94" si="40">R92-R93</f>
        <v>0</v>
      </c>
      <c r="S94" s="86">
        <f t="shared" si="40"/>
        <v>0</v>
      </c>
      <c r="T94" s="86">
        <f t="shared" si="40"/>
        <v>0</v>
      </c>
      <c r="U94" s="86">
        <f t="shared" si="40"/>
        <v>0</v>
      </c>
      <c r="V94" s="1"/>
      <c r="W94" s="1"/>
      <c r="X94" s="1"/>
      <c r="Y94" s="1"/>
      <c r="Z94" s="1"/>
      <c r="AA94" s="1"/>
      <c r="AB94" s="1"/>
      <c r="AC94" s="1"/>
    </row>
    <row r="95" spans="1:29" x14ac:dyDescent="0.3">
      <c r="A95" s="96" t="s">
        <v>104</v>
      </c>
      <c r="B95" s="108">
        <v>12</v>
      </c>
      <c r="C95" s="108">
        <v>12</v>
      </c>
      <c r="D95" s="108">
        <v>12</v>
      </c>
      <c r="E95" s="108">
        <v>12</v>
      </c>
      <c r="G95" s="73"/>
      <c r="H95" s="73"/>
      <c r="I95" s="73"/>
      <c r="J95" s="73"/>
      <c r="K95" s="73"/>
      <c r="L95" s="73"/>
      <c r="M95" s="73"/>
      <c r="N95" s="73"/>
      <c r="O95" s="73"/>
      <c r="P95" s="73"/>
      <c r="Q95" s="73"/>
      <c r="R95" s="73"/>
      <c r="S95" s="73"/>
      <c r="T95" s="73"/>
      <c r="U95" s="73"/>
      <c r="V95" s="1"/>
      <c r="W95" s="1"/>
      <c r="X95" s="1"/>
      <c r="Y95" s="1"/>
      <c r="Z95" s="1"/>
      <c r="AA95" s="1"/>
      <c r="AB95" s="1"/>
      <c r="AC95" s="1"/>
    </row>
    <row r="96" spans="1:29" x14ac:dyDescent="0.3">
      <c r="A96" s="96" t="s">
        <v>105</v>
      </c>
      <c r="B96" s="109">
        <v>1</v>
      </c>
      <c r="C96" s="109">
        <v>1</v>
      </c>
      <c r="D96" s="109">
        <v>1</v>
      </c>
      <c r="E96" s="109">
        <v>1</v>
      </c>
      <c r="G96" s="31"/>
      <c r="H96" s="31"/>
      <c r="I96" s="31"/>
      <c r="J96" s="31"/>
      <c r="K96" s="31"/>
      <c r="L96" s="31"/>
      <c r="M96" s="31"/>
      <c r="N96" s="31"/>
      <c r="O96" s="31"/>
      <c r="P96" s="31"/>
      <c r="Q96" s="31"/>
      <c r="R96" s="31"/>
      <c r="S96" s="31"/>
      <c r="T96" s="31"/>
      <c r="U96" s="31"/>
      <c r="V96" s="1"/>
      <c r="W96" s="1"/>
      <c r="X96" s="1"/>
      <c r="Y96" s="1"/>
      <c r="Z96" s="1"/>
      <c r="AA96" s="1"/>
      <c r="AB96" s="1"/>
      <c r="AC96" s="1"/>
    </row>
    <row r="97" spans="1:29" x14ac:dyDescent="0.3">
      <c r="A97" s="96" t="s">
        <v>106</v>
      </c>
      <c r="B97" s="96"/>
      <c r="C97" s="1"/>
      <c r="D97" s="1"/>
      <c r="E97" s="1"/>
      <c r="F97" s="1"/>
      <c r="G97" s="86">
        <f t="shared" ref="G97:U97" si="41">G94*$C$96</f>
        <v>0</v>
      </c>
      <c r="H97" s="86">
        <f t="shared" si="41"/>
        <v>0</v>
      </c>
      <c r="I97" s="86">
        <f t="shared" si="41"/>
        <v>0</v>
      </c>
      <c r="J97" s="86">
        <f t="shared" si="41"/>
        <v>0</v>
      </c>
      <c r="K97" s="86">
        <f t="shared" si="41"/>
        <v>1486031.9148936172</v>
      </c>
      <c r="L97" s="86">
        <f t="shared" si="41"/>
        <v>1486031.9148936172</v>
      </c>
      <c r="M97" s="86">
        <f t="shared" si="41"/>
        <v>0</v>
      </c>
      <c r="N97" s="86">
        <f t="shared" si="41"/>
        <v>0</v>
      </c>
      <c r="O97" s="86">
        <f t="shared" si="41"/>
        <v>0</v>
      </c>
      <c r="P97" s="86">
        <f t="shared" si="41"/>
        <v>0</v>
      </c>
      <c r="Q97" s="86">
        <f t="shared" si="41"/>
        <v>0</v>
      </c>
      <c r="R97" s="86">
        <f t="shared" si="41"/>
        <v>0</v>
      </c>
      <c r="S97" s="86">
        <f t="shared" si="41"/>
        <v>0</v>
      </c>
      <c r="T97" s="86">
        <f t="shared" si="41"/>
        <v>0</v>
      </c>
      <c r="U97" s="86">
        <f t="shared" si="41"/>
        <v>0</v>
      </c>
      <c r="V97" s="1"/>
      <c r="W97" s="1"/>
      <c r="X97" s="1"/>
      <c r="Y97" s="1"/>
      <c r="Z97" s="1"/>
      <c r="AA97" s="1"/>
      <c r="AB97" s="1"/>
      <c r="AC97" s="1"/>
    </row>
    <row r="98" spans="1:29" ht="15" thickBot="1" x14ac:dyDescent="0.35">
      <c r="A98" s="99" t="s">
        <v>107</v>
      </c>
      <c r="B98" s="99"/>
      <c r="C98" s="1"/>
      <c r="D98" s="1"/>
      <c r="E98" s="1"/>
      <c r="F98" s="1"/>
      <c r="G98" s="106">
        <f t="shared" ref="G98:P98" si="42">G92-G97</f>
        <v>0</v>
      </c>
      <c r="H98" s="106">
        <f t="shared" si="42"/>
        <v>0</v>
      </c>
      <c r="I98" s="106">
        <f t="shared" si="42"/>
        <v>0</v>
      </c>
      <c r="J98" s="106">
        <f t="shared" si="42"/>
        <v>0</v>
      </c>
      <c r="K98" s="106">
        <f t="shared" si="42"/>
        <v>1486031.9148936172</v>
      </c>
      <c r="L98" s="106">
        <f t="shared" si="42"/>
        <v>0</v>
      </c>
      <c r="M98" s="106">
        <f t="shared" si="42"/>
        <v>0</v>
      </c>
      <c r="N98" s="106">
        <f t="shared" si="42"/>
        <v>0</v>
      </c>
      <c r="O98" s="106">
        <f t="shared" si="42"/>
        <v>0</v>
      </c>
      <c r="P98" s="106">
        <f t="shared" si="42"/>
        <v>0</v>
      </c>
      <c r="Q98" s="106">
        <f>Q92-Q97</f>
        <v>0</v>
      </c>
      <c r="R98" s="106">
        <f t="shared" ref="R98:U98" si="43">R92-R97</f>
        <v>0</v>
      </c>
      <c r="S98" s="106">
        <f t="shared" si="43"/>
        <v>0</v>
      </c>
      <c r="T98" s="106">
        <f t="shared" si="43"/>
        <v>0</v>
      </c>
      <c r="U98" s="106">
        <f t="shared" si="43"/>
        <v>0</v>
      </c>
      <c r="V98" s="1"/>
      <c r="W98" s="1"/>
      <c r="X98" s="1"/>
      <c r="Y98" s="1"/>
      <c r="Z98" s="1"/>
      <c r="AA98" s="1"/>
      <c r="AB98" s="1"/>
      <c r="AC98" s="1"/>
    </row>
  </sheetData>
  <mergeCells count="40">
    <mergeCell ref="L17:N17"/>
    <mergeCell ref="O17:Q17"/>
    <mergeCell ref="R17:T17"/>
    <mergeCell ref="U17:W17"/>
    <mergeCell ref="A9:X9"/>
    <mergeCell ref="A10:X10"/>
    <mergeCell ref="A12:X12"/>
    <mergeCell ref="A13:X13"/>
    <mergeCell ref="A15:X15"/>
    <mergeCell ref="U16:W16"/>
    <mergeCell ref="V53:W53"/>
    <mergeCell ref="AP17:AR17"/>
    <mergeCell ref="AS17:AU17"/>
    <mergeCell ref="AV17:AX17"/>
    <mergeCell ref="A48:R49"/>
    <mergeCell ref="A51:C51"/>
    <mergeCell ref="S52:T52"/>
    <mergeCell ref="V52:W52"/>
    <mergeCell ref="X17:Z17"/>
    <mergeCell ref="AA17:AC17"/>
    <mergeCell ref="AD17:AF17"/>
    <mergeCell ref="AG17:AI17"/>
    <mergeCell ref="AJ17:AL17"/>
    <mergeCell ref="AM17:AO17"/>
    <mergeCell ref="F17:H17"/>
    <mergeCell ref="I17:K17"/>
    <mergeCell ref="G53:H53"/>
    <mergeCell ref="J53:K53"/>
    <mergeCell ref="M53:N53"/>
    <mergeCell ref="P53:Q53"/>
    <mergeCell ref="S53:T53"/>
    <mergeCell ref="AQ53:AR53"/>
    <mergeCell ref="AT53:AU53"/>
    <mergeCell ref="AW53:AX53"/>
    <mergeCell ref="Y53:Z53"/>
    <mergeCell ref="AB53:AC53"/>
    <mergeCell ref="AE53:AF53"/>
    <mergeCell ref="AH53:AI53"/>
    <mergeCell ref="AK53:AL53"/>
    <mergeCell ref="AN53:AO53"/>
  </mergeCells>
  <dataValidations count="1">
    <dataValidation allowBlank="1" showInputMessage="1" showErrorMessage="1" promptTitle="Date Format" prompt="E.g:  &quot;August 1, 2011&quot;" sqref="JL7 TH7 ADD7 AMZ7 AWV7 BGR7 BQN7 CAJ7 CKF7 CUB7 DDX7 DNT7 DXP7 EHL7 ERH7 FBD7 FKZ7 FUV7 GER7 GON7 GYJ7 HIF7 HSB7 IBX7 ILT7 IVP7 JFL7 JPH7 JZD7 KIZ7 KSV7 LCR7 LMN7 LWJ7 MGF7 MQB7 MZX7 NJT7 NTP7 ODL7 ONH7 OXD7 PGZ7 PQV7 QAR7 QKN7 QUJ7 REF7 ROB7 RXX7 SHT7 SRP7 TBL7 TLH7 TVD7 UEZ7 UOV7 UYR7 VIN7 VSJ7 WCF7 WMB7 WVX7" xr:uid="{EC115838-4CD8-4F4F-8032-C6C196534D1D}"/>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C975-414E-4894-A218-F94E595DFC00}">
  <dimension ref="A1:AK100"/>
  <sheetViews>
    <sheetView zoomScale="85" zoomScaleNormal="85" workbookViewId="0">
      <pane xSplit="4" ySplit="19" topLeftCell="E63" activePane="bottomRight" state="frozen"/>
      <selection pane="topRight" activeCell="D1" sqref="D1"/>
      <selection pane="bottomLeft" activeCell="A20" sqref="A20"/>
      <selection pane="bottomRight" activeCell="H77" sqref="H77"/>
    </sheetView>
  </sheetViews>
  <sheetFormatPr defaultColWidth="8.5546875" defaultRowHeight="14.4" x14ac:dyDescent="0.3"/>
  <cols>
    <col min="1" max="1" width="36.44140625" style="10" customWidth="1"/>
    <col min="2" max="4" width="18" style="10" customWidth="1"/>
    <col min="5" max="18" width="14.5546875" style="10" customWidth="1"/>
    <col min="19" max="19" width="12.5546875" style="10" customWidth="1"/>
    <col min="20" max="37" width="14.5546875" style="10" customWidth="1"/>
    <col min="38" max="16384" width="8.5546875" style="10"/>
  </cols>
  <sheetData>
    <row r="1" spans="1:29" s="2" customFormat="1" x14ac:dyDescent="0.3">
      <c r="A1" s="1"/>
      <c r="B1" s="1"/>
      <c r="C1" s="1"/>
      <c r="D1" s="1"/>
      <c r="E1" s="1"/>
      <c r="F1" s="1"/>
      <c r="G1" s="1"/>
      <c r="H1" s="1"/>
      <c r="I1" s="1"/>
      <c r="J1" s="1"/>
      <c r="K1" s="1"/>
      <c r="L1" s="1"/>
      <c r="M1" s="1"/>
      <c r="N1" s="1"/>
      <c r="O1" s="1"/>
      <c r="P1" s="1"/>
      <c r="Q1" s="1"/>
      <c r="R1" s="1"/>
      <c r="S1" s="3" t="s">
        <v>0</v>
      </c>
      <c r="T1" s="4" t="s">
        <v>112</v>
      </c>
    </row>
    <row r="2" spans="1:29" s="2" customFormat="1" x14ac:dyDescent="0.3">
      <c r="A2" s="1"/>
      <c r="B2" s="1"/>
      <c r="C2" s="1"/>
      <c r="D2" s="1"/>
      <c r="E2" s="1"/>
      <c r="F2" s="1"/>
      <c r="G2" s="1"/>
      <c r="H2" s="1"/>
      <c r="I2" s="1"/>
      <c r="J2" s="1"/>
      <c r="K2" s="1"/>
      <c r="L2" s="1"/>
      <c r="M2" s="1"/>
      <c r="N2" s="1"/>
      <c r="O2" s="1"/>
      <c r="P2" s="1"/>
      <c r="Q2" s="1"/>
      <c r="R2" s="1"/>
      <c r="S2" s="3" t="s">
        <v>1</v>
      </c>
      <c r="T2" s="5" t="s">
        <v>113</v>
      </c>
    </row>
    <row r="3" spans="1:29" s="2" customFormat="1" x14ac:dyDescent="0.3">
      <c r="A3" s="1"/>
      <c r="B3" s="1"/>
      <c r="C3" s="1"/>
      <c r="D3" s="1"/>
      <c r="E3" s="1"/>
      <c r="F3" s="1"/>
      <c r="G3" s="1"/>
      <c r="H3" s="1"/>
      <c r="I3" s="1"/>
      <c r="J3" s="1"/>
      <c r="K3" s="1"/>
      <c r="L3" s="1"/>
      <c r="M3" s="1"/>
      <c r="N3" s="1"/>
      <c r="O3" s="1"/>
      <c r="P3" s="1"/>
      <c r="Q3" s="1"/>
      <c r="R3" s="1"/>
      <c r="S3" s="3" t="s">
        <v>2</v>
      </c>
      <c r="T3" s="5">
        <v>5</v>
      </c>
    </row>
    <row r="4" spans="1:29" s="2" customFormat="1" ht="15.6" x14ac:dyDescent="0.3">
      <c r="A4" s="42" t="s">
        <v>3</v>
      </c>
      <c r="B4" s="1"/>
      <c r="C4" s="1"/>
      <c r="D4" s="1"/>
      <c r="E4" s="1"/>
      <c r="F4" s="1"/>
      <c r="G4" s="1"/>
      <c r="H4" s="1"/>
      <c r="I4" s="1"/>
      <c r="J4" s="1"/>
      <c r="K4" s="1"/>
      <c r="L4" s="1"/>
      <c r="M4" s="1"/>
      <c r="N4" s="1"/>
      <c r="O4" s="1"/>
      <c r="P4" s="1"/>
      <c r="Q4" s="1"/>
      <c r="R4" s="1"/>
      <c r="S4" s="3" t="s">
        <v>4</v>
      </c>
      <c r="T4" s="5">
        <v>3</v>
      </c>
    </row>
    <row r="5" spans="1:29" s="2" customFormat="1" x14ac:dyDescent="0.3">
      <c r="A5" s="1"/>
      <c r="B5" s="1"/>
      <c r="C5" s="1"/>
      <c r="D5" s="1"/>
      <c r="E5" s="1"/>
      <c r="F5" s="1"/>
      <c r="G5" s="1"/>
      <c r="H5" s="1"/>
      <c r="I5" s="1"/>
      <c r="J5" s="1"/>
      <c r="K5" s="1"/>
      <c r="L5" s="1"/>
      <c r="M5" s="1"/>
      <c r="N5" s="1"/>
      <c r="O5" s="1"/>
      <c r="P5" s="1"/>
      <c r="Q5" s="1"/>
      <c r="R5" s="1"/>
      <c r="S5" s="3" t="s">
        <v>5</v>
      </c>
      <c r="T5" s="7"/>
    </row>
    <row r="6" spans="1:29" s="2" customFormat="1" x14ac:dyDescent="0.3">
      <c r="A6" s="1"/>
      <c r="B6" s="1"/>
      <c r="C6" s="1"/>
      <c r="D6" s="1"/>
      <c r="E6" s="1"/>
      <c r="F6" s="1"/>
      <c r="G6" s="1"/>
      <c r="H6" s="1"/>
      <c r="I6" s="1"/>
      <c r="J6" s="1"/>
      <c r="K6" s="1"/>
      <c r="L6" s="1"/>
      <c r="M6" s="1"/>
      <c r="N6" s="1"/>
      <c r="O6" s="1"/>
      <c r="P6" s="1"/>
      <c r="Q6" s="1"/>
      <c r="R6" s="1"/>
      <c r="S6" s="3"/>
      <c r="T6" s="4"/>
    </row>
    <row r="7" spans="1:29" s="2" customFormat="1" x14ac:dyDescent="0.3">
      <c r="A7" s="1"/>
      <c r="B7" s="1"/>
      <c r="C7" s="1"/>
      <c r="D7" s="1"/>
      <c r="E7" s="1"/>
      <c r="F7" s="1"/>
      <c r="G7" s="1"/>
      <c r="H7" s="1"/>
      <c r="I7" s="1"/>
      <c r="J7" s="1"/>
      <c r="K7" s="1"/>
      <c r="L7" s="1"/>
      <c r="M7" s="1"/>
      <c r="N7" s="1"/>
      <c r="O7" s="1"/>
      <c r="P7" s="1"/>
      <c r="Q7" s="1"/>
      <c r="R7" s="1"/>
      <c r="S7" s="3" t="s">
        <v>6</v>
      </c>
      <c r="T7" s="174">
        <v>45362</v>
      </c>
    </row>
    <row r="8" spans="1:29" s="2" customFormat="1" x14ac:dyDescent="0.3">
      <c r="A8" s="1"/>
      <c r="B8" s="1"/>
      <c r="C8" s="1"/>
      <c r="D8" s="1"/>
      <c r="E8" s="1"/>
      <c r="F8" s="1"/>
      <c r="G8" s="1"/>
      <c r="H8" s="1"/>
      <c r="I8" s="1"/>
      <c r="J8" s="1"/>
      <c r="K8" s="1"/>
      <c r="L8" s="1"/>
      <c r="M8" s="1"/>
      <c r="N8" s="1"/>
      <c r="O8" s="1"/>
      <c r="P8" s="1"/>
      <c r="Q8" s="1"/>
      <c r="R8" s="1"/>
      <c r="S8" s="1"/>
      <c r="T8" s="1"/>
      <c r="U8" s="1"/>
      <c r="V8" s="1"/>
      <c r="W8" s="1"/>
      <c r="X8" s="1"/>
      <c r="Y8" s="1"/>
      <c r="Z8" s="8"/>
      <c r="AA8" s="8"/>
      <c r="AB8" s="8"/>
      <c r="AC8" s="8"/>
    </row>
    <row r="9" spans="1:29" s="2" customFormat="1" ht="17.399999999999999" x14ac:dyDescent="0.3">
      <c r="A9" s="182" t="s">
        <v>47</v>
      </c>
      <c r="B9" s="182"/>
      <c r="C9" s="182"/>
      <c r="D9" s="182"/>
      <c r="E9" s="182"/>
      <c r="F9" s="182"/>
      <c r="G9" s="182"/>
      <c r="H9" s="182"/>
      <c r="I9" s="182"/>
      <c r="J9" s="182"/>
      <c r="K9" s="182"/>
      <c r="L9" s="182"/>
      <c r="M9" s="182"/>
      <c r="N9" s="182"/>
      <c r="O9" s="182"/>
      <c r="P9" s="182"/>
      <c r="Q9" s="182"/>
      <c r="R9" s="182"/>
      <c r="S9" s="182"/>
      <c r="T9" s="182"/>
      <c r="U9" s="182"/>
      <c r="V9" s="182"/>
      <c r="W9" s="182"/>
      <c r="X9" s="9"/>
      <c r="Y9" s="9"/>
      <c r="Z9" s="9"/>
      <c r="AA9" s="8"/>
      <c r="AB9" s="8"/>
      <c r="AC9" s="8"/>
    </row>
    <row r="10" spans="1:29" s="2" customFormat="1" ht="39.75" customHeight="1" x14ac:dyDescent="0.3">
      <c r="A10" s="191" t="s">
        <v>48</v>
      </c>
      <c r="B10" s="191"/>
      <c r="C10" s="191"/>
      <c r="D10" s="191"/>
      <c r="E10" s="191"/>
      <c r="F10" s="191"/>
      <c r="G10" s="191"/>
      <c r="H10" s="191"/>
      <c r="I10" s="191"/>
      <c r="J10" s="191"/>
      <c r="K10" s="191"/>
      <c r="L10" s="191"/>
      <c r="M10" s="191"/>
      <c r="N10" s="191"/>
      <c r="O10" s="191"/>
      <c r="P10" s="191"/>
      <c r="Q10" s="191"/>
      <c r="R10" s="191"/>
      <c r="S10" s="191"/>
      <c r="T10" s="191"/>
      <c r="U10" s="191"/>
      <c r="V10" s="191"/>
      <c r="W10" s="191"/>
      <c r="X10" s="9"/>
      <c r="Y10" s="9"/>
      <c r="Z10" s="9"/>
      <c r="AA10" s="8"/>
      <c r="AB10" s="8"/>
      <c r="AC10" s="8"/>
    </row>
    <row r="11" spans="1:29" s="2" customFormat="1" ht="17.399999999999999" x14ac:dyDescent="0.3">
      <c r="A11" s="9"/>
      <c r="B11" s="9"/>
      <c r="C11" s="9"/>
      <c r="D11" s="9"/>
      <c r="E11" s="9"/>
      <c r="F11" s="9"/>
      <c r="G11" s="9"/>
      <c r="H11" s="9"/>
      <c r="I11" s="9"/>
      <c r="J11" s="9"/>
      <c r="K11" s="9"/>
      <c r="L11" s="9"/>
      <c r="M11" s="9"/>
      <c r="N11" s="9"/>
      <c r="O11" s="9"/>
      <c r="P11" s="9"/>
      <c r="Q11" s="9"/>
      <c r="R11" s="9"/>
      <c r="S11" s="9"/>
      <c r="T11" s="9"/>
      <c r="U11" s="9"/>
      <c r="V11" s="9"/>
      <c r="W11" s="9"/>
      <c r="X11" s="9"/>
      <c r="Y11" s="9"/>
      <c r="Z11" s="9"/>
      <c r="AA11" s="8"/>
      <c r="AB11" s="8"/>
      <c r="AC11" s="8"/>
    </row>
    <row r="12" spans="1:29" x14ac:dyDescent="0.3">
      <c r="A12" s="199" t="s">
        <v>49</v>
      </c>
      <c r="B12" s="199"/>
      <c r="C12" s="199"/>
      <c r="D12" s="199"/>
      <c r="E12" s="199"/>
      <c r="F12" s="199"/>
      <c r="G12" s="199"/>
      <c r="H12" s="199"/>
      <c r="I12" s="199"/>
      <c r="J12" s="199"/>
      <c r="K12" s="199"/>
      <c r="L12" s="199"/>
      <c r="M12" s="199"/>
      <c r="N12" s="199"/>
      <c r="O12" s="199"/>
      <c r="P12" s="199"/>
      <c r="Q12" s="199"/>
      <c r="R12" s="199"/>
      <c r="S12" s="199"/>
      <c r="T12" s="199"/>
      <c r="U12" s="199"/>
      <c r="V12" s="199"/>
      <c r="W12" s="199"/>
    </row>
    <row r="13" spans="1:29" x14ac:dyDescent="0.3">
      <c r="A13" s="199" t="s">
        <v>50</v>
      </c>
      <c r="B13" s="199"/>
      <c r="C13" s="199"/>
      <c r="D13" s="199"/>
      <c r="E13" s="199"/>
      <c r="F13" s="199"/>
      <c r="G13" s="199"/>
      <c r="H13" s="199"/>
      <c r="I13" s="199"/>
      <c r="J13" s="199"/>
      <c r="K13" s="199"/>
      <c r="L13" s="199"/>
      <c r="M13" s="199"/>
      <c r="N13" s="199"/>
      <c r="O13" s="199"/>
      <c r="P13" s="199"/>
      <c r="Q13" s="199"/>
      <c r="R13" s="199"/>
      <c r="S13" s="199"/>
      <c r="T13" s="199"/>
      <c r="U13" s="199"/>
      <c r="V13" s="199"/>
      <c r="W13" s="199"/>
    </row>
    <row r="14" spans="1:29" x14ac:dyDescent="0.3">
      <c r="A14" s="10" t="s">
        <v>51</v>
      </c>
    </row>
    <row r="15" spans="1:29" x14ac:dyDescent="0.3">
      <c r="A15" s="199" t="s">
        <v>52</v>
      </c>
      <c r="B15" s="199"/>
      <c r="C15" s="199"/>
      <c r="D15" s="199"/>
      <c r="E15" s="199"/>
      <c r="F15" s="199"/>
      <c r="G15" s="199"/>
      <c r="H15" s="199"/>
      <c r="I15" s="199"/>
      <c r="J15" s="199"/>
      <c r="K15" s="199"/>
      <c r="L15" s="199"/>
      <c r="M15" s="199"/>
      <c r="N15" s="199"/>
      <c r="O15" s="199"/>
      <c r="P15" s="199"/>
      <c r="Q15" s="199"/>
      <c r="R15" s="199"/>
      <c r="S15" s="199"/>
      <c r="T15" s="199"/>
      <c r="U15" s="199"/>
      <c r="V15" s="199"/>
      <c r="W15" s="199"/>
    </row>
    <row r="16" spans="1:29" ht="15" thickBot="1" x14ac:dyDescent="0.35">
      <c r="T16" s="193"/>
      <c r="U16" s="193"/>
      <c r="V16" s="193"/>
    </row>
    <row r="17" spans="1:37" ht="15" thickBot="1" x14ac:dyDescent="0.35">
      <c r="A17" s="3"/>
      <c r="B17" s="43"/>
      <c r="C17" s="43"/>
      <c r="D17" s="3"/>
      <c r="E17" s="185">
        <f>H17-1</f>
        <v>2020</v>
      </c>
      <c r="F17" s="187"/>
      <c r="G17" s="186"/>
      <c r="H17" s="195">
        <f>K17-1</f>
        <v>2021</v>
      </c>
      <c r="I17" s="196"/>
      <c r="J17" s="197"/>
      <c r="K17" s="195">
        <f>N17-1</f>
        <v>2022</v>
      </c>
      <c r="L17" s="196"/>
      <c r="M17" s="197"/>
      <c r="N17" s="195">
        <f>Q17-1</f>
        <v>2023</v>
      </c>
      <c r="O17" s="196"/>
      <c r="P17" s="197"/>
      <c r="Q17" s="195">
        <f>T17-1</f>
        <v>2024</v>
      </c>
      <c r="R17" s="196"/>
      <c r="S17" s="197"/>
      <c r="T17" s="195">
        <v>2025</v>
      </c>
      <c r="U17" s="196"/>
      <c r="V17" s="197"/>
      <c r="W17" s="195">
        <f>T17+1</f>
        <v>2026</v>
      </c>
      <c r="X17" s="196"/>
      <c r="Y17" s="197"/>
      <c r="Z17" s="195">
        <f>W17+1</f>
        <v>2027</v>
      </c>
      <c r="AA17" s="196">
        <v>2016</v>
      </c>
      <c r="AB17" s="197"/>
      <c r="AC17" s="195">
        <f>Z17+1</f>
        <v>2028</v>
      </c>
      <c r="AD17" s="196"/>
      <c r="AE17" s="197"/>
      <c r="AF17" s="195">
        <f>AC17+1</f>
        <v>2029</v>
      </c>
      <c r="AG17" s="196"/>
      <c r="AH17" s="197"/>
      <c r="AI17" s="198"/>
      <c r="AJ17" s="198"/>
      <c r="AK17" s="198"/>
    </row>
    <row r="18" spans="1:37" x14ac:dyDescent="0.3">
      <c r="A18" s="1"/>
      <c r="B18" s="1"/>
      <c r="C18" s="1"/>
      <c r="D18" s="1"/>
      <c r="E18" s="1"/>
      <c r="F18" s="3" t="s">
        <v>53</v>
      </c>
      <c r="G18" s="17" t="s">
        <v>54</v>
      </c>
      <c r="H18" s="1"/>
      <c r="I18" s="3" t="s">
        <v>53</v>
      </c>
      <c r="J18" s="17" t="s">
        <v>54</v>
      </c>
      <c r="K18" s="1"/>
      <c r="L18" s="3" t="s">
        <v>53</v>
      </c>
      <c r="M18" s="17" t="s">
        <v>54</v>
      </c>
      <c r="N18" s="1"/>
      <c r="O18" s="3" t="s">
        <v>53</v>
      </c>
      <c r="P18" s="17" t="s">
        <v>54</v>
      </c>
      <c r="Q18" s="1"/>
      <c r="R18" s="3" t="s">
        <v>53</v>
      </c>
      <c r="S18" s="17" t="s">
        <v>54</v>
      </c>
      <c r="T18" s="1"/>
      <c r="U18" s="3" t="s">
        <v>53</v>
      </c>
      <c r="V18" s="17" t="s">
        <v>54</v>
      </c>
      <c r="W18" s="1"/>
      <c r="X18" s="3" t="s">
        <v>53</v>
      </c>
      <c r="Y18" s="17" t="s">
        <v>54</v>
      </c>
      <c r="Z18" s="1"/>
      <c r="AA18" s="3" t="s">
        <v>53</v>
      </c>
      <c r="AB18" s="17" t="s">
        <v>54</v>
      </c>
      <c r="AC18" s="1"/>
      <c r="AD18" s="3" t="s">
        <v>53</v>
      </c>
      <c r="AE18" s="17" t="s">
        <v>54</v>
      </c>
      <c r="AF18" s="1"/>
      <c r="AG18" s="3" t="s">
        <v>53</v>
      </c>
      <c r="AH18" s="17" t="s">
        <v>54</v>
      </c>
      <c r="AI18" s="1"/>
      <c r="AJ18" s="3"/>
      <c r="AK18" s="17"/>
    </row>
    <row r="19" spans="1:37" x14ac:dyDescent="0.3">
      <c r="A19" s="44"/>
      <c r="B19" s="45"/>
      <c r="C19" s="45"/>
      <c r="D19" s="45"/>
      <c r="E19" s="45" t="s">
        <v>55</v>
      </c>
      <c r="F19" s="46">
        <v>0.06</v>
      </c>
      <c r="G19" s="46">
        <v>0.94</v>
      </c>
      <c r="H19" s="45" t="s">
        <v>55</v>
      </c>
      <c r="I19" s="46">
        <v>0.06</v>
      </c>
      <c r="J19" s="46">
        <v>0.94</v>
      </c>
      <c r="K19" s="45" t="s">
        <v>55</v>
      </c>
      <c r="L19" s="46">
        <v>0.06</v>
      </c>
      <c r="M19" s="46">
        <v>0.94</v>
      </c>
      <c r="N19" s="45" t="s">
        <v>55</v>
      </c>
      <c r="O19" s="46">
        <v>0.06</v>
      </c>
      <c r="P19" s="46">
        <v>0.94</v>
      </c>
      <c r="Q19" s="45" t="s">
        <v>55</v>
      </c>
      <c r="R19" s="46">
        <v>0.06</v>
      </c>
      <c r="S19" s="46">
        <v>0.94</v>
      </c>
      <c r="T19" s="45" t="s">
        <v>55</v>
      </c>
      <c r="U19" s="46">
        <v>0.06</v>
      </c>
      <c r="V19" s="46">
        <v>0.94</v>
      </c>
      <c r="W19" s="45" t="s">
        <v>55</v>
      </c>
      <c r="X19" s="46">
        <v>0.06</v>
      </c>
      <c r="Y19" s="46">
        <v>0.94</v>
      </c>
      <c r="Z19" s="45" t="s">
        <v>55</v>
      </c>
      <c r="AA19" s="46">
        <v>0.06</v>
      </c>
      <c r="AB19" s="46">
        <v>0.94</v>
      </c>
      <c r="AC19" s="45" t="s">
        <v>55</v>
      </c>
      <c r="AD19" s="46">
        <v>0.06</v>
      </c>
      <c r="AE19" s="46">
        <v>0.94</v>
      </c>
      <c r="AF19" s="45" t="s">
        <v>55</v>
      </c>
      <c r="AG19" s="46">
        <v>0.06</v>
      </c>
      <c r="AH19" s="46">
        <v>0.94</v>
      </c>
      <c r="AI19" s="45"/>
      <c r="AJ19" s="46"/>
      <c r="AK19" s="46"/>
    </row>
    <row r="20" spans="1:37" x14ac:dyDescent="0.3">
      <c r="A20" s="3" t="s">
        <v>56</v>
      </c>
      <c r="B20" s="31"/>
      <c r="C20" s="31"/>
      <c r="D20" s="31"/>
      <c r="E20" s="112">
        <f>F84</f>
        <v>34390.809625572329</v>
      </c>
      <c r="F20" s="22">
        <f>E20*F19</f>
        <v>2063.4485775343396</v>
      </c>
      <c r="G20" s="113">
        <f>E20*G19</f>
        <v>32327.361048037987</v>
      </c>
      <c r="H20" s="112">
        <f>G84</f>
        <v>58550.905668192878</v>
      </c>
      <c r="I20" s="22">
        <f>H20*I19</f>
        <v>3513.0543400915726</v>
      </c>
      <c r="J20" s="113">
        <f>H20*J19</f>
        <v>55037.8513281013</v>
      </c>
      <c r="K20" s="112">
        <f>H84</f>
        <v>38089.478502289319</v>
      </c>
      <c r="L20" s="22">
        <f>K20*L19</f>
        <v>2285.3687101373589</v>
      </c>
      <c r="M20" s="113">
        <f>K20*M19</f>
        <v>35804.109792151961</v>
      </c>
      <c r="N20" s="112">
        <f>I84</f>
        <v>17628.051336385761</v>
      </c>
      <c r="O20" s="22">
        <f>N20*O19</f>
        <v>1057.6830801831456</v>
      </c>
      <c r="P20" s="113">
        <f>N20*P19</f>
        <v>16570.368256202615</v>
      </c>
      <c r="Q20" s="112">
        <f>J84</f>
        <v>3698.6688767169908</v>
      </c>
      <c r="R20" s="22">
        <f>Q20*R19</f>
        <v>221.92013260301943</v>
      </c>
      <c r="S20" s="113">
        <f>Q20*S19</f>
        <v>3476.748744113971</v>
      </c>
      <c r="T20" s="112">
        <f>K84</f>
        <v>0</v>
      </c>
      <c r="U20" s="22">
        <f>T20*U19</f>
        <v>0</v>
      </c>
      <c r="V20" s="113">
        <f>T20*V19</f>
        <v>0</v>
      </c>
      <c r="W20" s="112">
        <f>L84</f>
        <v>0</v>
      </c>
      <c r="X20" s="22">
        <f>W20*X19</f>
        <v>0</v>
      </c>
      <c r="Y20" s="113">
        <f>W20*Y19</f>
        <v>0</v>
      </c>
      <c r="Z20" s="114">
        <f>M84</f>
        <v>0</v>
      </c>
      <c r="AA20" s="22">
        <f>Z20*AA19</f>
        <v>0</v>
      </c>
      <c r="AB20" s="113">
        <f>Z20*AB19</f>
        <v>0</v>
      </c>
      <c r="AC20" s="114">
        <f>N84</f>
        <v>0</v>
      </c>
      <c r="AD20" s="22">
        <f>AC20*AD19</f>
        <v>0</v>
      </c>
      <c r="AE20" s="113">
        <f>AC20*AE19</f>
        <v>0</v>
      </c>
      <c r="AF20" s="114">
        <f>O84</f>
        <v>0</v>
      </c>
      <c r="AG20" s="22">
        <f>AF20*AG19</f>
        <v>0</v>
      </c>
      <c r="AH20" s="113">
        <f>AF20*AH19</f>
        <v>0</v>
      </c>
      <c r="AI20" s="32"/>
      <c r="AJ20" s="115"/>
      <c r="AK20" s="116"/>
    </row>
    <row r="21" spans="1:37" x14ac:dyDescent="0.3">
      <c r="A21" s="1" t="s">
        <v>57</v>
      </c>
      <c r="B21" s="51"/>
      <c r="C21" s="51"/>
      <c r="D21" s="51"/>
      <c r="E21" s="117">
        <v>0</v>
      </c>
      <c r="F21" s="35">
        <f>E21*F19</f>
        <v>0</v>
      </c>
      <c r="G21" s="113">
        <f>E21*G19</f>
        <v>0</v>
      </c>
      <c r="H21" s="117">
        <v>0</v>
      </c>
      <c r="I21" s="35">
        <f>H21*I19</f>
        <v>0</v>
      </c>
      <c r="J21" s="113">
        <f>H21*J19</f>
        <v>0</v>
      </c>
      <c r="K21" s="117">
        <v>0</v>
      </c>
      <c r="L21" s="35">
        <f>K21*L19</f>
        <v>0</v>
      </c>
      <c r="M21" s="113">
        <f>K21*M19</f>
        <v>0</v>
      </c>
      <c r="N21" s="117">
        <v>0</v>
      </c>
      <c r="O21" s="35">
        <f>N21*O19</f>
        <v>0</v>
      </c>
      <c r="P21" s="113">
        <f>N21*P19</f>
        <v>0</v>
      </c>
      <c r="Q21" s="117">
        <v>0</v>
      </c>
      <c r="R21" s="35">
        <f>Q21*R19</f>
        <v>0</v>
      </c>
      <c r="S21" s="113">
        <f>Q21*S19</f>
        <v>0</v>
      </c>
      <c r="T21" s="117">
        <v>0</v>
      </c>
      <c r="U21" s="35">
        <f>T21*U19</f>
        <v>0</v>
      </c>
      <c r="V21" s="113">
        <f>T21*V19</f>
        <v>0</v>
      </c>
      <c r="W21" s="117">
        <v>0</v>
      </c>
      <c r="X21" s="35">
        <f>W21*X19</f>
        <v>0</v>
      </c>
      <c r="Y21" s="113">
        <f>W21*Y19</f>
        <v>0</v>
      </c>
      <c r="Z21" s="117">
        <v>0</v>
      </c>
      <c r="AA21" s="35">
        <f>Z21*AA19</f>
        <v>0</v>
      </c>
      <c r="AB21" s="113">
        <f>Z21*AB19</f>
        <v>0</v>
      </c>
      <c r="AC21" s="117">
        <v>0</v>
      </c>
      <c r="AD21" s="35">
        <f>AC21*AD19</f>
        <v>0</v>
      </c>
      <c r="AE21" s="113">
        <f>AC21*AE19</f>
        <v>0</v>
      </c>
      <c r="AF21" s="117">
        <v>0</v>
      </c>
      <c r="AG21" s="35">
        <f>AF21*AG19</f>
        <v>0</v>
      </c>
      <c r="AH21" s="113">
        <f>AF21*AH19</f>
        <v>0</v>
      </c>
      <c r="AI21" s="117"/>
      <c r="AJ21" s="35"/>
      <c r="AK21" s="116"/>
    </row>
    <row r="22" spans="1:37" x14ac:dyDescent="0.3">
      <c r="A22" s="1" t="s">
        <v>58</v>
      </c>
      <c r="B22" s="51"/>
      <c r="C22" s="51"/>
      <c r="D22" s="51"/>
      <c r="E22" s="117">
        <v>0</v>
      </c>
      <c r="F22" s="35">
        <f>E22*F19</f>
        <v>0</v>
      </c>
      <c r="G22" s="35">
        <f>E22*G19</f>
        <v>0</v>
      </c>
      <c r="H22" s="117">
        <v>0</v>
      </c>
      <c r="I22" s="35">
        <f>H22*I19</f>
        <v>0</v>
      </c>
      <c r="J22" s="35">
        <f>H22*J19</f>
        <v>0</v>
      </c>
      <c r="K22" s="117">
        <v>0</v>
      </c>
      <c r="L22" s="35">
        <f>K22*L19</f>
        <v>0</v>
      </c>
      <c r="M22" s="35">
        <f>K22*M19</f>
        <v>0</v>
      </c>
      <c r="N22" s="117">
        <v>0</v>
      </c>
      <c r="O22" s="35">
        <f>N22*O19</f>
        <v>0</v>
      </c>
      <c r="P22" s="35">
        <f>N22*P19</f>
        <v>0</v>
      </c>
      <c r="Q22" s="117">
        <v>0</v>
      </c>
      <c r="R22" s="35">
        <f>Q22*R19</f>
        <v>0</v>
      </c>
      <c r="S22" s="35">
        <f>Q22*S19</f>
        <v>0</v>
      </c>
      <c r="T22" s="117">
        <v>0</v>
      </c>
      <c r="U22" s="35">
        <f>T22*U19</f>
        <v>0</v>
      </c>
      <c r="V22" s="35">
        <f>T22*V19</f>
        <v>0</v>
      </c>
      <c r="W22" s="117">
        <v>0</v>
      </c>
      <c r="X22" s="35">
        <f>W22*X19</f>
        <v>0</v>
      </c>
      <c r="Y22" s="35">
        <f>W22*Y19</f>
        <v>0</v>
      </c>
      <c r="Z22" s="117">
        <v>0</v>
      </c>
      <c r="AA22" s="35">
        <f>Z22*AA19</f>
        <v>0</v>
      </c>
      <c r="AB22" s="35">
        <f>Z22*AB19</f>
        <v>0</v>
      </c>
      <c r="AC22" s="117">
        <v>0</v>
      </c>
      <c r="AD22" s="35">
        <f>AC22*AD19</f>
        <v>0</v>
      </c>
      <c r="AE22" s="35">
        <f>AC22*AE19</f>
        <v>0</v>
      </c>
      <c r="AF22" s="117">
        <v>0</v>
      </c>
      <c r="AG22" s="35">
        <f>AF22*AG19</f>
        <v>0</v>
      </c>
      <c r="AH22" s="35">
        <f>AF22*AH19</f>
        <v>0</v>
      </c>
      <c r="AI22" s="117"/>
      <c r="AJ22" s="35"/>
      <c r="AK22" s="35"/>
    </row>
    <row r="23" spans="1:37" x14ac:dyDescent="0.3">
      <c r="A23" s="20" t="s">
        <v>59</v>
      </c>
      <c r="B23" s="54" t="s">
        <v>115</v>
      </c>
      <c r="C23" s="178" t="s">
        <v>116</v>
      </c>
      <c r="D23" s="54" t="s">
        <v>117</v>
      </c>
      <c r="F23" s="35"/>
      <c r="G23" s="35"/>
      <c r="H23" s="117"/>
      <c r="I23" s="35"/>
      <c r="J23" s="35"/>
      <c r="K23" s="117"/>
      <c r="L23" s="35"/>
      <c r="M23" s="35"/>
      <c r="N23" s="117"/>
      <c r="O23" s="35"/>
      <c r="P23" s="35"/>
      <c r="Q23" s="117"/>
      <c r="R23" s="35"/>
      <c r="S23" s="35"/>
      <c r="T23" s="117"/>
      <c r="U23" s="35"/>
      <c r="V23" s="35"/>
      <c r="W23" s="117"/>
      <c r="X23" s="35"/>
      <c r="Y23" s="35"/>
      <c r="Z23" s="117"/>
      <c r="AA23" s="35"/>
      <c r="AB23" s="35"/>
      <c r="AC23" s="117"/>
      <c r="AD23" s="35"/>
      <c r="AE23" s="35"/>
      <c r="AF23" s="117"/>
      <c r="AG23" s="35"/>
      <c r="AH23" s="35"/>
      <c r="AI23" s="117"/>
      <c r="AJ23" s="35"/>
      <c r="AK23" s="35"/>
    </row>
    <row r="24" spans="1:37" x14ac:dyDescent="0.3">
      <c r="A24" s="55" t="s">
        <v>60</v>
      </c>
      <c r="B24" s="118">
        <v>7.2999999999999995E-2</v>
      </c>
      <c r="C24" s="118">
        <v>7.2999999999999995E-2</v>
      </c>
      <c r="D24" s="119">
        <v>7.0199999999999999E-2</v>
      </c>
      <c r="F24" s="57">
        <f>IF(AND(E$17&gt;=$B$23, E$17&lt;$D$23),(F21+F22)*$B$24,(F21+F22)*$D$24)</f>
        <v>0</v>
      </c>
      <c r="G24" s="120">
        <f>IF(AND(E$17&gt;=$B$23, E$17&lt;$D$23),(G22)*$B$24,(G22)*$D$24)</f>
        <v>0</v>
      </c>
      <c r="H24" s="59"/>
      <c r="I24" s="57">
        <f>IF(AND(H$17&gt;=$B$23, H$17&lt;$D$23),(I21+I22)*$B$24,(I21+I22)*$D$24)</f>
        <v>0</v>
      </c>
      <c r="J24" s="120">
        <f>IF(AND(H$17&gt;=$B$23, H$17&lt;$D$23),(J22)*$B$24,(J22)*$D$24)</f>
        <v>0</v>
      </c>
      <c r="K24" s="59"/>
      <c r="L24" s="57">
        <f>IF(AND(K$17&gt;=$B$23, K$17&lt;$D$23),(L21+L22)*$B$24,(L21+L22)*$D$24)</f>
        <v>0</v>
      </c>
      <c r="M24" s="120">
        <f>IF(AND(K$17&gt;=$B$23, K$17&lt;$D$23),(M22)*$B$24,(M22)*$D$24)</f>
        <v>0</v>
      </c>
      <c r="N24" s="59"/>
      <c r="O24" s="57">
        <f>IF(AND(N$17&gt;=$B$23, N$17&lt;$D$23),(O21+O22)*$B$24,(O21+O22)*$D$24)</f>
        <v>0</v>
      </c>
      <c r="P24" s="120">
        <f>IF(AND(N$17&gt;=$B$23, N$17&lt;$D$23),(P22)*$B$24,(P22)*$D$24)</f>
        <v>0</v>
      </c>
      <c r="Q24" s="59"/>
      <c r="R24" s="57">
        <f>IF(AND(Q$17&gt;=$B$23, Q$17&lt;$D$23),(R21+R22)*$B$24,(R21+R22)*$D$24)</f>
        <v>0</v>
      </c>
      <c r="S24" s="120">
        <f>IF(AND(Q$17&gt;=$B$23, Q$17&lt;$D$23),(S22)*$B$24,(S22)*$D$24)</f>
        <v>0</v>
      </c>
      <c r="T24" s="59"/>
      <c r="U24" s="57">
        <f>IF(AND(T$17&gt;=$B$23, T$17&lt;$D$23),(U21+U22)*$B$24,(U21+U22)*$D$24)</f>
        <v>0</v>
      </c>
      <c r="V24" s="120">
        <f>IF(AND(T$17&gt;=$B$23, T$17&lt;$D$23),(V22)*$B$24,(V22)*$D$24)</f>
        <v>0</v>
      </c>
      <c r="W24" s="59"/>
      <c r="X24" s="57">
        <f>IF(AND(W$17&gt;=$B$23, W$17&lt;$D$23),(X21+X22)*$B$24,(X21+X22)*$D$24)</f>
        <v>0</v>
      </c>
      <c r="Y24" s="120">
        <f>IF(AND(W$17&gt;=$B$23, W$17&lt;$D$23),(Y22)*$B$24,(Y22)*$D$24)</f>
        <v>0</v>
      </c>
      <c r="Z24" s="59"/>
      <c r="AA24" s="57">
        <f>IF(AND(Z$17&gt;=$B$23, Z$17&lt;$D$23),(AA21+AA22)*$B$24,(AA21+AA22)*$D$24)</f>
        <v>0</v>
      </c>
      <c r="AB24" s="120">
        <f>IF(AND(Z$17&gt;=$B$23, Z$17&lt;$D$23),(AB22)*$B$24,(AB22)*$D$24)</f>
        <v>0</v>
      </c>
      <c r="AC24" s="59"/>
      <c r="AD24" s="57">
        <f>IF(AND(AC$17&gt;=$B$23, AC$17&lt;$D$23),(AD21+AD22)*$B$24,(AD21+AD22)*$D$24)</f>
        <v>0</v>
      </c>
      <c r="AE24" s="120">
        <f>IF(AND(AC$17&gt;=$B$23, AC$17&lt;$D$23),(AE22)*$B$24,(AE22)*$D$24)</f>
        <v>0</v>
      </c>
      <c r="AF24" s="59"/>
      <c r="AG24" s="57">
        <f>IF(AND(AF$17&gt;=$B$23, AF$17&lt;$D$23),(AG21+AG22)*$B$24,(AG21+AG22)*$D$24)</f>
        <v>0</v>
      </c>
      <c r="AH24" s="120">
        <f>IF(AND(AF$17&gt;=$B$23, AF$17&lt;$D$23),(AH22)*$B$24,(AH22)*$D$24)</f>
        <v>0</v>
      </c>
      <c r="AI24" s="59"/>
      <c r="AJ24" s="35"/>
      <c r="AK24" s="116"/>
    </row>
    <row r="25" spans="1:37" x14ac:dyDescent="0.3">
      <c r="A25" s="3" t="s">
        <v>61</v>
      </c>
      <c r="B25" s="1"/>
      <c r="C25" s="1"/>
      <c r="D25" s="1"/>
      <c r="F25" s="35">
        <f>SUM(F20+F24)</f>
        <v>2063.4485775343396</v>
      </c>
      <c r="G25" s="35">
        <f>SUM(G20+G24)</f>
        <v>32327.361048037987</v>
      </c>
      <c r="H25" s="1"/>
      <c r="I25" s="35">
        <f>SUM(I20+I24)</f>
        <v>3513.0543400915726</v>
      </c>
      <c r="J25" s="35">
        <f>SUM(J20+J24)</f>
        <v>55037.8513281013</v>
      </c>
      <c r="K25" s="1"/>
      <c r="L25" s="35">
        <f>SUM(L20+L24)</f>
        <v>2285.3687101373589</v>
      </c>
      <c r="M25" s="35">
        <f>SUM(M20+M24)</f>
        <v>35804.109792151961</v>
      </c>
      <c r="N25" s="1"/>
      <c r="O25" s="35">
        <f>SUM(O20+O24)</f>
        <v>1057.6830801831456</v>
      </c>
      <c r="P25" s="35">
        <f>SUM(P20+P24)</f>
        <v>16570.368256202615</v>
      </c>
      <c r="Q25" s="1"/>
      <c r="R25" s="35">
        <f>SUM(R20+R24)</f>
        <v>221.92013260301943</v>
      </c>
      <c r="S25" s="35">
        <f>SUM(S20+S24)</f>
        <v>3476.748744113971</v>
      </c>
      <c r="T25" s="1"/>
      <c r="U25" s="35">
        <f>SUM(U20+U24)</f>
        <v>0</v>
      </c>
      <c r="V25" s="35">
        <f>SUM(V20+V24)</f>
        <v>0</v>
      </c>
      <c r="W25" s="1"/>
      <c r="X25" s="35">
        <f>SUM(X20+X24)</f>
        <v>0</v>
      </c>
      <c r="Y25" s="35">
        <f>SUM(Y20+Y24)</f>
        <v>0</v>
      </c>
      <c r="Z25" s="1"/>
      <c r="AA25" s="35">
        <f>SUM(AA20+AA24)</f>
        <v>0</v>
      </c>
      <c r="AB25" s="35">
        <f>SUM(AB20+AB24)</f>
        <v>0</v>
      </c>
      <c r="AC25" s="1"/>
      <c r="AD25" s="35">
        <f>SUM(AD20+AD24)</f>
        <v>0</v>
      </c>
      <c r="AE25" s="35">
        <f>SUM(AE20+AE24)</f>
        <v>0</v>
      </c>
      <c r="AF25" s="1"/>
      <c r="AG25" s="35">
        <f>SUM(AG20+AG24)</f>
        <v>0</v>
      </c>
      <c r="AH25" s="35">
        <f>SUM(AH20+AH24)</f>
        <v>0</v>
      </c>
      <c r="AI25" s="1"/>
      <c r="AJ25" s="35"/>
      <c r="AK25" s="35"/>
    </row>
    <row r="26" spans="1:37" x14ac:dyDescent="0.3">
      <c r="A26" s="1"/>
      <c r="B26" s="1"/>
      <c r="C26" s="1"/>
      <c r="D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row>
    <row r="27" spans="1:37" x14ac:dyDescent="0.3">
      <c r="A27" s="20" t="s">
        <v>59</v>
      </c>
      <c r="B27" s="54" t="s">
        <v>115</v>
      </c>
      <c r="C27" s="178" t="s">
        <v>116</v>
      </c>
      <c r="D27" s="54" t="s">
        <v>117</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1:37" x14ac:dyDescent="0.3">
      <c r="A28" s="1" t="s">
        <v>62</v>
      </c>
      <c r="B28" s="121">
        <v>0.04</v>
      </c>
      <c r="C28" s="121">
        <v>0.04</v>
      </c>
      <c r="D28" s="121">
        <v>0.04</v>
      </c>
      <c r="F28" s="35">
        <f>F25*$B$28</f>
        <v>82.537943101373585</v>
      </c>
      <c r="G28" s="35">
        <f>G25*$B$28</f>
        <v>1293.0944419215195</v>
      </c>
      <c r="H28" s="31"/>
      <c r="I28" s="35">
        <f>I25*$B$28</f>
        <v>140.52217360366291</v>
      </c>
      <c r="J28" s="35">
        <f>J25*$B$28</f>
        <v>2201.5140531240522</v>
      </c>
      <c r="K28" s="31"/>
      <c r="L28" s="35">
        <f>L25*$B$28</f>
        <v>91.414748405494365</v>
      </c>
      <c r="M28" s="35">
        <f>M25*$B$28</f>
        <v>1432.1643916860785</v>
      </c>
      <c r="N28" s="31"/>
      <c r="O28" s="35">
        <f>O25*$B$28</f>
        <v>42.30732320732583</v>
      </c>
      <c r="P28" s="35">
        <f>P25*$B$28</f>
        <v>662.81473024810464</v>
      </c>
      <c r="Q28" s="31"/>
      <c r="R28" s="35">
        <f>R25*$B$28</f>
        <v>8.8768053041207775</v>
      </c>
      <c r="S28" s="35">
        <f>S25*$B$28</f>
        <v>139.06994976455886</v>
      </c>
      <c r="T28" s="31"/>
      <c r="U28" s="35">
        <f>U25*$D$28</f>
        <v>0</v>
      </c>
      <c r="V28" s="35">
        <f>V25*$D$28</f>
        <v>0</v>
      </c>
      <c r="W28" s="31"/>
      <c r="X28" s="35">
        <f>X25*$D$28</f>
        <v>0</v>
      </c>
      <c r="Y28" s="35">
        <f>Y25*$D$28</f>
        <v>0</v>
      </c>
      <c r="Z28" s="31"/>
      <c r="AA28" s="35">
        <f>AA25*$D$28</f>
        <v>0</v>
      </c>
      <c r="AB28" s="35">
        <f>AB25*$D$28</f>
        <v>0</v>
      </c>
      <c r="AC28" s="31"/>
      <c r="AD28" s="35">
        <f>AD25*$D$28</f>
        <v>0</v>
      </c>
      <c r="AE28" s="35">
        <f>AE25*$D$28</f>
        <v>0</v>
      </c>
      <c r="AF28" s="31"/>
      <c r="AG28" s="35">
        <f>AG25*$D$28</f>
        <v>0</v>
      </c>
      <c r="AH28" s="35">
        <f>AH25*$D$28</f>
        <v>0</v>
      </c>
      <c r="AI28" s="31"/>
      <c r="AJ28" s="35"/>
      <c r="AK28" s="35"/>
    </row>
    <row r="29" spans="1:37" x14ac:dyDescent="0.3">
      <c r="A29" s="1" t="s">
        <v>63</v>
      </c>
      <c r="B29" s="121">
        <v>0.56000000000000005</v>
      </c>
      <c r="C29" s="121">
        <v>0.56000000000000005</v>
      </c>
      <c r="D29" s="121">
        <v>0.56000000000000005</v>
      </c>
      <c r="F29" s="35">
        <f>F25*$B$29</f>
        <v>1155.5312034192302</v>
      </c>
      <c r="G29" s="35">
        <f>G25*$B$29</f>
        <v>18103.322186901274</v>
      </c>
      <c r="H29" s="122"/>
      <c r="I29" s="35">
        <f>I25*$B$29</f>
        <v>1967.3104304512808</v>
      </c>
      <c r="J29" s="35">
        <f>J25*$B$29</f>
        <v>30821.196743736731</v>
      </c>
      <c r="K29" s="122"/>
      <c r="L29" s="35">
        <f>L25*$B$29</f>
        <v>1279.8064776769211</v>
      </c>
      <c r="M29" s="35">
        <f>M25*$B$29</f>
        <v>20050.301483605101</v>
      </c>
      <c r="N29" s="122"/>
      <c r="O29" s="35">
        <f>O25*$B$29</f>
        <v>592.30252490256157</v>
      </c>
      <c r="P29" s="35">
        <f>P25*$B$29</f>
        <v>9279.4062234734647</v>
      </c>
      <c r="Q29" s="122"/>
      <c r="R29" s="35">
        <f>R25*$B$29</f>
        <v>124.2752742576909</v>
      </c>
      <c r="S29" s="35">
        <f>S25*$B$29</f>
        <v>1946.979296703824</v>
      </c>
      <c r="T29" s="122"/>
      <c r="U29" s="35">
        <f>U25*$D$29</f>
        <v>0</v>
      </c>
      <c r="V29" s="35">
        <f>V25*$D$29</f>
        <v>0</v>
      </c>
      <c r="W29" s="122"/>
      <c r="X29" s="35">
        <f>X25*$D$29</f>
        <v>0</v>
      </c>
      <c r="Y29" s="35">
        <f>Y25*$D$29</f>
        <v>0</v>
      </c>
      <c r="Z29" s="122"/>
      <c r="AA29" s="35">
        <f>AA25*$D$29</f>
        <v>0</v>
      </c>
      <c r="AB29" s="35">
        <f>AB25*$D$29</f>
        <v>0</v>
      </c>
      <c r="AC29" s="122"/>
      <c r="AD29" s="35">
        <f>AD25*$D$29</f>
        <v>0</v>
      </c>
      <c r="AE29" s="35">
        <f>AE25*$D$29</f>
        <v>0</v>
      </c>
      <c r="AF29" s="122"/>
      <c r="AG29" s="35">
        <f>AG25*$D$29</f>
        <v>0</v>
      </c>
      <c r="AH29" s="35">
        <f>AH25*$D$29</f>
        <v>0</v>
      </c>
      <c r="AI29" s="122"/>
      <c r="AJ29" s="35"/>
      <c r="AK29" s="35"/>
    </row>
    <row r="30" spans="1:37" x14ac:dyDescent="0.3">
      <c r="A30" s="1" t="s">
        <v>64</v>
      </c>
      <c r="B30" s="121">
        <v>0.4</v>
      </c>
      <c r="C30" s="121">
        <v>0.4</v>
      </c>
      <c r="D30" s="121">
        <v>0.4</v>
      </c>
      <c r="F30" s="35">
        <f>F25*$B$30</f>
        <v>825.37943101373594</v>
      </c>
      <c r="G30" s="35">
        <f>G25*$B$30</f>
        <v>12930.944419215195</v>
      </c>
      <c r="H30" s="123"/>
      <c r="I30" s="35">
        <f>I25*$B$30</f>
        <v>1405.2217360366292</v>
      </c>
      <c r="J30" s="35">
        <f>J25*$B$30</f>
        <v>22015.140531240522</v>
      </c>
      <c r="K30" s="123"/>
      <c r="L30" s="35">
        <f>L25*$B$30</f>
        <v>914.14748405494356</v>
      </c>
      <c r="M30" s="35">
        <f>M25*$B$30</f>
        <v>14321.643916860785</v>
      </c>
      <c r="N30" s="123"/>
      <c r="O30" s="35">
        <f>O25*$B$30</f>
        <v>423.07323207325828</v>
      </c>
      <c r="P30" s="35">
        <f>P25*$B$30</f>
        <v>6628.1473024810466</v>
      </c>
      <c r="Q30" s="123"/>
      <c r="R30" s="35">
        <f>R25*$B$30</f>
        <v>88.768053041207779</v>
      </c>
      <c r="S30" s="35">
        <f>S25*$B$30</f>
        <v>1390.6994976455885</v>
      </c>
      <c r="T30" s="123"/>
      <c r="U30" s="35">
        <f>U25*$D$30</f>
        <v>0</v>
      </c>
      <c r="V30" s="35">
        <f>V25*$D$30</f>
        <v>0</v>
      </c>
      <c r="W30" s="123"/>
      <c r="X30" s="35">
        <f>X25*$D$30</f>
        <v>0</v>
      </c>
      <c r="Y30" s="35">
        <f>Y25*$D$30</f>
        <v>0</v>
      </c>
      <c r="Z30" s="123"/>
      <c r="AA30" s="35">
        <f>AA25*$D$30</f>
        <v>0</v>
      </c>
      <c r="AB30" s="35">
        <f>AB25*$D$30</f>
        <v>0</v>
      </c>
      <c r="AC30" s="123"/>
      <c r="AD30" s="35">
        <f>AD25*$D$30</f>
        <v>0</v>
      </c>
      <c r="AE30" s="35">
        <f>AE25*$D$30</f>
        <v>0</v>
      </c>
      <c r="AF30" s="123"/>
      <c r="AG30" s="35">
        <f>AG25*$D$30</f>
        <v>0</v>
      </c>
      <c r="AH30" s="35">
        <f>AH25*$D$30</f>
        <v>0</v>
      </c>
      <c r="AI30" s="122"/>
      <c r="AJ30" s="35"/>
      <c r="AK30" s="35"/>
    </row>
    <row r="31" spans="1:37" x14ac:dyDescent="0.3">
      <c r="A31" s="1"/>
      <c r="B31" s="1"/>
      <c r="C31" s="1"/>
      <c r="D31" s="1"/>
      <c r="F31" s="124"/>
      <c r="G31" s="1"/>
      <c r="H31" s="1"/>
      <c r="I31" s="124"/>
      <c r="J31" s="1"/>
      <c r="K31" s="1"/>
      <c r="L31" s="124"/>
      <c r="M31" s="1"/>
      <c r="N31" s="1"/>
      <c r="O31" s="124"/>
      <c r="P31" s="1"/>
      <c r="Q31" s="1"/>
      <c r="R31" s="124"/>
      <c r="S31" s="1"/>
      <c r="T31" s="1"/>
      <c r="U31" s="124"/>
      <c r="V31" s="1"/>
      <c r="W31" s="1"/>
      <c r="X31" s="124"/>
      <c r="Y31" s="1"/>
      <c r="Z31" s="1"/>
      <c r="AA31" s="124"/>
      <c r="AB31" s="1"/>
      <c r="AC31" s="1"/>
      <c r="AD31" s="124"/>
      <c r="AE31" s="1"/>
      <c r="AF31" s="1"/>
      <c r="AG31" s="124"/>
      <c r="AH31" s="1"/>
      <c r="AI31" s="1"/>
      <c r="AJ31" s="125"/>
      <c r="AK31" s="1"/>
    </row>
    <row r="32" spans="1:37" x14ac:dyDescent="0.3">
      <c r="A32" s="1" t="s">
        <v>65</v>
      </c>
      <c r="B32" s="119">
        <v>2.6100000000000002E-2</v>
      </c>
      <c r="C32" s="119">
        <v>2.6100000000000002E-2</v>
      </c>
      <c r="D32" s="126">
        <v>5.2499999999999998E-2</v>
      </c>
      <c r="F32" s="35">
        <f t="shared" ref="F32:S34" si="0">F28*$B32</f>
        <v>2.1542403149458509</v>
      </c>
      <c r="G32" s="35">
        <f t="shared" si="0"/>
        <v>33.749764934151663</v>
      </c>
      <c r="H32" s="127"/>
      <c r="I32" s="35">
        <f t="shared" si="0"/>
        <v>3.6676287310556019</v>
      </c>
      <c r="J32" s="35">
        <f t="shared" si="0"/>
        <v>57.459516786537769</v>
      </c>
      <c r="K32" s="127"/>
      <c r="L32" s="35">
        <f t="shared" si="0"/>
        <v>2.3859249333834032</v>
      </c>
      <c r="M32" s="35">
        <f t="shared" si="0"/>
        <v>37.379490623006653</v>
      </c>
      <c r="N32" s="127"/>
      <c r="O32" s="35">
        <f t="shared" si="0"/>
        <v>1.1042211357112042</v>
      </c>
      <c r="P32" s="35">
        <f t="shared" si="0"/>
        <v>17.299464459475534</v>
      </c>
      <c r="Q32" s="127"/>
      <c r="R32" s="35">
        <f t="shared" si="0"/>
        <v>0.23168461843755231</v>
      </c>
      <c r="S32" s="35">
        <f t="shared" si="0"/>
        <v>3.6297256888549865</v>
      </c>
      <c r="T32" s="127"/>
      <c r="U32" s="35">
        <f t="shared" ref="U32:V34" si="1">U28*$D32</f>
        <v>0</v>
      </c>
      <c r="V32" s="35">
        <f t="shared" si="1"/>
        <v>0</v>
      </c>
      <c r="W32" s="127"/>
      <c r="X32" s="35">
        <f t="shared" ref="X32:Y34" si="2">X28*$D32</f>
        <v>0</v>
      </c>
      <c r="Y32" s="35">
        <f t="shared" si="2"/>
        <v>0</v>
      </c>
      <c r="Z32" s="127"/>
      <c r="AA32" s="35">
        <f t="shared" ref="AA32:AB34" si="3">AA28*$D32</f>
        <v>0</v>
      </c>
      <c r="AB32" s="35">
        <f t="shared" si="3"/>
        <v>0</v>
      </c>
      <c r="AC32" s="127"/>
      <c r="AD32" s="35">
        <f t="shared" ref="AD32:AE34" si="4">AD28*$D32</f>
        <v>0</v>
      </c>
      <c r="AE32" s="35">
        <f t="shared" si="4"/>
        <v>0</v>
      </c>
      <c r="AF32" s="127"/>
      <c r="AG32" s="35">
        <f t="shared" ref="AG32:AH34" si="5">AG28*$D32</f>
        <v>0</v>
      </c>
      <c r="AH32" s="35">
        <f t="shared" si="5"/>
        <v>0</v>
      </c>
      <c r="AI32" s="128"/>
      <c r="AJ32" s="35"/>
      <c r="AK32" s="35"/>
    </row>
    <row r="33" spans="1:37" x14ac:dyDescent="0.3">
      <c r="A33" s="1" t="s">
        <v>66</v>
      </c>
      <c r="B33" s="119">
        <v>3.7100000000000001E-2</v>
      </c>
      <c r="C33" s="119">
        <v>3.7100000000000001E-2</v>
      </c>
      <c r="D33" s="126">
        <v>3.9506030794498048E-2</v>
      </c>
      <c r="F33" s="35">
        <f t="shared" si="0"/>
        <v>42.870207646853444</v>
      </c>
      <c r="G33" s="35">
        <f t="shared" si="0"/>
        <v>671.63325313403732</v>
      </c>
      <c r="H33" s="127"/>
      <c r="I33" s="35">
        <f t="shared" si="0"/>
        <v>72.987216969742519</v>
      </c>
      <c r="J33" s="35">
        <f t="shared" si="0"/>
        <v>1143.4663991926327</v>
      </c>
      <c r="K33" s="127"/>
      <c r="L33" s="35">
        <f t="shared" si="0"/>
        <v>47.480820321813773</v>
      </c>
      <c r="M33" s="35">
        <f t="shared" si="0"/>
        <v>743.8661850417493</v>
      </c>
      <c r="N33" s="127"/>
      <c r="O33" s="35">
        <f t="shared" si="0"/>
        <v>21.974423673885035</v>
      </c>
      <c r="P33" s="35">
        <f t="shared" si="0"/>
        <v>344.26597089086556</v>
      </c>
      <c r="Q33" s="127"/>
      <c r="R33" s="35">
        <f t="shared" si="0"/>
        <v>4.6106126749603327</v>
      </c>
      <c r="S33" s="35">
        <f t="shared" si="0"/>
        <v>72.232931907711873</v>
      </c>
      <c r="T33" s="127"/>
      <c r="U33" s="35">
        <f t="shared" si="1"/>
        <v>0</v>
      </c>
      <c r="V33" s="35">
        <f t="shared" si="1"/>
        <v>0</v>
      </c>
      <c r="W33" s="127"/>
      <c r="X33" s="35">
        <f t="shared" si="2"/>
        <v>0</v>
      </c>
      <c r="Y33" s="35">
        <f t="shared" si="2"/>
        <v>0</v>
      </c>
      <c r="Z33" s="127"/>
      <c r="AA33" s="35">
        <f t="shared" si="3"/>
        <v>0</v>
      </c>
      <c r="AB33" s="35">
        <f t="shared" si="3"/>
        <v>0</v>
      </c>
      <c r="AC33" s="127"/>
      <c r="AD33" s="35">
        <f t="shared" si="4"/>
        <v>0</v>
      </c>
      <c r="AE33" s="35">
        <f t="shared" si="4"/>
        <v>0</v>
      </c>
      <c r="AF33" s="127"/>
      <c r="AG33" s="35">
        <f t="shared" si="5"/>
        <v>0</v>
      </c>
      <c r="AH33" s="35">
        <f t="shared" si="5"/>
        <v>0</v>
      </c>
      <c r="AI33" s="128"/>
      <c r="AJ33" s="35"/>
      <c r="AK33" s="35"/>
    </row>
    <row r="34" spans="1:37" x14ac:dyDescent="0.3">
      <c r="A34" s="1" t="s">
        <v>67</v>
      </c>
      <c r="B34" s="118">
        <v>8.5199999999999998E-2</v>
      </c>
      <c r="C34" s="118">
        <v>8.5199999999999998E-2</v>
      </c>
      <c r="D34" s="118">
        <v>9.3600000000000003E-2</v>
      </c>
      <c r="F34" s="35">
        <f t="shared" si="0"/>
        <v>70.322327522370301</v>
      </c>
      <c r="G34" s="35">
        <f t="shared" si="0"/>
        <v>1101.7164645171347</v>
      </c>
      <c r="H34" s="127"/>
      <c r="I34" s="35">
        <f t="shared" si="0"/>
        <v>119.72489191032081</v>
      </c>
      <c r="J34" s="35">
        <f t="shared" si="0"/>
        <v>1875.6899732616926</v>
      </c>
      <c r="K34" s="127"/>
      <c r="L34" s="35">
        <f t="shared" si="0"/>
        <v>77.885365641481187</v>
      </c>
      <c r="M34" s="35">
        <f t="shared" si="0"/>
        <v>1220.2040617165389</v>
      </c>
      <c r="N34" s="127"/>
      <c r="O34" s="35">
        <f t="shared" si="0"/>
        <v>36.045839372641602</v>
      </c>
      <c r="P34" s="35">
        <f t="shared" si="0"/>
        <v>564.7181501713851</v>
      </c>
      <c r="Q34" s="127"/>
      <c r="R34" s="35">
        <f t="shared" si="0"/>
        <v>7.5630381191109022</v>
      </c>
      <c r="S34" s="35">
        <f t="shared" si="0"/>
        <v>118.48759719940414</v>
      </c>
      <c r="T34" s="127"/>
      <c r="U34" s="35">
        <f t="shared" si="1"/>
        <v>0</v>
      </c>
      <c r="V34" s="35">
        <f t="shared" si="1"/>
        <v>0</v>
      </c>
      <c r="W34" s="127"/>
      <c r="X34" s="35">
        <f t="shared" si="2"/>
        <v>0</v>
      </c>
      <c r="Y34" s="35">
        <f t="shared" si="2"/>
        <v>0</v>
      </c>
      <c r="Z34" s="127"/>
      <c r="AA34" s="35">
        <f t="shared" si="3"/>
        <v>0</v>
      </c>
      <c r="AB34" s="35">
        <f t="shared" si="3"/>
        <v>0</v>
      </c>
      <c r="AC34" s="127"/>
      <c r="AD34" s="35">
        <f t="shared" si="4"/>
        <v>0</v>
      </c>
      <c r="AE34" s="35">
        <f t="shared" si="4"/>
        <v>0</v>
      </c>
      <c r="AF34" s="127"/>
      <c r="AG34" s="35">
        <f t="shared" si="5"/>
        <v>0</v>
      </c>
      <c r="AH34" s="35">
        <f t="shared" si="5"/>
        <v>0</v>
      </c>
      <c r="AI34" s="128"/>
      <c r="AJ34" s="35"/>
      <c r="AK34" s="35"/>
    </row>
    <row r="35" spans="1:37" x14ac:dyDescent="0.3">
      <c r="A35" s="65" t="s">
        <v>68</v>
      </c>
      <c r="B35" s="1"/>
      <c r="C35" s="1"/>
      <c r="D35" s="1"/>
      <c r="E35" s="1"/>
      <c r="F35" s="66">
        <f>SUM(F32:F34)</f>
        <v>115.3467754841696</v>
      </c>
      <c r="G35" s="66">
        <f>SUM(G32:G34)</f>
        <v>1807.0994825853236</v>
      </c>
      <c r="H35" s="1"/>
      <c r="I35" s="66">
        <f>SUM(I32:I34)</f>
        <v>196.37973761111891</v>
      </c>
      <c r="J35" s="66">
        <f>SUM(J32:J34)</f>
        <v>3076.615889240863</v>
      </c>
      <c r="K35" s="1"/>
      <c r="L35" s="66">
        <f>SUM(L32:L34)</f>
        <v>127.75211089667836</v>
      </c>
      <c r="M35" s="66">
        <f>SUM(M32:M34)</f>
        <v>2001.4497373812949</v>
      </c>
      <c r="N35" s="1"/>
      <c r="O35" s="66">
        <f>SUM(O32:O34)</f>
        <v>59.124484182237836</v>
      </c>
      <c r="P35" s="66">
        <f>SUM(P32:P34)</f>
        <v>926.2835855217262</v>
      </c>
      <c r="Q35" s="1"/>
      <c r="R35" s="66">
        <f>SUM(R32:R34)</f>
        <v>12.405335412508787</v>
      </c>
      <c r="S35" s="66">
        <f>SUM(S32:S34)</f>
        <v>194.35025479597101</v>
      </c>
      <c r="T35" s="1"/>
      <c r="U35" s="66">
        <f>SUM(U32:U34)</f>
        <v>0</v>
      </c>
      <c r="V35" s="66">
        <f>SUM(V32:V34)</f>
        <v>0</v>
      </c>
      <c r="W35" s="1"/>
      <c r="X35" s="66">
        <f>SUM(X32:X34)</f>
        <v>0</v>
      </c>
      <c r="Y35" s="66">
        <f>SUM(Y32:Y34)</f>
        <v>0</v>
      </c>
      <c r="Z35" s="1"/>
      <c r="AA35" s="66">
        <f>SUM(AA32:AA34)</f>
        <v>0</v>
      </c>
      <c r="AB35" s="66">
        <f>SUM(AB32:AB34)</f>
        <v>0</v>
      </c>
      <c r="AC35" s="1"/>
      <c r="AD35" s="66">
        <f>SUM(AD32:AD34)</f>
        <v>0</v>
      </c>
      <c r="AE35" s="66">
        <f>SUM(AE32:AE34)</f>
        <v>0</v>
      </c>
      <c r="AF35" s="1"/>
      <c r="AG35" s="66">
        <f>SUM(AG32:AG34)</f>
        <v>0</v>
      </c>
      <c r="AH35" s="66">
        <f>SUM(AH32:AH34)</f>
        <v>0</v>
      </c>
      <c r="AI35" s="1"/>
      <c r="AJ35" s="35"/>
      <c r="AK35" s="35"/>
    </row>
    <row r="36" spans="1:37"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row>
    <row r="37" spans="1:37" x14ac:dyDescent="0.3">
      <c r="A37" s="1" t="s">
        <v>69</v>
      </c>
      <c r="B37" s="1"/>
      <c r="C37" s="1"/>
      <c r="D37" s="1"/>
      <c r="E37" s="1"/>
      <c r="F37" s="67">
        <f>F21+F22</f>
        <v>0</v>
      </c>
      <c r="G37" s="35">
        <f>G22</f>
        <v>0</v>
      </c>
      <c r="H37" s="1"/>
      <c r="I37" s="67">
        <f>I21+I22</f>
        <v>0</v>
      </c>
      <c r="J37" s="35">
        <f>J22</f>
        <v>0</v>
      </c>
      <c r="K37" s="1"/>
      <c r="L37" s="67">
        <f>L21+L22</f>
        <v>0</v>
      </c>
      <c r="M37" s="35">
        <f>M22</f>
        <v>0</v>
      </c>
      <c r="N37" s="1"/>
      <c r="O37" s="67">
        <f>O21+O22</f>
        <v>0</v>
      </c>
      <c r="P37" s="35">
        <f>P22</f>
        <v>0</v>
      </c>
      <c r="Q37" s="1"/>
      <c r="R37" s="67">
        <f>R21+R22</f>
        <v>0</v>
      </c>
      <c r="S37" s="35">
        <f>S22</f>
        <v>0</v>
      </c>
      <c r="T37" s="1"/>
      <c r="U37" s="67">
        <f>U21+U22</f>
        <v>0</v>
      </c>
      <c r="V37" s="35">
        <f>V22</f>
        <v>0</v>
      </c>
      <c r="W37" s="1"/>
      <c r="X37" s="67">
        <f>X21+X22</f>
        <v>0</v>
      </c>
      <c r="Y37" s="35">
        <f>Y22</f>
        <v>0</v>
      </c>
      <c r="Z37" s="1"/>
      <c r="AA37" s="67">
        <f>AA21+AA22</f>
        <v>0</v>
      </c>
      <c r="AB37" s="35">
        <f>AB22</f>
        <v>0</v>
      </c>
      <c r="AC37" s="1"/>
      <c r="AD37" s="67">
        <f>AD21+AD22</f>
        <v>0</v>
      </c>
      <c r="AE37" s="35">
        <f>AE22</f>
        <v>0</v>
      </c>
      <c r="AF37" s="1"/>
      <c r="AG37" s="67">
        <f>AG21+AG22</f>
        <v>0</v>
      </c>
      <c r="AH37" s="35">
        <f>AH22</f>
        <v>0</v>
      </c>
      <c r="AI37" s="1"/>
      <c r="AJ37" s="67"/>
      <c r="AK37" s="35"/>
    </row>
    <row r="38" spans="1:37" x14ac:dyDescent="0.3">
      <c r="A38" s="1" t="s">
        <v>70</v>
      </c>
      <c r="B38" s="37"/>
      <c r="C38" s="37"/>
      <c r="D38" s="37"/>
      <c r="E38" s="22">
        <f>+F77+F78+F79</f>
        <v>30692.140748855338</v>
      </c>
      <c r="F38" s="35">
        <f>E38*F$19</f>
        <v>1841.5284449313201</v>
      </c>
      <c r="G38" s="35">
        <f>E38*G$19</f>
        <v>28850.612303924016</v>
      </c>
      <c r="H38" s="22">
        <f>+G77+G78</f>
        <v>20461.427165903558</v>
      </c>
      <c r="I38" s="35">
        <f>H38*I$19</f>
        <v>1227.6856299542135</v>
      </c>
      <c r="J38" s="35">
        <f>H38*J$19</f>
        <v>19233.741535949343</v>
      </c>
      <c r="K38" s="22">
        <f>+H77+H78</f>
        <v>20461.427165903558</v>
      </c>
      <c r="L38" s="35">
        <f>K38*L$19</f>
        <v>1227.6856299542135</v>
      </c>
      <c r="M38" s="35">
        <f>K38*M$19</f>
        <v>19233.741535949343</v>
      </c>
      <c r="N38" s="22">
        <f>+I77+I78</f>
        <v>20461.427165903558</v>
      </c>
      <c r="O38" s="35">
        <f>N38*O$19</f>
        <v>1227.6856299542135</v>
      </c>
      <c r="P38" s="35">
        <f>N38*P$19</f>
        <v>19233.741535949343</v>
      </c>
      <c r="Q38" s="22">
        <f>+J77+J78</f>
        <v>7397.3377534339816</v>
      </c>
      <c r="R38" s="35">
        <f>Q38*R$19</f>
        <v>443.84026520603885</v>
      </c>
      <c r="S38" s="35">
        <f>Q38*S$19</f>
        <v>6953.4974882279421</v>
      </c>
      <c r="T38" s="22">
        <f>+K77+K78</f>
        <v>0</v>
      </c>
      <c r="U38" s="35">
        <f>T38*U$19</f>
        <v>0</v>
      </c>
      <c r="V38" s="35">
        <f>T38*V$19</f>
        <v>0</v>
      </c>
      <c r="W38" s="22">
        <f>+L77+L78</f>
        <v>0</v>
      </c>
      <c r="X38" s="35">
        <f>W38*X$19</f>
        <v>0</v>
      </c>
      <c r="Y38" s="35">
        <f>W38*Y$19</f>
        <v>0</v>
      </c>
      <c r="Z38" s="22">
        <f>+M77+M78</f>
        <v>0</v>
      </c>
      <c r="AA38" s="35">
        <f>Z38*AA$19</f>
        <v>0</v>
      </c>
      <c r="AB38" s="35">
        <f>Z38*AB$19</f>
        <v>0</v>
      </c>
      <c r="AC38" s="22">
        <f>+N77+N78</f>
        <v>0</v>
      </c>
      <c r="AD38" s="35">
        <f>AC38*AD$19</f>
        <v>0</v>
      </c>
      <c r="AE38" s="35">
        <f>AC38*AE$19</f>
        <v>0</v>
      </c>
      <c r="AF38" s="22">
        <f>+O77+O78</f>
        <v>0</v>
      </c>
      <c r="AG38" s="35">
        <f>AF38*AG$19</f>
        <v>0</v>
      </c>
      <c r="AH38" s="35">
        <f>AF38*AH$19</f>
        <v>0</v>
      </c>
      <c r="AI38" s="115"/>
      <c r="AJ38" s="35"/>
      <c r="AK38" s="35"/>
    </row>
    <row r="39" spans="1:37" x14ac:dyDescent="0.3">
      <c r="A39" s="1" t="s">
        <v>71</v>
      </c>
      <c r="B39" s="37"/>
      <c r="C39" s="37"/>
      <c r="D39" s="37"/>
      <c r="E39" s="1"/>
      <c r="F39" s="22">
        <f>+F66</f>
        <v>431.08098043568424</v>
      </c>
      <c r="G39" s="22">
        <f>+G66</f>
        <v>6753.6020268257216</v>
      </c>
      <c r="H39" s="1"/>
      <c r="I39" s="22">
        <f>+I66</f>
        <v>334.30862625918587</v>
      </c>
      <c r="J39" s="22">
        <f>+J66</f>
        <v>5237.5018113939104</v>
      </c>
      <c r="K39" s="1"/>
      <c r="L39" s="22">
        <f>+L66</f>
        <v>331.34302269217301</v>
      </c>
      <c r="M39" s="22">
        <f>+M66</f>
        <v>5191.0406888440421</v>
      </c>
      <c r="N39" s="1"/>
      <c r="O39" s="22">
        <f>+O66</f>
        <v>327.40786746916137</v>
      </c>
      <c r="P39" s="22">
        <f>+P66</f>
        <v>5129.3899236835259</v>
      </c>
      <c r="Q39" s="1"/>
      <c r="R39" s="22">
        <f>+R66</f>
        <v>44.785500873366395</v>
      </c>
      <c r="S39" s="22">
        <f>+S66</f>
        <v>701.63951368274013</v>
      </c>
      <c r="T39" s="1"/>
      <c r="U39" s="22">
        <f>+U66</f>
        <v>-108.5281219865322</v>
      </c>
      <c r="V39" s="22">
        <f>+V66</f>
        <v>-1700.2739111223379</v>
      </c>
      <c r="W39" s="37"/>
      <c r="X39" s="22">
        <f>+X66</f>
        <v>-99.845872227609618</v>
      </c>
      <c r="Y39" s="22">
        <f>+Y66</f>
        <v>-1564.2519982325505</v>
      </c>
      <c r="Z39" s="37"/>
      <c r="AA39" s="22">
        <f>+AA66</f>
        <v>-91.858202449400849</v>
      </c>
      <c r="AB39" s="22">
        <f>+AB66</f>
        <v>-1439.1118383739467</v>
      </c>
      <c r="AC39" s="37"/>
      <c r="AD39" s="22">
        <f>+AD66</f>
        <v>-84.509546253448775</v>
      </c>
      <c r="AE39" s="22">
        <f>+AE66</f>
        <v>-1323.9828913040308</v>
      </c>
      <c r="AF39" s="37"/>
      <c r="AG39" s="22">
        <f>+AG66</f>
        <v>-77.748782553172873</v>
      </c>
      <c r="AH39" s="22">
        <f>+AH66</f>
        <v>-1218.0642599997084</v>
      </c>
      <c r="AI39" s="37"/>
      <c r="AJ39" s="115"/>
      <c r="AK39" s="115"/>
    </row>
    <row r="40" spans="1:37"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row>
    <row r="41" spans="1:37" ht="15" thickBot="1" x14ac:dyDescent="0.35">
      <c r="A41" s="3" t="s">
        <v>72</v>
      </c>
      <c r="B41" s="1"/>
      <c r="C41" s="1"/>
      <c r="D41" s="1"/>
      <c r="E41" s="1"/>
      <c r="F41" s="68">
        <f>SUM(F35:F39)</f>
        <v>2387.9562008511739</v>
      </c>
      <c r="G41" s="68">
        <f>SUM(G35:G39)</f>
        <v>37411.313813335059</v>
      </c>
      <c r="H41" s="1"/>
      <c r="I41" s="68">
        <f>SUM(I35:I39)</f>
        <v>1758.3739938245185</v>
      </c>
      <c r="J41" s="68">
        <f>SUM(J35:J39)</f>
        <v>27547.859236584118</v>
      </c>
      <c r="K41" s="1"/>
      <c r="L41" s="68">
        <f>SUM(L35:L39)</f>
        <v>1686.7807635430649</v>
      </c>
      <c r="M41" s="68">
        <f>SUM(M35:M39)</f>
        <v>26426.231962174679</v>
      </c>
      <c r="N41" s="1"/>
      <c r="O41" s="68">
        <f>SUM(O35:O39)</f>
        <v>1614.2179816056127</v>
      </c>
      <c r="P41" s="68">
        <f>SUM(P35:P39)</f>
        <v>25289.415045154594</v>
      </c>
      <c r="Q41" s="1"/>
      <c r="R41" s="68">
        <f>SUM(R35:R39)</f>
        <v>501.03110149191406</v>
      </c>
      <c r="S41" s="68">
        <f>SUM(S35:S39)</f>
        <v>7849.4872567066532</v>
      </c>
      <c r="T41" s="1"/>
      <c r="U41" s="68">
        <f>SUM(U35:U39)</f>
        <v>-108.5281219865322</v>
      </c>
      <c r="V41" s="68">
        <f>SUM(V35:V39)</f>
        <v>-1700.2739111223379</v>
      </c>
      <c r="W41" s="1"/>
      <c r="X41" s="68">
        <f>SUM(X35:X39)</f>
        <v>-99.845872227609618</v>
      </c>
      <c r="Y41" s="68">
        <f>SUM(Y35:Y39)</f>
        <v>-1564.2519982325505</v>
      </c>
      <c r="Z41" s="1"/>
      <c r="AA41" s="68">
        <f>SUM(AA35:AA39)</f>
        <v>-91.858202449400849</v>
      </c>
      <c r="AB41" s="68">
        <f>SUM(AB35:AB39)</f>
        <v>-1439.1118383739467</v>
      </c>
      <c r="AC41" s="1"/>
      <c r="AD41" s="68">
        <f>SUM(AD35:AD39)</f>
        <v>-84.509546253448775</v>
      </c>
      <c r="AE41" s="68">
        <f>SUM(AE35:AE39)</f>
        <v>-1323.9828913040308</v>
      </c>
      <c r="AF41" s="1"/>
      <c r="AG41" s="68">
        <f>SUM(AG35:AG39)</f>
        <v>-77.748782553172873</v>
      </c>
      <c r="AH41" s="68">
        <f>SUM(AH35:AH39)</f>
        <v>-1218.0642599997084</v>
      </c>
      <c r="AI41" s="1"/>
      <c r="AJ41" s="35"/>
      <c r="AK41" s="35"/>
    </row>
    <row r="42" spans="1:37" x14ac:dyDescent="0.3">
      <c r="A42" s="1"/>
      <c r="B42" s="69"/>
      <c r="C42" s="69"/>
      <c r="D42" s="69"/>
      <c r="E42" s="1"/>
      <c r="F42" s="35"/>
      <c r="G42" s="35"/>
      <c r="H42" s="1"/>
      <c r="I42" s="35"/>
      <c r="J42" s="35"/>
      <c r="K42" s="1"/>
      <c r="L42" s="35"/>
      <c r="M42" s="35"/>
      <c r="N42" s="1"/>
      <c r="O42" s="35"/>
      <c r="P42" s="35"/>
      <c r="Q42" s="1"/>
      <c r="R42" s="35"/>
      <c r="S42" s="35"/>
      <c r="T42" s="1"/>
      <c r="U42" s="35"/>
      <c r="V42" s="35"/>
      <c r="W42" s="1"/>
      <c r="X42" s="35"/>
      <c r="Y42" s="35"/>
      <c r="Z42" s="1"/>
      <c r="AA42" s="35"/>
      <c r="AB42" s="35"/>
      <c r="AC42" s="1"/>
      <c r="AD42" s="35"/>
      <c r="AE42" s="35"/>
      <c r="AF42" s="1"/>
      <c r="AG42" s="35"/>
      <c r="AH42" s="35"/>
      <c r="AI42" s="1"/>
      <c r="AJ42" s="35"/>
      <c r="AK42" s="35"/>
    </row>
    <row r="43" spans="1:37" x14ac:dyDescent="0.3">
      <c r="A43" s="1"/>
      <c r="B43" s="70"/>
      <c r="C43" s="70"/>
      <c r="D43" s="70"/>
      <c r="E43" s="1"/>
      <c r="F43" s="35"/>
      <c r="G43" s="1"/>
      <c r="H43" s="1"/>
      <c r="I43" s="35"/>
      <c r="J43" s="1"/>
      <c r="K43" s="1"/>
      <c r="L43" s="35"/>
      <c r="M43" s="1"/>
      <c r="N43" s="1"/>
      <c r="O43" s="35"/>
      <c r="P43" s="1"/>
      <c r="Q43" s="1"/>
      <c r="R43" s="35"/>
      <c r="S43" s="1"/>
      <c r="T43" s="1"/>
      <c r="U43" s="35"/>
      <c r="V43" s="1"/>
      <c r="W43" s="35"/>
      <c r="X43" s="1"/>
      <c r="Y43" s="35"/>
      <c r="Z43" s="35"/>
      <c r="AA43" s="1"/>
      <c r="AB43" s="35"/>
      <c r="AC43" s="35"/>
      <c r="AD43" s="1"/>
      <c r="AE43" s="35"/>
      <c r="AF43" s="35"/>
      <c r="AG43" s="1"/>
      <c r="AH43" s="35"/>
      <c r="AI43" s="35"/>
      <c r="AJ43" s="1"/>
      <c r="AK43" s="35"/>
    </row>
    <row r="44" spans="1:37" x14ac:dyDescent="0.3">
      <c r="A44" s="1" t="s">
        <v>73</v>
      </c>
      <c r="B44" s="70"/>
      <c r="C44" s="70"/>
      <c r="D44" s="70"/>
      <c r="E44" s="1"/>
      <c r="F44" s="35"/>
      <c r="G44" s="66">
        <f>G41</f>
        <v>37411.313813335059</v>
      </c>
      <c r="H44" s="1"/>
      <c r="I44" s="35"/>
      <c r="J44" s="66">
        <f>J41</f>
        <v>27547.859236584118</v>
      </c>
      <c r="K44" s="1"/>
      <c r="L44" s="35"/>
      <c r="M44" s="66">
        <f>M41</f>
        <v>26426.231962174679</v>
      </c>
      <c r="N44" s="1"/>
      <c r="O44" s="35"/>
      <c r="P44" s="66">
        <f>P41</f>
        <v>25289.415045154594</v>
      </c>
      <c r="Q44" s="1"/>
      <c r="R44" s="35"/>
      <c r="S44" s="66">
        <f>S41</f>
        <v>7849.4872567066532</v>
      </c>
      <c r="T44" s="1"/>
      <c r="U44" s="35"/>
      <c r="V44" s="66">
        <f>V41</f>
        <v>-1700.2739111223379</v>
      </c>
      <c r="W44" s="35"/>
      <c r="X44" s="1"/>
      <c r="Y44" s="66">
        <f>Y41</f>
        <v>-1564.2519982325505</v>
      </c>
      <c r="Z44" s="35"/>
      <c r="AA44" s="1"/>
      <c r="AB44" s="66">
        <f>AB41</f>
        <v>-1439.1118383739467</v>
      </c>
      <c r="AC44" s="35"/>
      <c r="AD44" s="1"/>
      <c r="AE44" s="66">
        <f>AE41</f>
        <v>-1323.9828913040308</v>
      </c>
      <c r="AF44" s="35"/>
      <c r="AG44" s="1"/>
      <c r="AH44" s="66">
        <f>AH41</f>
        <v>-1218.0642599997084</v>
      </c>
      <c r="AI44" s="35"/>
      <c r="AJ44" s="1"/>
      <c r="AK44" s="35"/>
    </row>
    <row r="45" spans="1:37" x14ac:dyDescent="0.3">
      <c r="A45" s="1"/>
      <c r="B45" s="129"/>
      <c r="C45" s="129"/>
      <c r="D45" s="129"/>
      <c r="E45" s="1"/>
      <c r="F45" s="73"/>
      <c r="G45" s="1"/>
      <c r="H45" s="1"/>
      <c r="I45" s="73"/>
      <c r="J45" s="1"/>
      <c r="K45" s="1"/>
      <c r="L45" s="73"/>
      <c r="M45" s="1"/>
      <c r="N45" s="1"/>
      <c r="O45" s="73"/>
      <c r="P45" s="1"/>
      <c r="Q45" s="1"/>
      <c r="R45" s="73"/>
      <c r="S45" s="1"/>
      <c r="T45" s="1"/>
      <c r="U45" s="73"/>
      <c r="V45" s="1"/>
      <c r="W45" s="1"/>
      <c r="X45" s="74"/>
      <c r="Y45" s="1"/>
      <c r="Z45" s="1"/>
      <c r="AA45" s="74"/>
      <c r="AB45" s="1"/>
      <c r="AC45" s="1"/>
      <c r="AD45" s="74"/>
      <c r="AE45" s="1"/>
      <c r="AF45" s="1"/>
      <c r="AG45" s="74"/>
      <c r="AH45" s="1"/>
      <c r="AI45" s="1"/>
      <c r="AJ45" s="74"/>
      <c r="AK45" s="1"/>
    </row>
    <row r="46" spans="1:37" x14ac:dyDescent="0.3">
      <c r="A46" s="1" t="s">
        <v>74</v>
      </c>
      <c r="B46" s="1"/>
      <c r="C46" s="1"/>
      <c r="D46" s="1"/>
      <c r="E46" s="22"/>
      <c r="F46" s="22"/>
      <c r="G46" s="66">
        <f>G44/12</f>
        <v>3117.6094844445884</v>
      </c>
      <c r="H46" s="22"/>
      <c r="I46" s="22"/>
      <c r="J46" s="66">
        <f>J44/12</f>
        <v>2295.65493638201</v>
      </c>
      <c r="K46" s="22"/>
      <c r="L46" s="22"/>
      <c r="M46" s="66">
        <f>M44/12</f>
        <v>2202.1859968478898</v>
      </c>
      <c r="N46" s="22"/>
      <c r="O46" s="22"/>
      <c r="P46" s="66">
        <f>P44/12</f>
        <v>2107.451253762883</v>
      </c>
      <c r="Q46" s="22"/>
      <c r="R46" s="22"/>
      <c r="S46" s="66">
        <f>S44/12</f>
        <v>654.1239380588878</v>
      </c>
      <c r="T46" s="22"/>
      <c r="U46" s="22"/>
      <c r="V46" s="66">
        <f>V44/12</f>
        <v>-141.68949259352817</v>
      </c>
      <c r="W46" s="22"/>
      <c r="X46" s="1"/>
      <c r="Y46" s="66">
        <f>Y44/12</f>
        <v>-130.35433318604586</v>
      </c>
      <c r="Z46" s="22"/>
      <c r="AA46" s="1"/>
      <c r="AB46" s="66">
        <f>AB44/12</f>
        <v>-119.92598653116222</v>
      </c>
      <c r="AC46" s="22"/>
      <c r="AD46" s="1"/>
      <c r="AE46" s="66">
        <f>AE44/12</f>
        <v>-110.33190760866923</v>
      </c>
      <c r="AF46" s="22"/>
      <c r="AG46" s="1"/>
      <c r="AH46" s="66">
        <f>AH44/12</f>
        <v>-101.50535499997569</v>
      </c>
      <c r="AI46" s="115"/>
      <c r="AJ46" s="1"/>
      <c r="AK46" s="35"/>
    </row>
    <row r="47" spans="1:37" x14ac:dyDescent="0.3">
      <c r="A47" s="3"/>
      <c r="B47" s="1"/>
      <c r="C47" s="1"/>
      <c r="D47" s="1"/>
      <c r="E47" s="1"/>
      <c r="F47" s="1"/>
      <c r="G47" s="1"/>
      <c r="H47" s="1"/>
      <c r="I47" s="1"/>
      <c r="J47" s="1"/>
      <c r="K47" s="1"/>
      <c r="L47" s="1"/>
      <c r="M47" s="1"/>
      <c r="N47" s="1"/>
      <c r="O47" s="1"/>
      <c r="P47" s="1"/>
      <c r="Q47" s="1"/>
      <c r="R47" s="1"/>
      <c r="S47" s="22"/>
      <c r="T47" s="22"/>
      <c r="U47" s="22"/>
      <c r="V47" s="75"/>
      <c r="W47" s="22"/>
      <c r="X47" s="1"/>
      <c r="Y47" s="22"/>
      <c r="Z47" s="22"/>
      <c r="AA47" s="1"/>
      <c r="AB47" s="1"/>
      <c r="AC47" s="22"/>
      <c r="AD47" s="1"/>
      <c r="AE47" s="22"/>
      <c r="AF47" s="22"/>
      <c r="AG47" s="1"/>
      <c r="AH47" s="1"/>
      <c r="AI47" s="115"/>
      <c r="AJ47" s="1"/>
      <c r="AK47" s="1"/>
    </row>
    <row r="48" spans="1:37" ht="12.75" customHeight="1" x14ac:dyDescent="0.3">
      <c r="A48" s="188" t="s">
        <v>75</v>
      </c>
      <c r="B48" s="188"/>
      <c r="C48" s="188"/>
      <c r="D48" s="188"/>
      <c r="E48" s="188"/>
      <c r="F48" s="188"/>
      <c r="G48" s="188"/>
      <c r="H48" s="188"/>
      <c r="I48" s="188"/>
      <c r="J48" s="188"/>
      <c r="K48" s="188"/>
      <c r="L48" s="188"/>
      <c r="M48" s="188"/>
      <c r="N48" s="188"/>
      <c r="O48" s="188"/>
      <c r="P48" s="188"/>
      <c r="Q48" s="188"/>
      <c r="R48" s="76"/>
      <c r="S48" s="76"/>
      <c r="T48" s="76"/>
      <c r="U48" s="76"/>
      <c r="V48" s="76"/>
      <c r="W48" s="76"/>
      <c r="X48" s="76"/>
      <c r="Y48" s="76"/>
      <c r="Z48" s="76"/>
      <c r="AA48" s="76"/>
      <c r="AB48" s="76"/>
      <c r="AC48" s="1"/>
      <c r="AD48" s="1"/>
      <c r="AE48" s="1"/>
      <c r="AF48" s="1"/>
      <c r="AG48" s="1"/>
      <c r="AH48" s="1"/>
      <c r="AI48" s="1"/>
      <c r="AJ48" s="1"/>
      <c r="AK48" s="1"/>
    </row>
    <row r="49" spans="1:37" ht="73.5" customHeight="1" x14ac:dyDescent="0.3">
      <c r="A49" s="188"/>
      <c r="B49" s="188"/>
      <c r="C49" s="188"/>
      <c r="D49" s="188"/>
      <c r="E49" s="188"/>
      <c r="F49" s="188"/>
      <c r="G49" s="188"/>
      <c r="H49" s="188"/>
      <c r="I49" s="188"/>
      <c r="J49" s="188"/>
      <c r="K49" s="188"/>
      <c r="L49" s="188"/>
      <c r="M49" s="188"/>
      <c r="N49" s="188"/>
      <c r="O49" s="188"/>
      <c r="P49" s="188"/>
      <c r="Q49" s="188"/>
      <c r="R49" s="76"/>
      <c r="S49" s="76"/>
      <c r="T49" s="76"/>
      <c r="U49" s="76"/>
      <c r="V49" s="76"/>
      <c r="W49" s="76"/>
      <c r="X49" s="76"/>
      <c r="Y49" s="76"/>
      <c r="Z49" s="76"/>
      <c r="AA49" s="76"/>
      <c r="AB49" s="76"/>
      <c r="AC49" s="1"/>
      <c r="AD49" s="1"/>
      <c r="AE49" s="1"/>
      <c r="AF49" s="1"/>
      <c r="AG49" s="1"/>
      <c r="AH49" s="1"/>
      <c r="AI49" s="1"/>
      <c r="AJ49" s="1"/>
      <c r="AK49" s="1"/>
    </row>
    <row r="50" spans="1:37" ht="15" customHeight="1" x14ac:dyDescent="0.3">
      <c r="A50" s="77" t="s">
        <v>76</v>
      </c>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1"/>
      <c r="AD50" s="1"/>
      <c r="AE50" s="1"/>
      <c r="AF50" s="1"/>
      <c r="AG50" s="1"/>
      <c r="AH50" s="1"/>
      <c r="AI50" s="1"/>
      <c r="AJ50" s="1"/>
      <c r="AK50" s="1"/>
    </row>
    <row r="51" spans="1:37" x14ac:dyDescent="0.3">
      <c r="A51" s="189"/>
      <c r="B51" s="189"/>
      <c r="C51" s="177"/>
      <c r="D51" s="3"/>
      <c r="E51" s="3"/>
      <c r="F51" s="1"/>
      <c r="G51" s="1"/>
      <c r="H51" s="1"/>
      <c r="I51" s="1"/>
      <c r="J51" s="1"/>
      <c r="K51" s="1"/>
      <c r="L51" s="1"/>
      <c r="M51" s="1"/>
      <c r="N51" s="1"/>
      <c r="O51" s="1"/>
      <c r="P51" s="1"/>
      <c r="Q51" s="1"/>
      <c r="R51" s="1"/>
      <c r="S51" s="44"/>
      <c r="T51" s="44"/>
      <c r="U51" s="44"/>
      <c r="V51" s="44"/>
      <c r="W51" s="1"/>
      <c r="X51" s="1"/>
      <c r="Y51" s="1"/>
      <c r="Z51" s="1"/>
      <c r="AA51" s="1"/>
      <c r="AB51" s="1"/>
      <c r="AC51" s="1"/>
      <c r="AD51" s="1"/>
      <c r="AE51" s="1"/>
      <c r="AF51" s="1"/>
      <c r="AG51" s="1"/>
      <c r="AH51" s="1"/>
      <c r="AI51" s="1"/>
      <c r="AJ51" s="1"/>
      <c r="AK51" s="1"/>
    </row>
    <row r="52" spans="1:37" ht="16.2" thickBot="1" x14ac:dyDescent="0.35">
      <c r="A52" s="78" t="s">
        <v>77</v>
      </c>
      <c r="B52" s="1"/>
      <c r="C52" s="1"/>
      <c r="D52" s="1"/>
      <c r="E52" s="1"/>
      <c r="F52" s="1"/>
      <c r="G52" s="1"/>
      <c r="H52" s="1"/>
      <c r="I52" s="1"/>
      <c r="J52" s="1"/>
      <c r="K52" s="1"/>
      <c r="L52" s="1"/>
      <c r="M52" s="1"/>
      <c r="N52" s="1"/>
      <c r="O52" s="1"/>
      <c r="P52" s="1"/>
      <c r="Q52" s="1"/>
      <c r="R52" s="190"/>
      <c r="S52" s="190"/>
      <c r="T52" s="44"/>
      <c r="U52" s="190"/>
      <c r="V52" s="190"/>
      <c r="W52" s="1"/>
      <c r="X52" s="1"/>
      <c r="Y52" s="1"/>
      <c r="Z52" s="1"/>
      <c r="AA52" s="1"/>
      <c r="AB52" s="1"/>
      <c r="AC52" s="1"/>
      <c r="AD52" s="1"/>
      <c r="AE52" s="1"/>
      <c r="AF52" s="1"/>
      <c r="AG52" s="1"/>
      <c r="AH52" s="1"/>
      <c r="AI52" s="1"/>
      <c r="AJ52" s="1"/>
      <c r="AK52" s="1"/>
    </row>
    <row r="53" spans="1:37" ht="15" thickBot="1" x14ac:dyDescent="0.35">
      <c r="A53" s="79"/>
      <c r="B53" s="1"/>
      <c r="C53" s="1"/>
      <c r="D53" s="1"/>
      <c r="E53" s="1"/>
      <c r="F53" s="185">
        <f>H17-1</f>
        <v>2020</v>
      </c>
      <c r="G53" s="186"/>
      <c r="H53" s="1"/>
      <c r="I53" s="185">
        <f>H17</f>
        <v>2021</v>
      </c>
      <c r="J53" s="186"/>
      <c r="K53" s="1"/>
      <c r="L53" s="185">
        <f>K17</f>
        <v>2022</v>
      </c>
      <c r="M53" s="186"/>
      <c r="N53" s="1"/>
      <c r="O53" s="185">
        <f>N17</f>
        <v>2023</v>
      </c>
      <c r="P53" s="186"/>
      <c r="Q53" s="1"/>
      <c r="R53" s="185">
        <f>Q17</f>
        <v>2024</v>
      </c>
      <c r="S53" s="186"/>
      <c r="T53" s="1"/>
      <c r="U53" s="185">
        <f>T17</f>
        <v>2025</v>
      </c>
      <c r="V53" s="186"/>
      <c r="W53" s="1"/>
      <c r="X53" s="185">
        <f>W17</f>
        <v>2026</v>
      </c>
      <c r="Y53" s="186"/>
      <c r="Z53" s="1"/>
      <c r="AA53" s="185">
        <f>Z17</f>
        <v>2027</v>
      </c>
      <c r="AB53" s="186"/>
      <c r="AC53" s="1"/>
      <c r="AD53" s="185">
        <f>AC17</f>
        <v>2028</v>
      </c>
      <c r="AE53" s="186"/>
      <c r="AF53" s="1"/>
      <c r="AG53" s="185">
        <f>AF17</f>
        <v>2029</v>
      </c>
      <c r="AH53" s="186"/>
      <c r="AI53" s="1"/>
      <c r="AJ53" s="194"/>
      <c r="AK53" s="194"/>
    </row>
    <row r="54" spans="1:37" x14ac:dyDescent="0.3">
      <c r="A54" s="80" t="s">
        <v>78</v>
      </c>
      <c r="B54" s="1"/>
      <c r="C54" s="1"/>
      <c r="D54" s="1"/>
      <c r="E54" s="1"/>
      <c r="F54" s="3" t="s">
        <v>53</v>
      </c>
      <c r="G54" s="17" t="s">
        <v>54</v>
      </c>
      <c r="H54" s="1"/>
      <c r="I54" s="3" t="s">
        <v>53</v>
      </c>
      <c r="J54" s="17" t="s">
        <v>54</v>
      </c>
      <c r="K54" s="1"/>
      <c r="L54" s="3" t="s">
        <v>53</v>
      </c>
      <c r="M54" s="17" t="s">
        <v>54</v>
      </c>
      <c r="N54" s="1"/>
      <c r="O54" s="3" t="s">
        <v>53</v>
      </c>
      <c r="P54" s="17" t="s">
        <v>54</v>
      </c>
      <c r="Q54" s="1"/>
      <c r="R54" s="3" t="s">
        <v>53</v>
      </c>
      <c r="S54" s="17" t="s">
        <v>54</v>
      </c>
      <c r="T54" s="1"/>
      <c r="U54" s="3" t="s">
        <v>53</v>
      </c>
      <c r="V54" s="17" t="s">
        <v>54</v>
      </c>
      <c r="W54" s="1"/>
      <c r="X54" s="3" t="s">
        <v>53</v>
      </c>
      <c r="Y54" s="17" t="s">
        <v>54</v>
      </c>
      <c r="Z54" s="1"/>
      <c r="AA54" s="3" t="s">
        <v>53</v>
      </c>
      <c r="AB54" s="17" t="s">
        <v>54</v>
      </c>
      <c r="AC54" s="1"/>
      <c r="AD54" s="3" t="s">
        <v>53</v>
      </c>
      <c r="AE54" s="17" t="s">
        <v>54</v>
      </c>
      <c r="AF54" s="1"/>
      <c r="AG54" s="3" t="s">
        <v>53</v>
      </c>
      <c r="AH54" s="17" t="s">
        <v>54</v>
      </c>
      <c r="AI54" s="1"/>
      <c r="AJ54" s="3"/>
      <c r="AK54" s="17"/>
    </row>
    <row r="55" spans="1:37" x14ac:dyDescent="0.3">
      <c r="A55" s="81"/>
      <c r="B55" s="1"/>
      <c r="C55" s="1"/>
      <c r="D55" s="1"/>
      <c r="E55" s="1"/>
      <c r="F55" s="3"/>
      <c r="G55" s="17"/>
      <c r="H55" s="1"/>
      <c r="I55" s="3"/>
      <c r="J55" s="17"/>
      <c r="K55" s="45"/>
      <c r="L55" s="3"/>
      <c r="M55" s="17"/>
      <c r="N55" s="45"/>
      <c r="O55" s="3"/>
      <c r="P55" s="17"/>
      <c r="Q55" s="45"/>
      <c r="R55" s="3"/>
      <c r="S55" s="17"/>
      <c r="T55" s="45"/>
      <c r="U55" s="3"/>
      <c r="V55" s="17"/>
      <c r="W55" s="45"/>
      <c r="X55" s="3"/>
      <c r="Y55" s="17"/>
      <c r="Z55" s="45"/>
      <c r="AA55" s="3"/>
      <c r="AB55" s="17"/>
      <c r="AC55" s="45" t="s">
        <v>55</v>
      </c>
      <c r="AD55" s="3"/>
      <c r="AE55" s="17"/>
      <c r="AF55" s="45" t="s">
        <v>55</v>
      </c>
      <c r="AG55" s="3"/>
      <c r="AH55" s="17"/>
      <c r="AI55" s="45"/>
      <c r="AJ55" s="3"/>
      <c r="AK55" s="17"/>
    </row>
    <row r="56" spans="1:37" x14ac:dyDescent="0.3">
      <c r="A56" s="79" t="s">
        <v>79</v>
      </c>
      <c r="B56" s="1"/>
      <c r="C56" s="1"/>
      <c r="D56" s="1"/>
      <c r="E56" s="1"/>
      <c r="F56" s="33">
        <f>F34</f>
        <v>70.322327522370301</v>
      </c>
      <c r="G56" s="83">
        <f>G34</f>
        <v>1101.7164645171347</v>
      </c>
      <c r="H56" s="1"/>
      <c r="I56" s="33">
        <f>I34</f>
        <v>119.72489191032081</v>
      </c>
      <c r="J56" s="83">
        <f>J34</f>
        <v>1875.6899732616926</v>
      </c>
      <c r="K56" s="33"/>
      <c r="L56" s="33">
        <f>L34</f>
        <v>77.885365641481187</v>
      </c>
      <c r="M56" s="83">
        <f>M34</f>
        <v>1220.2040617165389</v>
      </c>
      <c r="N56" s="33"/>
      <c r="O56" s="33">
        <f>O34</f>
        <v>36.045839372641602</v>
      </c>
      <c r="P56" s="83">
        <f>P34</f>
        <v>564.7181501713851</v>
      </c>
      <c r="Q56" s="33"/>
      <c r="R56" s="33">
        <f>R34</f>
        <v>7.5630381191109022</v>
      </c>
      <c r="S56" s="83">
        <f>S34</f>
        <v>118.48759719940414</v>
      </c>
      <c r="T56" s="33"/>
      <c r="U56" s="33">
        <f>U34</f>
        <v>0</v>
      </c>
      <c r="V56" s="83">
        <f>V34</f>
        <v>0</v>
      </c>
      <c r="W56" s="33"/>
      <c r="X56" s="33">
        <f>X34</f>
        <v>0</v>
      </c>
      <c r="Y56" s="83">
        <f>Y34</f>
        <v>0</v>
      </c>
      <c r="Z56" s="33"/>
      <c r="AA56" s="33">
        <f>AA34</f>
        <v>0</v>
      </c>
      <c r="AB56" s="83">
        <f>AB34</f>
        <v>0</v>
      </c>
      <c r="AC56" s="33"/>
      <c r="AD56" s="33">
        <f>AD34</f>
        <v>0</v>
      </c>
      <c r="AE56" s="83">
        <f>AE34</f>
        <v>0</v>
      </c>
      <c r="AF56" s="33"/>
      <c r="AG56" s="33">
        <f>AG34</f>
        <v>0</v>
      </c>
      <c r="AH56" s="83">
        <f>AH34</f>
        <v>0</v>
      </c>
      <c r="AI56" s="33"/>
      <c r="AJ56" s="33"/>
      <c r="AK56" s="83"/>
    </row>
    <row r="57" spans="1:37" x14ac:dyDescent="0.3">
      <c r="A57" s="79" t="s">
        <v>80</v>
      </c>
      <c r="B57" s="1"/>
      <c r="C57" s="1"/>
      <c r="D57" s="1"/>
      <c r="E57" s="1"/>
      <c r="F57" s="114">
        <f>F38</f>
        <v>1841.5284449313201</v>
      </c>
      <c r="G57" s="114">
        <f>G38</f>
        <v>28850.612303924016</v>
      </c>
      <c r="H57" s="1"/>
      <c r="I57" s="114">
        <f>I38</f>
        <v>1227.6856299542135</v>
      </c>
      <c r="J57" s="114">
        <f>J38</f>
        <v>19233.741535949343</v>
      </c>
      <c r="K57" s="32"/>
      <c r="L57" s="114">
        <f>L38</f>
        <v>1227.6856299542135</v>
      </c>
      <c r="M57" s="114">
        <f>M38</f>
        <v>19233.741535949343</v>
      </c>
      <c r="N57" s="32"/>
      <c r="O57" s="114">
        <f>O38</f>
        <v>1227.6856299542135</v>
      </c>
      <c r="P57" s="114">
        <f>P38</f>
        <v>19233.741535949343</v>
      </c>
      <c r="Q57" s="32"/>
      <c r="R57" s="114">
        <f>R38</f>
        <v>443.84026520603885</v>
      </c>
      <c r="S57" s="114">
        <f>S38</f>
        <v>6953.4974882279421</v>
      </c>
      <c r="T57" s="32"/>
      <c r="U57" s="114">
        <f>U38</f>
        <v>0</v>
      </c>
      <c r="V57" s="114">
        <f>V38</f>
        <v>0</v>
      </c>
      <c r="W57" s="32"/>
      <c r="X57" s="114">
        <f>X38</f>
        <v>0</v>
      </c>
      <c r="Y57" s="114">
        <f>Y38</f>
        <v>0</v>
      </c>
      <c r="Z57" s="32"/>
      <c r="AA57" s="114">
        <f>AA38</f>
        <v>0</v>
      </c>
      <c r="AB57" s="114">
        <f>AB38</f>
        <v>0</v>
      </c>
      <c r="AC57" s="32"/>
      <c r="AD57" s="114">
        <f>AD38</f>
        <v>0</v>
      </c>
      <c r="AE57" s="114">
        <f>AE38</f>
        <v>0</v>
      </c>
      <c r="AF57" s="32"/>
      <c r="AG57" s="114">
        <f>AG38</f>
        <v>0</v>
      </c>
      <c r="AH57" s="114">
        <f>AH38</f>
        <v>0</v>
      </c>
      <c r="AI57" s="32"/>
      <c r="AJ57" s="32"/>
      <c r="AK57" s="32"/>
    </row>
    <row r="58" spans="1:37" x14ac:dyDescent="0.3">
      <c r="A58" s="79" t="s">
        <v>81</v>
      </c>
      <c r="B58" s="1"/>
      <c r="C58" s="1"/>
      <c r="D58" s="1"/>
      <c r="E58" s="1"/>
      <c r="F58" s="32">
        <f>-F97*$F$19</f>
        <v>-716.21107199999994</v>
      </c>
      <c r="G58" s="32">
        <f>-F97*$G$19</f>
        <v>-11220.640127999999</v>
      </c>
      <c r="H58" s="1"/>
      <c r="I58" s="32">
        <f>-G97*$F$19</f>
        <v>-420.17716223999997</v>
      </c>
      <c r="J58" s="32">
        <f>-G97*$G$19</f>
        <v>-6582.7755417599992</v>
      </c>
      <c r="K58" s="32"/>
      <c r="L58" s="32">
        <f>-H97*$F$19</f>
        <v>-386.56298926079995</v>
      </c>
      <c r="M58" s="32">
        <f>-H97*$G$19</f>
        <v>-6056.1534984191994</v>
      </c>
      <c r="N58" s="32"/>
      <c r="O58" s="32">
        <f>-I97*$F$19</f>
        <v>-355.63795011993602</v>
      </c>
      <c r="P58" s="32">
        <f>-I97*$G$19</f>
        <v>-5571.6612185456643</v>
      </c>
      <c r="Q58" s="32"/>
      <c r="R58" s="32">
        <f>-J97*$F$19</f>
        <v>-327.18691411034109</v>
      </c>
      <c r="S58" s="32">
        <f>-J97*$G$19</f>
        <v>-5125.9283210620106</v>
      </c>
      <c r="T58" s="32"/>
      <c r="U58" s="32">
        <f>-K97*$F$19</f>
        <v>-301.01196098151382</v>
      </c>
      <c r="V58" s="32">
        <f>-K97*$G$19</f>
        <v>-4715.8540553770499</v>
      </c>
      <c r="W58" s="32"/>
      <c r="X58" s="32">
        <f>-L97*$F$19</f>
        <v>-276.93100410299269</v>
      </c>
      <c r="Y58" s="32">
        <f>-L97*$G$19</f>
        <v>-4338.5857309468856</v>
      </c>
      <c r="Z58" s="32"/>
      <c r="AA58" s="32">
        <f>-M97*$F$19</f>
        <v>-254.77652377475329</v>
      </c>
      <c r="AB58" s="32">
        <f>-M97*$G$19</f>
        <v>-3991.4988724711347</v>
      </c>
      <c r="AC58" s="85"/>
      <c r="AD58" s="32">
        <f>-N97*$F$19</f>
        <v>-234.39440187277302</v>
      </c>
      <c r="AE58" s="32">
        <f>-N97*$G$19</f>
        <v>-3672.1789626734435</v>
      </c>
      <c r="AF58" s="32"/>
      <c r="AG58" s="32">
        <f>-O97*$F$19</f>
        <v>-215.64284972295118</v>
      </c>
      <c r="AH58" s="32">
        <f>-O97*$G$19</f>
        <v>-3378.4046456595684</v>
      </c>
      <c r="AI58" s="32"/>
      <c r="AJ58" s="32"/>
      <c r="AK58" s="32"/>
    </row>
    <row r="59" spans="1:37" x14ac:dyDescent="0.3">
      <c r="A59" s="81" t="s">
        <v>82</v>
      </c>
      <c r="B59" s="1"/>
      <c r="C59" s="1"/>
      <c r="D59" s="1"/>
      <c r="E59" s="1"/>
      <c r="F59" s="130">
        <f>SUM(F56:F58)</f>
        <v>1195.6397004536902</v>
      </c>
      <c r="G59" s="130">
        <f>SUM(G56:G58)</f>
        <v>18731.688640441153</v>
      </c>
      <c r="H59" s="1"/>
      <c r="I59" s="130">
        <f>SUM(I56:I58)</f>
        <v>927.23335962453439</v>
      </c>
      <c r="J59" s="130">
        <f>SUM(J56:J58)</f>
        <v>14526.655967451035</v>
      </c>
      <c r="K59" s="32"/>
      <c r="L59" s="130">
        <f>SUM(L56:L58)</f>
        <v>919.00800633489484</v>
      </c>
      <c r="M59" s="130">
        <f>SUM(M56:M58)</f>
        <v>14397.792099246682</v>
      </c>
      <c r="N59" s="32"/>
      <c r="O59" s="130">
        <f>SUM(O56:O58)</f>
        <v>908.09351920691915</v>
      </c>
      <c r="P59" s="130">
        <f>SUM(P56:P58)</f>
        <v>14226.798467575063</v>
      </c>
      <c r="Q59" s="32"/>
      <c r="R59" s="130">
        <f>SUM(R56:R58)</f>
        <v>124.21638921480866</v>
      </c>
      <c r="S59" s="130">
        <f>SUM(S56:S58)</f>
        <v>1946.0567643653358</v>
      </c>
      <c r="T59" s="32"/>
      <c r="U59" s="130">
        <f>SUM(U56:U58)</f>
        <v>-301.01196098151382</v>
      </c>
      <c r="V59" s="130">
        <f>SUM(V56:V58)</f>
        <v>-4715.8540553770499</v>
      </c>
      <c r="W59" s="32"/>
      <c r="X59" s="130">
        <f>SUM(X56:X58)</f>
        <v>-276.93100410299269</v>
      </c>
      <c r="Y59" s="130">
        <f>SUM(Y56:Y58)</f>
        <v>-4338.5857309468856</v>
      </c>
      <c r="Z59" s="32"/>
      <c r="AA59" s="130">
        <f>SUM(AA56:AA58)</f>
        <v>-254.77652377475329</v>
      </c>
      <c r="AB59" s="130">
        <f>SUM(AB56:AB58)</f>
        <v>-3991.4988724711347</v>
      </c>
      <c r="AC59" s="85"/>
      <c r="AD59" s="130">
        <f>SUM(AD56:AD58)</f>
        <v>-234.39440187277302</v>
      </c>
      <c r="AE59" s="130">
        <f>SUM(AE56:AE58)</f>
        <v>-3672.1789626734435</v>
      </c>
      <c r="AF59" s="32"/>
      <c r="AG59" s="130">
        <f>SUM(AG56:AG58)</f>
        <v>-215.64284972295118</v>
      </c>
      <c r="AH59" s="130">
        <f>SUM(AH56:AH58)</f>
        <v>-3378.4046456595684</v>
      </c>
      <c r="AI59" s="32"/>
      <c r="AJ59" s="32"/>
      <c r="AK59" s="32"/>
    </row>
    <row r="60" spans="1:37" x14ac:dyDescent="0.3">
      <c r="A60" s="79"/>
      <c r="B60" s="54" t="s">
        <v>115</v>
      </c>
      <c r="C60" s="178" t="s">
        <v>116</v>
      </c>
      <c r="D60" s="54" t="s">
        <v>117</v>
      </c>
      <c r="E60" s="1"/>
      <c r="F60" s="32"/>
      <c r="G60" s="32"/>
      <c r="H60" s="1"/>
      <c r="I60" s="32"/>
      <c r="J60" s="32"/>
      <c r="K60" s="32"/>
      <c r="L60" s="32"/>
      <c r="M60" s="32"/>
      <c r="N60" s="32"/>
      <c r="O60" s="32"/>
      <c r="P60" s="32"/>
      <c r="Q60" s="32"/>
      <c r="R60" s="32"/>
      <c r="S60" s="32"/>
      <c r="T60" s="32"/>
      <c r="U60" s="32"/>
      <c r="V60" s="32"/>
      <c r="W60" s="32"/>
      <c r="X60" s="32"/>
      <c r="Y60" s="32"/>
      <c r="Z60" s="32"/>
      <c r="AA60" s="32"/>
      <c r="AB60" s="32"/>
      <c r="AC60" s="85"/>
      <c r="AD60" s="32"/>
      <c r="AE60" s="32"/>
      <c r="AF60" s="32"/>
      <c r="AG60" s="32"/>
      <c r="AH60" s="32"/>
      <c r="AI60" s="32"/>
      <c r="AJ60" s="32"/>
      <c r="AK60" s="32"/>
    </row>
    <row r="61" spans="1:37" x14ac:dyDescent="0.3">
      <c r="A61" s="79" t="s">
        <v>83</v>
      </c>
      <c r="B61" s="119">
        <v>0.26500000000000001</v>
      </c>
      <c r="C61" s="119">
        <v>0.26500000000000001</v>
      </c>
      <c r="D61" s="119">
        <v>0.26500000000000001</v>
      </c>
      <c r="E61" s="44"/>
      <c r="F61" s="131">
        <f>IF(AND(F$53&gt;=$B$60, F$53&lt;$D$60),$B$61,$D$61)</f>
        <v>0.26500000000000001</v>
      </c>
      <c r="G61" s="131">
        <f>IF(AND(F$53&gt;=$B$60, F$53&lt;$D$60),$B$61,$D$61)</f>
        <v>0.26500000000000001</v>
      </c>
      <c r="H61" s="44"/>
      <c r="I61" s="131">
        <f>IF(AND(I$53&gt;=$B$60, I$53&lt;$D$60),$B$61,$D$61)</f>
        <v>0.26500000000000001</v>
      </c>
      <c r="J61" s="131">
        <f>IF(AND(I$53&gt;=$B$60, I$53&lt;$D$60),$B$61,$D$61)</f>
        <v>0.26500000000000001</v>
      </c>
      <c r="K61" s="85"/>
      <c r="L61" s="131">
        <f>IF(AND(L$53&gt;=$B$60, L$53&lt;$D$60),$B$61,$D$61)</f>
        <v>0.26500000000000001</v>
      </c>
      <c r="M61" s="131">
        <f>IF(AND(L$53&gt;=$B$60, L$53&lt;$D$60),$B$61,$D$61)</f>
        <v>0.26500000000000001</v>
      </c>
      <c r="N61" s="85"/>
      <c r="O61" s="131">
        <f>IF(AND(O$53&gt;=$B$60, O$53&lt;$D$60),$B$61,$D$61)</f>
        <v>0.26500000000000001</v>
      </c>
      <c r="P61" s="131">
        <f>IF(AND(O$53&gt;=$B$60, O$53&lt;$D$60),$B$61,$D$61)</f>
        <v>0.26500000000000001</v>
      </c>
      <c r="Q61" s="85"/>
      <c r="R61" s="131">
        <f>IF(AND(R$53&gt;=$B$60, R$53&lt;$D$60),$B$61,$D$61)</f>
        <v>0.26500000000000001</v>
      </c>
      <c r="S61" s="131">
        <f>IF(AND(R$53&gt;=$B$60, R$53&lt;$D$60),$B$61,$D$61)</f>
        <v>0.26500000000000001</v>
      </c>
      <c r="T61" s="85"/>
      <c r="U61" s="131">
        <f>IF(AND(U$53&gt;=$B$60, U$53&lt;$D$60),$B$61,$D$61)</f>
        <v>0.26500000000000001</v>
      </c>
      <c r="V61" s="131">
        <f>IF(AND(U$53&gt;=$B$60, U$53&lt;$D$60),$B$61,$D$61)</f>
        <v>0.26500000000000001</v>
      </c>
      <c r="W61" s="85"/>
      <c r="X61" s="131">
        <f>IF(AND(X$53&gt;=$B$60, X$53&lt;$D$60),$B$61,$D$61)</f>
        <v>0.26500000000000001</v>
      </c>
      <c r="Y61" s="131">
        <f>IF(AND(X$53&gt;=$B$60, X$53&lt;$D$60),$B$61,$D$61)</f>
        <v>0.26500000000000001</v>
      </c>
      <c r="Z61" s="85"/>
      <c r="AA61" s="131">
        <f>IF(AND(AA$53&gt;=$B$60, AA$53&lt;$D$60),$B$61,$D$61)</f>
        <v>0.26500000000000001</v>
      </c>
      <c r="AB61" s="131">
        <f>IF(AND(AA$53&gt;=$B$60, AA$53&lt;$D$60),$B$61,$D$61)</f>
        <v>0.26500000000000001</v>
      </c>
      <c r="AC61" s="85"/>
      <c r="AD61" s="131">
        <f>IF(AND(AD$53&gt;=$B$60, AD$53&lt;$D$60),$B$61,$D$61)</f>
        <v>0.26500000000000001</v>
      </c>
      <c r="AE61" s="131">
        <f>IF(AND(AD$53&gt;=$B$60, AD$53&lt;$D$60),$B$61,$D$61)</f>
        <v>0.26500000000000001</v>
      </c>
      <c r="AF61" s="32"/>
      <c r="AG61" s="131">
        <f>IF(AND(AG$53&gt;=$B$60, AG$53&lt;$D$60),$B$61,$D$61)</f>
        <v>0.26500000000000001</v>
      </c>
      <c r="AH61" s="131">
        <f>IF(AND(AG$53&gt;=$B$60, AG$53&lt;$D$60),$B$61,$D$61)</f>
        <v>0.26500000000000001</v>
      </c>
      <c r="AI61" s="32"/>
      <c r="AJ61" s="132"/>
      <c r="AK61" s="132"/>
    </row>
    <row r="62" spans="1:37"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row>
    <row r="63" spans="1:37" x14ac:dyDescent="0.3">
      <c r="A63" s="79" t="s">
        <v>84</v>
      </c>
      <c r="B63" s="1"/>
      <c r="C63" s="1"/>
      <c r="D63" s="1"/>
      <c r="E63" s="1"/>
      <c r="F63" s="133">
        <f>F59*F61</f>
        <v>316.84452062022791</v>
      </c>
      <c r="G63" s="133">
        <f>G59*G61</f>
        <v>4963.8974897169055</v>
      </c>
      <c r="H63" s="1"/>
      <c r="I63" s="133">
        <f>I59*I61</f>
        <v>245.71684030050162</v>
      </c>
      <c r="J63" s="133">
        <f>J59*J61</f>
        <v>3849.5638313745244</v>
      </c>
      <c r="K63" s="32"/>
      <c r="L63" s="133">
        <f>L59*L61</f>
        <v>243.53712167874716</v>
      </c>
      <c r="M63" s="133">
        <f>M59*M61</f>
        <v>3815.4149063003711</v>
      </c>
      <c r="N63" s="32"/>
      <c r="O63" s="133">
        <f>O59*O61</f>
        <v>240.6447825898336</v>
      </c>
      <c r="P63" s="133">
        <f>P59*P61</f>
        <v>3770.1015939073918</v>
      </c>
      <c r="Q63" s="32"/>
      <c r="R63" s="133">
        <f>R59*R61</f>
        <v>32.917343141924299</v>
      </c>
      <c r="S63" s="133">
        <f>S59*S61</f>
        <v>515.70504255681396</v>
      </c>
      <c r="T63" s="32"/>
      <c r="U63" s="133">
        <f>U59*U61</f>
        <v>-79.768169660101165</v>
      </c>
      <c r="V63" s="133">
        <f>V59*V61</f>
        <v>-1249.7013246749184</v>
      </c>
      <c r="W63" s="32"/>
      <c r="X63" s="133">
        <f>X59*X61</f>
        <v>-73.386716087293067</v>
      </c>
      <c r="Y63" s="133">
        <f>Y59*Y61</f>
        <v>-1149.7252187009246</v>
      </c>
      <c r="Z63" s="32"/>
      <c r="AA63" s="133">
        <f>AA59*AA61</f>
        <v>-67.515778800309619</v>
      </c>
      <c r="AB63" s="133">
        <f>AB59*AB61</f>
        <v>-1057.7472012048509</v>
      </c>
      <c r="AC63" s="32"/>
      <c r="AD63" s="133">
        <f>AD59*AD61</f>
        <v>-62.11451649628485</v>
      </c>
      <c r="AE63" s="133">
        <f>AE59*AE61</f>
        <v>-973.1274251084626</v>
      </c>
      <c r="AF63" s="32"/>
      <c r="AG63" s="133">
        <f>AG59*AG61</f>
        <v>-57.145355176582065</v>
      </c>
      <c r="AH63" s="133">
        <f>AH59*AH61</f>
        <v>-895.27723109978569</v>
      </c>
      <c r="AI63" s="32"/>
      <c r="AJ63" s="134"/>
      <c r="AK63" s="134"/>
    </row>
    <row r="64" spans="1:37" x14ac:dyDescent="0.3">
      <c r="A64" s="89" t="s">
        <v>85</v>
      </c>
      <c r="B64" s="1"/>
      <c r="C64" s="1"/>
      <c r="D64" s="1"/>
      <c r="E64" s="1"/>
      <c r="F64" s="79"/>
      <c r="G64" s="79"/>
      <c r="H64" s="1"/>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row>
    <row r="65" spans="1:37" x14ac:dyDescent="0.3">
      <c r="A65" s="79" t="s">
        <v>84</v>
      </c>
      <c r="B65" s="1"/>
      <c r="C65" s="1"/>
      <c r="D65" s="1"/>
      <c r="E65" s="1"/>
      <c r="F65" s="135">
        <f>F63/(1-F61)</f>
        <v>431.08098043568424</v>
      </c>
      <c r="G65" s="135">
        <f>G63/(1-G61)</f>
        <v>6753.6020268257216</v>
      </c>
      <c r="H65" s="1"/>
      <c r="I65" s="135">
        <f>I63/(1-I61)</f>
        <v>334.30862625918587</v>
      </c>
      <c r="J65" s="135">
        <f>J63/(1-J61)</f>
        <v>5237.5018113939104</v>
      </c>
      <c r="K65" s="134"/>
      <c r="L65" s="135">
        <f>L63/(1-L61)</f>
        <v>331.34302269217301</v>
      </c>
      <c r="M65" s="135">
        <f>M63/(1-M61)</f>
        <v>5191.0406888440421</v>
      </c>
      <c r="N65" s="134"/>
      <c r="O65" s="135">
        <f>O63/(1-O61)</f>
        <v>327.40786746916137</v>
      </c>
      <c r="P65" s="135">
        <f>P63/(1-P61)</f>
        <v>5129.3899236835259</v>
      </c>
      <c r="Q65" s="134"/>
      <c r="R65" s="135">
        <f>R63/(1-R61)</f>
        <v>44.785500873366395</v>
      </c>
      <c r="S65" s="135">
        <f>S63/(1-S61)</f>
        <v>701.63951368274013</v>
      </c>
      <c r="T65" s="134"/>
      <c r="U65" s="135">
        <f>U63/(1-U61)</f>
        <v>-108.5281219865322</v>
      </c>
      <c r="V65" s="135">
        <f>V63/(1-V61)</f>
        <v>-1700.2739111223379</v>
      </c>
      <c r="W65" s="134"/>
      <c r="X65" s="135">
        <f>X63/(1-X61)</f>
        <v>-99.845872227609618</v>
      </c>
      <c r="Y65" s="135">
        <f>Y63/(1-Y61)</f>
        <v>-1564.2519982325505</v>
      </c>
      <c r="Z65" s="134"/>
      <c r="AA65" s="135">
        <f>AA63/(1-AA61)</f>
        <v>-91.858202449400849</v>
      </c>
      <c r="AB65" s="135">
        <f>AB63/(1-AB61)</f>
        <v>-1439.1118383739467</v>
      </c>
      <c r="AC65" s="134"/>
      <c r="AD65" s="135">
        <f>AD63/(1-AD61)</f>
        <v>-84.509546253448775</v>
      </c>
      <c r="AE65" s="135">
        <f>AE63/(1-AE61)</f>
        <v>-1323.9828913040308</v>
      </c>
      <c r="AF65" s="134"/>
      <c r="AG65" s="135">
        <f>AG63/(1-AG61)</f>
        <v>-77.748782553172873</v>
      </c>
      <c r="AH65" s="135">
        <f>AH63/(1-AH61)</f>
        <v>-1218.0642599997084</v>
      </c>
      <c r="AI65" s="134"/>
      <c r="AJ65" s="134"/>
      <c r="AK65" s="134"/>
    </row>
    <row r="66" spans="1:37" x14ac:dyDescent="0.3">
      <c r="A66" s="81" t="s">
        <v>86</v>
      </c>
      <c r="B66" s="1"/>
      <c r="C66" s="1"/>
      <c r="D66" s="1"/>
      <c r="E66" s="1"/>
      <c r="F66" s="136">
        <f>+F65</f>
        <v>431.08098043568424</v>
      </c>
      <c r="G66" s="136">
        <f>+G65</f>
        <v>6753.6020268257216</v>
      </c>
      <c r="H66" s="1"/>
      <c r="I66" s="136">
        <f>+I65</f>
        <v>334.30862625918587</v>
      </c>
      <c r="J66" s="136">
        <f>+J65</f>
        <v>5237.5018113939104</v>
      </c>
      <c r="K66" s="137"/>
      <c r="L66" s="136">
        <f>+L65</f>
        <v>331.34302269217301</v>
      </c>
      <c r="M66" s="136">
        <f>+M65</f>
        <v>5191.0406888440421</v>
      </c>
      <c r="N66" s="137"/>
      <c r="O66" s="136">
        <f>+O65</f>
        <v>327.40786746916137</v>
      </c>
      <c r="P66" s="136">
        <f>+P65</f>
        <v>5129.3899236835259</v>
      </c>
      <c r="Q66" s="137"/>
      <c r="R66" s="136">
        <f>+R65</f>
        <v>44.785500873366395</v>
      </c>
      <c r="S66" s="136">
        <f>+S65</f>
        <v>701.63951368274013</v>
      </c>
      <c r="T66" s="137"/>
      <c r="U66" s="136">
        <f>+U65</f>
        <v>-108.5281219865322</v>
      </c>
      <c r="V66" s="136">
        <f>+V65</f>
        <v>-1700.2739111223379</v>
      </c>
      <c r="W66" s="137"/>
      <c r="X66" s="136">
        <f>+X65</f>
        <v>-99.845872227609618</v>
      </c>
      <c r="Y66" s="136">
        <f>+Y65</f>
        <v>-1564.2519982325505</v>
      </c>
      <c r="Z66" s="137"/>
      <c r="AA66" s="136">
        <f>+AA65</f>
        <v>-91.858202449400849</v>
      </c>
      <c r="AB66" s="136">
        <f>+AB65</f>
        <v>-1439.1118383739467</v>
      </c>
      <c r="AC66" s="137"/>
      <c r="AD66" s="136">
        <f>+AD65</f>
        <v>-84.509546253448775</v>
      </c>
      <c r="AE66" s="136">
        <f>+AE65</f>
        <v>-1323.9828913040308</v>
      </c>
      <c r="AF66" s="137"/>
      <c r="AG66" s="136">
        <f>+AG65</f>
        <v>-77.748782553172873</v>
      </c>
      <c r="AH66" s="136">
        <f>+AH65</f>
        <v>-1218.0642599997084</v>
      </c>
      <c r="AI66" s="137"/>
      <c r="AJ66" s="138"/>
      <c r="AK66" s="138"/>
    </row>
    <row r="67" spans="1:37" x14ac:dyDescent="0.3">
      <c r="A67" s="1"/>
      <c r="B67" s="77"/>
      <c r="C67" s="77"/>
      <c r="D67" s="77"/>
      <c r="E67" s="77"/>
      <c r="F67" s="77"/>
      <c r="G67" s="77"/>
      <c r="H67" s="77"/>
      <c r="I67" s="77"/>
      <c r="J67" s="77"/>
      <c r="K67" s="77"/>
      <c r="L67" s="77"/>
      <c r="M67" s="77"/>
      <c r="N67" s="77"/>
      <c r="O67" s="77"/>
      <c r="P67" s="77"/>
      <c r="Q67" s="77"/>
      <c r="R67" s="77"/>
      <c r="S67" s="94"/>
      <c r="T67" s="94"/>
      <c r="U67" s="94"/>
      <c r="V67" s="94"/>
      <c r="W67" s="1"/>
      <c r="X67" s="1"/>
      <c r="Y67" s="1"/>
      <c r="Z67" s="1"/>
      <c r="AA67" s="1"/>
      <c r="AB67" s="1"/>
      <c r="AC67" s="1"/>
      <c r="AD67" s="1"/>
      <c r="AE67" s="1"/>
      <c r="AF67" s="1"/>
      <c r="AG67" s="1"/>
      <c r="AH67" s="1"/>
      <c r="AI67" s="1"/>
      <c r="AJ67" s="1"/>
      <c r="AK67" s="1"/>
    </row>
    <row r="68" spans="1:37" ht="15" thickBot="1" x14ac:dyDescent="0.35">
      <c r="A68" s="1"/>
      <c r="B68" s="77"/>
      <c r="C68" s="77"/>
      <c r="D68" s="77"/>
      <c r="E68" s="77"/>
      <c r="F68" s="77"/>
      <c r="G68" s="77"/>
      <c r="H68" s="77"/>
      <c r="I68" s="77"/>
      <c r="J68" s="77"/>
      <c r="K68" s="95" t="s">
        <v>28</v>
      </c>
      <c r="L68" s="77"/>
      <c r="M68" s="77"/>
      <c r="N68" s="77"/>
      <c r="O68" s="77"/>
      <c r="P68" s="77"/>
      <c r="Q68" s="77"/>
      <c r="R68" s="77"/>
      <c r="S68" s="94"/>
      <c r="T68" s="94"/>
      <c r="U68" s="94"/>
      <c r="V68" s="94"/>
      <c r="W68" s="1"/>
      <c r="X68" s="1"/>
      <c r="Y68" s="1"/>
      <c r="Z68" s="1"/>
      <c r="AA68" s="1"/>
      <c r="AB68" s="1"/>
      <c r="AC68" s="1"/>
      <c r="AD68" s="1"/>
      <c r="AE68" s="1"/>
      <c r="AF68" s="1"/>
      <c r="AG68" s="1"/>
      <c r="AH68" s="1"/>
      <c r="AI68" s="1"/>
      <c r="AJ68" s="1"/>
      <c r="AK68" s="1"/>
    </row>
    <row r="69" spans="1:37" ht="16.2" thickBot="1" x14ac:dyDescent="0.35">
      <c r="A69" s="96"/>
      <c r="B69" s="96"/>
      <c r="C69" s="96"/>
      <c r="D69" s="96"/>
      <c r="E69" s="96"/>
      <c r="F69" s="139">
        <f>G69-1</f>
        <v>2020</v>
      </c>
      <c r="G69" s="139">
        <f>H69-1</f>
        <v>2021</v>
      </c>
      <c r="H69" s="139">
        <f>I69-1</f>
        <v>2022</v>
      </c>
      <c r="I69" s="139">
        <f>J69-1</f>
        <v>2023</v>
      </c>
      <c r="J69" s="139">
        <f>K69-1</f>
        <v>2024</v>
      </c>
      <c r="K69" s="140">
        <v>2025</v>
      </c>
      <c r="L69" s="141">
        <f>K69+1</f>
        <v>2026</v>
      </c>
      <c r="M69" s="141">
        <f>L69+1</f>
        <v>2027</v>
      </c>
      <c r="N69" s="141">
        <f>M69+1</f>
        <v>2028</v>
      </c>
      <c r="O69" s="139">
        <f>N69+1</f>
        <v>2029</v>
      </c>
      <c r="P69" s="142"/>
      <c r="R69" s="1"/>
      <c r="S69" s="12"/>
      <c r="T69" s="1"/>
      <c r="U69" s="1"/>
      <c r="V69" s="1"/>
      <c r="W69" s="1"/>
      <c r="X69" s="1"/>
      <c r="Y69" s="1"/>
      <c r="Z69" s="1"/>
      <c r="AA69" s="1"/>
      <c r="AB69" s="1"/>
    </row>
    <row r="70" spans="1:37" x14ac:dyDescent="0.3">
      <c r="A70" s="98" t="s">
        <v>87</v>
      </c>
      <c r="B70" s="99"/>
      <c r="C70" s="99"/>
      <c r="D70" s="99"/>
      <c r="E70" s="99"/>
      <c r="F70" s="99"/>
      <c r="G70" s="99"/>
      <c r="H70" s="99"/>
      <c r="I70" s="99"/>
      <c r="J70" s="143"/>
      <c r="K70" s="143"/>
      <c r="L70" s="143"/>
      <c r="M70" s="1"/>
      <c r="N70" s="143"/>
      <c r="O70" s="1"/>
      <c r="P70" s="1"/>
      <c r="R70" s="1"/>
      <c r="S70" s="144"/>
      <c r="T70" s="145"/>
      <c r="U70" s="1"/>
      <c r="V70" s="1"/>
      <c r="W70" s="1"/>
      <c r="X70" s="1"/>
      <c r="Y70" s="1"/>
      <c r="Z70" s="1"/>
      <c r="AA70" s="1"/>
      <c r="AB70" s="1"/>
    </row>
    <row r="71" spans="1:37" x14ac:dyDescent="0.3">
      <c r="A71" s="146" t="s">
        <v>88</v>
      </c>
      <c r="B71" s="147">
        <v>4.8615259919777607</v>
      </c>
      <c r="C71" s="147">
        <v>4.8615259919777607</v>
      </c>
      <c r="D71" s="147">
        <v>4.8615259919777607</v>
      </c>
      <c r="G71" s="148"/>
      <c r="H71" s="148"/>
      <c r="I71" s="148"/>
      <c r="K71" s="114"/>
      <c r="L71" s="114"/>
      <c r="M71" s="1"/>
      <c r="N71" s="114"/>
      <c r="O71" s="1"/>
      <c r="P71" s="1"/>
      <c r="R71" s="1"/>
      <c r="S71" s="1"/>
      <c r="T71" s="1"/>
      <c r="U71" s="1"/>
      <c r="V71" s="1"/>
      <c r="W71" s="1"/>
      <c r="X71" s="1"/>
      <c r="Y71" s="1"/>
      <c r="Z71" s="1"/>
      <c r="AA71" s="1"/>
      <c r="AB71" s="1"/>
    </row>
    <row r="72" spans="1:37" x14ac:dyDescent="0.3">
      <c r="A72" s="96" t="s">
        <v>89</v>
      </c>
      <c r="B72" s="96"/>
      <c r="C72" s="96"/>
      <c r="D72" s="96"/>
      <c r="E72" s="96"/>
      <c r="F72" s="149">
        <v>0</v>
      </c>
      <c r="G72" s="130">
        <f t="shared" ref="G72:O72" si="6">F74</f>
        <v>99473.76</v>
      </c>
      <c r="H72" s="130">
        <f t="shared" si="6"/>
        <v>99473.76</v>
      </c>
      <c r="I72" s="130">
        <f t="shared" si="6"/>
        <v>99473.76</v>
      </c>
      <c r="J72" s="130">
        <f t="shared" si="6"/>
        <v>99473.76</v>
      </c>
      <c r="K72" s="130">
        <f t="shared" si="6"/>
        <v>99473.76</v>
      </c>
      <c r="L72" s="130">
        <f t="shared" si="6"/>
        <v>99473.76</v>
      </c>
      <c r="M72" s="130">
        <f t="shared" si="6"/>
        <v>99473.76</v>
      </c>
      <c r="N72" s="130">
        <f t="shared" si="6"/>
        <v>99473.76</v>
      </c>
      <c r="O72" s="130">
        <f t="shared" si="6"/>
        <v>99473.76</v>
      </c>
      <c r="P72" s="32"/>
      <c r="R72" s="1"/>
      <c r="S72" s="1"/>
      <c r="T72" s="1"/>
      <c r="U72" s="1"/>
      <c r="V72" s="1"/>
      <c r="W72" s="1"/>
      <c r="X72" s="1"/>
      <c r="Y72" s="1"/>
      <c r="Z72" s="1"/>
      <c r="AA72" s="1"/>
      <c r="AB72" s="1"/>
    </row>
    <row r="73" spans="1:37" x14ac:dyDescent="0.3">
      <c r="A73" s="96" t="s">
        <v>90</v>
      </c>
      <c r="B73" s="96"/>
      <c r="C73" s="96"/>
      <c r="D73" s="96"/>
      <c r="E73" s="96"/>
      <c r="F73" s="143">
        <f>'App.2-FA Proposed REG ISA'!H34</f>
        <v>99473.76</v>
      </c>
      <c r="G73" s="143">
        <f>'App.2-FA Proposed REG ISA'!D62</f>
        <v>0</v>
      </c>
      <c r="H73" s="143">
        <f>'App.2-FA Proposed REG ISA'!E62</f>
        <v>0</v>
      </c>
      <c r="I73" s="143">
        <f>'App.2-FA Proposed REG ISA'!F62</f>
        <v>0</v>
      </c>
      <c r="J73" s="143">
        <f>'App.2-FA Proposed REG ISA'!G62</f>
        <v>0</v>
      </c>
      <c r="K73" s="143">
        <f>'App.2-FA Proposed REG ISA'!H62</f>
        <v>0</v>
      </c>
      <c r="L73" s="143">
        <f>'App.2-FA Proposed REG ISA'!I62</f>
        <v>0</v>
      </c>
      <c r="M73" s="143">
        <f>'App.2-FA Proposed REG ISA'!J62</f>
        <v>0</v>
      </c>
      <c r="N73" s="143">
        <f>'App.2-FA Proposed REG ISA'!K62</f>
        <v>0</v>
      </c>
      <c r="O73" s="143">
        <f>'App.2-FA Proposed REG ISA'!L62</f>
        <v>0</v>
      </c>
      <c r="P73" s="33"/>
      <c r="R73" s="1"/>
      <c r="S73" s="1"/>
      <c r="T73" s="1"/>
      <c r="U73" s="1"/>
      <c r="V73" s="105"/>
      <c r="W73" s="1"/>
      <c r="X73" s="1"/>
      <c r="Y73" s="1"/>
      <c r="Z73" s="1"/>
      <c r="AA73" s="1"/>
      <c r="AB73" s="1"/>
    </row>
    <row r="74" spans="1:37" x14ac:dyDescent="0.3">
      <c r="A74" s="96" t="s">
        <v>91</v>
      </c>
      <c r="B74" s="96"/>
      <c r="C74" s="96"/>
      <c r="D74" s="96"/>
      <c r="E74" s="96"/>
      <c r="F74" s="130">
        <f t="shared" ref="F74:O74" si="7">SUM(F72:F73)</f>
        <v>99473.76</v>
      </c>
      <c r="G74" s="130">
        <f t="shared" si="7"/>
        <v>99473.76</v>
      </c>
      <c r="H74" s="130">
        <f t="shared" si="7"/>
        <v>99473.76</v>
      </c>
      <c r="I74" s="130">
        <f t="shared" si="7"/>
        <v>99473.76</v>
      </c>
      <c r="J74" s="130">
        <f t="shared" si="7"/>
        <v>99473.76</v>
      </c>
      <c r="K74" s="130">
        <f t="shared" si="7"/>
        <v>99473.76</v>
      </c>
      <c r="L74" s="130">
        <f t="shared" si="7"/>
        <v>99473.76</v>
      </c>
      <c r="M74" s="130">
        <f t="shared" si="7"/>
        <v>99473.76</v>
      </c>
      <c r="N74" s="130">
        <f t="shared" si="7"/>
        <v>99473.76</v>
      </c>
      <c r="O74" s="130">
        <f t="shared" si="7"/>
        <v>99473.76</v>
      </c>
      <c r="P74" s="32"/>
      <c r="R74" s="1"/>
      <c r="S74" s="1"/>
      <c r="T74" s="1"/>
      <c r="U74" s="1"/>
      <c r="V74" s="1"/>
      <c r="W74" s="1"/>
      <c r="X74" s="1"/>
      <c r="Y74" s="1"/>
      <c r="Z74" s="1"/>
      <c r="AA74" s="1"/>
      <c r="AB74" s="1"/>
    </row>
    <row r="75" spans="1:37" x14ac:dyDescent="0.3">
      <c r="A75" s="96"/>
      <c r="B75" s="96"/>
      <c r="C75" s="96"/>
      <c r="D75" s="96"/>
      <c r="E75" s="96"/>
      <c r="F75" s="32"/>
      <c r="G75" s="32"/>
      <c r="H75" s="32"/>
      <c r="I75" s="32"/>
      <c r="J75" s="32"/>
      <c r="K75" s="32"/>
      <c r="L75" s="114"/>
      <c r="M75" s="1"/>
      <c r="N75" s="114"/>
      <c r="O75" s="1"/>
      <c r="P75" s="1"/>
      <c r="R75" s="1"/>
      <c r="S75" s="1"/>
      <c r="T75" s="1"/>
      <c r="U75" s="1"/>
      <c r="V75" s="1"/>
      <c r="W75" s="1"/>
      <c r="X75" s="1"/>
      <c r="Y75" s="1"/>
      <c r="Z75" s="1"/>
      <c r="AA75" s="1"/>
      <c r="AB75" s="1"/>
    </row>
    <row r="76" spans="1:37" x14ac:dyDescent="0.3">
      <c r="A76" s="96" t="s">
        <v>92</v>
      </c>
      <c r="B76" s="96"/>
      <c r="C76" s="96"/>
      <c r="D76" s="96"/>
      <c r="E76" s="96"/>
      <c r="F76" s="150">
        <v>0</v>
      </c>
      <c r="G76" s="130">
        <f>+F80</f>
        <v>30692.140748855338</v>
      </c>
      <c r="H76" s="130">
        <f t="shared" ref="H76:O76" si="8">+G80</f>
        <v>51153.567914758896</v>
      </c>
      <c r="I76" s="130">
        <f t="shared" si="8"/>
        <v>71614.995080662455</v>
      </c>
      <c r="J76" s="130">
        <f t="shared" si="8"/>
        <v>92076.422246566013</v>
      </c>
      <c r="K76" s="130">
        <f t="shared" si="8"/>
        <v>99473.76</v>
      </c>
      <c r="L76" s="130">
        <f t="shared" si="8"/>
        <v>99473.76</v>
      </c>
      <c r="M76" s="130">
        <f t="shared" si="8"/>
        <v>99473.76</v>
      </c>
      <c r="N76" s="130">
        <f t="shared" si="8"/>
        <v>99473.76</v>
      </c>
      <c r="O76" s="130">
        <f t="shared" si="8"/>
        <v>99473.76</v>
      </c>
      <c r="P76" s="32"/>
      <c r="R76" s="1"/>
      <c r="S76" s="1"/>
      <c r="T76" s="1"/>
      <c r="U76" s="1"/>
      <c r="V76" s="1"/>
      <c r="W76" s="1"/>
      <c r="X76" s="1"/>
      <c r="Y76" s="1"/>
      <c r="Z76" s="1"/>
      <c r="AA76" s="1"/>
      <c r="AB76" s="1"/>
    </row>
    <row r="77" spans="1:37" x14ac:dyDescent="0.3">
      <c r="A77" s="96" t="s">
        <v>93</v>
      </c>
      <c r="B77" s="96"/>
      <c r="C77" s="96"/>
      <c r="D77" s="96"/>
      <c r="E77" s="96"/>
      <c r="F77" s="32">
        <f>IF(ISERROR(F72/$B$71), 0, F72/$B$71)</f>
        <v>0</v>
      </c>
      <c r="G77" s="32">
        <f t="shared" ref="G77:I77" si="9">IF(ISERROR(G72/$B$71), 0, G72/$B$71)</f>
        <v>20461.427165903558</v>
      </c>
      <c r="H77" s="32">
        <f t="shared" si="9"/>
        <v>20461.427165903558</v>
      </c>
      <c r="I77" s="32">
        <f t="shared" si="9"/>
        <v>20461.427165903558</v>
      </c>
      <c r="J77" s="166">
        <f>IF(ISERROR(J72/$B$71), 0, IF((J72/$B$71+J76)&gt;J72,J72-J76,J72/$B$71))</f>
        <v>7397.3377534339816</v>
      </c>
      <c r="K77" s="151">
        <f t="shared" ref="K77:O77" si="10">IF(ISERROR(K72/$B$71), 0, IF((K72/$B$71+K76)&gt;K72,K72-K76,K72/$B$71))</f>
        <v>0</v>
      </c>
      <c r="L77" s="151">
        <f t="shared" si="10"/>
        <v>0</v>
      </c>
      <c r="M77" s="151">
        <f t="shared" si="10"/>
        <v>0</v>
      </c>
      <c r="N77" s="151">
        <f t="shared" si="10"/>
        <v>0</v>
      </c>
      <c r="O77" s="151">
        <f t="shared" si="10"/>
        <v>0</v>
      </c>
      <c r="P77" s="32"/>
      <c r="R77" s="1"/>
      <c r="S77" s="1"/>
      <c r="T77" s="1"/>
      <c r="U77" s="1"/>
      <c r="V77" s="1"/>
      <c r="W77" s="1"/>
      <c r="X77" s="1"/>
      <c r="Y77" s="1"/>
      <c r="Z77" s="1"/>
      <c r="AA77" s="1"/>
      <c r="AB77" s="1"/>
    </row>
    <row r="78" spans="1:37" x14ac:dyDescent="0.3">
      <c r="A78" s="96" t="s">
        <v>94</v>
      </c>
      <c r="B78" s="1"/>
      <c r="C78" s="1"/>
      <c r="D78" s="1"/>
      <c r="E78" s="1"/>
      <c r="F78" s="152">
        <f>F73/$B$71/2</f>
        <v>10230.713582951779</v>
      </c>
      <c r="G78" s="114">
        <f>G73/$B$71/2</f>
        <v>0</v>
      </c>
      <c r="H78" s="114">
        <f t="shared" ref="H78:O78" si="11">H73/$B$71/2</f>
        <v>0</v>
      </c>
      <c r="I78" s="114">
        <f t="shared" si="11"/>
        <v>0</v>
      </c>
      <c r="J78" s="114">
        <f t="shared" si="11"/>
        <v>0</v>
      </c>
      <c r="K78" s="114">
        <f t="shared" si="11"/>
        <v>0</v>
      </c>
      <c r="L78" s="114">
        <f t="shared" si="11"/>
        <v>0</v>
      </c>
      <c r="M78" s="114">
        <f t="shared" si="11"/>
        <v>0</v>
      </c>
      <c r="N78" s="114">
        <f t="shared" si="11"/>
        <v>0</v>
      </c>
      <c r="O78" s="114">
        <f t="shared" si="11"/>
        <v>0</v>
      </c>
      <c r="P78" s="32"/>
      <c r="R78" s="1"/>
      <c r="S78" s="1"/>
      <c r="T78" s="1"/>
      <c r="U78" s="1"/>
      <c r="V78" s="1"/>
      <c r="W78" s="1"/>
      <c r="X78" s="1"/>
      <c r="Y78" s="1"/>
      <c r="Z78" s="1"/>
      <c r="AA78" s="1"/>
      <c r="AB78" s="1"/>
    </row>
    <row r="79" spans="1:37" x14ac:dyDescent="0.3">
      <c r="A79" s="164" t="s">
        <v>110</v>
      </c>
      <c r="B79" s="1"/>
      <c r="C79" s="1"/>
      <c r="D79" s="1"/>
      <c r="E79" s="1"/>
      <c r="F79" s="152">
        <f>F73/B71</f>
        <v>20461.427165903558</v>
      </c>
      <c r="G79" s="114"/>
      <c r="H79" s="114"/>
      <c r="I79" s="114"/>
      <c r="J79" s="114"/>
      <c r="K79" s="114"/>
      <c r="L79" s="114"/>
      <c r="M79" s="114"/>
      <c r="N79" s="114"/>
      <c r="O79" s="114"/>
      <c r="P79" s="32"/>
      <c r="R79" s="1"/>
      <c r="S79" s="1"/>
      <c r="T79" s="1"/>
      <c r="U79" s="1"/>
      <c r="V79" s="1"/>
      <c r="W79" s="1"/>
      <c r="X79" s="1"/>
      <c r="Y79" s="1"/>
      <c r="Z79" s="1"/>
      <c r="AA79" s="1"/>
      <c r="AB79" s="1"/>
    </row>
    <row r="80" spans="1:37" x14ac:dyDescent="0.3">
      <c r="A80" s="96" t="s">
        <v>95</v>
      </c>
      <c r="B80" s="96"/>
      <c r="C80" s="96"/>
      <c r="D80" s="96"/>
      <c r="E80" s="96"/>
      <c r="F80" s="130">
        <f>SUM(F76+F77+F78)+F79</f>
        <v>30692.140748855338</v>
      </c>
      <c r="G80" s="130">
        <f t="shared" ref="G80:O80" si="12">SUM(G76+G77+G78)</f>
        <v>51153.567914758896</v>
      </c>
      <c r="H80" s="130">
        <f t="shared" si="12"/>
        <v>71614.995080662455</v>
      </c>
      <c r="I80" s="130">
        <f t="shared" si="12"/>
        <v>92076.422246566013</v>
      </c>
      <c r="J80" s="130">
        <f t="shared" si="12"/>
        <v>99473.76</v>
      </c>
      <c r="K80" s="130">
        <f t="shared" si="12"/>
        <v>99473.76</v>
      </c>
      <c r="L80" s="130">
        <f t="shared" si="12"/>
        <v>99473.76</v>
      </c>
      <c r="M80" s="130">
        <f t="shared" si="12"/>
        <v>99473.76</v>
      </c>
      <c r="N80" s="130">
        <f t="shared" si="12"/>
        <v>99473.76</v>
      </c>
      <c r="O80" s="130">
        <f t="shared" si="12"/>
        <v>99473.76</v>
      </c>
      <c r="P80" s="32"/>
      <c r="R80" s="1"/>
      <c r="S80" s="1"/>
      <c r="T80" s="1"/>
      <c r="U80" s="1"/>
      <c r="V80" s="1"/>
      <c r="W80" s="1"/>
      <c r="X80" s="1"/>
      <c r="Y80" s="1"/>
      <c r="Z80" s="1"/>
      <c r="AA80" s="1"/>
      <c r="AB80" s="1"/>
    </row>
    <row r="81" spans="1:28" x14ac:dyDescent="0.3">
      <c r="A81" s="96"/>
      <c r="B81" s="96"/>
      <c r="C81" s="96"/>
      <c r="D81" s="96"/>
      <c r="E81" s="96"/>
      <c r="F81" s="114"/>
      <c r="G81" s="114"/>
      <c r="H81" s="114"/>
      <c r="I81" s="114"/>
      <c r="J81" s="114"/>
      <c r="K81" s="114"/>
      <c r="L81" s="114"/>
      <c r="M81" s="114"/>
      <c r="N81" s="114"/>
      <c r="O81" s="114"/>
      <c r="P81" s="32"/>
      <c r="R81" s="1"/>
      <c r="S81" s="1"/>
      <c r="T81" s="1"/>
      <c r="U81" s="105"/>
      <c r="V81" s="1"/>
      <c r="W81" s="1"/>
      <c r="X81" s="1"/>
      <c r="Y81" s="1"/>
      <c r="Z81" s="1"/>
      <c r="AA81" s="1"/>
      <c r="AB81" s="1"/>
    </row>
    <row r="82" spans="1:28" x14ac:dyDescent="0.3">
      <c r="A82" s="96" t="s">
        <v>96</v>
      </c>
      <c r="B82" s="96"/>
      <c r="C82" s="96"/>
      <c r="D82" s="96"/>
      <c r="E82" s="96"/>
      <c r="F82" s="114">
        <f t="shared" ref="F82:O82" si="13">F72-F76</f>
        <v>0</v>
      </c>
      <c r="G82" s="114">
        <f t="shared" si="13"/>
        <v>68781.619251144657</v>
      </c>
      <c r="H82" s="114">
        <f t="shared" si="13"/>
        <v>48320.192085241099</v>
      </c>
      <c r="I82" s="114">
        <f t="shared" si="13"/>
        <v>27858.76491933754</v>
      </c>
      <c r="J82" s="114">
        <f t="shared" si="13"/>
        <v>7397.3377534339816</v>
      </c>
      <c r="K82" s="114">
        <f t="shared" si="13"/>
        <v>0</v>
      </c>
      <c r="L82" s="114">
        <f t="shared" si="13"/>
        <v>0</v>
      </c>
      <c r="M82" s="114">
        <f t="shared" si="13"/>
        <v>0</v>
      </c>
      <c r="N82" s="114">
        <f t="shared" si="13"/>
        <v>0</v>
      </c>
      <c r="O82" s="114">
        <f t="shared" si="13"/>
        <v>0</v>
      </c>
      <c r="P82" s="32"/>
      <c r="R82" s="1"/>
      <c r="S82" s="1"/>
      <c r="T82" s="1"/>
      <c r="U82" s="1"/>
      <c r="V82" s="1"/>
      <c r="W82" s="1"/>
      <c r="X82" s="1"/>
      <c r="Y82" s="1"/>
      <c r="Z82" s="1"/>
      <c r="AA82" s="1"/>
      <c r="AB82" s="1"/>
    </row>
    <row r="83" spans="1:28" x14ac:dyDescent="0.3">
      <c r="A83" s="96" t="s">
        <v>97</v>
      </c>
      <c r="B83" s="96"/>
      <c r="C83" s="96"/>
      <c r="D83" s="96"/>
      <c r="E83" s="96"/>
      <c r="F83" s="130">
        <f t="shared" ref="F83:O83" si="14">F74-F80</f>
        <v>68781.619251144657</v>
      </c>
      <c r="G83" s="130">
        <f t="shared" si="14"/>
        <v>48320.192085241099</v>
      </c>
      <c r="H83" s="130">
        <f t="shared" si="14"/>
        <v>27858.76491933754</v>
      </c>
      <c r="I83" s="130">
        <f t="shared" si="14"/>
        <v>7397.3377534339816</v>
      </c>
      <c r="J83" s="130">
        <f t="shared" si="14"/>
        <v>0</v>
      </c>
      <c r="K83" s="130">
        <f t="shared" si="14"/>
        <v>0</v>
      </c>
      <c r="L83" s="130">
        <f t="shared" si="14"/>
        <v>0</v>
      </c>
      <c r="M83" s="130">
        <f t="shared" si="14"/>
        <v>0</v>
      </c>
      <c r="N83" s="130">
        <f t="shared" si="14"/>
        <v>0</v>
      </c>
      <c r="O83" s="130">
        <f t="shared" si="14"/>
        <v>0</v>
      </c>
      <c r="P83" s="32"/>
      <c r="R83" s="1"/>
      <c r="S83" s="1"/>
      <c r="T83" s="1"/>
      <c r="U83" s="1"/>
      <c r="V83" s="1"/>
      <c r="W83" s="1"/>
      <c r="X83" s="1"/>
      <c r="Y83" s="1"/>
      <c r="Z83" s="1"/>
      <c r="AA83" s="1"/>
      <c r="AB83" s="1"/>
    </row>
    <row r="84" spans="1:28" ht="15" thickBot="1" x14ac:dyDescent="0.35">
      <c r="A84" s="99" t="s">
        <v>98</v>
      </c>
      <c r="B84" s="96"/>
      <c r="C84" s="96"/>
      <c r="D84" s="96"/>
      <c r="E84" s="96"/>
      <c r="F84" s="153">
        <f t="shared" ref="F84:O84" si="15">SUM(F82:F83)/2</f>
        <v>34390.809625572329</v>
      </c>
      <c r="G84" s="153">
        <f t="shared" si="15"/>
        <v>58550.905668192878</v>
      </c>
      <c r="H84" s="153">
        <f t="shared" si="15"/>
        <v>38089.478502289319</v>
      </c>
      <c r="I84" s="153">
        <f t="shared" si="15"/>
        <v>17628.051336385761</v>
      </c>
      <c r="J84" s="153">
        <f t="shared" si="15"/>
        <v>3698.6688767169908</v>
      </c>
      <c r="K84" s="153">
        <f t="shared" si="15"/>
        <v>0</v>
      </c>
      <c r="L84" s="153">
        <f t="shared" si="15"/>
        <v>0</v>
      </c>
      <c r="M84" s="153">
        <f t="shared" si="15"/>
        <v>0</v>
      </c>
      <c r="N84" s="153">
        <f t="shared" si="15"/>
        <v>0</v>
      </c>
      <c r="O84" s="153">
        <f t="shared" si="15"/>
        <v>0</v>
      </c>
      <c r="P84" s="32"/>
      <c r="R84" s="1"/>
      <c r="S84" s="1"/>
      <c r="T84" s="1"/>
      <c r="U84" s="1"/>
      <c r="V84" s="1"/>
      <c r="W84" s="1"/>
      <c r="X84" s="1"/>
      <c r="Y84" s="1"/>
      <c r="Z84" s="1"/>
      <c r="AA84" s="1"/>
      <c r="AB84" s="1"/>
    </row>
    <row r="85" spans="1:28" x14ac:dyDescent="0.3">
      <c r="A85" s="96"/>
      <c r="B85" s="96"/>
      <c r="C85" s="96"/>
      <c r="D85" s="96"/>
      <c r="E85" s="96"/>
      <c r="F85" s="154"/>
      <c r="G85" s="114"/>
      <c r="H85" s="114"/>
      <c r="I85" s="114"/>
      <c r="J85" s="114"/>
      <c r="K85" s="114"/>
      <c r="L85" s="114"/>
      <c r="M85" s="1"/>
      <c r="N85" s="114"/>
      <c r="O85" s="1"/>
      <c r="P85" s="1"/>
      <c r="R85" s="1"/>
      <c r="S85" s="1"/>
      <c r="T85" s="1"/>
      <c r="U85" s="1"/>
      <c r="V85" s="1"/>
      <c r="W85" s="1"/>
      <c r="X85" s="1"/>
      <c r="Y85" s="1"/>
      <c r="Z85" s="1"/>
      <c r="AA85" s="1"/>
      <c r="AB85" s="1"/>
    </row>
    <row r="86" spans="1:28" ht="15" thickBot="1" x14ac:dyDescent="0.35">
      <c r="A86" s="98" t="s">
        <v>99</v>
      </c>
      <c r="B86" s="99"/>
      <c r="C86" s="99"/>
      <c r="D86" s="99"/>
      <c r="E86" s="99"/>
      <c r="F86" s="99"/>
      <c r="G86" s="114"/>
      <c r="H86" s="114"/>
      <c r="I86" s="114"/>
      <c r="J86" s="114"/>
      <c r="K86" s="95" t="s">
        <v>28</v>
      </c>
      <c r="L86" s="114"/>
      <c r="M86" s="1"/>
      <c r="N86" s="114"/>
      <c r="O86" s="1"/>
      <c r="P86" s="1"/>
      <c r="R86" s="1"/>
      <c r="S86" s="1"/>
      <c r="T86" s="1"/>
      <c r="U86" s="1"/>
      <c r="V86" s="1"/>
      <c r="W86" s="1"/>
      <c r="X86" s="1"/>
      <c r="Y86" s="1"/>
      <c r="Z86" s="1"/>
      <c r="AA86" s="1"/>
      <c r="AB86" s="1"/>
    </row>
    <row r="87" spans="1:28" ht="15" thickBot="1" x14ac:dyDescent="0.35">
      <c r="A87" s="99"/>
      <c r="B87" s="1"/>
      <c r="C87" s="1"/>
      <c r="D87" s="1"/>
      <c r="E87" s="1"/>
      <c r="F87" s="139">
        <f>F69</f>
        <v>2020</v>
      </c>
      <c r="G87" s="139">
        <f>G69</f>
        <v>2021</v>
      </c>
      <c r="H87" s="139">
        <f t="shared" ref="H87:O87" si="16">H69</f>
        <v>2022</v>
      </c>
      <c r="I87" s="139">
        <f t="shared" si="16"/>
        <v>2023</v>
      </c>
      <c r="J87" s="139">
        <f t="shared" si="16"/>
        <v>2024</v>
      </c>
      <c r="K87" s="139">
        <f t="shared" si="16"/>
        <v>2025</v>
      </c>
      <c r="L87" s="139">
        <f t="shared" si="16"/>
        <v>2026</v>
      </c>
      <c r="M87" s="139">
        <f t="shared" si="16"/>
        <v>2027</v>
      </c>
      <c r="N87" s="139">
        <f t="shared" si="16"/>
        <v>2028</v>
      </c>
      <c r="O87" s="139">
        <f t="shared" si="16"/>
        <v>2029</v>
      </c>
      <c r="P87" s="142"/>
      <c r="R87" s="1"/>
      <c r="S87" s="1"/>
      <c r="T87" s="1"/>
      <c r="U87" s="1"/>
      <c r="V87" s="1"/>
      <c r="W87" s="1"/>
      <c r="X87" s="1"/>
      <c r="Y87" s="1"/>
      <c r="Z87" s="1"/>
      <c r="AA87" s="1"/>
      <c r="AB87" s="1"/>
    </row>
    <row r="88" spans="1:28" x14ac:dyDescent="0.3">
      <c r="A88" s="96"/>
      <c r="B88" s="1"/>
      <c r="C88" s="1"/>
      <c r="D88" s="1"/>
      <c r="E88" s="1"/>
      <c r="F88" s="114"/>
      <c r="G88" s="114"/>
      <c r="H88" s="114"/>
      <c r="I88" s="114"/>
      <c r="J88" s="114"/>
      <c r="K88" s="114"/>
      <c r="L88" s="114"/>
      <c r="M88" s="114"/>
      <c r="N88" s="114"/>
      <c r="O88" s="114"/>
      <c r="P88" s="32"/>
      <c r="R88" s="1"/>
      <c r="S88" s="1"/>
      <c r="T88" s="1"/>
      <c r="U88" s="1"/>
      <c r="V88" s="1"/>
      <c r="W88" s="1"/>
      <c r="X88" s="1"/>
      <c r="Y88" s="1"/>
      <c r="Z88" s="1"/>
      <c r="AA88" s="1"/>
      <c r="AB88" s="1"/>
    </row>
    <row r="89" spans="1:28" x14ac:dyDescent="0.3">
      <c r="A89" s="96" t="s">
        <v>100</v>
      </c>
      <c r="B89" s="1"/>
      <c r="C89" s="1"/>
      <c r="D89" s="1"/>
      <c r="E89" s="1"/>
      <c r="F89" s="155">
        <v>0</v>
      </c>
      <c r="G89" s="130">
        <f t="shared" ref="G89:O89" si="17">F98</f>
        <v>87536.90879999999</v>
      </c>
      <c r="H89" s="130">
        <f t="shared" si="17"/>
        <v>80533.956095999994</v>
      </c>
      <c r="I89" s="130">
        <f t="shared" si="17"/>
        <v>74091.23960832</v>
      </c>
      <c r="J89" s="130">
        <f t="shared" si="17"/>
        <v>68163.940439654398</v>
      </c>
      <c r="K89" s="130">
        <f t="shared" si="17"/>
        <v>62710.825204482047</v>
      </c>
      <c r="L89" s="130">
        <f t="shared" si="17"/>
        <v>57693.959188123481</v>
      </c>
      <c r="M89" s="130">
        <f t="shared" si="17"/>
        <v>53078.4424530736</v>
      </c>
      <c r="N89" s="130">
        <f t="shared" si="17"/>
        <v>48832.167056827711</v>
      </c>
      <c r="O89" s="130">
        <f t="shared" si="17"/>
        <v>44925.593692281494</v>
      </c>
      <c r="P89" s="32"/>
      <c r="R89" s="1"/>
      <c r="S89" s="1"/>
      <c r="T89" s="1"/>
      <c r="U89" s="1"/>
      <c r="V89" s="1"/>
      <c r="W89" s="1"/>
      <c r="X89" s="1"/>
      <c r="Y89" s="1"/>
      <c r="Z89" s="1"/>
      <c r="AA89" s="1"/>
      <c r="AB89" s="1"/>
    </row>
    <row r="90" spans="1:28" x14ac:dyDescent="0.3">
      <c r="A90" s="96" t="s">
        <v>90</v>
      </c>
      <c r="B90" s="1"/>
      <c r="C90" s="1"/>
      <c r="D90" s="1"/>
      <c r="E90" s="1"/>
      <c r="F90" s="114">
        <f t="shared" ref="F90:O90" si="18">F73</f>
        <v>99473.76</v>
      </c>
      <c r="G90" s="114">
        <f t="shared" si="18"/>
        <v>0</v>
      </c>
      <c r="H90" s="114">
        <f t="shared" si="18"/>
        <v>0</v>
      </c>
      <c r="I90" s="114">
        <f t="shared" si="18"/>
        <v>0</v>
      </c>
      <c r="J90" s="114">
        <f t="shared" si="18"/>
        <v>0</v>
      </c>
      <c r="K90" s="114">
        <f t="shared" si="18"/>
        <v>0</v>
      </c>
      <c r="L90" s="114">
        <f t="shared" si="18"/>
        <v>0</v>
      </c>
      <c r="M90" s="114">
        <f t="shared" si="18"/>
        <v>0</v>
      </c>
      <c r="N90" s="114">
        <f t="shared" si="18"/>
        <v>0</v>
      </c>
      <c r="O90" s="114">
        <f t="shared" si="18"/>
        <v>0</v>
      </c>
      <c r="P90" s="32"/>
      <c r="R90" s="1"/>
      <c r="S90" s="1"/>
      <c r="T90" s="1"/>
      <c r="U90" s="105"/>
      <c r="V90" s="1"/>
      <c r="W90" s="1"/>
      <c r="X90" s="1"/>
      <c r="Y90" s="1"/>
      <c r="Z90" s="1"/>
      <c r="AA90" s="1"/>
      <c r="AB90" s="1"/>
    </row>
    <row r="91" spans="1:28" x14ac:dyDescent="0.3">
      <c r="A91" s="96" t="s">
        <v>101</v>
      </c>
      <c r="B91" s="1"/>
      <c r="C91" s="1"/>
      <c r="D91" s="1"/>
      <c r="E91" s="1"/>
      <c r="F91" s="130">
        <f t="shared" ref="F91:O91" si="19">SUM(F89:F90)</f>
        <v>99473.76</v>
      </c>
      <c r="G91" s="130">
        <f t="shared" si="19"/>
        <v>87536.90879999999</v>
      </c>
      <c r="H91" s="130">
        <f t="shared" si="19"/>
        <v>80533.956095999994</v>
      </c>
      <c r="I91" s="130">
        <f t="shared" si="19"/>
        <v>74091.23960832</v>
      </c>
      <c r="J91" s="130">
        <f t="shared" si="19"/>
        <v>68163.940439654398</v>
      </c>
      <c r="K91" s="130">
        <f t="shared" si="19"/>
        <v>62710.825204482047</v>
      </c>
      <c r="L91" s="130">
        <f t="shared" si="19"/>
        <v>57693.959188123481</v>
      </c>
      <c r="M91" s="130">
        <f t="shared" si="19"/>
        <v>53078.4424530736</v>
      </c>
      <c r="N91" s="130">
        <f t="shared" si="19"/>
        <v>48832.167056827711</v>
      </c>
      <c r="O91" s="130">
        <f t="shared" si="19"/>
        <v>44925.593692281494</v>
      </c>
      <c r="P91" s="32"/>
      <c r="R91" s="1"/>
      <c r="S91" s="1"/>
      <c r="T91" s="1"/>
      <c r="U91" s="1"/>
      <c r="V91" s="1"/>
      <c r="W91" s="1"/>
      <c r="X91" s="1"/>
      <c r="Y91" s="1"/>
      <c r="Z91" s="1"/>
      <c r="AA91" s="1"/>
      <c r="AB91" s="1"/>
    </row>
    <row r="92" spans="1:28" x14ac:dyDescent="0.3">
      <c r="A92" s="96" t="s">
        <v>102</v>
      </c>
      <c r="B92" s="1"/>
      <c r="C92" s="1"/>
      <c r="D92" s="1"/>
      <c r="E92" s="1"/>
      <c r="F92" s="114">
        <f t="shared" ref="F92:O92" si="20">F90/2</f>
        <v>49736.88</v>
      </c>
      <c r="G92" s="114">
        <f t="shared" si="20"/>
        <v>0</v>
      </c>
      <c r="H92" s="114">
        <f t="shared" si="20"/>
        <v>0</v>
      </c>
      <c r="I92" s="114">
        <f t="shared" si="20"/>
        <v>0</v>
      </c>
      <c r="J92" s="114">
        <f t="shared" si="20"/>
        <v>0</v>
      </c>
      <c r="K92" s="114">
        <f t="shared" si="20"/>
        <v>0</v>
      </c>
      <c r="L92" s="114">
        <f t="shared" si="20"/>
        <v>0</v>
      </c>
      <c r="M92" s="114">
        <f t="shared" si="20"/>
        <v>0</v>
      </c>
      <c r="N92" s="114">
        <f t="shared" si="20"/>
        <v>0</v>
      </c>
      <c r="O92" s="114">
        <f t="shared" si="20"/>
        <v>0</v>
      </c>
      <c r="P92" s="32"/>
      <c r="R92" s="1"/>
      <c r="S92" s="1"/>
      <c r="T92" s="1"/>
      <c r="U92" s="1"/>
      <c r="V92" s="1"/>
      <c r="W92" s="1"/>
      <c r="X92" s="1"/>
      <c r="Y92" s="1"/>
      <c r="Z92" s="1"/>
      <c r="AA92" s="1"/>
      <c r="AB92" s="1"/>
    </row>
    <row r="93" spans="1:28" x14ac:dyDescent="0.3">
      <c r="A93" s="96" t="s">
        <v>103</v>
      </c>
      <c r="B93" s="1"/>
      <c r="C93" s="1"/>
      <c r="D93" s="1"/>
      <c r="E93" s="1"/>
      <c r="F93" s="130">
        <f t="shared" ref="F93:O93" si="21">F91-F92</f>
        <v>49736.88</v>
      </c>
      <c r="G93" s="130">
        <f t="shared" si="21"/>
        <v>87536.90879999999</v>
      </c>
      <c r="H93" s="130">
        <f t="shared" si="21"/>
        <v>80533.956095999994</v>
      </c>
      <c r="I93" s="130">
        <f t="shared" si="21"/>
        <v>74091.23960832</v>
      </c>
      <c r="J93" s="130">
        <f t="shared" si="21"/>
        <v>68163.940439654398</v>
      </c>
      <c r="K93" s="130">
        <f t="shared" si="21"/>
        <v>62710.825204482047</v>
      </c>
      <c r="L93" s="130">
        <f t="shared" si="21"/>
        <v>57693.959188123481</v>
      </c>
      <c r="M93" s="130">
        <f t="shared" si="21"/>
        <v>53078.4424530736</v>
      </c>
      <c r="N93" s="130">
        <f t="shared" si="21"/>
        <v>48832.167056827711</v>
      </c>
      <c r="O93" s="130">
        <f t="shared" si="21"/>
        <v>44925.593692281494</v>
      </c>
      <c r="P93" s="32"/>
      <c r="R93" s="1"/>
      <c r="S93" s="1"/>
      <c r="T93" s="1"/>
      <c r="U93" s="1"/>
      <c r="V93" s="1"/>
      <c r="W93" s="1"/>
      <c r="X93" s="1"/>
      <c r="Y93" s="1"/>
      <c r="Z93" s="1"/>
      <c r="AA93" s="1"/>
      <c r="AB93" s="1"/>
    </row>
    <row r="94" spans="1:28" x14ac:dyDescent="0.3">
      <c r="A94" s="96" t="s">
        <v>104</v>
      </c>
      <c r="B94" s="156">
        <v>47</v>
      </c>
      <c r="C94" s="156">
        <v>47</v>
      </c>
      <c r="D94" s="156">
        <v>47</v>
      </c>
      <c r="F94" s="73"/>
      <c r="G94" s="73"/>
      <c r="H94" s="73"/>
      <c r="I94" s="73"/>
      <c r="J94" s="73"/>
      <c r="K94" s="73"/>
      <c r="L94" s="73"/>
      <c r="M94" s="73"/>
      <c r="N94" s="73"/>
      <c r="O94" s="73"/>
      <c r="P94" s="73"/>
      <c r="R94" s="1"/>
      <c r="S94" s="1"/>
      <c r="T94" s="1"/>
      <c r="U94" s="1"/>
      <c r="V94" s="1"/>
      <c r="W94" s="1"/>
      <c r="X94" s="1"/>
      <c r="Y94" s="1"/>
      <c r="Z94" s="1"/>
      <c r="AA94" s="1"/>
      <c r="AB94" s="1"/>
    </row>
    <row r="95" spans="1:28" x14ac:dyDescent="0.3">
      <c r="A95" s="96" t="s">
        <v>105</v>
      </c>
      <c r="B95" s="157">
        <v>0.08</v>
      </c>
      <c r="C95" s="157">
        <v>0.08</v>
      </c>
      <c r="D95" s="157">
        <v>0.08</v>
      </c>
      <c r="F95" s="31"/>
      <c r="G95" s="31"/>
      <c r="H95" s="31"/>
      <c r="I95" s="31"/>
      <c r="J95" s="31"/>
      <c r="K95" s="31"/>
      <c r="L95" s="31"/>
      <c r="M95" s="31"/>
      <c r="N95" s="31"/>
      <c r="O95" s="31"/>
      <c r="P95" s="31"/>
      <c r="R95" s="1"/>
      <c r="S95" s="1"/>
      <c r="T95" s="1"/>
      <c r="U95" s="1"/>
      <c r="V95" s="1"/>
      <c r="W95" s="1"/>
      <c r="X95" s="1"/>
      <c r="Y95" s="1"/>
      <c r="Z95" s="1"/>
      <c r="AA95" s="1"/>
      <c r="AB95" s="1"/>
    </row>
    <row r="96" spans="1:28" x14ac:dyDescent="0.3">
      <c r="A96" s="164" t="s">
        <v>111</v>
      </c>
      <c r="B96" s="1"/>
      <c r="C96" s="1"/>
      <c r="D96" s="1"/>
      <c r="F96" s="167">
        <v>3</v>
      </c>
      <c r="G96" s="31"/>
      <c r="H96" s="31"/>
      <c r="I96" s="31"/>
      <c r="J96" s="31"/>
      <c r="K96" s="31"/>
      <c r="L96" s="31"/>
      <c r="M96" s="31"/>
      <c r="N96" s="31"/>
      <c r="O96" s="31"/>
      <c r="P96" s="31"/>
      <c r="R96" s="1"/>
      <c r="S96" s="1"/>
      <c r="T96" s="1"/>
      <c r="U96" s="1"/>
      <c r="V96" s="1"/>
      <c r="W96" s="1"/>
      <c r="X96" s="1"/>
      <c r="Y96" s="1"/>
      <c r="Z96" s="1"/>
      <c r="AA96" s="1"/>
      <c r="AB96" s="1"/>
    </row>
    <row r="97" spans="1:28" x14ac:dyDescent="0.3">
      <c r="A97" s="96" t="s">
        <v>106</v>
      </c>
      <c r="B97" s="1"/>
      <c r="C97" s="1"/>
      <c r="D97" s="1"/>
      <c r="E97" s="1"/>
      <c r="F97" s="158">
        <f>F93*$B$95*F96</f>
        <v>11936.851199999999</v>
      </c>
      <c r="G97" s="130">
        <f t="shared" ref="G97:O97" si="22">G93*$B$95</f>
        <v>7002.9527039999994</v>
      </c>
      <c r="H97" s="130">
        <f t="shared" si="22"/>
        <v>6442.7164876799998</v>
      </c>
      <c r="I97" s="130">
        <f t="shared" si="22"/>
        <v>5927.2991686656005</v>
      </c>
      <c r="J97" s="130">
        <f t="shared" si="22"/>
        <v>5453.1152351723522</v>
      </c>
      <c r="K97" s="130">
        <f t="shared" si="22"/>
        <v>5016.8660163585637</v>
      </c>
      <c r="L97" s="130">
        <f t="shared" si="22"/>
        <v>4615.5167350498787</v>
      </c>
      <c r="M97" s="130">
        <f t="shared" si="22"/>
        <v>4246.2753962458883</v>
      </c>
      <c r="N97" s="130">
        <f t="shared" si="22"/>
        <v>3906.5733645462169</v>
      </c>
      <c r="O97" s="130">
        <f t="shared" si="22"/>
        <v>3594.0474953825196</v>
      </c>
      <c r="P97" s="32"/>
      <c r="R97" s="1"/>
      <c r="S97" s="1"/>
      <c r="T97" s="1"/>
      <c r="U97" s="1"/>
      <c r="V97" s="1"/>
      <c r="W97" s="1"/>
      <c r="X97" s="1"/>
      <c r="Y97" s="1"/>
      <c r="Z97" s="1"/>
      <c r="AA97" s="1"/>
      <c r="AB97" s="1"/>
    </row>
    <row r="98" spans="1:28" ht="15" thickBot="1" x14ac:dyDescent="0.35">
      <c r="A98" s="99" t="s">
        <v>107</v>
      </c>
      <c r="B98" s="1"/>
      <c r="C98" s="1"/>
      <c r="D98" s="1"/>
      <c r="E98" s="1"/>
      <c r="F98" s="153">
        <f t="shared" ref="F98:O98" si="23">F91-F97</f>
        <v>87536.90879999999</v>
      </c>
      <c r="G98" s="153">
        <f t="shared" si="23"/>
        <v>80533.956095999994</v>
      </c>
      <c r="H98" s="153">
        <f t="shared" si="23"/>
        <v>74091.23960832</v>
      </c>
      <c r="I98" s="153">
        <f t="shared" si="23"/>
        <v>68163.940439654398</v>
      </c>
      <c r="J98" s="153">
        <f t="shared" si="23"/>
        <v>62710.825204482047</v>
      </c>
      <c r="K98" s="153">
        <f t="shared" si="23"/>
        <v>57693.959188123481</v>
      </c>
      <c r="L98" s="153">
        <f t="shared" si="23"/>
        <v>53078.4424530736</v>
      </c>
      <c r="M98" s="153">
        <f t="shared" si="23"/>
        <v>48832.167056827711</v>
      </c>
      <c r="N98" s="153">
        <f t="shared" si="23"/>
        <v>44925.593692281494</v>
      </c>
      <c r="O98" s="153">
        <f t="shared" si="23"/>
        <v>41331.546196898977</v>
      </c>
      <c r="P98" s="32"/>
      <c r="R98" s="1"/>
      <c r="S98" s="1"/>
      <c r="T98" s="1"/>
      <c r="U98" s="1"/>
      <c r="V98" s="1"/>
      <c r="W98" s="1"/>
      <c r="X98" s="1"/>
      <c r="Y98" s="1"/>
      <c r="Z98" s="1"/>
      <c r="AA98" s="1"/>
      <c r="AB98" s="1"/>
    </row>
    <row r="100" spans="1:28" x14ac:dyDescent="0.3">
      <c r="F100" s="110"/>
    </row>
  </sheetData>
  <mergeCells count="32">
    <mergeCell ref="T16:V16"/>
    <mergeCell ref="W17:Y17"/>
    <mergeCell ref="A9:W9"/>
    <mergeCell ref="A10:W10"/>
    <mergeCell ref="A12:W12"/>
    <mergeCell ref="A13:W13"/>
    <mergeCell ref="A15:W15"/>
    <mergeCell ref="Z17:AB17"/>
    <mergeCell ref="AC17:AE17"/>
    <mergeCell ref="AF17:AH17"/>
    <mergeCell ref="AI17:AK17"/>
    <mergeCell ref="A51:B51"/>
    <mergeCell ref="A48:Q49"/>
    <mergeCell ref="E17:G17"/>
    <mergeCell ref="H17:J17"/>
    <mergeCell ref="K17:M17"/>
    <mergeCell ref="N17:P17"/>
    <mergeCell ref="Q17:S17"/>
    <mergeCell ref="T17:V17"/>
    <mergeCell ref="R52:S52"/>
    <mergeCell ref="U52:V52"/>
    <mergeCell ref="F53:G53"/>
    <mergeCell ref="I53:J53"/>
    <mergeCell ref="L53:M53"/>
    <mergeCell ref="O53:P53"/>
    <mergeCell ref="R53:S53"/>
    <mergeCell ref="U53:V53"/>
    <mergeCell ref="X53:Y53"/>
    <mergeCell ref="AA53:AB53"/>
    <mergeCell ref="AD53:AE53"/>
    <mergeCell ref="AG53:AH53"/>
    <mergeCell ref="AJ53:AK53"/>
  </mergeCells>
  <dataValidations count="1">
    <dataValidation allowBlank="1" showInputMessage="1" showErrorMessage="1" promptTitle="Date Format" prompt="E.g:  &quot;August 1, 2011&quot;" sqref="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xr:uid="{11203675-6FE4-4EB3-A72C-3533FE45A287}"/>
  </dataValidation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7C600-1F48-4383-815A-2EF3710D7D20}">
  <dimension ref="A1:AK99"/>
  <sheetViews>
    <sheetView zoomScale="85" zoomScaleNormal="85" workbookViewId="0">
      <pane xSplit="4" ySplit="19" topLeftCell="E62" activePane="bottomRight" state="frozen"/>
      <selection pane="topRight" activeCell="D1" sqref="D1"/>
      <selection pane="bottomLeft" activeCell="A20" sqref="A20"/>
      <selection pane="bottomRight" activeCell="I77" sqref="I77"/>
    </sheetView>
  </sheetViews>
  <sheetFormatPr defaultColWidth="8.5546875" defaultRowHeight="14.4" x14ac:dyDescent="0.3"/>
  <cols>
    <col min="1" max="1" width="36.44140625" style="10" customWidth="1"/>
    <col min="2" max="4" width="18" style="10" customWidth="1"/>
    <col min="5" max="18" width="14.5546875" style="10" customWidth="1"/>
    <col min="19" max="19" width="12.5546875" style="10" customWidth="1"/>
    <col min="20" max="37" width="14.5546875" style="10" customWidth="1"/>
    <col min="38" max="16384" width="8.5546875" style="10"/>
  </cols>
  <sheetData>
    <row r="1" spans="1:29" s="2" customFormat="1" x14ac:dyDescent="0.3">
      <c r="A1" s="1"/>
      <c r="B1" s="1"/>
      <c r="C1" s="1"/>
      <c r="D1" s="1"/>
      <c r="E1" s="1"/>
      <c r="F1" s="1"/>
      <c r="G1" s="1"/>
      <c r="H1" s="1"/>
      <c r="I1" s="1"/>
      <c r="J1" s="1"/>
      <c r="K1" s="1"/>
      <c r="L1" s="1"/>
      <c r="M1" s="1"/>
      <c r="N1" s="1"/>
      <c r="O1" s="1"/>
      <c r="P1" s="1"/>
      <c r="Q1" s="1"/>
      <c r="R1" s="1"/>
      <c r="S1" s="3" t="s">
        <v>0</v>
      </c>
      <c r="T1" s="4" t="s">
        <v>112</v>
      </c>
    </row>
    <row r="2" spans="1:29" s="2" customFormat="1" x14ac:dyDescent="0.3">
      <c r="A2" s="1"/>
      <c r="B2" s="1"/>
      <c r="C2" s="1"/>
      <c r="D2" s="1"/>
      <c r="E2" s="1"/>
      <c r="F2" s="1"/>
      <c r="G2" s="1"/>
      <c r="H2" s="1"/>
      <c r="I2" s="1"/>
      <c r="J2" s="1"/>
      <c r="K2" s="1"/>
      <c r="L2" s="1"/>
      <c r="M2" s="1"/>
      <c r="N2" s="1"/>
      <c r="O2" s="1"/>
      <c r="P2" s="1"/>
      <c r="Q2" s="1"/>
      <c r="R2" s="1"/>
      <c r="S2" s="3" t="s">
        <v>1</v>
      </c>
      <c r="T2" s="5" t="s">
        <v>113</v>
      </c>
    </row>
    <row r="3" spans="1:29" s="2" customFormat="1" x14ac:dyDescent="0.3">
      <c r="A3" s="1"/>
      <c r="B3" s="1"/>
      <c r="C3" s="1"/>
      <c r="D3" s="1"/>
      <c r="E3" s="1"/>
      <c r="F3" s="1"/>
      <c r="G3" s="1"/>
      <c r="H3" s="1"/>
      <c r="I3" s="1"/>
      <c r="J3" s="1"/>
      <c r="K3" s="1"/>
      <c r="L3" s="1"/>
      <c r="M3" s="1"/>
      <c r="N3" s="1"/>
      <c r="O3" s="1"/>
      <c r="P3" s="1"/>
      <c r="Q3" s="1"/>
      <c r="R3" s="1"/>
      <c r="S3" s="3" t="s">
        <v>2</v>
      </c>
      <c r="T3" s="5">
        <v>5</v>
      </c>
    </row>
    <row r="4" spans="1:29" s="2" customFormat="1" ht="15.6" x14ac:dyDescent="0.3">
      <c r="A4" s="42" t="s">
        <v>3</v>
      </c>
      <c r="B4" s="1"/>
      <c r="C4" s="1"/>
      <c r="D4" s="1"/>
      <c r="E4" s="1"/>
      <c r="F4" s="1"/>
      <c r="G4" s="1"/>
      <c r="H4" s="1"/>
      <c r="I4" s="1"/>
      <c r="J4" s="1"/>
      <c r="K4" s="1"/>
      <c r="L4" s="1"/>
      <c r="M4" s="1"/>
      <c r="N4" s="1"/>
      <c r="O4" s="1"/>
      <c r="P4" s="1"/>
      <c r="Q4" s="1"/>
      <c r="R4" s="1"/>
      <c r="S4" s="3" t="s">
        <v>4</v>
      </c>
      <c r="T4" s="5">
        <v>3</v>
      </c>
    </row>
    <row r="5" spans="1:29" s="2" customFormat="1" x14ac:dyDescent="0.3">
      <c r="A5" s="1"/>
      <c r="B5" s="1"/>
      <c r="C5" s="1"/>
      <c r="D5" s="1"/>
      <c r="E5" s="1"/>
      <c r="F5" s="1"/>
      <c r="G5" s="1"/>
      <c r="H5" s="1"/>
      <c r="I5" s="1"/>
      <c r="J5" s="1"/>
      <c r="K5" s="1"/>
      <c r="L5" s="1"/>
      <c r="M5" s="1"/>
      <c r="N5" s="1"/>
      <c r="O5" s="1"/>
      <c r="P5" s="1"/>
      <c r="Q5" s="1"/>
      <c r="R5" s="1"/>
      <c r="S5" s="3" t="s">
        <v>5</v>
      </c>
      <c r="T5" s="7"/>
    </row>
    <row r="6" spans="1:29" s="2" customFormat="1" x14ac:dyDescent="0.3">
      <c r="A6" s="1"/>
      <c r="B6" s="1"/>
      <c r="C6" s="1"/>
      <c r="D6" s="1"/>
      <c r="E6" s="1"/>
      <c r="F6" s="1"/>
      <c r="G6" s="1"/>
      <c r="H6" s="1"/>
      <c r="I6" s="1"/>
      <c r="J6" s="1"/>
      <c r="K6" s="1"/>
      <c r="L6" s="1"/>
      <c r="M6" s="1"/>
      <c r="N6" s="1"/>
      <c r="O6" s="1"/>
      <c r="P6" s="1"/>
      <c r="Q6" s="1"/>
      <c r="R6" s="1"/>
      <c r="S6" s="3"/>
      <c r="T6" s="4"/>
    </row>
    <row r="7" spans="1:29" s="2" customFormat="1" x14ac:dyDescent="0.3">
      <c r="A7" s="1"/>
      <c r="B7" s="1"/>
      <c r="C7" s="1"/>
      <c r="D7" s="1"/>
      <c r="E7" s="1"/>
      <c r="F7" s="1"/>
      <c r="G7" s="1"/>
      <c r="H7" s="1"/>
      <c r="I7" s="1"/>
      <c r="J7" s="1"/>
      <c r="K7" s="1"/>
      <c r="L7" s="1"/>
      <c r="M7" s="1"/>
      <c r="N7" s="1"/>
      <c r="O7" s="1"/>
      <c r="P7" s="1"/>
      <c r="Q7" s="1"/>
      <c r="R7" s="1"/>
      <c r="S7" s="3" t="s">
        <v>6</v>
      </c>
      <c r="T7" s="174">
        <v>45362</v>
      </c>
    </row>
    <row r="8" spans="1:29" s="2" customFormat="1" x14ac:dyDescent="0.3">
      <c r="A8" s="1"/>
      <c r="B8" s="1"/>
      <c r="C8" s="1"/>
      <c r="D8" s="1"/>
      <c r="E8" s="1"/>
      <c r="F8" s="1"/>
      <c r="G8" s="1"/>
      <c r="H8" s="1"/>
      <c r="I8" s="1"/>
      <c r="J8" s="1"/>
      <c r="K8" s="1"/>
      <c r="L8" s="1"/>
      <c r="M8" s="1"/>
      <c r="N8" s="1"/>
      <c r="O8" s="1"/>
      <c r="P8" s="1"/>
      <c r="Q8" s="1"/>
      <c r="R8" s="1"/>
      <c r="S8" s="1"/>
      <c r="T8" s="1"/>
      <c r="U8" s="1"/>
      <c r="V8" s="1"/>
      <c r="W8" s="1"/>
      <c r="X8" s="1"/>
      <c r="Y8" s="1"/>
      <c r="Z8" s="8"/>
      <c r="AA8" s="8"/>
      <c r="AB8" s="8"/>
      <c r="AC8" s="8"/>
    </row>
    <row r="9" spans="1:29" s="2" customFormat="1" ht="17.399999999999999" x14ac:dyDescent="0.3">
      <c r="A9" s="182" t="s">
        <v>47</v>
      </c>
      <c r="B9" s="182"/>
      <c r="C9" s="182"/>
      <c r="D9" s="182"/>
      <c r="E9" s="182"/>
      <c r="F9" s="182"/>
      <c r="G9" s="182"/>
      <c r="H9" s="182"/>
      <c r="I9" s="182"/>
      <c r="J9" s="182"/>
      <c r="K9" s="182"/>
      <c r="L9" s="182"/>
      <c r="M9" s="182"/>
      <c r="N9" s="182"/>
      <c r="O9" s="182"/>
      <c r="P9" s="182"/>
      <c r="Q9" s="182"/>
      <c r="R9" s="182"/>
      <c r="S9" s="182"/>
      <c r="T9" s="182"/>
      <c r="U9" s="182"/>
      <c r="V9" s="182"/>
      <c r="W9" s="182"/>
      <c r="X9" s="9"/>
      <c r="Y9" s="9"/>
      <c r="Z9" s="9"/>
      <c r="AA9" s="8"/>
      <c r="AB9" s="8"/>
      <c r="AC9" s="8"/>
    </row>
    <row r="10" spans="1:29" s="2" customFormat="1" ht="39.75" customHeight="1" x14ac:dyDescent="0.3">
      <c r="A10" s="191" t="s">
        <v>48</v>
      </c>
      <c r="B10" s="191"/>
      <c r="C10" s="191"/>
      <c r="D10" s="191"/>
      <c r="E10" s="191"/>
      <c r="F10" s="191"/>
      <c r="G10" s="191"/>
      <c r="H10" s="191"/>
      <c r="I10" s="191"/>
      <c r="J10" s="191"/>
      <c r="K10" s="191"/>
      <c r="L10" s="191"/>
      <c r="M10" s="191"/>
      <c r="N10" s="191"/>
      <c r="O10" s="191"/>
      <c r="P10" s="191"/>
      <c r="Q10" s="191"/>
      <c r="R10" s="191"/>
      <c r="S10" s="191"/>
      <c r="T10" s="191"/>
      <c r="U10" s="191"/>
      <c r="V10" s="191"/>
      <c r="W10" s="191"/>
      <c r="X10" s="9"/>
      <c r="Y10" s="9"/>
      <c r="Z10" s="9"/>
      <c r="AA10" s="8"/>
      <c r="AB10" s="8"/>
      <c r="AC10" s="8"/>
    </row>
    <row r="11" spans="1:29" s="2" customFormat="1" ht="17.399999999999999" x14ac:dyDescent="0.3">
      <c r="A11" s="9"/>
      <c r="B11" s="9"/>
      <c r="C11" s="9"/>
      <c r="D11" s="9"/>
      <c r="E11" s="9"/>
      <c r="F11" s="9"/>
      <c r="G11" s="9"/>
      <c r="H11" s="9"/>
      <c r="I11" s="9"/>
      <c r="J11" s="9"/>
      <c r="K11" s="9"/>
      <c r="L11" s="9"/>
      <c r="M11" s="9"/>
      <c r="N11" s="9"/>
      <c r="O11" s="9"/>
      <c r="P11" s="9"/>
      <c r="Q11" s="9"/>
      <c r="R11" s="9"/>
      <c r="S11" s="9"/>
      <c r="T11" s="9"/>
      <c r="U11" s="9"/>
      <c r="V11" s="9"/>
      <c r="W11" s="9"/>
      <c r="X11" s="9"/>
      <c r="Y11" s="9"/>
      <c r="Z11" s="9"/>
      <c r="AA11" s="8"/>
      <c r="AB11" s="8"/>
      <c r="AC11" s="8"/>
    </row>
    <row r="12" spans="1:29" x14ac:dyDescent="0.3">
      <c r="A12" s="199" t="s">
        <v>49</v>
      </c>
      <c r="B12" s="199"/>
      <c r="C12" s="199"/>
      <c r="D12" s="199"/>
      <c r="E12" s="199"/>
      <c r="F12" s="199"/>
      <c r="G12" s="199"/>
      <c r="H12" s="199"/>
      <c r="I12" s="199"/>
      <c r="J12" s="199"/>
      <c r="K12" s="199"/>
      <c r="L12" s="199"/>
      <c r="M12" s="199"/>
      <c r="N12" s="199"/>
      <c r="O12" s="199"/>
      <c r="P12" s="199"/>
      <c r="Q12" s="199"/>
      <c r="R12" s="199"/>
      <c r="S12" s="199"/>
      <c r="T12" s="199"/>
      <c r="U12" s="199"/>
      <c r="V12" s="199"/>
      <c r="W12" s="199"/>
    </row>
    <row r="13" spans="1:29" x14ac:dyDescent="0.3">
      <c r="A13" s="199" t="s">
        <v>50</v>
      </c>
      <c r="B13" s="199"/>
      <c r="C13" s="199"/>
      <c r="D13" s="199"/>
      <c r="E13" s="199"/>
      <c r="F13" s="199"/>
      <c r="G13" s="199"/>
      <c r="H13" s="199"/>
      <c r="I13" s="199"/>
      <c r="J13" s="199"/>
      <c r="K13" s="199"/>
      <c r="L13" s="199"/>
      <c r="M13" s="199"/>
      <c r="N13" s="199"/>
      <c r="O13" s="199"/>
      <c r="P13" s="199"/>
      <c r="Q13" s="199"/>
      <c r="R13" s="199"/>
      <c r="S13" s="199"/>
      <c r="T13" s="199"/>
      <c r="U13" s="199"/>
      <c r="V13" s="199"/>
      <c r="W13" s="199"/>
    </row>
    <row r="14" spans="1:29" x14ac:dyDescent="0.3">
      <c r="A14" s="10" t="s">
        <v>51</v>
      </c>
    </row>
    <row r="15" spans="1:29" x14ac:dyDescent="0.3">
      <c r="A15" s="199" t="s">
        <v>52</v>
      </c>
      <c r="B15" s="199"/>
      <c r="C15" s="199"/>
      <c r="D15" s="199"/>
      <c r="E15" s="199"/>
      <c r="F15" s="199"/>
      <c r="G15" s="199"/>
      <c r="H15" s="199"/>
      <c r="I15" s="199"/>
      <c r="J15" s="199"/>
      <c r="K15" s="199"/>
      <c r="L15" s="199"/>
      <c r="M15" s="199"/>
      <c r="N15" s="199"/>
      <c r="O15" s="199"/>
      <c r="P15" s="199"/>
      <c r="Q15" s="199"/>
      <c r="R15" s="199"/>
      <c r="S15" s="199"/>
      <c r="T15" s="199"/>
      <c r="U15" s="199"/>
      <c r="V15" s="199"/>
      <c r="W15" s="199"/>
    </row>
    <row r="16" spans="1:29" ht="15" thickBot="1" x14ac:dyDescent="0.35">
      <c r="T16" s="193"/>
      <c r="U16" s="193"/>
      <c r="V16" s="193"/>
    </row>
    <row r="17" spans="1:37" ht="15" thickBot="1" x14ac:dyDescent="0.35">
      <c r="A17" s="3"/>
      <c r="B17" s="43"/>
      <c r="C17" s="43"/>
      <c r="D17" s="3"/>
      <c r="E17" s="185">
        <f>H17-1</f>
        <v>2020</v>
      </c>
      <c r="F17" s="187"/>
      <c r="G17" s="186"/>
      <c r="H17" s="195">
        <f>K17-1</f>
        <v>2021</v>
      </c>
      <c r="I17" s="196"/>
      <c r="J17" s="197"/>
      <c r="K17" s="195">
        <f>N17-1</f>
        <v>2022</v>
      </c>
      <c r="L17" s="196"/>
      <c r="M17" s="197"/>
      <c r="N17" s="195">
        <f>Q17-1</f>
        <v>2023</v>
      </c>
      <c r="O17" s="196"/>
      <c r="P17" s="197"/>
      <c r="Q17" s="195">
        <f>T17-1</f>
        <v>2024</v>
      </c>
      <c r="R17" s="196"/>
      <c r="S17" s="197"/>
      <c r="T17" s="195">
        <v>2025</v>
      </c>
      <c r="U17" s="196"/>
      <c r="V17" s="197"/>
      <c r="W17" s="195">
        <f>T17+1</f>
        <v>2026</v>
      </c>
      <c r="X17" s="196"/>
      <c r="Y17" s="197"/>
      <c r="Z17" s="195">
        <f>W17+1</f>
        <v>2027</v>
      </c>
      <c r="AA17" s="196">
        <v>2016</v>
      </c>
      <c r="AB17" s="197"/>
      <c r="AC17" s="195">
        <f>Z17+1</f>
        <v>2028</v>
      </c>
      <c r="AD17" s="196"/>
      <c r="AE17" s="197"/>
      <c r="AF17" s="195">
        <f>AC17+1</f>
        <v>2029</v>
      </c>
      <c r="AG17" s="196"/>
      <c r="AH17" s="197"/>
      <c r="AI17" s="198"/>
      <c r="AJ17" s="198"/>
      <c r="AK17" s="198"/>
    </row>
    <row r="18" spans="1:37" x14ac:dyDescent="0.3">
      <c r="A18" s="1"/>
      <c r="B18" s="1"/>
      <c r="C18" s="1"/>
      <c r="D18" s="1"/>
      <c r="E18" s="1"/>
      <c r="F18" s="3" t="s">
        <v>53</v>
      </c>
      <c r="G18" s="17" t="s">
        <v>54</v>
      </c>
      <c r="H18" s="1"/>
      <c r="I18" s="3" t="s">
        <v>53</v>
      </c>
      <c r="J18" s="17" t="s">
        <v>54</v>
      </c>
      <c r="K18" s="1"/>
      <c r="L18" s="3" t="s">
        <v>53</v>
      </c>
      <c r="M18" s="17" t="s">
        <v>54</v>
      </c>
      <c r="N18" s="1"/>
      <c r="O18" s="3" t="s">
        <v>53</v>
      </c>
      <c r="P18" s="17" t="s">
        <v>54</v>
      </c>
      <c r="Q18" s="1"/>
      <c r="R18" s="3" t="s">
        <v>53</v>
      </c>
      <c r="S18" s="17" t="s">
        <v>54</v>
      </c>
      <c r="T18" s="1"/>
      <c r="U18" s="3" t="s">
        <v>53</v>
      </c>
      <c r="V18" s="17" t="s">
        <v>54</v>
      </c>
      <c r="W18" s="1"/>
      <c r="X18" s="3" t="s">
        <v>53</v>
      </c>
      <c r="Y18" s="17" t="s">
        <v>54</v>
      </c>
      <c r="Z18" s="1"/>
      <c r="AA18" s="3" t="s">
        <v>53</v>
      </c>
      <c r="AB18" s="17" t="s">
        <v>54</v>
      </c>
      <c r="AC18" s="1"/>
      <c r="AD18" s="3" t="s">
        <v>53</v>
      </c>
      <c r="AE18" s="17" t="s">
        <v>54</v>
      </c>
      <c r="AF18" s="1"/>
      <c r="AG18" s="3" t="s">
        <v>53</v>
      </c>
      <c r="AH18" s="17" t="s">
        <v>54</v>
      </c>
      <c r="AI18" s="1"/>
      <c r="AJ18" s="3"/>
      <c r="AK18" s="17"/>
    </row>
    <row r="19" spans="1:37" x14ac:dyDescent="0.3">
      <c r="A19" s="44"/>
      <c r="B19" s="45"/>
      <c r="C19" s="45"/>
      <c r="D19" s="45"/>
      <c r="E19" s="45" t="s">
        <v>55</v>
      </c>
      <c r="F19" s="46">
        <v>0.06</v>
      </c>
      <c r="G19" s="46">
        <v>0.94</v>
      </c>
      <c r="H19" s="45" t="s">
        <v>55</v>
      </c>
      <c r="I19" s="46">
        <v>0.06</v>
      </c>
      <c r="J19" s="46">
        <v>0.94</v>
      </c>
      <c r="K19" s="45" t="s">
        <v>55</v>
      </c>
      <c r="L19" s="46">
        <v>0.06</v>
      </c>
      <c r="M19" s="46">
        <v>0.94</v>
      </c>
      <c r="N19" s="45" t="s">
        <v>55</v>
      </c>
      <c r="O19" s="46">
        <v>0.06</v>
      </c>
      <c r="P19" s="46">
        <v>0.94</v>
      </c>
      <c r="Q19" s="45" t="s">
        <v>55</v>
      </c>
      <c r="R19" s="46">
        <v>0.06</v>
      </c>
      <c r="S19" s="46">
        <v>0.94</v>
      </c>
      <c r="T19" s="45" t="s">
        <v>55</v>
      </c>
      <c r="U19" s="46">
        <v>0.06</v>
      </c>
      <c r="V19" s="46">
        <v>0.94</v>
      </c>
      <c r="W19" s="45" t="s">
        <v>55</v>
      </c>
      <c r="X19" s="46">
        <v>0.06</v>
      </c>
      <c r="Y19" s="46">
        <v>0.94</v>
      </c>
      <c r="Z19" s="45" t="s">
        <v>55</v>
      </c>
      <c r="AA19" s="46">
        <v>0.06</v>
      </c>
      <c r="AB19" s="46">
        <v>0.94</v>
      </c>
      <c r="AC19" s="45" t="s">
        <v>55</v>
      </c>
      <c r="AD19" s="46">
        <v>0.06</v>
      </c>
      <c r="AE19" s="46">
        <v>0.94</v>
      </c>
      <c r="AF19" s="45" t="s">
        <v>55</v>
      </c>
      <c r="AG19" s="46">
        <v>0.06</v>
      </c>
      <c r="AH19" s="46">
        <v>0.94</v>
      </c>
      <c r="AI19" s="45"/>
      <c r="AJ19" s="46"/>
      <c r="AK19" s="46"/>
    </row>
    <row r="20" spans="1:37" x14ac:dyDescent="0.3">
      <c r="A20" s="3" t="s">
        <v>56</v>
      </c>
      <c r="B20" s="31"/>
      <c r="C20" s="31"/>
      <c r="D20" s="31"/>
      <c r="E20" s="112">
        <f>F83</f>
        <v>0</v>
      </c>
      <c r="F20" s="22">
        <f>E20*F19</f>
        <v>0</v>
      </c>
      <c r="G20" s="113">
        <f>E20*G19</f>
        <v>0</v>
      </c>
      <c r="H20" s="112">
        <f>G83</f>
        <v>254885.03181818189</v>
      </c>
      <c r="I20" s="22">
        <f>H20*I19</f>
        <v>15293.101909090912</v>
      </c>
      <c r="J20" s="113">
        <f>H20*J19</f>
        <v>239591.92990909095</v>
      </c>
      <c r="K20" s="112">
        <f>H83</f>
        <v>500329.87727272743</v>
      </c>
      <c r="L20" s="22">
        <f>K20*L19</f>
        <v>30019.792636363643</v>
      </c>
      <c r="M20" s="113">
        <f>K20*M19</f>
        <v>470310.08463636378</v>
      </c>
      <c r="N20" s="112">
        <f>I83</f>
        <v>482123.8035714287</v>
      </c>
      <c r="O20" s="22">
        <f>N20*O19</f>
        <v>28927.428214285719</v>
      </c>
      <c r="P20" s="113">
        <f>N20*P19</f>
        <v>453196.37535714294</v>
      </c>
      <c r="Q20" s="112">
        <f>J83</f>
        <v>464592.02889610402</v>
      </c>
      <c r="R20" s="22">
        <f>Q20*R19</f>
        <v>27875.52173376624</v>
      </c>
      <c r="S20" s="113">
        <f>Q20*S19</f>
        <v>436716.50716233777</v>
      </c>
      <c r="T20" s="112">
        <f>K83</f>
        <v>447060.25422077934</v>
      </c>
      <c r="U20" s="22">
        <f>T20*U19</f>
        <v>26823.61525324676</v>
      </c>
      <c r="V20" s="113">
        <f>T20*V19</f>
        <v>420236.63896753255</v>
      </c>
      <c r="W20" s="112">
        <f>L83</f>
        <v>429528.47954545467</v>
      </c>
      <c r="X20" s="22">
        <f>W20*X19</f>
        <v>25771.708772727277</v>
      </c>
      <c r="Y20" s="113">
        <f>W20*Y19</f>
        <v>403756.77077272738</v>
      </c>
      <c r="Z20" s="114">
        <f>M83</f>
        <v>411996.70487012999</v>
      </c>
      <c r="AA20" s="22">
        <f>Z20*AA19</f>
        <v>24719.802292207798</v>
      </c>
      <c r="AB20" s="113">
        <f>Z20*AB19</f>
        <v>387276.90257792216</v>
      </c>
      <c r="AC20" s="114">
        <f>N83</f>
        <v>394464.93019480532</v>
      </c>
      <c r="AD20" s="22">
        <f>AC20*AD19</f>
        <v>23667.895811688319</v>
      </c>
      <c r="AE20" s="113">
        <f>AC20*AE19</f>
        <v>370797.03438311699</v>
      </c>
      <c r="AF20" s="114">
        <f>O83</f>
        <v>376933.15551948064</v>
      </c>
      <c r="AG20" s="22">
        <f>AF20*AG19</f>
        <v>22615.989331168839</v>
      </c>
      <c r="AH20" s="113">
        <f>AF20*AH19</f>
        <v>354317.16618831176</v>
      </c>
      <c r="AI20" s="32"/>
      <c r="AJ20" s="115"/>
      <c r="AK20" s="116"/>
    </row>
    <row r="21" spans="1:37" x14ac:dyDescent="0.3">
      <c r="A21" s="1" t="s">
        <v>57</v>
      </c>
      <c r="B21" s="51"/>
      <c r="C21" s="51"/>
      <c r="D21" s="51"/>
      <c r="E21" s="117">
        <v>0</v>
      </c>
      <c r="F21" s="35">
        <f>E21*F19</f>
        <v>0</v>
      </c>
      <c r="G21" s="113">
        <f>E21*G19</f>
        <v>0</v>
      </c>
      <c r="H21" s="117">
        <v>0</v>
      </c>
      <c r="I21" s="35">
        <f>H21*I19</f>
        <v>0</v>
      </c>
      <c r="J21" s="113">
        <f>H21*J19</f>
        <v>0</v>
      </c>
      <c r="K21" s="117">
        <v>0</v>
      </c>
      <c r="L21" s="35">
        <f>K21*L19</f>
        <v>0</v>
      </c>
      <c r="M21" s="113">
        <f>K21*M19</f>
        <v>0</v>
      </c>
      <c r="N21" s="117">
        <v>0</v>
      </c>
      <c r="O21" s="35">
        <f>N21*O19</f>
        <v>0</v>
      </c>
      <c r="P21" s="113">
        <f>N21*P19</f>
        <v>0</v>
      </c>
      <c r="Q21" s="117">
        <v>0</v>
      </c>
      <c r="R21" s="35">
        <f>Q21*R19</f>
        <v>0</v>
      </c>
      <c r="S21" s="113">
        <f>Q21*S19</f>
        <v>0</v>
      </c>
      <c r="T21" s="117">
        <v>0</v>
      </c>
      <c r="U21" s="35">
        <f>T21*U19</f>
        <v>0</v>
      </c>
      <c r="V21" s="113">
        <f>T21*V19</f>
        <v>0</v>
      </c>
      <c r="W21" s="117">
        <v>0</v>
      </c>
      <c r="X21" s="35">
        <f>W21*X19</f>
        <v>0</v>
      </c>
      <c r="Y21" s="113">
        <f>W21*Y19</f>
        <v>0</v>
      </c>
      <c r="Z21" s="117">
        <v>0</v>
      </c>
      <c r="AA21" s="35">
        <f>Z21*AA19</f>
        <v>0</v>
      </c>
      <c r="AB21" s="113">
        <f>Z21*AB19</f>
        <v>0</v>
      </c>
      <c r="AC21" s="117">
        <v>0</v>
      </c>
      <c r="AD21" s="35">
        <f>AC21*AD19</f>
        <v>0</v>
      </c>
      <c r="AE21" s="113">
        <f>AC21*AE19</f>
        <v>0</v>
      </c>
      <c r="AF21" s="117">
        <v>0</v>
      </c>
      <c r="AG21" s="35">
        <f>AF21*AG19</f>
        <v>0</v>
      </c>
      <c r="AH21" s="113">
        <f>AF21*AH19</f>
        <v>0</v>
      </c>
      <c r="AI21" s="117"/>
      <c r="AJ21" s="35"/>
      <c r="AK21" s="116"/>
    </row>
    <row r="22" spans="1:37" x14ac:dyDescent="0.3">
      <c r="A22" s="1" t="s">
        <v>58</v>
      </c>
      <c r="B22" s="51"/>
      <c r="C22" s="51"/>
      <c r="D22" s="51"/>
      <c r="E22" s="117">
        <v>0</v>
      </c>
      <c r="F22" s="35">
        <f>E22*F19</f>
        <v>0</v>
      </c>
      <c r="G22" s="35">
        <f>E22*G19</f>
        <v>0</v>
      </c>
      <c r="H22" s="117">
        <v>0</v>
      </c>
      <c r="I22" s="35">
        <f>H22*I19</f>
        <v>0</v>
      </c>
      <c r="J22" s="35">
        <f>H22*J19</f>
        <v>0</v>
      </c>
      <c r="K22" s="117">
        <v>0</v>
      </c>
      <c r="L22" s="35">
        <f>K22*L19</f>
        <v>0</v>
      </c>
      <c r="M22" s="35">
        <f>K22*M19</f>
        <v>0</v>
      </c>
      <c r="N22" s="117">
        <v>0</v>
      </c>
      <c r="O22" s="35">
        <f>N22*O19</f>
        <v>0</v>
      </c>
      <c r="P22" s="35">
        <f>N22*P19</f>
        <v>0</v>
      </c>
      <c r="Q22" s="117">
        <v>0</v>
      </c>
      <c r="R22" s="35">
        <f>Q22*R19</f>
        <v>0</v>
      </c>
      <c r="S22" s="35">
        <f>Q22*S19</f>
        <v>0</v>
      </c>
      <c r="T22" s="117">
        <v>0</v>
      </c>
      <c r="U22" s="35">
        <f>T22*U19</f>
        <v>0</v>
      </c>
      <c r="V22" s="35">
        <f>T22*V19</f>
        <v>0</v>
      </c>
      <c r="W22" s="117">
        <v>0</v>
      </c>
      <c r="X22" s="35">
        <f>W22*X19</f>
        <v>0</v>
      </c>
      <c r="Y22" s="35">
        <f>W22*Y19</f>
        <v>0</v>
      </c>
      <c r="Z22" s="117">
        <v>0</v>
      </c>
      <c r="AA22" s="35">
        <f>Z22*AA19</f>
        <v>0</v>
      </c>
      <c r="AB22" s="35">
        <f>Z22*AB19</f>
        <v>0</v>
      </c>
      <c r="AC22" s="117">
        <v>0</v>
      </c>
      <c r="AD22" s="35">
        <f>AC22*AD19</f>
        <v>0</v>
      </c>
      <c r="AE22" s="35">
        <f>AC22*AE19</f>
        <v>0</v>
      </c>
      <c r="AF22" s="117">
        <v>0</v>
      </c>
      <c r="AG22" s="35">
        <f>AF22*AG19</f>
        <v>0</v>
      </c>
      <c r="AH22" s="35">
        <f>AF22*AH19</f>
        <v>0</v>
      </c>
      <c r="AI22" s="117"/>
      <c r="AJ22" s="35"/>
      <c r="AK22" s="35"/>
    </row>
    <row r="23" spans="1:37" x14ac:dyDescent="0.3">
      <c r="A23" s="20" t="s">
        <v>59</v>
      </c>
      <c r="B23" s="178" t="s">
        <v>115</v>
      </c>
      <c r="C23" s="178" t="s">
        <v>116</v>
      </c>
      <c r="D23" s="178" t="s">
        <v>117</v>
      </c>
      <c r="F23" s="35"/>
      <c r="G23" s="35"/>
      <c r="H23" s="117"/>
      <c r="I23" s="35"/>
      <c r="J23" s="35"/>
      <c r="K23" s="117"/>
      <c r="L23" s="35"/>
      <c r="M23" s="35"/>
      <c r="N23" s="117"/>
      <c r="O23" s="35"/>
      <c r="P23" s="35"/>
      <c r="Q23" s="117"/>
      <c r="R23" s="35"/>
      <c r="S23" s="35"/>
      <c r="T23" s="117"/>
      <c r="U23" s="35"/>
      <c r="V23" s="35"/>
      <c r="W23" s="117"/>
      <c r="X23" s="35"/>
      <c r="Y23" s="35"/>
      <c r="Z23" s="117"/>
      <c r="AA23" s="35"/>
      <c r="AB23" s="35"/>
      <c r="AC23" s="117"/>
      <c r="AD23" s="35"/>
      <c r="AE23" s="35"/>
      <c r="AF23" s="117"/>
      <c r="AG23" s="35"/>
      <c r="AH23" s="35"/>
      <c r="AI23" s="117"/>
      <c r="AJ23" s="35"/>
      <c r="AK23" s="35"/>
    </row>
    <row r="24" spans="1:37" x14ac:dyDescent="0.3">
      <c r="A24" s="55" t="s">
        <v>60</v>
      </c>
      <c r="B24" s="118">
        <v>7.2999999999999995E-2</v>
      </c>
      <c r="C24" s="118">
        <v>7.2999999999999995E-2</v>
      </c>
      <c r="D24" s="119">
        <v>7.0199999999999999E-2</v>
      </c>
      <c r="F24" s="57">
        <f>IF(AND(E$17&gt;=$B$23, E$17&lt;$D$23),(F21+F22)*$B$24,(F21+F22)*$D$24)</f>
        <v>0</v>
      </c>
      <c r="G24" s="120">
        <f>IF(AND(E$17&gt;=$B$23, E$17&lt;$D$23),(G22)*$B$24,(G22)*$D$24)</f>
        <v>0</v>
      </c>
      <c r="H24" s="59"/>
      <c r="I24" s="57">
        <f>IF(AND(H$17&gt;=$B$23, H$17&lt;$D$23),(I21+I22)*$B$24,(I21+I22)*$D$24)</f>
        <v>0</v>
      </c>
      <c r="J24" s="120">
        <f>IF(AND(H$17&gt;=$B$23, H$17&lt;$D$23),(J22)*$B$24,(J22)*$D$24)</f>
        <v>0</v>
      </c>
      <c r="K24" s="59"/>
      <c r="L24" s="57">
        <f>IF(AND(K$17&gt;=$B$23, K$17&lt;$D$23),(L21+L22)*$B$24,(L21+L22)*$D$24)</f>
        <v>0</v>
      </c>
      <c r="M24" s="120">
        <f>IF(AND(K$17&gt;=$B$23, K$17&lt;$D$23),(M22)*$B$24,(M22)*$D$24)</f>
        <v>0</v>
      </c>
      <c r="N24" s="59"/>
      <c r="O24" s="57">
        <f>IF(AND(N$17&gt;=$B$23, N$17&lt;$D$23),(O21+O22)*$B$24,(O21+O22)*$D$24)</f>
        <v>0</v>
      </c>
      <c r="P24" s="120">
        <f>IF(AND(N$17&gt;=$B$23, N$17&lt;$D$23),(P22)*$B$24,(P22)*$D$24)</f>
        <v>0</v>
      </c>
      <c r="Q24" s="59"/>
      <c r="R24" s="57">
        <f>IF(AND(Q$17&gt;=$B$23, Q$17&lt;$D$23),(R21+R22)*$B$24,(R21+R22)*$D$24)</f>
        <v>0</v>
      </c>
      <c r="S24" s="120">
        <f>IF(AND(Q$17&gt;=$B$23, Q$17&lt;$D$23),(S22)*$B$24,(S22)*$D$24)</f>
        <v>0</v>
      </c>
      <c r="T24" s="59"/>
      <c r="U24" s="57">
        <f>IF(AND(T$17&gt;=$B$23, T$17&lt;$D$23),(U21+U22)*$B$24,(U21+U22)*$D$24)</f>
        <v>0</v>
      </c>
      <c r="V24" s="120">
        <f>IF(AND(T$17&gt;=$B$23, T$17&lt;$D$23),(V22)*$B$24,(V22)*$D$24)</f>
        <v>0</v>
      </c>
      <c r="W24" s="59"/>
      <c r="X24" s="57">
        <f>IF(AND(W$17&gt;=$B$23, W$17&lt;$D$23),(X21+X22)*$B$24,(X21+X22)*$D$24)</f>
        <v>0</v>
      </c>
      <c r="Y24" s="120">
        <f>IF(AND(W$17&gt;=$B$23, W$17&lt;$D$23),(Y22)*$B$24,(Y22)*$D$24)</f>
        <v>0</v>
      </c>
      <c r="Z24" s="59"/>
      <c r="AA24" s="57">
        <f>IF(AND(Z$17&gt;=$B$23, Z$17&lt;$D$23),(AA21+AA22)*$B$24,(AA21+AA22)*$D$24)</f>
        <v>0</v>
      </c>
      <c r="AB24" s="120">
        <f>IF(AND(Z$17&gt;=$B$23, Z$17&lt;$D$23),(AB22)*$B$24,(AB22)*$D$24)</f>
        <v>0</v>
      </c>
      <c r="AC24" s="59"/>
      <c r="AD24" s="57">
        <f>IF(AND(AC$17&gt;=$B$23, AC$17&lt;$D$23),(AD21+AD22)*$B$24,(AD21+AD22)*$D$24)</f>
        <v>0</v>
      </c>
      <c r="AE24" s="120">
        <f>IF(AND(AC$17&gt;=$B$23, AC$17&lt;$D$23),(AE22)*$B$24,(AE22)*$D$24)</f>
        <v>0</v>
      </c>
      <c r="AF24" s="59"/>
      <c r="AG24" s="57">
        <f>IF(AND(AF$17&gt;=$B$23, AF$17&lt;$D$23),(AG21+AG22)*$B$24,(AG21+AG22)*$D$24)</f>
        <v>0</v>
      </c>
      <c r="AH24" s="120">
        <f>IF(AND(AF$17&gt;=$B$23, AF$17&lt;$D$23),(AH22)*$B$24,(AH22)*$D$24)</f>
        <v>0</v>
      </c>
      <c r="AI24" s="59"/>
      <c r="AJ24" s="35"/>
      <c r="AK24" s="116"/>
    </row>
    <row r="25" spans="1:37" x14ac:dyDescent="0.3">
      <c r="A25" s="3" t="s">
        <v>61</v>
      </c>
      <c r="B25" s="1"/>
      <c r="C25" s="1"/>
      <c r="D25" s="1"/>
      <c r="F25" s="35">
        <f>SUM(F20+F24)</f>
        <v>0</v>
      </c>
      <c r="G25" s="35">
        <f>SUM(G20+G24)</f>
        <v>0</v>
      </c>
      <c r="H25" s="1"/>
      <c r="I25" s="35">
        <f>SUM(I20+I24)</f>
        <v>15293.101909090912</v>
      </c>
      <c r="J25" s="35">
        <f>SUM(J20+J24)</f>
        <v>239591.92990909095</v>
      </c>
      <c r="K25" s="1"/>
      <c r="L25" s="35">
        <f>SUM(L20+L24)</f>
        <v>30019.792636363643</v>
      </c>
      <c r="M25" s="35">
        <f>SUM(M20+M24)</f>
        <v>470310.08463636378</v>
      </c>
      <c r="N25" s="1"/>
      <c r="O25" s="35">
        <f>SUM(O20+O24)</f>
        <v>28927.428214285719</v>
      </c>
      <c r="P25" s="35">
        <f>SUM(P20+P24)</f>
        <v>453196.37535714294</v>
      </c>
      <c r="Q25" s="1"/>
      <c r="R25" s="35">
        <f>SUM(R20+R24)</f>
        <v>27875.52173376624</v>
      </c>
      <c r="S25" s="35">
        <f>SUM(S20+S24)</f>
        <v>436716.50716233777</v>
      </c>
      <c r="T25" s="1"/>
      <c r="U25" s="35">
        <f>SUM(U20+U24)</f>
        <v>26823.61525324676</v>
      </c>
      <c r="V25" s="35">
        <f>SUM(V20+V24)</f>
        <v>420236.63896753255</v>
      </c>
      <c r="W25" s="1"/>
      <c r="X25" s="35">
        <f>SUM(X20+X24)</f>
        <v>25771.708772727277</v>
      </c>
      <c r="Y25" s="35">
        <f>SUM(Y20+Y24)</f>
        <v>403756.77077272738</v>
      </c>
      <c r="Z25" s="1"/>
      <c r="AA25" s="35">
        <f>SUM(AA20+AA24)</f>
        <v>24719.802292207798</v>
      </c>
      <c r="AB25" s="35">
        <f>SUM(AB20+AB24)</f>
        <v>387276.90257792216</v>
      </c>
      <c r="AC25" s="1"/>
      <c r="AD25" s="35">
        <f>SUM(AD20+AD24)</f>
        <v>23667.895811688319</v>
      </c>
      <c r="AE25" s="35">
        <f>SUM(AE20+AE24)</f>
        <v>370797.03438311699</v>
      </c>
      <c r="AF25" s="1"/>
      <c r="AG25" s="35">
        <f>SUM(AG20+AG24)</f>
        <v>22615.989331168839</v>
      </c>
      <c r="AH25" s="35">
        <f>SUM(AH20+AH24)</f>
        <v>354317.16618831176</v>
      </c>
      <c r="AI25" s="1"/>
      <c r="AJ25" s="35"/>
      <c r="AK25" s="35"/>
    </row>
    <row r="26" spans="1:37" x14ac:dyDescent="0.3">
      <c r="A26" s="1"/>
      <c r="B26" s="1"/>
      <c r="C26" s="1"/>
      <c r="D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row>
    <row r="27" spans="1:37" x14ac:dyDescent="0.3">
      <c r="A27" s="20" t="s">
        <v>59</v>
      </c>
      <c r="B27" s="178" t="s">
        <v>115</v>
      </c>
      <c r="C27" s="178" t="s">
        <v>116</v>
      </c>
      <c r="D27" s="178" t="s">
        <v>117</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1:37" x14ac:dyDescent="0.3">
      <c r="A28" s="1" t="s">
        <v>62</v>
      </c>
      <c r="B28" s="121">
        <v>0.04</v>
      </c>
      <c r="C28" s="121">
        <v>0.04</v>
      </c>
      <c r="D28" s="121">
        <v>0.04</v>
      </c>
      <c r="F28" s="35">
        <f>F25*$B$28</f>
        <v>0</v>
      </c>
      <c r="G28" s="35">
        <f>G25*$B$28</f>
        <v>0</v>
      </c>
      <c r="H28" s="31"/>
      <c r="I28" s="35">
        <f>I25*$B$28</f>
        <v>611.72407636363653</v>
      </c>
      <c r="J28" s="35">
        <f>J25*$B$28</f>
        <v>9583.6771963636384</v>
      </c>
      <c r="K28" s="31"/>
      <c r="L28" s="35">
        <f>L25*$B$28</f>
        <v>1200.7917054545458</v>
      </c>
      <c r="M28" s="35">
        <f>M25*$B$28</f>
        <v>18812.403385454552</v>
      </c>
      <c r="N28" s="31"/>
      <c r="O28" s="35">
        <f>O25*$B$28</f>
        <v>1157.0971285714288</v>
      </c>
      <c r="P28" s="35">
        <f>P25*$B$28</f>
        <v>18127.855014285717</v>
      </c>
      <c r="Q28" s="31"/>
      <c r="R28" s="35">
        <f>R25*$B$28</f>
        <v>1115.0208693506497</v>
      </c>
      <c r="S28" s="35">
        <f>S25*$B$28</f>
        <v>17468.660286493512</v>
      </c>
      <c r="T28" s="31"/>
      <c r="U28" s="35">
        <f>U25*$D$28</f>
        <v>1072.9446101298704</v>
      </c>
      <c r="V28" s="35">
        <f>V25*$D$28</f>
        <v>16809.465558701304</v>
      </c>
      <c r="W28" s="31"/>
      <c r="X28" s="35">
        <f>X25*$D$28</f>
        <v>1030.8683509090911</v>
      </c>
      <c r="Y28" s="35">
        <f>Y25*$D$28</f>
        <v>16150.270830909096</v>
      </c>
      <c r="Z28" s="31"/>
      <c r="AA28" s="35">
        <f>AA25*$D$28</f>
        <v>988.79209168831198</v>
      </c>
      <c r="AB28" s="35">
        <f>AB25*$D$28</f>
        <v>15491.076103116886</v>
      </c>
      <c r="AC28" s="31"/>
      <c r="AD28" s="35">
        <f>AD25*$D$28</f>
        <v>946.71583246753278</v>
      </c>
      <c r="AE28" s="35">
        <f>AE25*$D$28</f>
        <v>14831.88137532468</v>
      </c>
      <c r="AF28" s="31"/>
      <c r="AG28" s="35">
        <f>AG25*$D$28</f>
        <v>904.63957324675357</v>
      </c>
      <c r="AH28" s="35">
        <f>AH25*$D$28</f>
        <v>14172.686647532471</v>
      </c>
      <c r="AI28" s="31"/>
      <c r="AJ28" s="35"/>
      <c r="AK28" s="35"/>
    </row>
    <row r="29" spans="1:37" x14ac:dyDescent="0.3">
      <c r="A29" s="1" t="s">
        <v>63</v>
      </c>
      <c r="B29" s="121">
        <v>0.56000000000000005</v>
      </c>
      <c r="C29" s="121">
        <v>0.56000000000000005</v>
      </c>
      <c r="D29" s="121">
        <v>0.56000000000000005</v>
      </c>
      <c r="F29" s="35">
        <f>F25*$B$29</f>
        <v>0</v>
      </c>
      <c r="G29" s="35">
        <f>G25*$B$29</f>
        <v>0</v>
      </c>
      <c r="H29" s="122"/>
      <c r="I29" s="35">
        <f>I25*$B$29</f>
        <v>8564.1370690909116</v>
      </c>
      <c r="J29" s="35">
        <f>J25*$B$29</f>
        <v>134171.48074909093</v>
      </c>
      <c r="K29" s="122"/>
      <c r="L29" s="35">
        <f>L25*$B$29</f>
        <v>16811.083876363642</v>
      </c>
      <c r="M29" s="35">
        <f>M25*$B$29</f>
        <v>263373.64739636373</v>
      </c>
      <c r="N29" s="122"/>
      <c r="O29" s="35">
        <f>O25*$B$29</f>
        <v>16199.359800000004</v>
      </c>
      <c r="P29" s="35">
        <f>P25*$B$29</f>
        <v>253789.97020000007</v>
      </c>
      <c r="Q29" s="122"/>
      <c r="R29" s="35">
        <f>R25*$B$29</f>
        <v>15610.292170909095</v>
      </c>
      <c r="S29" s="35">
        <f>S25*$B$29</f>
        <v>244561.24401090917</v>
      </c>
      <c r="T29" s="122"/>
      <c r="U29" s="35">
        <f>U25*$D$29</f>
        <v>15021.224541818186</v>
      </c>
      <c r="V29" s="35">
        <f>V25*$D$29</f>
        <v>235332.51782181824</v>
      </c>
      <c r="W29" s="122"/>
      <c r="X29" s="35">
        <f>X25*$D$29</f>
        <v>14432.156912727276</v>
      </c>
      <c r="Y29" s="35">
        <f>Y25*$D$29</f>
        <v>226103.79163272734</v>
      </c>
      <c r="Z29" s="122"/>
      <c r="AA29" s="35">
        <f>AA25*$D$29</f>
        <v>13843.089283636367</v>
      </c>
      <c r="AB29" s="35">
        <f>AB25*$D$29</f>
        <v>216875.06544363644</v>
      </c>
      <c r="AC29" s="122"/>
      <c r="AD29" s="35">
        <f>AD25*$D$29</f>
        <v>13254.02165454546</v>
      </c>
      <c r="AE29" s="35">
        <f>AE25*$D$29</f>
        <v>207646.33925454554</v>
      </c>
      <c r="AF29" s="122"/>
      <c r="AG29" s="35">
        <f>AG25*$D$29</f>
        <v>12664.954025454552</v>
      </c>
      <c r="AH29" s="35">
        <f>AH25*$D$29</f>
        <v>198417.61306545461</v>
      </c>
      <c r="AI29" s="122"/>
      <c r="AJ29" s="35"/>
      <c r="AK29" s="35"/>
    </row>
    <row r="30" spans="1:37" x14ac:dyDescent="0.3">
      <c r="A30" s="1" t="s">
        <v>64</v>
      </c>
      <c r="B30" s="121">
        <v>0.4</v>
      </c>
      <c r="C30" s="121">
        <v>0.4</v>
      </c>
      <c r="D30" s="121">
        <v>0.4</v>
      </c>
      <c r="F30" s="35">
        <f>F25*$B$30</f>
        <v>0</v>
      </c>
      <c r="G30" s="35">
        <f>G25*$B$30</f>
        <v>0</v>
      </c>
      <c r="H30" s="123"/>
      <c r="I30" s="35">
        <f>I25*$B$30</f>
        <v>6117.240763636365</v>
      </c>
      <c r="J30" s="35">
        <f>J25*$B$30</f>
        <v>95836.771963636391</v>
      </c>
      <c r="K30" s="123"/>
      <c r="L30" s="35">
        <f>L25*$B$30</f>
        <v>12007.917054545458</v>
      </c>
      <c r="M30" s="35">
        <f>M25*$B$30</f>
        <v>188124.03385454553</v>
      </c>
      <c r="N30" s="123"/>
      <c r="O30" s="35">
        <f>O25*$B$30</f>
        <v>11570.971285714288</v>
      </c>
      <c r="P30" s="35">
        <f>P25*$B$30</f>
        <v>181278.55014285719</v>
      </c>
      <c r="Q30" s="123"/>
      <c r="R30" s="35">
        <f>R25*$B$30</f>
        <v>11150.208693506496</v>
      </c>
      <c r="S30" s="35">
        <f>S25*$B$30</f>
        <v>174686.60286493512</v>
      </c>
      <c r="T30" s="123"/>
      <c r="U30" s="35">
        <f>U25*$D$30</f>
        <v>10729.446101298705</v>
      </c>
      <c r="V30" s="35">
        <f>V25*$D$30</f>
        <v>168094.65558701303</v>
      </c>
      <c r="W30" s="123"/>
      <c r="X30" s="35">
        <f>X25*$D$30</f>
        <v>10308.683509090912</v>
      </c>
      <c r="Y30" s="35">
        <f>Y25*$D$30</f>
        <v>161502.70830909096</v>
      </c>
      <c r="Z30" s="123"/>
      <c r="AA30" s="35">
        <f>AA25*$D$30</f>
        <v>9887.9209168831203</v>
      </c>
      <c r="AB30" s="35">
        <f>AB25*$D$30</f>
        <v>154910.76103116886</v>
      </c>
      <c r="AC30" s="123"/>
      <c r="AD30" s="35">
        <f>AD25*$D$30</f>
        <v>9467.1583246753271</v>
      </c>
      <c r="AE30" s="35">
        <f>AE25*$D$30</f>
        <v>148318.8137532468</v>
      </c>
      <c r="AF30" s="123"/>
      <c r="AG30" s="35">
        <f>AG25*$D$30</f>
        <v>9046.3957324675357</v>
      </c>
      <c r="AH30" s="35">
        <f>AH25*$D$30</f>
        <v>141726.8664753247</v>
      </c>
      <c r="AI30" s="122"/>
      <c r="AJ30" s="35"/>
      <c r="AK30" s="35"/>
    </row>
    <row r="31" spans="1:37" x14ac:dyDescent="0.3">
      <c r="A31" s="1"/>
      <c r="B31" s="1"/>
      <c r="C31" s="1"/>
      <c r="D31" s="1"/>
      <c r="F31" s="124"/>
      <c r="G31" s="1"/>
      <c r="H31" s="1"/>
      <c r="I31" s="124"/>
      <c r="J31" s="1"/>
      <c r="K31" s="1"/>
      <c r="L31" s="124"/>
      <c r="M31" s="1"/>
      <c r="N31" s="1"/>
      <c r="O31" s="124"/>
      <c r="P31" s="1"/>
      <c r="Q31" s="1"/>
      <c r="R31" s="124"/>
      <c r="S31" s="1"/>
      <c r="T31" s="1"/>
      <c r="U31" s="124"/>
      <c r="V31" s="1"/>
      <c r="W31" s="1"/>
      <c r="X31" s="124"/>
      <c r="Y31" s="1"/>
      <c r="Z31" s="1"/>
      <c r="AA31" s="124"/>
      <c r="AB31" s="1"/>
      <c r="AC31" s="1"/>
      <c r="AD31" s="124"/>
      <c r="AE31" s="1"/>
      <c r="AF31" s="1"/>
      <c r="AG31" s="124"/>
      <c r="AH31" s="1"/>
      <c r="AI31" s="1"/>
      <c r="AJ31" s="125"/>
      <c r="AK31" s="1"/>
    </row>
    <row r="32" spans="1:37" x14ac:dyDescent="0.3">
      <c r="A32" s="1" t="s">
        <v>65</v>
      </c>
      <c r="B32" s="119">
        <v>2.6100000000000002E-2</v>
      </c>
      <c r="C32" s="119">
        <v>2.6100000000000002E-2</v>
      </c>
      <c r="D32" s="126">
        <v>5.2499999999999998E-2</v>
      </c>
      <c r="F32" s="35">
        <f t="shared" ref="F32:S34" si="0">F28*$B32</f>
        <v>0</v>
      </c>
      <c r="G32" s="35">
        <f t="shared" si="0"/>
        <v>0</v>
      </c>
      <c r="H32" s="127"/>
      <c r="I32" s="35">
        <f t="shared" si="0"/>
        <v>15.965998393090914</v>
      </c>
      <c r="J32" s="35">
        <f t="shared" si="0"/>
        <v>250.13397482509097</v>
      </c>
      <c r="K32" s="127"/>
      <c r="L32" s="35">
        <f t="shared" si="0"/>
        <v>31.340663512363648</v>
      </c>
      <c r="M32" s="35">
        <f t="shared" si="0"/>
        <v>491.00372836036382</v>
      </c>
      <c r="N32" s="127"/>
      <c r="O32" s="35">
        <f t="shared" si="0"/>
        <v>30.200235055714295</v>
      </c>
      <c r="P32" s="35">
        <f t="shared" si="0"/>
        <v>473.13701587285726</v>
      </c>
      <c r="Q32" s="127"/>
      <c r="R32" s="35">
        <f t="shared" si="0"/>
        <v>29.102044690051958</v>
      </c>
      <c r="S32" s="35">
        <f t="shared" si="0"/>
        <v>455.93203347748067</v>
      </c>
      <c r="T32" s="127"/>
      <c r="U32" s="35">
        <f t="shared" ref="U32:V34" si="1">U28*$D32</f>
        <v>56.329592031818194</v>
      </c>
      <c r="V32" s="35">
        <f t="shared" si="1"/>
        <v>882.49694183181839</v>
      </c>
      <c r="W32" s="127"/>
      <c r="X32" s="35">
        <f t="shared" ref="X32:Y34" si="2">X28*$D32</f>
        <v>54.12058842272728</v>
      </c>
      <c r="Y32" s="35">
        <f t="shared" si="2"/>
        <v>847.88921862272753</v>
      </c>
      <c r="Z32" s="127"/>
      <c r="AA32" s="35">
        <f t="shared" ref="AA32:AB34" si="3">AA28*$D32</f>
        <v>51.911584813636374</v>
      </c>
      <c r="AB32" s="35">
        <f t="shared" si="3"/>
        <v>813.28149541363643</v>
      </c>
      <c r="AC32" s="127"/>
      <c r="AD32" s="35">
        <f t="shared" ref="AD32:AE34" si="4">AD28*$D32</f>
        <v>49.702581204545467</v>
      </c>
      <c r="AE32" s="35">
        <f t="shared" si="4"/>
        <v>778.67377220454568</v>
      </c>
      <c r="AF32" s="127"/>
      <c r="AG32" s="35">
        <f t="shared" ref="AG32:AH34" si="5">AG28*$D32</f>
        <v>47.49357759545456</v>
      </c>
      <c r="AH32" s="35">
        <f t="shared" si="5"/>
        <v>744.06604899545471</v>
      </c>
      <c r="AI32" s="128"/>
      <c r="AJ32" s="35"/>
      <c r="AK32" s="35"/>
    </row>
    <row r="33" spans="1:37" x14ac:dyDescent="0.3">
      <c r="A33" s="1" t="s">
        <v>66</v>
      </c>
      <c r="B33" s="119">
        <v>3.7100000000000001E-2</v>
      </c>
      <c r="C33" s="119">
        <v>3.7100000000000001E-2</v>
      </c>
      <c r="D33" s="126">
        <v>3.9506030794498048E-2</v>
      </c>
      <c r="F33" s="35">
        <f t="shared" si="0"/>
        <v>0</v>
      </c>
      <c r="G33" s="35">
        <f t="shared" si="0"/>
        <v>0</v>
      </c>
      <c r="H33" s="127"/>
      <c r="I33" s="35">
        <f t="shared" si="0"/>
        <v>317.72948526327281</v>
      </c>
      <c r="J33" s="35">
        <f t="shared" si="0"/>
        <v>4977.7619357912736</v>
      </c>
      <c r="K33" s="127"/>
      <c r="L33" s="35">
        <f t="shared" si="0"/>
        <v>623.69121181309117</v>
      </c>
      <c r="M33" s="35">
        <f t="shared" si="0"/>
        <v>9771.162318405095</v>
      </c>
      <c r="N33" s="127"/>
      <c r="O33" s="35">
        <f t="shared" si="0"/>
        <v>600.99624858000016</v>
      </c>
      <c r="P33" s="35">
        <f t="shared" si="0"/>
        <v>9415.6078944200035</v>
      </c>
      <c r="Q33" s="127"/>
      <c r="R33" s="35">
        <f t="shared" si="0"/>
        <v>579.14183954072746</v>
      </c>
      <c r="S33" s="35">
        <f t="shared" si="0"/>
        <v>9073.2221528047303</v>
      </c>
      <c r="T33" s="127"/>
      <c r="U33" s="35">
        <f t="shared" si="1"/>
        <v>593.42895932013914</v>
      </c>
      <c r="V33" s="35">
        <f t="shared" si="1"/>
        <v>9297.0536960155114</v>
      </c>
      <c r="W33" s="127"/>
      <c r="X33" s="35">
        <f t="shared" si="2"/>
        <v>570.15723542523165</v>
      </c>
      <c r="Y33" s="35">
        <f t="shared" si="2"/>
        <v>8932.463354995296</v>
      </c>
      <c r="Z33" s="127"/>
      <c r="AA33" s="35">
        <f t="shared" si="3"/>
        <v>546.88551153032427</v>
      </c>
      <c r="AB33" s="35">
        <f t="shared" si="3"/>
        <v>8567.8730139750805</v>
      </c>
      <c r="AC33" s="127"/>
      <c r="AD33" s="35">
        <f t="shared" si="4"/>
        <v>523.61378763541688</v>
      </c>
      <c r="AE33" s="35">
        <f t="shared" si="4"/>
        <v>8203.2826729548651</v>
      </c>
      <c r="AF33" s="127"/>
      <c r="AG33" s="35">
        <f t="shared" si="5"/>
        <v>500.34206374050956</v>
      </c>
      <c r="AH33" s="35">
        <f t="shared" si="5"/>
        <v>7838.6923319346479</v>
      </c>
      <c r="AI33" s="128"/>
      <c r="AJ33" s="35"/>
      <c r="AK33" s="35"/>
    </row>
    <row r="34" spans="1:37" x14ac:dyDescent="0.3">
      <c r="A34" s="1" t="s">
        <v>67</v>
      </c>
      <c r="B34" s="118">
        <v>8.5199999999999998E-2</v>
      </c>
      <c r="C34" s="118">
        <v>8.5199999999999998E-2</v>
      </c>
      <c r="D34" s="118">
        <v>9.3600000000000003E-2</v>
      </c>
      <c r="F34" s="35">
        <f t="shared" si="0"/>
        <v>0</v>
      </c>
      <c r="G34" s="35">
        <f t="shared" si="0"/>
        <v>0</v>
      </c>
      <c r="H34" s="127"/>
      <c r="I34" s="35">
        <f t="shared" si="0"/>
        <v>521.18891306181831</v>
      </c>
      <c r="J34" s="35">
        <f t="shared" si="0"/>
        <v>8165.2929713018202</v>
      </c>
      <c r="K34" s="127"/>
      <c r="L34" s="35">
        <f t="shared" si="0"/>
        <v>1023.074533047273</v>
      </c>
      <c r="M34" s="35">
        <f t="shared" si="0"/>
        <v>16028.167684407279</v>
      </c>
      <c r="N34" s="127"/>
      <c r="O34" s="35">
        <f t="shared" si="0"/>
        <v>985.8467535428573</v>
      </c>
      <c r="P34" s="35">
        <f t="shared" si="0"/>
        <v>15444.932472171433</v>
      </c>
      <c r="Q34" s="127"/>
      <c r="R34" s="35">
        <f t="shared" si="0"/>
        <v>949.99778068675346</v>
      </c>
      <c r="S34" s="35">
        <f t="shared" si="0"/>
        <v>14883.298564092473</v>
      </c>
      <c r="T34" s="127"/>
      <c r="U34" s="35">
        <f t="shared" si="1"/>
        <v>1004.2761550815588</v>
      </c>
      <c r="V34" s="35">
        <f t="shared" si="1"/>
        <v>15733.65976294442</v>
      </c>
      <c r="W34" s="127"/>
      <c r="X34" s="35">
        <f t="shared" si="2"/>
        <v>964.89277645090931</v>
      </c>
      <c r="Y34" s="35">
        <f t="shared" si="2"/>
        <v>15116.653497730915</v>
      </c>
      <c r="Z34" s="127"/>
      <c r="AA34" s="35">
        <f t="shared" si="3"/>
        <v>925.50939782026012</v>
      </c>
      <c r="AB34" s="35">
        <f t="shared" si="3"/>
        <v>14499.647232517405</v>
      </c>
      <c r="AC34" s="127"/>
      <c r="AD34" s="35">
        <f t="shared" si="4"/>
        <v>886.12601918961059</v>
      </c>
      <c r="AE34" s="35">
        <f t="shared" si="4"/>
        <v>13882.6409673039</v>
      </c>
      <c r="AF34" s="127"/>
      <c r="AG34" s="35">
        <f t="shared" si="5"/>
        <v>846.7426405589614</v>
      </c>
      <c r="AH34" s="35">
        <f t="shared" si="5"/>
        <v>13265.634702090392</v>
      </c>
      <c r="AI34" s="128"/>
      <c r="AJ34" s="35"/>
      <c r="AK34" s="35"/>
    </row>
    <row r="35" spans="1:37" x14ac:dyDescent="0.3">
      <c r="A35" s="65" t="s">
        <v>68</v>
      </c>
      <c r="B35" s="1"/>
      <c r="C35" s="1"/>
      <c r="D35" s="1"/>
      <c r="E35" s="1"/>
      <c r="F35" s="66">
        <f>SUM(F32:F34)</f>
        <v>0</v>
      </c>
      <c r="G35" s="66">
        <f>SUM(G32:G34)</f>
        <v>0</v>
      </c>
      <c r="H35" s="1"/>
      <c r="I35" s="66">
        <f>SUM(I32:I34)</f>
        <v>854.88439671818196</v>
      </c>
      <c r="J35" s="66">
        <f>SUM(J32:J34)</f>
        <v>13393.188881918184</v>
      </c>
      <c r="K35" s="1"/>
      <c r="L35" s="66">
        <f>SUM(L32:L34)</f>
        <v>1678.1064083727279</v>
      </c>
      <c r="M35" s="66">
        <f>SUM(M32:M34)</f>
        <v>26290.333731172737</v>
      </c>
      <c r="N35" s="1"/>
      <c r="O35" s="66">
        <f>SUM(O32:O34)</f>
        <v>1617.0432371785719</v>
      </c>
      <c r="P35" s="66">
        <f>SUM(P32:P34)</f>
        <v>25333.677382464295</v>
      </c>
      <c r="Q35" s="1"/>
      <c r="R35" s="66">
        <f>SUM(R32:R34)</f>
        <v>1558.2416649175329</v>
      </c>
      <c r="S35" s="66">
        <f>SUM(S32:S34)</f>
        <v>24412.452750374683</v>
      </c>
      <c r="T35" s="1"/>
      <c r="U35" s="66">
        <f>SUM(U32:U34)</f>
        <v>1654.034706433516</v>
      </c>
      <c r="V35" s="66">
        <f>SUM(V32:V34)</f>
        <v>25913.210400791751</v>
      </c>
      <c r="W35" s="1"/>
      <c r="X35" s="66">
        <f>SUM(X32:X34)</f>
        <v>1589.1706002988681</v>
      </c>
      <c r="Y35" s="66">
        <f>SUM(Y32:Y34)</f>
        <v>24897.006071348937</v>
      </c>
      <c r="Z35" s="1"/>
      <c r="AA35" s="66">
        <f>SUM(AA32:AA34)</f>
        <v>1524.3064941642208</v>
      </c>
      <c r="AB35" s="66">
        <f>SUM(AB32:AB34)</f>
        <v>23880.801741906122</v>
      </c>
      <c r="AC35" s="1"/>
      <c r="AD35" s="66">
        <f>SUM(AD32:AD34)</f>
        <v>1459.4423880295731</v>
      </c>
      <c r="AE35" s="66">
        <f>SUM(AE32:AE34)</f>
        <v>22864.59741246331</v>
      </c>
      <c r="AF35" s="1"/>
      <c r="AG35" s="66">
        <f>SUM(AG32:AG34)</f>
        <v>1394.5782818949256</v>
      </c>
      <c r="AH35" s="66">
        <f>SUM(AH32:AH34)</f>
        <v>21848.393083020495</v>
      </c>
      <c r="AI35" s="1"/>
      <c r="AJ35" s="35"/>
      <c r="AK35" s="35"/>
    </row>
    <row r="36" spans="1:37"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row>
    <row r="37" spans="1:37" x14ac:dyDescent="0.3">
      <c r="A37" s="1" t="s">
        <v>69</v>
      </c>
      <c r="B37" s="1"/>
      <c r="C37" s="1"/>
      <c r="D37" s="1"/>
      <c r="E37" s="1"/>
      <c r="F37" s="67">
        <f>F21+F22</f>
        <v>0</v>
      </c>
      <c r="G37" s="35">
        <f>G22</f>
        <v>0</v>
      </c>
      <c r="H37" s="1"/>
      <c r="I37" s="67">
        <f>I21+I22</f>
        <v>0</v>
      </c>
      <c r="J37" s="35">
        <f>J22</f>
        <v>0</v>
      </c>
      <c r="K37" s="1"/>
      <c r="L37" s="67">
        <f>L21+L22</f>
        <v>0</v>
      </c>
      <c r="M37" s="35">
        <f>M22</f>
        <v>0</v>
      </c>
      <c r="N37" s="1"/>
      <c r="O37" s="67">
        <f>O21+O22</f>
        <v>0</v>
      </c>
      <c r="P37" s="35">
        <f>P22</f>
        <v>0</v>
      </c>
      <c r="Q37" s="1"/>
      <c r="R37" s="67">
        <f>R21+R22</f>
        <v>0</v>
      </c>
      <c r="S37" s="35">
        <f>S22</f>
        <v>0</v>
      </c>
      <c r="T37" s="1"/>
      <c r="U37" s="67">
        <f>U21+U22</f>
        <v>0</v>
      </c>
      <c r="V37" s="35">
        <f>V22</f>
        <v>0</v>
      </c>
      <c r="W37" s="1"/>
      <c r="X37" s="67">
        <f>X21+X22</f>
        <v>0</v>
      </c>
      <c r="Y37" s="35">
        <f>Y22</f>
        <v>0</v>
      </c>
      <c r="Z37" s="1"/>
      <c r="AA37" s="67">
        <f>AA21+AA22</f>
        <v>0</v>
      </c>
      <c r="AB37" s="35">
        <f>AB22</f>
        <v>0</v>
      </c>
      <c r="AC37" s="1"/>
      <c r="AD37" s="67">
        <f>AD21+AD22</f>
        <v>0</v>
      </c>
      <c r="AE37" s="35">
        <f>AE22</f>
        <v>0</v>
      </c>
      <c r="AF37" s="1"/>
      <c r="AG37" s="67">
        <f>AG21+AG22</f>
        <v>0</v>
      </c>
      <c r="AH37" s="35">
        <f>AH22</f>
        <v>0</v>
      </c>
      <c r="AI37" s="1"/>
      <c r="AJ37" s="67"/>
      <c r="AK37" s="35"/>
    </row>
    <row r="38" spans="1:37" x14ac:dyDescent="0.3">
      <c r="A38" s="1" t="s">
        <v>70</v>
      </c>
      <c r="B38" s="37"/>
      <c r="C38" s="37"/>
      <c r="D38" s="37"/>
      <c r="E38" s="22">
        <f>+F77+F78</f>
        <v>0</v>
      </c>
      <c r="F38" s="35">
        <f>E38*F$19</f>
        <v>0</v>
      </c>
      <c r="G38" s="35">
        <f>E38*G$19</f>
        <v>0</v>
      </c>
      <c r="H38" s="22">
        <f>+G77+G78</f>
        <v>9440.1863636363651</v>
      </c>
      <c r="I38" s="35">
        <f>H38*I$19</f>
        <v>566.41118181818183</v>
      </c>
      <c r="J38" s="35">
        <f>H38*J$19</f>
        <v>8873.7751818181823</v>
      </c>
      <c r="K38" s="22">
        <f>+H77+H78</f>
        <v>18880.37272727273</v>
      </c>
      <c r="L38" s="35">
        <f>K38*L$19</f>
        <v>1132.8223636363637</v>
      </c>
      <c r="M38" s="35">
        <f>K38*M$19</f>
        <v>17747.550363636365</v>
      </c>
      <c r="N38" s="22">
        <f>+I77+I78</f>
        <v>17531.774675324679</v>
      </c>
      <c r="O38" s="35">
        <f>N38*O$19</f>
        <v>1051.9064805194807</v>
      </c>
      <c r="P38" s="35">
        <f>N38*P$19</f>
        <v>16479.868194805196</v>
      </c>
      <c r="Q38" s="22">
        <f>+J77+J78</f>
        <v>17531.774675324679</v>
      </c>
      <c r="R38" s="35">
        <f>Q38*R$19</f>
        <v>1051.9064805194807</v>
      </c>
      <c r="S38" s="35">
        <f>Q38*S$19</f>
        <v>16479.868194805196</v>
      </c>
      <c r="T38" s="22">
        <f>+K77+K78</f>
        <v>17531.774675324679</v>
      </c>
      <c r="U38" s="35">
        <f>T38*U$19</f>
        <v>1051.9064805194807</v>
      </c>
      <c r="V38" s="35">
        <f>T38*V$19</f>
        <v>16479.868194805196</v>
      </c>
      <c r="W38" s="22">
        <f>+L77+L78</f>
        <v>17531.774675324679</v>
      </c>
      <c r="X38" s="35">
        <f>W38*X$19</f>
        <v>1051.9064805194807</v>
      </c>
      <c r="Y38" s="35">
        <f>W38*Y$19</f>
        <v>16479.868194805196</v>
      </c>
      <c r="Z38" s="22">
        <f>+M77+M78</f>
        <v>17531.774675324679</v>
      </c>
      <c r="AA38" s="35">
        <f>Z38*AA$19</f>
        <v>1051.9064805194807</v>
      </c>
      <c r="AB38" s="35">
        <f>Z38*AB$19</f>
        <v>16479.868194805196</v>
      </c>
      <c r="AC38" s="22">
        <f>+N77+N78</f>
        <v>17531.774675324679</v>
      </c>
      <c r="AD38" s="35">
        <f>AC38*AD$19</f>
        <v>1051.9064805194807</v>
      </c>
      <c r="AE38" s="35">
        <f>AC38*AE$19</f>
        <v>16479.868194805196</v>
      </c>
      <c r="AF38" s="22">
        <f>+O77+O78</f>
        <v>17531.774675324679</v>
      </c>
      <c r="AG38" s="35">
        <f>AF38*AG$19</f>
        <v>1051.9064805194807</v>
      </c>
      <c r="AH38" s="35">
        <f>AF38*AH$19</f>
        <v>16479.868194805196</v>
      </c>
      <c r="AI38" s="115"/>
      <c r="AJ38" s="35"/>
      <c r="AK38" s="35"/>
    </row>
    <row r="39" spans="1:37" x14ac:dyDescent="0.3">
      <c r="A39" s="1" t="s">
        <v>71</v>
      </c>
      <c r="B39" s="37"/>
      <c r="C39" s="37"/>
      <c r="D39" s="37"/>
      <c r="E39" s="1"/>
      <c r="F39" s="22">
        <f>+F66</f>
        <v>0</v>
      </c>
      <c r="G39" s="22">
        <f>+G66</f>
        <v>0</v>
      </c>
      <c r="H39" s="1"/>
      <c r="I39" s="22">
        <f>+I66</f>
        <v>-955.69949912489813</v>
      </c>
      <c r="J39" s="22">
        <f>+J66</f>
        <v>-14972.625486290071</v>
      </c>
      <c r="K39" s="1"/>
      <c r="L39" s="22">
        <f>+L66</f>
        <v>-13.429262338553009</v>
      </c>
      <c r="M39" s="22">
        <f>+M66</f>
        <v>-210.39177663732877</v>
      </c>
      <c r="N39" s="1"/>
      <c r="O39" s="22">
        <f>+O66</f>
        <v>7.2327570363529796</v>
      </c>
      <c r="P39" s="22">
        <f>+P66</f>
        <v>113.31319356953041</v>
      </c>
      <c r="Q39" s="1"/>
      <c r="R39" s="22">
        <f>+R66</f>
        <v>52.505008249300566</v>
      </c>
      <c r="S39" s="22">
        <f>+S66</f>
        <v>822.57846257237645</v>
      </c>
      <c r="T39" s="1"/>
      <c r="U39" s="22">
        <f>+U66</f>
        <v>125.61636208213966</v>
      </c>
      <c r="V39" s="22">
        <f>+V66</f>
        <v>1967.9896726201878</v>
      </c>
      <c r="W39" s="37"/>
      <c r="X39" s="22">
        <f>+X66</f>
        <v>160.67518445926902</v>
      </c>
      <c r="Y39" s="22">
        <f>+Y66</f>
        <v>2517.244556528547</v>
      </c>
      <c r="Z39" s="37"/>
      <c r="AA39" s="22">
        <f>+AA66</f>
        <v>191.79334509116723</v>
      </c>
      <c r="AB39" s="22">
        <f>+AB66</f>
        <v>3004.7624064282841</v>
      </c>
      <c r="AC39" s="37"/>
      <c r="AD39" s="22">
        <f>+AD66</f>
        <v>219.2860969174526</v>
      </c>
      <c r="AE39" s="22">
        <f>+AE66</f>
        <v>3435.4821850400917</v>
      </c>
      <c r="AF39" s="37"/>
      <c r="AG39" s="22">
        <f>+AG66</f>
        <v>243.44347264257433</v>
      </c>
      <c r="AH39" s="22">
        <f>+AH66</f>
        <v>3813.9477380669969</v>
      </c>
      <c r="AI39" s="37"/>
      <c r="AJ39" s="115"/>
      <c r="AK39" s="115"/>
    </row>
    <row r="40" spans="1:37"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row>
    <row r="41" spans="1:37" ht="15" thickBot="1" x14ac:dyDescent="0.35">
      <c r="A41" s="3" t="s">
        <v>72</v>
      </c>
      <c r="B41" s="1"/>
      <c r="C41" s="1"/>
      <c r="D41" s="1"/>
      <c r="E41" s="1"/>
      <c r="F41" s="68">
        <f>SUM(F35:F39)</f>
        <v>0</v>
      </c>
      <c r="G41" s="68">
        <f>SUM(G35:G39)</f>
        <v>0</v>
      </c>
      <c r="H41" s="1"/>
      <c r="I41" s="68">
        <f>SUM(I35:I39)</f>
        <v>465.59607941146567</v>
      </c>
      <c r="J41" s="68">
        <f>SUM(J35:J39)</f>
        <v>7294.3385774462949</v>
      </c>
      <c r="K41" s="1"/>
      <c r="L41" s="68">
        <f>SUM(L35:L39)</f>
        <v>2797.4995096705384</v>
      </c>
      <c r="M41" s="68">
        <f>SUM(M35:M39)</f>
        <v>43827.492318171775</v>
      </c>
      <c r="N41" s="1"/>
      <c r="O41" s="68">
        <f>SUM(O35:O39)</f>
        <v>2676.1824747344058</v>
      </c>
      <c r="P41" s="68">
        <f>SUM(P35:P39)</f>
        <v>41926.858770839019</v>
      </c>
      <c r="Q41" s="1"/>
      <c r="R41" s="68">
        <f>SUM(R35:R39)</f>
        <v>2662.6531536863145</v>
      </c>
      <c r="S41" s="68">
        <f>SUM(S35:S39)</f>
        <v>41714.899407752251</v>
      </c>
      <c r="T41" s="1"/>
      <c r="U41" s="68">
        <f>SUM(U35:U39)</f>
        <v>2831.5575490351366</v>
      </c>
      <c r="V41" s="68">
        <f>SUM(V35:V39)</f>
        <v>44361.068268217132</v>
      </c>
      <c r="W41" s="1"/>
      <c r="X41" s="68">
        <f>SUM(X35:X39)</f>
        <v>2801.7522652776179</v>
      </c>
      <c r="Y41" s="68">
        <f>SUM(Y35:Y39)</f>
        <v>43894.118822682678</v>
      </c>
      <c r="Z41" s="1"/>
      <c r="AA41" s="68">
        <f>SUM(AA35:AA39)</f>
        <v>2768.0063197748691</v>
      </c>
      <c r="AB41" s="68">
        <f>SUM(AB35:AB39)</f>
        <v>43365.432343139604</v>
      </c>
      <c r="AC41" s="1"/>
      <c r="AD41" s="68">
        <f>SUM(AD35:AD39)</f>
        <v>2730.6349654665064</v>
      </c>
      <c r="AE41" s="68">
        <f>SUM(AE35:AE39)</f>
        <v>42779.947792308594</v>
      </c>
      <c r="AF41" s="1"/>
      <c r="AG41" s="68">
        <f>SUM(AG35:AG39)</f>
        <v>2689.9282350569806</v>
      </c>
      <c r="AH41" s="68">
        <f>SUM(AH35:AH39)</f>
        <v>42142.209015892688</v>
      </c>
      <c r="AI41" s="1"/>
      <c r="AJ41" s="35"/>
      <c r="AK41" s="35"/>
    </row>
    <row r="42" spans="1:37" x14ac:dyDescent="0.3">
      <c r="A42" s="1"/>
      <c r="B42" s="69"/>
      <c r="C42" s="69"/>
      <c r="D42" s="69"/>
      <c r="E42" s="1"/>
      <c r="F42" s="35"/>
      <c r="G42" s="35"/>
      <c r="H42" s="1"/>
      <c r="I42" s="35"/>
      <c r="J42" s="35"/>
      <c r="K42" s="1"/>
      <c r="L42" s="35"/>
      <c r="M42" s="35"/>
      <c r="N42" s="1"/>
      <c r="O42" s="35"/>
      <c r="P42" s="35"/>
      <c r="Q42" s="1"/>
      <c r="R42" s="35"/>
      <c r="S42" s="35"/>
      <c r="T42" s="1"/>
      <c r="U42" s="35"/>
      <c r="V42" s="35"/>
      <c r="W42" s="1"/>
      <c r="X42" s="35"/>
      <c r="Y42" s="35"/>
      <c r="Z42" s="1"/>
      <c r="AA42" s="35"/>
      <c r="AB42" s="35"/>
      <c r="AC42" s="1"/>
      <c r="AD42" s="35"/>
      <c r="AE42" s="35"/>
      <c r="AF42" s="1"/>
      <c r="AG42" s="35"/>
      <c r="AH42" s="35"/>
      <c r="AI42" s="1"/>
      <c r="AJ42" s="35"/>
      <c r="AK42" s="35"/>
    </row>
    <row r="43" spans="1:37" x14ac:dyDescent="0.3">
      <c r="A43" s="1"/>
      <c r="B43" s="70"/>
      <c r="C43" s="70"/>
      <c r="D43" s="70"/>
      <c r="E43" s="1"/>
      <c r="F43" s="35"/>
      <c r="G43" s="1"/>
      <c r="H43" s="1"/>
      <c r="I43" s="35"/>
      <c r="J43" s="1"/>
      <c r="K43" s="1"/>
      <c r="L43" s="35"/>
      <c r="M43" s="1"/>
      <c r="N43" s="1"/>
      <c r="O43" s="35"/>
      <c r="P43" s="1"/>
      <c r="Q43" s="1"/>
      <c r="R43" s="35"/>
      <c r="S43" s="1"/>
      <c r="T43" s="1"/>
      <c r="U43" s="35"/>
      <c r="V43" s="1"/>
      <c r="W43" s="35"/>
      <c r="X43" s="1"/>
      <c r="Y43" s="35"/>
      <c r="Z43" s="35"/>
      <c r="AA43" s="1"/>
      <c r="AB43" s="35"/>
      <c r="AC43" s="35"/>
      <c r="AD43" s="1"/>
      <c r="AE43" s="35"/>
      <c r="AF43" s="35"/>
      <c r="AG43" s="1"/>
      <c r="AH43" s="35"/>
      <c r="AI43" s="35"/>
      <c r="AJ43" s="1"/>
      <c r="AK43" s="35"/>
    </row>
    <row r="44" spans="1:37" x14ac:dyDescent="0.3">
      <c r="A44" s="1" t="s">
        <v>73</v>
      </c>
      <c r="B44" s="70"/>
      <c r="C44" s="70"/>
      <c r="D44" s="70"/>
      <c r="E44" s="1"/>
      <c r="F44" s="35"/>
      <c r="G44" s="66">
        <f>G41</f>
        <v>0</v>
      </c>
      <c r="H44" s="1"/>
      <c r="I44" s="35"/>
      <c r="J44" s="66">
        <f>J41</f>
        <v>7294.3385774462949</v>
      </c>
      <c r="K44" s="1"/>
      <c r="L44" s="35"/>
      <c r="M44" s="66">
        <f>M41</f>
        <v>43827.492318171775</v>
      </c>
      <c r="N44" s="1"/>
      <c r="O44" s="35"/>
      <c r="P44" s="66">
        <f>P41</f>
        <v>41926.858770839019</v>
      </c>
      <c r="Q44" s="1"/>
      <c r="R44" s="35"/>
      <c r="S44" s="66">
        <f>S41</f>
        <v>41714.899407752251</v>
      </c>
      <c r="T44" s="1"/>
      <c r="U44" s="35"/>
      <c r="V44" s="66">
        <f>V41</f>
        <v>44361.068268217132</v>
      </c>
      <c r="W44" s="35"/>
      <c r="X44" s="1"/>
      <c r="Y44" s="66">
        <f>Y41</f>
        <v>43894.118822682678</v>
      </c>
      <c r="Z44" s="35"/>
      <c r="AA44" s="1"/>
      <c r="AB44" s="66">
        <f>AB41</f>
        <v>43365.432343139604</v>
      </c>
      <c r="AC44" s="35"/>
      <c r="AD44" s="1"/>
      <c r="AE44" s="66">
        <f>AE41</f>
        <v>42779.947792308594</v>
      </c>
      <c r="AF44" s="35"/>
      <c r="AG44" s="1"/>
      <c r="AH44" s="66">
        <f>AH41</f>
        <v>42142.209015892688</v>
      </c>
      <c r="AI44" s="35"/>
      <c r="AJ44" s="1"/>
      <c r="AK44" s="35"/>
    </row>
    <row r="45" spans="1:37" x14ac:dyDescent="0.3">
      <c r="A45" s="1"/>
      <c r="B45" s="129"/>
      <c r="C45" s="129"/>
      <c r="D45" s="129"/>
      <c r="E45" s="1"/>
      <c r="F45" s="73"/>
      <c r="G45" s="1"/>
      <c r="H45" s="1"/>
      <c r="I45" s="73"/>
      <c r="J45" s="1"/>
      <c r="K45" s="1"/>
      <c r="L45" s="73"/>
      <c r="M45" s="1"/>
      <c r="N45" s="1"/>
      <c r="O45" s="73"/>
      <c r="P45" s="1"/>
      <c r="Q45" s="1"/>
      <c r="R45" s="73"/>
      <c r="S45" s="1"/>
      <c r="T45" s="1"/>
      <c r="U45" s="73"/>
      <c r="V45" s="1"/>
      <c r="W45" s="1"/>
      <c r="X45" s="74"/>
      <c r="Y45" s="1"/>
      <c r="Z45" s="1"/>
      <c r="AA45" s="74"/>
      <c r="AB45" s="1"/>
      <c r="AC45" s="1"/>
      <c r="AD45" s="74"/>
      <c r="AE45" s="1"/>
      <c r="AF45" s="1"/>
      <c r="AG45" s="74"/>
      <c r="AH45" s="1"/>
      <c r="AI45" s="1"/>
      <c r="AJ45" s="74"/>
      <c r="AK45" s="1"/>
    </row>
    <row r="46" spans="1:37" x14ac:dyDescent="0.3">
      <c r="A46" s="1" t="s">
        <v>74</v>
      </c>
      <c r="B46" s="1"/>
      <c r="C46" s="1"/>
      <c r="D46" s="1"/>
      <c r="E46" s="22"/>
      <c r="F46" s="22"/>
      <c r="G46" s="66">
        <f>G44/12</f>
        <v>0</v>
      </c>
      <c r="H46" s="22"/>
      <c r="I46" s="22"/>
      <c r="J46" s="66">
        <f>J44/12</f>
        <v>607.86154812052462</v>
      </c>
      <c r="K46" s="22"/>
      <c r="L46" s="22"/>
      <c r="M46" s="66">
        <f>M44/12</f>
        <v>3652.2910265143146</v>
      </c>
      <c r="N46" s="22"/>
      <c r="O46" s="22"/>
      <c r="P46" s="66">
        <f>P44/12</f>
        <v>3493.9048975699184</v>
      </c>
      <c r="Q46" s="22"/>
      <c r="R46" s="22"/>
      <c r="S46" s="66">
        <f>S44/12</f>
        <v>3476.2416173126876</v>
      </c>
      <c r="T46" s="22"/>
      <c r="U46" s="22"/>
      <c r="V46" s="66">
        <f>V44/12</f>
        <v>3696.7556890180945</v>
      </c>
      <c r="W46" s="22"/>
      <c r="X46" s="1"/>
      <c r="Y46" s="66">
        <f>Y44/12</f>
        <v>3657.8432352235563</v>
      </c>
      <c r="Z46" s="22"/>
      <c r="AA46" s="1"/>
      <c r="AB46" s="66">
        <f>AB44/12</f>
        <v>3613.7860285949669</v>
      </c>
      <c r="AC46" s="22"/>
      <c r="AD46" s="1"/>
      <c r="AE46" s="66">
        <f>AE44/12</f>
        <v>3564.9956493590494</v>
      </c>
      <c r="AF46" s="22"/>
      <c r="AG46" s="1"/>
      <c r="AH46" s="66">
        <f>AH44/12</f>
        <v>3511.8507513243908</v>
      </c>
      <c r="AI46" s="115"/>
      <c r="AJ46" s="1"/>
      <c r="AK46" s="35"/>
    </row>
    <row r="47" spans="1:37" x14ac:dyDescent="0.3">
      <c r="A47" s="3"/>
      <c r="B47" s="1"/>
      <c r="C47" s="1"/>
      <c r="D47" s="1"/>
      <c r="E47" s="1"/>
      <c r="F47" s="1"/>
      <c r="G47" s="1"/>
      <c r="H47" s="1"/>
      <c r="I47" s="1"/>
      <c r="J47" s="1"/>
      <c r="K47" s="1"/>
      <c r="L47" s="1"/>
      <c r="M47" s="1"/>
      <c r="N47" s="1"/>
      <c r="O47" s="1"/>
      <c r="P47" s="1"/>
      <c r="Q47" s="1"/>
      <c r="R47" s="1"/>
      <c r="S47" s="22"/>
      <c r="T47" s="22"/>
      <c r="U47" s="22"/>
      <c r="V47" s="75"/>
      <c r="W47" s="22"/>
      <c r="X47" s="1"/>
      <c r="Y47" s="22"/>
      <c r="Z47" s="22"/>
      <c r="AA47" s="1"/>
      <c r="AB47" s="1"/>
      <c r="AC47" s="22"/>
      <c r="AD47" s="1"/>
      <c r="AE47" s="22"/>
      <c r="AF47" s="22"/>
      <c r="AG47" s="1"/>
      <c r="AH47" s="1"/>
      <c r="AI47" s="115"/>
      <c r="AJ47" s="1"/>
      <c r="AK47" s="1"/>
    </row>
    <row r="48" spans="1:37" ht="12.75" customHeight="1" x14ac:dyDescent="0.3">
      <c r="A48" s="188" t="s">
        <v>75</v>
      </c>
      <c r="B48" s="188"/>
      <c r="C48" s="188"/>
      <c r="D48" s="188"/>
      <c r="E48" s="188"/>
      <c r="F48" s="188"/>
      <c r="G48" s="188"/>
      <c r="H48" s="188"/>
      <c r="I48" s="188"/>
      <c r="J48" s="188"/>
      <c r="K48" s="188"/>
      <c r="L48" s="188"/>
      <c r="M48" s="188"/>
      <c r="N48" s="188"/>
      <c r="O48" s="188"/>
      <c r="P48" s="188"/>
      <c r="Q48" s="188"/>
      <c r="R48" s="76"/>
      <c r="S48" s="76"/>
      <c r="T48" s="76"/>
      <c r="U48" s="76"/>
      <c r="V48" s="76"/>
      <c r="W48" s="76"/>
      <c r="X48" s="76"/>
      <c r="Y48" s="76"/>
      <c r="Z48" s="76"/>
      <c r="AA48" s="76"/>
      <c r="AB48" s="76"/>
      <c r="AC48" s="1"/>
      <c r="AD48" s="1"/>
      <c r="AE48" s="1"/>
      <c r="AF48" s="1"/>
      <c r="AG48" s="1"/>
      <c r="AH48" s="1"/>
      <c r="AI48" s="1"/>
      <c r="AJ48" s="1"/>
      <c r="AK48" s="1"/>
    </row>
    <row r="49" spans="1:37" ht="73.5" customHeight="1" x14ac:dyDescent="0.3">
      <c r="A49" s="188"/>
      <c r="B49" s="188"/>
      <c r="C49" s="188"/>
      <c r="D49" s="188"/>
      <c r="E49" s="188"/>
      <c r="F49" s="188"/>
      <c r="G49" s="188"/>
      <c r="H49" s="188"/>
      <c r="I49" s="188"/>
      <c r="J49" s="188"/>
      <c r="K49" s="188"/>
      <c r="L49" s="188"/>
      <c r="M49" s="188"/>
      <c r="N49" s="188"/>
      <c r="O49" s="188"/>
      <c r="P49" s="188"/>
      <c r="Q49" s="188"/>
      <c r="R49" s="76"/>
      <c r="S49" s="76"/>
      <c r="T49" s="76"/>
      <c r="U49" s="76"/>
      <c r="V49" s="76"/>
      <c r="W49" s="76"/>
      <c r="X49" s="76"/>
      <c r="Y49" s="76"/>
      <c r="Z49" s="76"/>
      <c r="AA49" s="76"/>
      <c r="AB49" s="76"/>
      <c r="AC49" s="1"/>
      <c r="AD49" s="1"/>
      <c r="AE49" s="1"/>
      <c r="AF49" s="1"/>
      <c r="AG49" s="1"/>
      <c r="AH49" s="1"/>
      <c r="AI49" s="1"/>
      <c r="AJ49" s="1"/>
      <c r="AK49" s="1"/>
    </row>
    <row r="50" spans="1:37" ht="15" customHeight="1" x14ac:dyDescent="0.3">
      <c r="A50" s="77" t="s">
        <v>76</v>
      </c>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1"/>
      <c r="AD50" s="1"/>
      <c r="AE50" s="1"/>
      <c r="AF50" s="1"/>
      <c r="AG50" s="1"/>
      <c r="AH50" s="1"/>
      <c r="AI50" s="1"/>
      <c r="AJ50" s="1"/>
      <c r="AK50" s="1"/>
    </row>
    <row r="51" spans="1:37" x14ac:dyDescent="0.3">
      <c r="A51" s="189"/>
      <c r="B51" s="189"/>
      <c r="C51" s="177"/>
      <c r="D51" s="3"/>
      <c r="E51" s="3"/>
      <c r="F51" s="1"/>
      <c r="G51" s="1"/>
      <c r="H51" s="1"/>
      <c r="I51" s="1"/>
      <c r="J51" s="1"/>
      <c r="K51" s="1"/>
      <c r="L51" s="1"/>
      <c r="M51" s="1"/>
      <c r="N51" s="1"/>
      <c r="O51" s="1"/>
      <c r="P51" s="1"/>
      <c r="Q51" s="1"/>
      <c r="R51" s="1"/>
      <c r="S51" s="44"/>
      <c r="T51" s="44"/>
      <c r="U51" s="44"/>
      <c r="V51" s="44"/>
      <c r="W51" s="1"/>
      <c r="X51" s="1"/>
      <c r="Y51" s="1"/>
      <c r="Z51" s="1"/>
      <c r="AA51" s="1"/>
      <c r="AB51" s="1"/>
      <c r="AC51" s="1"/>
      <c r="AD51" s="1"/>
      <c r="AE51" s="1"/>
      <c r="AF51" s="1"/>
      <c r="AG51" s="1"/>
      <c r="AH51" s="1"/>
      <c r="AI51" s="1"/>
      <c r="AJ51" s="1"/>
      <c r="AK51" s="1"/>
    </row>
    <row r="52" spans="1:37" ht="16.2" thickBot="1" x14ac:dyDescent="0.35">
      <c r="A52" s="78" t="s">
        <v>77</v>
      </c>
      <c r="B52" s="1"/>
      <c r="C52" s="1"/>
      <c r="D52" s="1"/>
      <c r="E52" s="1"/>
      <c r="F52" s="1"/>
      <c r="G52" s="1"/>
      <c r="H52" s="1"/>
      <c r="I52" s="1"/>
      <c r="J52" s="1"/>
      <c r="K52" s="1"/>
      <c r="L52" s="1"/>
      <c r="M52" s="1"/>
      <c r="N52" s="1"/>
      <c r="O52" s="1"/>
      <c r="P52" s="1"/>
      <c r="Q52" s="1"/>
      <c r="R52" s="190"/>
      <c r="S52" s="190"/>
      <c r="T52" s="44"/>
      <c r="U52" s="190"/>
      <c r="V52" s="190"/>
      <c r="W52" s="1"/>
      <c r="X52" s="1"/>
      <c r="Y52" s="1"/>
      <c r="Z52" s="1"/>
      <c r="AA52" s="1"/>
      <c r="AB52" s="1"/>
      <c r="AC52" s="1"/>
      <c r="AD52" s="1"/>
      <c r="AE52" s="1"/>
      <c r="AF52" s="1"/>
      <c r="AG52" s="1"/>
      <c r="AH52" s="1"/>
      <c r="AI52" s="1"/>
      <c r="AJ52" s="1"/>
      <c r="AK52" s="1"/>
    </row>
    <row r="53" spans="1:37" ht="15" thickBot="1" x14ac:dyDescent="0.35">
      <c r="A53" s="79"/>
      <c r="B53" s="1"/>
      <c r="C53" s="1"/>
      <c r="D53" s="1"/>
      <c r="E53" s="1"/>
      <c r="F53" s="185">
        <f>H17-1</f>
        <v>2020</v>
      </c>
      <c r="G53" s="186"/>
      <c r="H53" s="1"/>
      <c r="I53" s="185">
        <f>H17</f>
        <v>2021</v>
      </c>
      <c r="J53" s="186"/>
      <c r="K53" s="1"/>
      <c r="L53" s="185">
        <f>K17</f>
        <v>2022</v>
      </c>
      <c r="M53" s="186"/>
      <c r="N53" s="1"/>
      <c r="O53" s="185">
        <f>N17</f>
        <v>2023</v>
      </c>
      <c r="P53" s="186"/>
      <c r="Q53" s="1"/>
      <c r="R53" s="185">
        <f>Q17</f>
        <v>2024</v>
      </c>
      <c r="S53" s="186"/>
      <c r="T53" s="1"/>
      <c r="U53" s="185">
        <f>T17</f>
        <v>2025</v>
      </c>
      <c r="V53" s="186"/>
      <c r="W53" s="1"/>
      <c r="X53" s="185">
        <f>W17</f>
        <v>2026</v>
      </c>
      <c r="Y53" s="186"/>
      <c r="Z53" s="1"/>
      <c r="AA53" s="185">
        <f>Z17</f>
        <v>2027</v>
      </c>
      <c r="AB53" s="186"/>
      <c r="AC53" s="1"/>
      <c r="AD53" s="185">
        <f>AC17</f>
        <v>2028</v>
      </c>
      <c r="AE53" s="186"/>
      <c r="AF53" s="1"/>
      <c r="AG53" s="185">
        <f>AF17</f>
        <v>2029</v>
      </c>
      <c r="AH53" s="186"/>
      <c r="AI53" s="1"/>
      <c r="AJ53" s="194"/>
      <c r="AK53" s="194"/>
    </row>
    <row r="54" spans="1:37" x14ac:dyDescent="0.3">
      <c r="A54" s="80" t="s">
        <v>78</v>
      </c>
      <c r="B54" s="1"/>
      <c r="C54" s="1"/>
      <c r="D54" s="1"/>
      <c r="E54" s="1"/>
      <c r="F54" s="3" t="s">
        <v>53</v>
      </c>
      <c r="G54" s="17" t="s">
        <v>54</v>
      </c>
      <c r="H54" s="1"/>
      <c r="I54" s="3" t="s">
        <v>53</v>
      </c>
      <c r="J54" s="17" t="s">
        <v>54</v>
      </c>
      <c r="K54" s="1"/>
      <c r="L54" s="3" t="s">
        <v>53</v>
      </c>
      <c r="M54" s="17" t="s">
        <v>54</v>
      </c>
      <c r="N54" s="1"/>
      <c r="O54" s="3" t="s">
        <v>53</v>
      </c>
      <c r="P54" s="17" t="s">
        <v>54</v>
      </c>
      <c r="Q54" s="1"/>
      <c r="R54" s="3" t="s">
        <v>53</v>
      </c>
      <c r="S54" s="17" t="s">
        <v>54</v>
      </c>
      <c r="T54" s="1"/>
      <c r="U54" s="3" t="s">
        <v>53</v>
      </c>
      <c r="V54" s="17" t="s">
        <v>54</v>
      </c>
      <c r="W54" s="1"/>
      <c r="X54" s="3" t="s">
        <v>53</v>
      </c>
      <c r="Y54" s="17" t="s">
        <v>54</v>
      </c>
      <c r="Z54" s="1"/>
      <c r="AA54" s="3" t="s">
        <v>53</v>
      </c>
      <c r="AB54" s="17" t="s">
        <v>54</v>
      </c>
      <c r="AC54" s="1"/>
      <c r="AD54" s="3" t="s">
        <v>53</v>
      </c>
      <c r="AE54" s="17" t="s">
        <v>54</v>
      </c>
      <c r="AF54" s="1"/>
      <c r="AG54" s="3" t="s">
        <v>53</v>
      </c>
      <c r="AH54" s="17" t="s">
        <v>54</v>
      </c>
      <c r="AI54" s="1"/>
      <c r="AJ54" s="3"/>
      <c r="AK54" s="17"/>
    </row>
    <row r="55" spans="1:37" x14ac:dyDescent="0.3">
      <c r="A55" s="81"/>
      <c r="B55" s="1"/>
      <c r="C55" s="1"/>
      <c r="D55" s="1"/>
      <c r="E55" s="1"/>
      <c r="F55" s="3"/>
      <c r="G55" s="17"/>
      <c r="H55" s="1"/>
      <c r="I55" s="3"/>
      <c r="J55" s="17"/>
      <c r="K55" s="45"/>
      <c r="L55" s="3"/>
      <c r="M55" s="17"/>
      <c r="N55" s="45"/>
      <c r="O55" s="3"/>
      <c r="P55" s="17"/>
      <c r="Q55" s="45"/>
      <c r="R55" s="3"/>
      <c r="S55" s="17"/>
      <c r="T55" s="45"/>
      <c r="U55" s="3"/>
      <c r="V55" s="17"/>
      <c r="W55" s="45"/>
      <c r="X55" s="3"/>
      <c r="Y55" s="17"/>
      <c r="Z55" s="45"/>
      <c r="AA55" s="3"/>
      <c r="AB55" s="17"/>
      <c r="AC55" s="45" t="s">
        <v>55</v>
      </c>
      <c r="AD55" s="3"/>
      <c r="AE55" s="17"/>
      <c r="AF55" s="45" t="s">
        <v>55</v>
      </c>
      <c r="AG55" s="3"/>
      <c r="AH55" s="17"/>
      <c r="AI55" s="45"/>
      <c r="AJ55" s="3"/>
      <c r="AK55" s="17"/>
    </row>
    <row r="56" spans="1:37" x14ac:dyDescent="0.3">
      <c r="A56" s="79" t="s">
        <v>79</v>
      </c>
      <c r="B56" s="1"/>
      <c r="C56" s="1"/>
      <c r="D56" s="1"/>
      <c r="E56" s="1"/>
      <c r="F56" s="33">
        <f>F34</f>
        <v>0</v>
      </c>
      <c r="G56" s="83">
        <f>G34</f>
        <v>0</v>
      </c>
      <c r="H56" s="1"/>
      <c r="I56" s="33">
        <f>I34</f>
        <v>521.18891306181831</v>
      </c>
      <c r="J56" s="83">
        <f>J34</f>
        <v>8165.2929713018202</v>
      </c>
      <c r="K56" s="33"/>
      <c r="L56" s="33">
        <f>L34</f>
        <v>1023.074533047273</v>
      </c>
      <c r="M56" s="83">
        <f>M34</f>
        <v>16028.167684407279</v>
      </c>
      <c r="N56" s="33"/>
      <c r="O56" s="33">
        <f>O34</f>
        <v>985.8467535428573</v>
      </c>
      <c r="P56" s="83">
        <f>P34</f>
        <v>15444.932472171433</v>
      </c>
      <c r="Q56" s="33"/>
      <c r="R56" s="33">
        <f>R34</f>
        <v>949.99778068675346</v>
      </c>
      <c r="S56" s="83">
        <f>S34</f>
        <v>14883.298564092473</v>
      </c>
      <c r="T56" s="33"/>
      <c r="U56" s="33">
        <f>U34</f>
        <v>1004.2761550815588</v>
      </c>
      <c r="V56" s="83">
        <f>V34</f>
        <v>15733.65976294442</v>
      </c>
      <c r="W56" s="33"/>
      <c r="X56" s="33">
        <f>X34</f>
        <v>964.89277645090931</v>
      </c>
      <c r="Y56" s="83">
        <f>Y34</f>
        <v>15116.653497730915</v>
      </c>
      <c r="Z56" s="33"/>
      <c r="AA56" s="33">
        <f>AA34</f>
        <v>925.50939782026012</v>
      </c>
      <c r="AB56" s="83">
        <f>AB34</f>
        <v>14499.647232517405</v>
      </c>
      <c r="AC56" s="33"/>
      <c r="AD56" s="33">
        <f>AD34</f>
        <v>886.12601918961059</v>
      </c>
      <c r="AE56" s="83">
        <f>AE34</f>
        <v>13882.6409673039</v>
      </c>
      <c r="AF56" s="33"/>
      <c r="AG56" s="33">
        <f>AG34</f>
        <v>846.7426405589614</v>
      </c>
      <c r="AH56" s="83">
        <f>AH34</f>
        <v>13265.634702090392</v>
      </c>
      <c r="AI56" s="33"/>
      <c r="AJ56" s="33"/>
      <c r="AK56" s="83"/>
    </row>
    <row r="57" spans="1:37" x14ac:dyDescent="0.3">
      <c r="A57" s="79" t="s">
        <v>80</v>
      </c>
      <c r="B57" s="1"/>
      <c r="C57" s="1"/>
      <c r="D57" s="1"/>
      <c r="E57" s="1"/>
      <c r="F57" s="114">
        <f>F38</f>
        <v>0</v>
      </c>
      <c r="G57" s="114">
        <f>G38</f>
        <v>0</v>
      </c>
      <c r="H57" s="1"/>
      <c r="I57" s="114">
        <f>I38</f>
        <v>566.41118181818183</v>
      </c>
      <c r="J57" s="114">
        <f>J38</f>
        <v>8873.7751818181823</v>
      </c>
      <c r="K57" s="32"/>
      <c r="L57" s="114">
        <f>L38</f>
        <v>1132.8223636363637</v>
      </c>
      <c r="M57" s="114">
        <f>M38</f>
        <v>17747.550363636365</v>
      </c>
      <c r="N57" s="32"/>
      <c r="O57" s="114">
        <f>O38</f>
        <v>1051.9064805194807</v>
      </c>
      <c r="P57" s="114">
        <f>P38</f>
        <v>16479.868194805196</v>
      </c>
      <c r="Q57" s="32"/>
      <c r="R57" s="114">
        <f>R38</f>
        <v>1051.9064805194807</v>
      </c>
      <c r="S57" s="114">
        <f>S38</f>
        <v>16479.868194805196</v>
      </c>
      <c r="T57" s="32"/>
      <c r="U57" s="114">
        <f>U38</f>
        <v>1051.9064805194807</v>
      </c>
      <c r="V57" s="114">
        <f>V38</f>
        <v>16479.868194805196</v>
      </c>
      <c r="W57" s="32"/>
      <c r="X57" s="114">
        <f>X38</f>
        <v>1051.9064805194807</v>
      </c>
      <c r="Y57" s="114">
        <f>Y38</f>
        <v>16479.868194805196</v>
      </c>
      <c r="Z57" s="32"/>
      <c r="AA57" s="114">
        <f>AA38</f>
        <v>1051.9064805194807</v>
      </c>
      <c r="AB57" s="114">
        <f>AB38</f>
        <v>16479.868194805196</v>
      </c>
      <c r="AC57" s="32"/>
      <c r="AD57" s="114">
        <f>AD38</f>
        <v>1051.9064805194807</v>
      </c>
      <c r="AE57" s="114">
        <f>AE38</f>
        <v>16479.868194805196</v>
      </c>
      <c r="AF57" s="32"/>
      <c r="AG57" s="114">
        <f>AG38</f>
        <v>1051.9064805194807</v>
      </c>
      <c r="AH57" s="114">
        <f>AH38</f>
        <v>16479.868194805196</v>
      </c>
      <c r="AI57" s="32"/>
      <c r="AJ57" s="32"/>
      <c r="AK57" s="32"/>
    </row>
    <row r="58" spans="1:37" x14ac:dyDescent="0.3">
      <c r="A58" s="79" t="s">
        <v>81</v>
      </c>
      <c r="B58" s="1"/>
      <c r="C58" s="1"/>
      <c r="D58" s="1"/>
      <c r="E58" s="1"/>
      <c r="F58" s="32">
        <f>-F96*$F$19</f>
        <v>0</v>
      </c>
      <c r="G58" s="32">
        <f>-F96*$G$19</f>
        <v>0</v>
      </c>
      <c r="H58" s="1"/>
      <c r="I58" s="32">
        <f>-G96*$F$19</f>
        <v>-3738.3138000000004</v>
      </c>
      <c r="J58" s="32">
        <f>-G96*$G$19</f>
        <v>-58566.916200000007</v>
      </c>
      <c r="K58" s="32"/>
      <c r="L58" s="32">
        <f>-H96*$F$19</f>
        <v>-2193.1440960000004</v>
      </c>
      <c r="M58" s="32">
        <f>-H96*$G$19</f>
        <v>-34359.257504000008</v>
      </c>
      <c r="N58" s="32"/>
      <c r="O58" s="32">
        <f>-I96*$F$19</f>
        <v>-2017.6925683200004</v>
      </c>
      <c r="P58" s="32">
        <f>-I96*$G$19</f>
        <v>-31610.516903680007</v>
      </c>
      <c r="Q58" s="32"/>
      <c r="R58" s="32">
        <f>-J96*$F$19</f>
        <v>-1856.2771628544006</v>
      </c>
      <c r="S58" s="32">
        <f>-J96*$G$19</f>
        <v>-29081.675551385608</v>
      </c>
      <c r="T58" s="32"/>
      <c r="U58" s="32">
        <f>-K96*$F$19</f>
        <v>-1707.7749898260486</v>
      </c>
      <c r="V58" s="32">
        <f>-K96*$G$19</f>
        <v>-26755.141507274759</v>
      </c>
      <c r="W58" s="32"/>
      <c r="X58" s="32">
        <f>-L96*$F$19</f>
        <v>-1571.1529906399649</v>
      </c>
      <c r="Y58" s="32">
        <f>-L96*$G$19</f>
        <v>-24614.730186692781</v>
      </c>
      <c r="Z58" s="32"/>
      <c r="AA58" s="32">
        <f>-M96*$F$19</f>
        <v>-1445.4607513887677</v>
      </c>
      <c r="AB58" s="32">
        <f>-M96*$G$19</f>
        <v>-22645.55177175736</v>
      </c>
      <c r="AC58" s="85"/>
      <c r="AD58" s="32">
        <f>-N96*$F$19</f>
        <v>-1329.8238912776662</v>
      </c>
      <c r="AE58" s="32">
        <f>-N96*$G$19</f>
        <v>-20833.907630016769</v>
      </c>
      <c r="AF58" s="32"/>
      <c r="AG58" s="32">
        <f>-O96*$F$19</f>
        <v>-1223.4379799754529</v>
      </c>
      <c r="AH58" s="32">
        <f>-O96*$G$19</f>
        <v>-19167.195019615428</v>
      </c>
      <c r="AI58" s="32"/>
      <c r="AJ58" s="32"/>
      <c r="AK58" s="32"/>
    </row>
    <row r="59" spans="1:37" x14ac:dyDescent="0.3">
      <c r="A59" s="81" t="s">
        <v>82</v>
      </c>
      <c r="B59" s="1"/>
      <c r="C59" s="1"/>
      <c r="D59" s="1"/>
      <c r="E59" s="1"/>
      <c r="F59" s="130">
        <f>SUM(F56:F58)</f>
        <v>0</v>
      </c>
      <c r="G59" s="130">
        <f>SUM(G56:G58)</f>
        <v>0</v>
      </c>
      <c r="H59" s="1"/>
      <c r="I59" s="130">
        <f>SUM(I56:I58)</f>
        <v>-2650.7137051200002</v>
      </c>
      <c r="J59" s="130">
        <f>SUM(J56:J58)</f>
        <v>-41527.848046880004</v>
      </c>
      <c r="K59" s="32"/>
      <c r="L59" s="130">
        <f>SUM(L56:L58)</f>
        <v>-37.247199316364004</v>
      </c>
      <c r="M59" s="130">
        <f>SUM(M56:M58)</f>
        <v>-583.53945595636469</v>
      </c>
      <c r="N59" s="32"/>
      <c r="O59" s="130">
        <f>SUM(O56:O58)</f>
        <v>20.060665742337505</v>
      </c>
      <c r="P59" s="130">
        <f>SUM(P56:P58)</f>
        <v>314.28376329662206</v>
      </c>
      <c r="Q59" s="32"/>
      <c r="R59" s="130">
        <f>SUM(R56:R58)</f>
        <v>145.62709835183364</v>
      </c>
      <c r="S59" s="130">
        <f>SUM(S56:S58)</f>
        <v>2281.4912075120628</v>
      </c>
      <c r="T59" s="32"/>
      <c r="U59" s="130">
        <f>SUM(U56:U58)</f>
        <v>348.40764577499112</v>
      </c>
      <c r="V59" s="130">
        <f>SUM(V56:V58)</f>
        <v>5458.3864504748599</v>
      </c>
      <c r="W59" s="32"/>
      <c r="X59" s="130">
        <f>SUM(X56:X58)</f>
        <v>445.64626633042531</v>
      </c>
      <c r="Y59" s="130">
        <f>SUM(Y56:Y58)</f>
        <v>6981.7915058433282</v>
      </c>
      <c r="Z59" s="32"/>
      <c r="AA59" s="130">
        <f>SUM(AA56:AA58)</f>
        <v>531.95512695097318</v>
      </c>
      <c r="AB59" s="130">
        <f>SUM(AB56:AB58)</f>
        <v>8333.9636555652396</v>
      </c>
      <c r="AC59" s="85"/>
      <c r="AD59" s="130">
        <f>SUM(AD56:AD58)</f>
        <v>608.20860843142509</v>
      </c>
      <c r="AE59" s="130">
        <f>SUM(AE56:AE58)</f>
        <v>9528.6015320923289</v>
      </c>
      <c r="AF59" s="32"/>
      <c r="AG59" s="130">
        <f>SUM(AG56:AG58)</f>
        <v>675.21114110298913</v>
      </c>
      <c r="AH59" s="130">
        <f>SUM(AH56:AH58)</f>
        <v>10578.30787728016</v>
      </c>
      <c r="AI59" s="32"/>
      <c r="AJ59" s="32"/>
      <c r="AK59" s="32"/>
    </row>
    <row r="60" spans="1:37" x14ac:dyDescent="0.3">
      <c r="A60" s="79"/>
      <c r="B60" s="179" t="s">
        <v>115</v>
      </c>
      <c r="C60" s="179" t="s">
        <v>116</v>
      </c>
      <c r="D60" s="179" t="s">
        <v>117</v>
      </c>
      <c r="E60" s="1"/>
      <c r="F60" s="32"/>
      <c r="G60" s="32"/>
      <c r="H60" s="1"/>
      <c r="I60" s="32"/>
      <c r="J60" s="32"/>
      <c r="K60" s="32"/>
      <c r="L60" s="32"/>
      <c r="M60" s="32"/>
      <c r="N60" s="32"/>
      <c r="O60" s="32"/>
      <c r="P60" s="32"/>
      <c r="Q60" s="32"/>
      <c r="R60" s="32"/>
      <c r="S60" s="32"/>
      <c r="T60" s="32"/>
      <c r="U60" s="32"/>
      <c r="V60" s="32"/>
      <c r="W60" s="32"/>
      <c r="X60" s="32"/>
      <c r="Y60" s="32"/>
      <c r="Z60" s="32"/>
      <c r="AA60" s="32"/>
      <c r="AB60" s="32"/>
      <c r="AC60" s="85"/>
      <c r="AD60" s="32"/>
      <c r="AE60" s="32"/>
      <c r="AF60" s="32"/>
      <c r="AG60" s="32"/>
      <c r="AH60" s="32"/>
      <c r="AI60" s="32"/>
      <c r="AJ60" s="32"/>
      <c r="AK60" s="32"/>
    </row>
    <row r="61" spans="1:37" x14ac:dyDescent="0.3">
      <c r="A61" s="79" t="s">
        <v>83</v>
      </c>
      <c r="B61" s="119">
        <v>0.26500000000000001</v>
      </c>
      <c r="C61" s="119">
        <v>0.26500000000000001</v>
      </c>
      <c r="D61" s="119">
        <v>0.26500000000000001</v>
      </c>
      <c r="E61" s="44"/>
      <c r="F61" s="131">
        <f>IF(AND(F$53&gt;=$B$60, F$53&lt;$D$60),$B$61,$D$61)</f>
        <v>0.26500000000000001</v>
      </c>
      <c r="G61" s="131">
        <f>IF(AND(F$53&gt;=$B$60, F$53&lt;$D$60),$B$61,$D$61)</f>
        <v>0.26500000000000001</v>
      </c>
      <c r="H61" s="44"/>
      <c r="I61" s="131">
        <f>IF(AND(I$53&gt;=$B$60, I$53&lt;$D$60),$B$61,$D$61)</f>
        <v>0.26500000000000001</v>
      </c>
      <c r="J61" s="131">
        <f>IF(AND(I$53&gt;=$B$60, I$53&lt;$D$60),$B$61,$D$61)</f>
        <v>0.26500000000000001</v>
      </c>
      <c r="K61" s="85"/>
      <c r="L61" s="131">
        <f>IF(AND(L$53&gt;=$B$60, L$53&lt;$D$60),$B$61,$D$61)</f>
        <v>0.26500000000000001</v>
      </c>
      <c r="M61" s="131">
        <f>IF(AND(L$53&gt;=$B$60, L$53&lt;$D$60),$B$61,$D$61)</f>
        <v>0.26500000000000001</v>
      </c>
      <c r="N61" s="85"/>
      <c r="O61" s="131">
        <f>IF(AND(O$53&gt;=$B$60, O$53&lt;$D$60),$B$61,$D$61)</f>
        <v>0.26500000000000001</v>
      </c>
      <c r="P61" s="131">
        <f>IF(AND(O$53&gt;=$B$60, O$53&lt;$D$60),$B$61,$D$61)</f>
        <v>0.26500000000000001</v>
      </c>
      <c r="Q61" s="85"/>
      <c r="R61" s="131">
        <f>IF(AND(R$53&gt;=$B$60, R$53&lt;$D$60),$B$61,$D$61)</f>
        <v>0.26500000000000001</v>
      </c>
      <c r="S61" s="131">
        <f>IF(AND(R$53&gt;=$B$60, R$53&lt;$D$60),$B$61,$D$61)</f>
        <v>0.26500000000000001</v>
      </c>
      <c r="T61" s="85"/>
      <c r="U61" s="131">
        <f>IF(AND(U$53&gt;=$B$60, U$53&lt;$D$60),$B$61,$D$61)</f>
        <v>0.26500000000000001</v>
      </c>
      <c r="V61" s="131">
        <f>IF(AND(U$53&gt;=$B$60, U$53&lt;$D$60),$B$61,$D$61)</f>
        <v>0.26500000000000001</v>
      </c>
      <c r="W61" s="85"/>
      <c r="X61" s="131">
        <f>IF(AND(X$53&gt;=$B$60, X$53&lt;$D$60),$B$61,$D$61)</f>
        <v>0.26500000000000001</v>
      </c>
      <c r="Y61" s="131">
        <f>IF(AND(X$53&gt;=$B$60, X$53&lt;$D$60),$B$61,$D$61)</f>
        <v>0.26500000000000001</v>
      </c>
      <c r="Z61" s="85"/>
      <c r="AA61" s="131">
        <f>IF(AND(AA$53&gt;=$B$60, AA$53&lt;$D$60),$B$61,$D$61)</f>
        <v>0.26500000000000001</v>
      </c>
      <c r="AB61" s="131">
        <f>IF(AND(AA$53&gt;=$B$60, AA$53&lt;$D$60),$B$61,$D$61)</f>
        <v>0.26500000000000001</v>
      </c>
      <c r="AC61" s="85"/>
      <c r="AD61" s="131">
        <f>IF(AND(AD$53&gt;=$B$60, AD$53&lt;$D$60),$B$61,$D$61)</f>
        <v>0.26500000000000001</v>
      </c>
      <c r="AE61" s="131">
        <f>IF(AND(AD$53&gt;=$B$60, AD$53&lt;$D$60),$B$61,$D$61)</f>
        <v>0.26500000000000001</v>
      </c>
      <c r="AF61" s="32"/>
      <c r="AG61" s="131">
        <f>IF(AND(AG$53&gt;=$B$60, AG$53&lt;$D$60),$B$61,$D$61)</f>
        <v>0.26500000000000001</v>
      </c>
      <c r="AH61" s="131">
        <f>IF(AND(AG$53&gt;=$B$60, AG$53&lt;$D$60),$B$61,$D$61)</f>
        <v>0.26500000000000001</v>
      </c>
      <c r="AI61" s="32"/>
      <c r="AJ61" s="132"/>
      <c r="AK61" s="132"/>
    </row>
    <row r="62" spans="1:37"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row>
    <row r="63" spans="1:37" x14ac:dyDescent="0.3">
      <c r="A63" s="79" t="s">
        <v>84</v>
      </c>
      <c r="B63" s="1"/>
      <c r="C63" s="1"/>
      <c r="D63" s="1"/>
      <c r="E63" s="1"/>
      <c r="F63" s="133">
        <f>F59*F61</f>
        <v>0</v>
      </c>
      <c r="G63" s="133">
        <f>G59*G61</f>
        <v>0</v>
      </c>
      <c r="H63" s="1"/>
      <c r="I63" s="133">
        <f>I59*I61</f>
        <v>-702.43913185680015</v>
      </c>
      <c r="J63" s="133">
        <f>J59*J61</f>
        <v>-11004.879732423202</v>
      </c>
      <c r="K63" s="32"/>
      <c r="L63" s="133">
        <f>L59*L61</f>
        <v>-9.8705078188364617</v>
      </c>
      <c r="M63" s="133">
        <f>M59*M61</f>
        <v>-154.63795582843665</v>
      </c>
      <c r="N63" s="32"/>
      <c r="O63" s="133">
        <f>O59*O61</f>
        <v>5.3160764217194396</v>
      </c>
      <c r="P63" s="133">
        <f>P59*P61</f>
        <v>83.285197273604851</v>
      </c>
      <c r="Q63" s="32"/>
      <c r="R63" s="133">
        <f>R59*R61</f>
        <v>38.591181063235915</v>
      </c>
      <c r="S63" s="133">
        <f>S59*S61</f>
        <v>604.59516999069672</v>
      </c>
      <c r="T63" s="32"/>
      <c r="U63" s="133">
        <f>U59*U61</f>
        <v>92.328026130372649</v>
      </c>
      <c r="V63" s="133">
        <f>V59*V61</f>
        <v>1446.472409375838</v>
      </c>
      <c r="W63" s="32"/>
      <c r="X63" s="133">
        <f>X59*X61</f>
        <v>118.09626057756272</v>
      </c>
      <c r="Y63" s="133">
        <f>Y59*Y61</f>
        <v>1850.174749048482</v>
      </c>
      <c r="Z63" s="32"/>
      <c r="AA63" s="133">
        <f>AA59*AA61</f>
        <v>140.96810864200791</v>
      </c>
      <c r="AB63" s="133">
        <f>AB59*AB61</f>
        <v>2208.5003687247886</v>
      </c>
      <c r="AC63" s="32"/>
      <c r="AD63" s="133">
        <f>AD59*AD61</f>
        <v>161.17528123432766</v>
      </c>
      <c r="AE63" s="133">
        <f>AE59*AE61</f>
        <v>2525.0794060044673</v>
      </c>
      <c r="AF63" s="32"/>
      <c r="AG63" s="133">
        <f>AG59*AG61</f>
        <v>178.93095239229214</v>
      </c>
      <c r="AH63" s="133">
        <f>AH59*AH61</f>
        <v>2803.2515874792425</v>
      </c>
      <c r="AI63" s="32"/>
      <c r="AJ63" s="134"/>
      <c r="AK63" s="134"/>
    </row>
    <row r="64" spans="1:37" x14ac:dyDescent="0.3">
      <c r="A64" s="89" t="s">
        <v>85</v>
      </c>
      <c r="B64" s="1"/>
      <c r="C64" s="1"/>
      <c r="D64" s="1"/>
      <c r="E64" s="1"/>
      <c r="F64" s="79"/>
      <c r="G64" s="79"/>
      <c r="H64" s="1"/>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row>
    <row r="65" spans="1:37" x14ac:dyDescent="0.3">
      <c r="A65" s="79" t="s">
        <v>84</v>
      </c>
      <c r="B65" s="1"/>
      <c r="C65" s="1"/>
      <c r="D65" s="1"/>
      <c r="E65" s="1"/>
      <c r="F65" s="135">
        <f>F63/(1-F61)</f>
        <v>0</v>
      </c>
      <c r="G65" s="135">
        <f>G63/(1-G61)</f>
        <v>0</v>
      </c>
      <c r="H65" s="1"/>
      <c r="I65" s="135">
        <f>I63/(1-I61)</f>
        <v>-955.69949912489813</v>
      </c>
      <c r="J65" s="135">
        <f>J63/(1-J61)</f>
        <v>-14972.625486290071</v>
      </c>
      <c r="K65" s="134"/>
      <c r="L65" s="135">
        <f>L63/(1-L61)</f>
        <v>-13.429262338553009</v>
      </c>
      <c r="M65" s="135">
        <f>M63/(1-M61)</f>
        <v>-210.39177663732877</v>
      </c>
      <c r="N65" s="134"/>
      <c r="O65" s="135">
        <f>O63/(1-O61)</f>
        <v>7.2327570363529796</v>
      </c>
      <c r="P65" s="135">
        <f>P63/(1-P61)</f>
        <v>113.31319356953041</v>
      </c>
      <c r="Q65" s="134"/>
      <c r="R65" s="135">
        <f>R63/(1-R61)</f>
        <v>52.505008249300566</v>
      </c>
      <c r="S65" s="135">
        <f>S63/(1-S61)</f>
        <v>822.57846257237645</v>
      </c>
      <c r="T65" s="134"/>
      <c r="U65" s="135">
        <f>U63/(1-U61)</f>
        <v>125.61636208213966</v>
      </c>
      <c r="V65" s="135">
        <f>V63/(1-V61)</f>
        <v>1967.9896726201878</v>
      </c>
      <c r="W65" s="134"/>
      <c r="X65" s="135">
        <f>X63/(1-X61)</f>
        <v>160.67518445926902</v>
      </c>
      <c r="Y65" s="135">
        <f>Y63/(1-Y61)</f>
        <v>2517.244556528547</v>
      </c>
      <c r="Z65" s="134"/>
      <c r="AA65" s="135">
        <f>AA63/(1-AA61)</f>
        <v>191.79334509116723</v>
      </c>
      <c r="AB65" s="135">
        <f>AB63/(1-AB61)</f>
        <v>3004.7624064282841</v>
      </c>
      <c r="AC65" s="134"/>
      <c r="AD65" s="135">
        <f>AD63/(1-AD61)</f>
        <v>219.2860969174526</v>
      </c>
      <c r="AE65" s="135">
        <f>AE63/(1-AE61)</f>
        <v>3435.4821850400917</v>
      </c>
      <c r="AF65" s="134"/>
      <c r="AG65" s="135">
        <f>AG63/(1-AG61)</f>
        <v>243.44347264257433</v>
      </c>
      <c r="AH65" s="135">
        <f>AH63/(1-AH61)</f>
        <v>3813.9477380669969</v>
      </c>
      <c r="AI65" s="134"/>
      <c r="AJ65" s="134"/>
      <c r="AK65" s="134"/>
    </row>
    <row r="66" spans="1:37" x14ac:dyDescent="0.3">
      <c r="A66" s="81" t="s">
        <v>86</v>
      </c>
      <c r="B66" s="1"/>
      <c r="C66" s="1"/>
      <c r="D66" s="1"/>
      <c r="E66" s="1"/>
      <c r="F66" s="136">
        <f>+F65</f>
        <v>0</v>
      </c>
      <c r="G66" s="136">
        <f>+G65</f>
        <v>0</v>
      </c>
      <c r="H66" s="1"/>
      <c r="I66" s="136">
        <f>+I65</f>
        <v>-955.69949912489813</v>
      </c>
      <c r="J66" s="136">
        <f>+J65</f>
        <v>-14972.625486290071</v>
      </c>
      <c r="K66" s="137"/>
      <c r="L66" s="136">
        <f>+L65</f>
        <v>-13.429262338553009</v>
      </c>
      <c r="M66" s="136">
        <f>+M65</f>
        <v>-210.39177663732877</v>
      </c>
      <c r="N66" s="137"/>
      <c r="O66" s="136">
        <f>+O65</f>
        <v>7.2327570363529796</v>
      </c>
      <c r="P66" s="136">
        <f>+P65</f>
        <v>113.31319356953041</v>
      </c>
      <c r="Q66" s="137"/>
      <c r="R66" s="136">
        <f>+R65</f>
        <v>52.505008249300566</v>
      </c>
      <c r="S66" s="136">
        <f>+S65</f>
        <v>822.57846257237645</v>
      </c>
      <c r="T66" s="137"/>
      <c r="U66" s="136">
        <f>+U65</f>
        <v>125.61636208213966</v>
      </c>
      <c r="V66" s="136">
        <f>+V65</f>
        <v>1967.9896726201878</v>
      </c>
      <c r="W66" s="137"/>
      <c r="X66" s="136">
        <f>+X65</f>
        <v>160.67518445926902</v>
      </c>
      <c r="Y66" s="136">
        <f>+Y65</f>
        <v>2517.244556528547</v>
      </c>
      <c r="Z66" s="137"/>
      <c r="AA66" s="136">
        <f>+AA65</f>
        <v>191.79334509116723</v>
      </c>
      <c r="AB66" s="136">
        <f>+AB65</f>
        <v>3004.7624064282841</v>
      </c>
      <c r="AC66" s="137"/>
      <c r="AD66" s="136">
        <f>+AD65</f>
        <v>219.2860969174526</v>
      </c>
      <c r="AE66" s="136">
        <f>+AE65</f>
        <v>3435.4821850400917</v>
      </c>
      <c r="AF66" s="137"/>
      <c r="AG66" s="136">
        <f>+AG65</f>
        <v>243.44347264257433</v>
      </c>
      <c r="AH66" s="136">
        <f>+AH65</f>
        <v>3813.9477380669969</v>
      </c>
      <c r="AI66" s="137"/>
      <c r="AJ66" s="138"/>
      <c r="AK66" s="138"/>
    </row>
    <row r="67" spans="1:37" x14ac:dyDescent="0.3">
      <c r="A67" s="1"/>
      <c r="B67" s="77"/>
      <c r="C67" s="77"/>
      <c r="D67" s="77"/>
      <c r="E67" s="77"/>
      <c r="F67" s="77"/>
      <c r="G67" s="77"/>
      <c r="H67" s="77"/>
      <c r="I67" s="77"/>
      <c r="J67" s="77"/>
      <c r="K67" s="77"/>
      <c r="L67" s="77"/>
      <c r="M67" s="77"/>
      <c r="N67" s="77"/>
      <c r="O67" s="77"/>
      <c r="P67" s="77"/>
      <c r="Q67" s="77"/>
      <c r="R67" s="77"/>
      <c r="S67" s="94"/>
      <c r="T67" s="94"/>
      <c r="U67" s="94"/>
      <c r="V67" s="94"/>
      <c r="W67" s="1"/>
      <c r="X67" s="1"/>
      <c r="Y67" s="1"/>
      <c r="Z67" s="1"/>
      <c r="AA67" s="1"/>
      <c r="AB67" s="1"/>
      <c r="AC67" s="1"/>
      <c r="AD67" s="1"/>
      <c r="AE67" s="1"/>
      <c r="AF67" s="1"/>
      <c r="AG67" s="1"/>
      <c r="AH67" s="1"/>
      <c r="AI67" s="1"/>
      <c r="AJ67" s="1"/>
      <c r="AK67" s="1"/>
    </row>
    <row r="68" spans="1:37" ht="15" thickBot="1" x14ac:dyDescent="0.35">
      <c r="A68" s="1"/>
      <c r="B68" s="77"/>
      <c r="C68" s="77"/>
      <c r="D68" s="77"/>
      <c r="E68" s="77"/>
      <c r="F68" s="77"/>
      <c r="G68" s="77"/>
      <c r="H68" s="77"/>
      <c r="I68" s="77"/>
      <c r="J68" s="77"/>
      <c r="K68" s="95" t="s">
        <v>28</v>
      </c>
      <c r="L68" s="77"/>
      <c r="M68" s="77"/>
      <c r="N68" s="77"/>
      <c r="O68" s="77"/>
      <c r="P68" s="77"/>
      <c r="Q68" s="77"/>
      <c r="R68" s="77"/>
      <c r="S68" s="94"/>
      <c r="T68" s="94"/>
      <c r="U68" s="94"/>
      <c r="V68" s="94"/>
      <c r="W68" s="1"/>
      <c r="X68" s="1"/>
      <c r="Y68" s="1"/>
      <c r="Z68" s="1"/>
      <c r="AA68" s="1"/>
      <c r="AB68" s="1"/>
      <c r="AC68" s="1"/>
      <c r="AD68" s="1"/>
      <c r="AE68" s="1"/>
      <c r="AF68" s="1"/>
      <c r="AG68" s="1"/>
      <c r="AH68" s="1"/>
      <c r="AI68" s="1"/>
      <c r="AJ68" s="1"/>
      <c r="AK68" s="1"/>
    </row>
    <row r="69" spans="1:37" ht="16.2" thickBot="1" x14ac:dyDescent="0.35">
      <c r="A69" s="96"/>
      <c r="B69" s="96"/>
      <c r="C69" s="96"/>
      <c r="D69" s="96"/>
      <c r="E69" s="96"/>
      <c r="F69" s="139">
        <f>G69-1</f>
        <v>2020</v>
      </c>
      <c r="G69" s="139">
        <f>H69-1</f>
        <v>2021</v>
      </c>
      <c r="H69" s="139">
        <f>I69-1</f>
        <v>2022</v>
      </c>
      <c r="I69" s="139">
        <f>J69-1</f>
        <v>2023</v>
      </c>
      <c r="J69" s="139">
        <f>K69-1</f>
        <v>2024</v>
      </c>
      <c r="K69" s="140">
        <v>2025</v>
      </c>
      <c r="L69" s="141">
        <f>K69+1</f>
        <v>2026</v>
      </c>
      <c r="M69" s="141">
        <f>L69+1</f>
        <v>2027</v>
      </c>
      <c r="N69" s="141">
        <f>M69+1</f>
        <v>2028</v>
      </c>
      <c r="O69" s="139">
        <f>N69+1</f>
        <v>2029</v>
      </c>
      <c r="P69" s="142"/>
      <c r="R69" s="1"/>
      <c r="S69" s="12"/>
      <c r="T69" s="1"/>
      <c r="U69" s="1"/>
      <c r="V69" s="1"/>
      <c r="W69" s="1"/>
      <c r="X69" s="1"/>
      <c r="Y69" s="1"/>
      <c r="Z69" s="1"/>
      <c r="AA69" s="1"/>
      <c r="AB69" s="1"/>
    </row>
    <row r="70" spans="1:37" x14ac:dyDescent="0.3">
      <c r="A70" s="98" t="s">
        <v>87</v>
      </c>
      <c r="B70" s="179" t="s">
        <v>115</v>
      </c>
      <c r="C70" s="179" t="s">
        <v>116</v>
      </c>
      <c r="D70" s="179" t="s">
        <v>117</v>
      </c>
      <c r="E70" s="99"/>
      <c r="F70" s="99"/>
      <c r="G70" s="99"/>
      <c r="H70" s="99"/>
      <c r="I70" s="99"/>
      <c r="J70" s="143"/>
      <c r="K70" s="143"/>
      <c r="L70" s="143"/>
      <c r="M70" s="1"/>
      <c r="N70" s="143"/>
      <c r="O70" s="1"/>
      <c r="P70" s="1"/>
      <c r="R70" s="1"/>
      <c r="S70" s="144"/>
      <c r="T70" s="145"/>
      <c r="U70" s="1"/>
      <c r="V70" s="1"/>
      <c r="W70" s="1"/>
      <c r="X70" s="1"/>
      <c r="Y70" s="1"/>
      <c r="Z70" s="1"/>
      <c r="AA70" s="1"/>
      <c r="AB70" s="1"/>
    </row>
    <row r="71" spans="1:37" x14ac:dyDescent="0.3">
      <c r="A71" s="146" t="s">
        <v>88</v>
      </c>
      <c r="B71" s="147">
        <v>27.5</v>
      </c>
      <c r="C71" s="147">
        <v>28</v>
      </c>
      <c r="D71" s="147">
        <v>28</v>
      </c>
      <c r="G71" s="148"/>
      <c r="H71" s="148"/>
      <c r="I71" s="148"/>
      <c r="K71" s="114"/>
      <c r="L71" s="114"/>
      <c r="M71" s="1"/>
      <c r="N71" s="114"/>
      <c r="O71" s="1"/>
      <c r="P71" s="1"/>
      <c r="R71" s="1"/>
      <c r="S71" s="1"/>
      <c r="T71" s="1"/>
      <c r="U71" s="1"/>
      <c r="V71" s="1"/>
      <c r="W71" s="1"/>
      <c r="X71" s="1"/>
      <c r="Y71" s="1"/>
      <c r="Z71" s="1"/>
      <c r="AA71" s="1"/>
      <c r="AB71" s="1"/>
    </row>
    <row r="72" spans="1:37" x14ac:dyDescent="0.3">
      <c r="A72" s="96" t="s">
        <v>89</v>
      </c>
      <c r="B72" s="96"/>
      <c r="C72" s="96"/>
      <c r="D72" s="96"/>
      <c r="E72" s="96"/>
      <c r="F72" s="149">
        <v>0</v>
      </c>
      <c r="G72" s="130">
        <f t="shared" ref="G72:O72" si="6">F74</f>
        <v>0</v>
      </c>
      <c r="H72" s="130">
        <f t="shared" si="6"/>
        <v>519210.25000000012</v>
      </c>
      <c r="I72" s="130">
        <f t="shared" si="6"/>
        <v>519210.25000000012</v>
      </c>
      <c r="J72" s="130">
        <f t="shared" si="6"/>
        <v>519210.25000000012</v>
      </c>
      <c r="K72" s="130">
        <f t="shared" si="6"/>
        <v>519210.25000000012</v>
      </c>
      <c r="L72" s="130">
        <f t="shared" si="6"/>
        <v>519210.25000000012</v>
      </c>
      <c r="M72" s="130">
        <f t="shared" si="6"/>
        <v>519210.25000000012</v>
      </c>
      <c r="N72" s="130">
        <f t="shared" si="6"/>
        <v>519210.25000000012</v>
      </c>
      <c r="O72" s="130">
        <f t="shared" si="6"/>
        <v>519210.25000000012</v>
      </c>
      <c r="P72" s="32"/>
      <c r="R72" s="1"/>
      <c r="S72" s="1"/>
      <c r="T72" s="1"/>
      <c r="U72" s="1"/>
      <c r="V72" s="1"/>
      <c r="W72" s="1"/>
      <c r="X72" s="1"/>
      <c r="Y72" s="1"/>
      <c r="Z72" s="1"/>
      <c r="AA72" s="1"/>
      <c r="AB72" s="1"/>
    </row>
    <row r="73" spans="1:37" x14ac:dyDescent="0.3">
      <c r="A73" s="96" t="s">
        <v>90</v>
      </c>
      <c r="B73" s="96"/>
      <c r="C73" s="96"/>
      <c r="D73" s="96"/>
      <c r="E73" s="96"/>
      <c r="F73" s="143">
        <v>0</v>
      </c>
      <c r="G73" s="143">
        <f>'App.2-FA Proposed REG ISA'!I34</f>
        <v>519210.25000000012</v>
      </c>
      <c r="H73" s="143">
        <f>'App.2-FA Proposed REG ISA'!E62</f>
        <v>0</v>
      </c>
      <c r="I73" s="143">
        <f>'App.2-FA Proposed REG ISA'!F62</f>
        <v>0</v>
      </c>
      <c r="J73" s="143">
        <f>'App.2-FA Proposed REG ISA'!G62</f>
        <v>0</v>
      </c>
      <c r="K73" s="143">
        <f>'App.2-FA Proposed REG ISA'!H62</f>
        <v>0</v>
      </c>
      <c r="L73" s="143">
        <f>'App.2-FA Proposed REG ISA'!I62</f>
        <v>0</v>
      </c>
      <c r="M73" s="143">
        <f>'App.2-FA Proposed REG ISA'!J62</f>
        <v>0</v>
      </c>
      <c r="N73" s="143">
        <f>'App.2-FA Proposed REG ISA'!K62</f>
        <v>0</v>
      </c>
      <c r="O73" s="143">
        <f>'App.2-FA Proposed REG ISA'!L62</f>
        <v>0</v>
      </c>
      <c r="P73" s="33"/>
      <c r="R73" s="1"/>
      <c r="S73" s="1"/>
      <c r="T73" s="1"/>
      <c r="U73" s="1"/>
      <c r="V73" s="105"/>
      <c r="W73" s="1"/>
      <c r="X73" s="1"/>
      <c r="Y73" s="1"/>
      <c r="Z73" s="1"/>
      <c r="AA73" s="1"/>
      <c r="AB73" s="1"/>
    </row>
    <row r="74" spans="1:37" x14ac:dyDescent="0.3">
      <c r="A74" s="96" t="s">
        <v>91</v>
      </c>
      <c r="B74" s="96"/>
      <c r="C74" s="96"/>
      <c r="D74" s="96"/>
      <c r="E74" s="96"/>
      <c r="F74" s="130">
        <f t="shared" ref="F74:O74" si="7">SUM(F72:F73)</f>
        <v>0</v>
      </c>
      <c r="G74" s="130">
        <f t="shared" si="7"/>
        <v>519210.25000000012</v>
      </c>
      <c r="H74" s="130">
        <f t="shared" si="7"/>
        <v>519210.25000000012</v>
      </c>
      <c r="I74" s="130">
        <f t="shared" si="7"/>
        <v>519210.25000000012</v>
      </c>
      <c r="J74" s="130">
        <f t="shared" si="7"/>
        <v>519210.25000000012</v>
      </c>
      <c r="K74" s="130">
        <f t="shared" si="7"/>
        <v>519210.25000000012</v>
      </c>
      <c r="L74" s="130">
        <f t="shared" si="7"/>
        <v>519210.25000000012</v>
      </c>
      <c r="M74" s="130">
        <f t="shared" si="7"/>
        <v>519210.25000000012</v>
      </c>
      <c r="N74" s="130">
        <f t="shared" si="7"/>
        <v>519210.25000000012</v>
      </c>
      <c r="O74" s="130">
        <f t="shared" si="7"/>
        <v>519210.25000000012</v>
      </c>
      <c r="P74" s="32"/>
      <c r="R74" s="1"/>
      <c r="S74" s="1"/>
      <c r="T74" s="1"/>
      <c r="U74" s="1"/>
      <c r="V74" s="1"/>
      <c r="W74" s="1"/>
      <c r="X74" s="1"/>
      <c r="Y74" s="1"/>
      <c r="Z74" s="1"/>
      <c r="AA74" s="1"/>
      <c r="AB74" s="1"/>
    </row>
    <row r="75" spans="1:37" x14ac:dyDescent="0.3">
      <c r="A75" s="96"/>
      <c r="B75" s="96"/>
      <c r="C75" s="96"/>
      <c r="D75" s="96"/>
      <c r="E75" s="96"/>
      <c r="F75" s="32"/>
      <c r="G75" s="32"/>
      <c r="H75" s="32"/>
      <c r="I75" s="32"/>
      <c r="J75" s="32"/>
      <c r="K75" s="32"/>
      <c r="L75" s="114"/>
      <c r="M75" s="1"/>
      <c r="N75" s="114"/>
      <c r="O75" s="1"/>
      <c r="P75" s="1"/>
      <c r="R75" s="1"/>
      <c r="S75" s="1"/>
      <c r="T75" s="1"/>
      <c r="U75" s="1"/>
      <c r="V75" s="1"/>
      <c r="W75" s="1"/>
      <c r="X75" s="1"/>
      <c r="Y75" s="1"/>
      <c r="Z75" s="1"/>
      <c r="AA75" s="1"/>
      <c r="AB75" s="1"/>
    </row>
    <row r="76" spans="1:37" x14ac:dyDescent="0.3">
      <c r="A76" s="96" t="s">
        <v>92</v>
      </c>
      <c r="B76" s="96"/>
      <c r="C76" s="96"/>
      <c r="D76" s="96"/>
      <c r="E76" s="96"/>
      <c r="F76" s="159">
        <v>0</v>
      </c>
      <c r="G76" s="130">
        <f>+F79</f>
        <v>0</v>
      </c>
      <c r="H76" s="130">
        <f t="shared" ref="H76:O76" si="8">+G79</f>
        <v>9440.1863636363651</v>
      </c>
      <c r="I76" s="130">
        <f t="shared" si="8"/>
        <v>28320.559090909097</v>
      </c>
      <c r="J76" s="130">
        <f t="shared" si="8"/>
        <v>45852.333766233773</v>
      </c>
      <c r="K76" s="130">
        <f t="shared" si="8"/>
        <v>63384.108441558448</v>
      </c>
      <c r="L76" s="130">
        <f t="shared" si="8"/>
        <v>80915.883116883124</v>
      </c>
      <c r="M76" s="130">
        <f t="shared" si="8"/>
        <v>98447.6577922078</v>
      </c>
      <c r="N76" s="130">
        <f t="shared" si="8"/>
        <v>115979.43246753248</v>
      </c>
      <c r="O76" s="130">
        <f t="shared" si="8"/>
        <v>133511.20714285717</v>
      </c>
      <c r="P76" s="32"/>
      <c r="R76" s="1"/>
      <c r="S76" s="1"/>
      <c r="T76" s="1"/>
      <c r="U76" s="1"/>
      <c r="V76" s="1"/>
      <c r="W76" s="1"/>
      <c r="X76" s="1"/>
      <c r="Y76" s="1"/>
      <c r="Z76" s="1"/>
      <c r="AA76" s="1"/>
      <c r="AB76" s="1"/>
    </row>
    <row r="77" spans="1:37" x14ac:dyDescent="0.3">
      <c r="A77" s="96" t="s">
        <v>93</v>
      </c>
      <c r="B77" s="96"/>
      <c r="C77" s="96"/>
      <c r="D77" s="96"/>
      <c r="E77" s="96"/>
      <c r="F77" s="32">
        <f>IF(ISERROR(F72/$B$71), 0, F72/$B$71)</f>
        <v>0</v>
      </c>
      <c r="G77" s="32">
        <f t="shared" ref="G77" si="9">IF(ISERROR(G72/$B$71), 0, G72/$B$71)</f>
        <v>0</v>
      </c>
      <c r="H77" s="32">
        <f>IF(ISERROR(H72/$B$71), 0, H72/$B$71)</f>
        <v>18880.37272727273</v>
      </c>
      <c r="I77" s="32">
        <f>IF(ISERROR($H$82/$C$71), 0, $H$82/$C$71)</f>
        <v>17531.774675324679</v>
      </c>
      <c r="J77" s="32">
        <f>IF(ISERROR($H$82/$C$71), 0, $H$82/$C$71)</f>
        <v>17531.774675324679</v>
      </c>
      <c r="K77" s="32">
        <f>IF(ISERROR($H$82/$D$71), 0, $H$82/$D$71)</f>
        <v>17531.774675324679</v>
      </c>
      <c r="L77" s="32">
        <f t="shared" ref="L77:O77" si="10">IF(ISERROR($H$82/$D$71), 0, $H$82/$D$71)</f>
        <v>17531.774675324679</v>
      </c>
      <c r="M77" s="32">
        <f t="shared" si="10"/>
        <v>17531.774675324679</v>
      </c>
      <c r="N77" s="32">
        <f t="shared" si="10"/>
        <v>17531.774675324679</v>
      </c>
      <c r="O77" s="32">
        <f t="shared" si="10"/>
        <v>17531.774675324679</v>
      </c>
      <c r="P77" s="32"/>
      <c r="R77" s="1"/>
      <c r="S77" s="1"/>
      <c r="T77" s="1"/>
      <c r="U77" s="1"/>
      <c r="V77" s="1"/>
      <c r="W77" s="1"/>
      <c r="X77" s="1"/>
      <c r="Y77" s="1"/>
      <c r="Z77" s="1"/>
      <c r="AA77" s="1"/>
      <c r="AB77" s="1"/>
    </row>
    <row r="78" spans="1:37" x14ac:dyDescent="0.3">
      <c r="A78" s="96" t="s">
        <v>94</v>
      </c>
      <c r="B78" s="1"/>
      <c r="C78" s="1"/>
      <c r="D78" s="1"/>
      <c r="E78" s="1"/>
      <c r="F78" s="114">
        <f>F73/$B$71/2+F73/B71</f>
        <v>0</v>
      </c>
      <c r="G78" s="114">
        <f>G73/$B$71/2</f>
        <v>9440.1863636363651</v>
      </c>
      <c r="H78" s="114">
        <f t="shared" ref="H78:O78" si="11">H73/$B$71/2</f>
        <v>0</v>
      </c>
      <c r="I78" s="114">
        <f t="shared" si="11"/>
        <v>0</v>
      </c>
      <c r="J78" s="114">
        <f t="shared" si="11"/>
        <v>0</v>
      </c>
      <c r="K78" s="114">
        <f t="shared" si="11"/>
        <v>0</v>
      </c>
      <c r="L78" s="114">
        <f t="shared" si="11"/>
        <v>0</v>
      </c>
      <c r="M78" s="114">
        <f t="shared" si="11"/>
        <v>0</v>
      </c>
      <c r="N78" s="114">
        <f t="shared" si="11"/>
        <v>0</v>
      </c>
      <c r="O78" s="114">
        <f t="shared" si="11"/>
        <v>0</v>
      </c>
      <c r="P78" s="32"/>
      <c r="R78" s="1"/>
      <c r="S78" s="1"/>
      <c r="T78" s="1"/>
      <c r="U78" s="1"/>
      <c r="V78" s="1"/>
      <c r="W78" s="1"/>
      <c r="X78" s="1"/>
      <c r="Y78" s="1"/>
      <c r="Z78" s="1"/>
      <c r="AA78" s="1"/>
      <c r="AB78" s="1"/>
    </row>
    <row r="79" spans="1:37" x14ac:dyDescent="0.3">
      <c r="A79" s="96" t="s">
        <v>95</v>
      </c>
      <c r="B79" s="96"/>
      <c r="C79" s="96"/>
      <c r="D79" s="96"/>
      <c r="E79" s="96"/>
      <c r="F79" s="130">
        <f t="shared" ref="F79:O79" si="12">SUM(F76+F77+F78)</f>
        <v>0</v>
      </c>
      <c r="G79" s="130">
        <f t="shared" si="12"/>
        <v>9440.1863636363651</v>
      </c>
      <c r="H79" s="130">
        <f t="shared" si="12"/>
        <v>28320.559090909097</v>
      </c>
      <c r="I79" s="130">
        <f t="shared" si="12"/>
        <v>45852.333766233773</v>
      </c>
      <c r="J79" s="130">
        <f t="shared" si="12"/>
        <v>63384.108441558448</v>
      </c>
      <c r="K79" s="130">
        <f t="shared" si="12"/>
        <v>80915.883116883124</v>
      </c>
      <c r="L79" s="130">
        <f t="shared" si="12"/>
        <v>98447.6577922078</v>
      </c>
      <c r="M79" s="130">
        <f t="shared" si="12"/>
        <v>115979.43246753248</v>
      </c>
      <c r="N79" s="130">
        <f t="shared" si="12"/>
        <v>133511.20714285717</v>
      </c>
      <c r="O79" s="130">
        <f t="shared" si="12"/>
        <v>151042.98181818184</v>
      </c>
      <c r="P79" s="32"/>
      <c r="R79" s="1"/>
      <c r="S79" s="1"/>
      <c r="T79" s="1"/>
      <c r="U79" s="1"/>
      <c r="V79" s="1"/>
      <c r="W79" s="1"/>
      <c r="X79" s="1"/>
      <c r="Y79" s="1"/>
      <c r="Z79" s="1"/>
      <c r="AA79" s="1"/>
      <c r="AB79" s="1"/>
    </row>
    <row r="80" spans="1:37" x14ac:dyDescent="0.3">
      <c r="A80" s="96"/>
      <c r="B80" s="96"/>
      <c r="C80" s="96"/>
      <c r="D80" s="96"/>
      <c r="E80" s="96"/>
      <c r="F80" s="114"/>
      <c r="G80" s="114"/>
      <c r="H80" s="114"/>
      <c r="I80" s="114"/>
      <c r="J80" s="114"/>
      <c r="K80" s="114"/>
      <c r="L80" s="114"/>
      <c r="M80" s="114"/>
      <c r="N80" s="114"/>
      <c r="O80" s="114"/>
      <c r="P80" s="32"/>
      <c r="R80" s="1"/>
      <c r="S80" s="1"/>
      <c r="T80" s="1"/>
      <c r="U80" s="105"/>
      <c r="V80" s="1"/>
      <c r="W80" s="1"/>
      <c r="X80" s="1"/>
      <c r="Y80" s="1"/>
      <c r="Z80" s="1"/>
      <c r="AA80" s="1"/>
      <c r="AB80" s="1"/>
    </row>
    <row r="81" spans="1:28" x14ac:dyDescent="0.3">
      <c r="A81" s="96" t="s">
        <v>96</v>
      </c>
      <c r="B81" s="96"/>
      <c r="C81" s="96"/>
      <c r="D81" s="96"/>
      <c r="E81" s="96"/>
      <c r="F81" s="114">
        <f t="shared" ref="F81:O81" si="13">F72-F76</f>
        <v>0</v>
      </c>
      <c r="G81" s="114">
        <f t="shared" si="13"/>
        <v>0</v>
      </c>
      <c r="H81" s="114">
        <f t="shared" si="13"/>
        <v>509770.06363636378</v>
      </c>
      <c r="I81" s="114">
        <f t="shared" si="13"/>
        <v>490889.69090909103</v>
      </c>
      <c r="J81" s="114">
        <f t="shared" si="13"/>
        <v>473357.91623376636</v>
      </c>
      <c r="K81" s="114">
        <f t="shared" si="13"/>
        <v>455826.14155844168</v>
      </c>
      <c r="L81" s="114">
        <f t="shared" si="13"/>
        <v>438294.36688311701</v>
      </c>
      <c r="M81" s="114">
        <f t="shared" si="13"/>
        <v>420762.59220779233</v>
      </c>
      <c r="N81" s="114">
        <f t="shared" si="13"/>
        <v>403230.81753246766</v>
      </c>
      <c r="O81" s="114">
        <f t="shared" si="13"/>
        <v>385699.04285714298</v>
      </c>
      <c r="P81" s="32"/>
      <c r="R81" s="1"/>
      <c r="S81" s="1"/>
      <c r="T81" s="1"/>
      <c r="U81" s="1"/>
      <c r="V81" s="1"/>
      <c r="W81" s="1"/>
      <c r="X81" s="1"/>
      <c r="Y81" s="1"/>
      <c r="Z81" s="1"/>
      <c r="AA81" s="1"/>
      <c r="AB81" s="1"/>
    </row>
    <row r="82" spans="1:28" x14ac:dyDescent="0.3">
      <c r="A82" s="96" t="s">
        <v>97</v>
      </c>
      <c r="B82" s="96"/>
      <c r="C82" s="96"/>
      <c r="D82" s="96"/>
      <c r="E82" s="96"/>
      <c r="F82" s="130">
        <f t="shared" ref="F82:O82" si="14">F74-F79</f>
        <v>0</v>
      </c>
      <c r="G82" s="130">
        <f t="shared" si="14"/>
        <v>509770.06363636378</v>
      </c>
      <c r="H82" s="130">
        <f t="shared" si="14"/>
        <v>490889.69090909103</v>
      </c>
      <c r="I82" s="130">
        <f t="shared" si="14"/>
        <v>473357.91623376636</v>
      </c>
      <c r="J82" s="130">
        <f t="shared" si="14"/>
        <v>455826.14155844168</v>
      </c>
      <c r="K82" s="130">
        <f t="shared" si="14"/>
        <v>438294.36688311701</v>
      </c>
      <c r="L82" s="130">
        <f t="shared" si="14"/>
        <v>420762.59220779233</v>
      </c>
      <c r="M82" s="130">
        <f t="shared" si="14"/>
        <v>403230.81753246766</v>
      </c>
      <c r="N82" s="130">
        <f t="shared" si="14"/>
        <v>385699.04285714298</v>
      </c>
      <c r="O82" s="130">
        <f t="shared" si="14"/>
        <v>368167.2681818183</v>
      </c>
      <c r="P82" s="32"/>
      <c r="R82" s="1"/>
      <c r="S82" s="1"/>
      <c r="T82" s="1"/>
      <c r="U82" s="1"/>
      <c r="V82" s="1"/>
      <c r="W82" s="1"/>
      <c r="X82" s="1"/>
      <c r="Y82" s="1"/>
      <c r="Z82" s="1"/>
      <c r="AA82" s="1"/>
      <c r="AB82" s="1"/>
    </row>
    <row r="83" spans="1:28" ht="15" thickBot="1" x14ac:dyDescent="0.35">
      <c r="A83" s="99" t="s">
        <v>98</v>
      </c>
      <c r="B83" s="96"/>
      <c r="C83" s="96"/>
      <c r="D83" s="96"/>
      <c r="E83" s="96"/>
      <c r="F83" s="153">
        <f t="shared" ref="F83:O83" si="15">SUM(F81:F82)/2</f>
        <v>0</v>
      </c>
      <c r="G83" s="153">
        <f t="shared" si="15"/>
        <v>254885.03181818189</v>
      </c>
      <c r="H83" s="153">
        <f t="shared" si="15"/>
        <v>500329.87727272743</v>
      </c>
      <c r="I83" s="153">
        <f t="shared" si="15"/>
        <v>482123.8035714287</v>
      </c>
      <c r="J83" s="153">
        <f t="shared" si="15"/>
        <v>464592.02889610402</v>
      </c>
      <c r="K83" s="153">
        <f t="shared" si="15"/>
        <v>447060.25422077934</v>
      </c>
      <c r="L83" s="153">
        <f t="shared" si="15"/>
        <v>429528.47954545467</v>
      </c>
      <c r="M83" s="153">
        <f t="shared" si="15"/>
        <v>411996.70487012999</v>
      </c>
      <c r="N83" s="153">
        <f t="shared" si="15"/>
        <v>394464.93019480532</v>
      </c>
      <c r="O83" s="153">
        <f t="shared" si="15"/>
        <v>376933.15551948064</v>
      </c>
      <c r="P83" s="32"/>
      <c r="R83" s="1"/>
      <c r="S83" s="1"/>
      <c r="T83" s="1"/>
      <c r="U83" s="1"/>
      <c r="V83" s="1"/>
      <c r="W83" s="1"/>
      <c r="X83" s="1"/>
      <c r="Y83" s="1"/>
      <c r="Z83" s="1"/>
      <c r="AA83" s="1"/>
      <c r="AB83" s="1"/>
    </row>
    <row r="84" spans="1:28" x14ac:dyDescent="0.3">
      <c r="A84" s="96"/>
      <c r="B84" s="96"/>
      <c r="C84" s="96"/>
      <c r="D84" s="96"/>
      <c r="E84" s="96"/>
      <c r="F84" s="154"/>
      <c r="G84" s="114"/>
      <c r="H84" s="114"/>
      <c r="I84" s="114"/>
      <c r="J84" s="114"/>
      <c r="K84" s="114"/>
      <c r="L84" s="114"/>
      <c r="M84" s="1"/>
      <c r="N84" s="114"/>
      <c r="O84" s="1"/>
      <c r="P84" s="1"/>
      <c r="R84" s="1"/>
      <c r="S84" s="1"/>
      <c r="T84" s="1"/>
      <c r="U84" s="1"/>
      <c r="V84" s="1"/>
      <c r="W84" s="1"/>
      <c r="X84" s="1"/>
      <c r="Y84" s="1"/>
      <c r="Z84" s="1"/>
      <c r="AA84" s="1"/>
      <c r="AB84" s="1"/>
    </row>
    <row r="85" spans="1:28" ht="15" thickBot="1" x14ac:dyDescent="0.35">
      <c r="A85" s="98" t="s">
        <v>99</v>
      </c>
      <c r="B85" s="99"/>
      <c r="C85" s="99"/>
      <c r="D85" s="99"/>
      <c r="E85" s="99"/>
      <c r="F85" s="99"/>
      <c r="G85" s="114"/>
      <c r="H85" s="114"/>
      <c r="I85" s="114"/>
      <c r="J85" s="114"/>
      <c r="K85" s="95" t="s">
        <v>28</v>
      </c>
      <c r="L85" s="114"/>
      <c r="M85" s="1"/>
      <c r="N85" s="114"/>
      <c r="O85" s="1"/>
      <c r="P85" s="1"/>
      <c r="R85" s="1"/>
      <c r="S85" s="1"/>
      <c r="T85" s="1"/>
      <c r="U85" s="1"/>
      <c r="V85" s="1"/>
      <c r="W85" s="1"/>
      <c r="X85" s="1"/>
      <c r="Y85" s="1"/>
      <c r="Z85" s="1"/>
      <c r="AA85" s="1"/>
      <c r="AB85" s="1"/>
    </row>
    <row r="86" spans="1:28" ht="15" thickBot="1" x14ac:dyDescent="0.35">
      <c r="A86" s="99"/>
      <c r="B86" s="1"/>
      <c r="C86" s="1"/>
      <c r="D86" s="1"/>
      <c r="E86" s="1"/>
      <c r="F86" s="139">
        <f>F69</f>
        <v>2020</v>
      </c>
      <c r="G86" s="139">
        <f>G69</f>
        <v>2021</v>
      </c>
      <c r="H86" s="139">
        <f t="shared" ref="H86:O86" si="16">H69</f>
        <v>2022</v>
      </c>
      <c r="I86" s="139">
        <f t="shared" si="16"/>
        <v>2023</v>
      </c>
      <c r="J86" s="139">
        <f t="shared" si="16"/>
        <v>2024</v>
      </c>
      <c r="K86" s="139">
        <f t="shared" si="16"/>
        <v>2025</v>
      </c>
      <c r="L86" s="139">
        <f t="shared" si="16"/>
        <v>2026</v>
      </c>
      <c r="M86" s="139">
        <f t="shared" si="16"/>
        <v>2027</v>
      </c>
      <c r="N86" s="139">
        <f t="shared" si="16"/>
        <v>2028</v>
      </c>
      <c r="O86" s="139">
        <f t="shared" si="16"/>
        <v>2029</v>
      </c>
      <c r="P86" s="142"/>
      <c r="R86" s="1"/>
      <c r="S86" s="1"/>
      <c r="T86" s="1"/>
      <c r="U86" s="1"/>
      <c r="V86" s="1"/>
      <c r="W86" s="1"/>
      <c r="X86" s="1"/>
      <c r="Y86" s="1"/>
      <c r="Z86" s="1"/>
      <c r="AA86" s="1"/>
      <c r="AB86" s="1"/>
    </row>
    <row r="87" spans="1:28" x14ac:dyDescent="0.3">
      <c r="A87" s="96"/>
      <c r="B87" s="1"/>
      <c r="C87" s="1"/>
      <c r="D87" s="1"/>
      <c r="E87" s="1"/>
      <c r="F87" s="114"/>
      <c r="G87" s="114"/>
      <c r="H87" s="114"/>
      <c r="I87" s="114"/>
      <c r="J87" s="114"/>
      <c r="K87" s="114"/>
      <c r="L87" s="114"/>
      <c r="M87" s="114"/>
      <c r="N87" s="114"/>
      <c r="O87" s="114"/>
      <c r="P87" s="32"/>
      <c r="R87" s="1"/>
      <c r="S87" s="1"/>
      <c r="T87" s="1"/>
      <c r="U87" s="1"/>
      <c r="V87" s="1"/>
      <c r="W87" s="1"/>
      <c r="X87" s="1"/>
      <c r="Y87" s="1"/>
      <c r="Z87" s="1"/>
      <c r="AA87" s="1"/>
      <c r="AB87" s="1"/>
    </row>
    <row r="88" spans="1:28" x14ac:dyDescent="0.3">
      <c r="A88" s="96" t="s">
        <v>100</v>
      </c>
      <c r="B88" s="1"/>
      <c r="C88" s="1"/>
      <c r="D88" s="1"/>
      <c r="E88" s="1"/>
      <c r="F88" s="155">
        <v>0</v>
      </c>
      <c r="G88" s="130">
        <f t="shared" ref="G88:O88" si="17">F97</f>
        <v>0</v>
      </c>
      <c r="H88" s="130">
        <f t="shared" si="17"/>
        <v>456905.02000000014</v>
      </c>
      <c r="I88" s="130">
        <f t="shared" si="17"/>
        <v>420352.61840000015</v>
      </c>
      <c r="J88" s="130">
        <f t="shared" si="17"/>
        <v>386724.40892800014</v>
      </c>
      <c r="K88" s="130">
        <f t="shared" si="17"/>
        <v>355786.45621376013</v>
      </c>
      <c r="L88" s="130">
        <f t="shared" si="17"/>
        <v>327323.53971665935</v>
      </c>
      <c r="M88" s="130">
        <f t="shared" si="17"/>
        <v>301137.65653932659</v>
      </c>
      <c r="N88" s="130">
        <f t="shared" si="17"/>
        <v>277046.64401618048</v>
      </c>
      <c r="O88" s="130">
        <f t="shared" si="17"/>
        <v>254882.91249488603</v>
      </c>
      <c r="P88" s="32"/>
      <c r="R88" s="1"/>
      <c r="S88" s="1"/>
      <c r="T88" s="1"/>
      <c r="U88" s="1"/>
      <c r="V88" s="1"/>
      <c r="W88" s="1"/>
      <c r="X88" s="1"/>
      <c r="Y88" s="1"/>
      <c r="Z88" s="1"/>
      <c r="AA88" s="1"/>
      <c r="AB88" s="1"/>
    </row>
    <row r="89" spans="1:28" x14ac:dyDescent="0.3">
      <c r="A89" s="96" t="s">
        <v>90</v>
      </c>
      <c r="B89" s="1"/>
      <c r="C89" s="1"/>
      <c r="D89" s="1"/>
      <c r="E89" s="1"/>
      <c r="F89" s="114">
        <f t="shared" ref="F89:O89" si="18">F73</f>
        <v>0</v>
      </c>
      <c r="G89" s="114">
        <f>G73</f>
        <v>519210.25000000012</v>
      </c>
      <c r="H89" s="114">
        <f t="shared" si="18"/>
        <v>0</v>
      </c>
      <c r="I89" s="114">
        <f t="shared" si="18"/>
        <v>0</v>
      </c>
      <c r="J89" s="114">
        <f t="shared" si="18"/>
        <v>0</v>
      </c>
      <c r="K89" s="114">
        <f t="shared" si="18"/>
        <v>0</v>
      </c>
      <c r="L89" s="114">
        <f t="shared" si="18"/>
        <v>0</v>
      </c>
      <c r="M89" s="114">
        <f t="shared" si="18"/>
        <v>0</v>
      </c>
      <c r="N89" s="114">
        <f t="shared" si="18"/>
        <v>0</v>
      </c>
      <c r="O89" s="114">
        <f t="shared" si="18"/>
        <v>0</v>
      </c>
      <c r="P89" s="32"/>
      <c r="R89" s="1"/>
      <c r="S89" s="1"/>
      <c r="T89" s="1"/>
      <c r="U89" s="105"/>
      <c r="V89" s="1"/>
      <c r="W89" s="1"/>
      <c r="X89" s="1"/>
      <c r="Y89" s="1"/>
      <c r="Z89" s="1"/>
      <c r="AA89" s="1"/>
      <c r="AB89" s="1"/>
    </row>
    <row r="90" spans="1:28" x14ac:dyDescent="0.3">
      <c r="A90" s="96" t="s">
        <v>101</v>
      </c>
      <c r="B90" s="1"/>
      <c r="C90" s="1"/>
      <c r="D90" s="1"/>
      <c r="E90" s="1"/>
      <c r="F90" s="130">
        <f t="shared" ref="F90:O90" si="19">SUM(F88:F89)</f>
        <v>0</v>
      </c>
      <c r="G90" s="130">
        <f t="shared" si="19"/>
        <v>519210.25000000012</v>
      </c>
      <c r="H90" s="130">
        <f t="shared" si="19"/>
        <v>456905.02000000014</v>
      </c>
      <c r="I90" s="130">
        <f t="shared" si="19"/>
        <v>420352.61840000015</v>
      </c>
      <c r="J90" s="130">
        <f t="shared" si="19"/>
        <v>386724.40892800014</v>
      </c>
      <c r="K90" s="130">
        <f t="shared" si="19"/>
        <v>355786.45621376013</v>
      </c>
      <c r="L90" s="130">
        <f t="shared" si="19"/>
        <v>327323.53971665935</v>
      </c>
      <c r="M90" s="130">
        <f t="shared" si="19"/>
        <v>301137.65653932659</v>
      </c>
      <c r="N90" s="130">
        <f t="shared" si="19"/>
        <v>277046.64401618048</v>
      </c>
      <c r="O90" s="130">
        <f t="shared" si="19"/>
        <v>254882.91249488603</v>
      </c>
      <c r="P90" s="32"/>
      <c r="R90" s="1"/>
      <c r="S90" s="1"/>
      <c r="T90" s="1"/>
      <c r="U90" s="1"/>
      <c r="V90" s="1"/>
      <c r="W90" s="1"/>
      <c r="X90" s="1"/>
      <c r="Y90" s="1"/>
      <c r="Z90" s="1"/>
      <c r="AA90" s="1"/>
      <c r="AB90" s="1"/>
    </row>
    <row r="91" spans="1:28" x14ac:dyDescent="0.3">
      <c r="A91" s="96" t="s">
        <v>102</v>
      </c>
      <c r="B91" s="1"/>
      <c r="C91" s="1"/>
      <c r="D91" s="1"/>
      <c r="E91" s="1"/>
      <c r="F91" s="114">
        <f t="shared" ref="F91:O91" si="20">F89/2</f>
        <v>0</v>
      </c>
      <c r="G91" s="114">
        <f t="shared" si="20"/>
        <v>259605.12500000006</v>
      </c>
      <c r="H91" s="114">
        <f t="shared" si="20"/>
        <v>0</v>
      </c>
      <c r="I91" s="114">
        <f t="shared" si="20"/>
        <v>0</v>
      </c>
      <c r="J91" s="114">
        <f t="shared" si="20"/>
        <v>0</v>
      </c>
      <c r="K91" s="114">
        <f t="shared" si="20"/>
        <v>0</v>
      </c>
      <c r="L91" s="114">
        <f t="shared" si="20"/>
        <v>0</v>
      </c>
      <c r="M91" s="114">
        <f t="shared" si="20"/>
        <v>0</v>
      </c>
      <c r="N91" s="114">
        <f t="shared" si="20"/>
        <v>0</v>
      </c>
      <c r="O91" s="114">
        <f t="shared" si="20"/>
        <v>0</v>
      </c>
      <c r="P91" s="32"/>
      <c r="R91" s="1"/>
      <c r="S91" s="1"/>
      <c r="T91" s="1"/>
      <c r="U91" s="1"/>
      <c r="V91" s="1"/>
      <c r="W91" s="1"/>
      <c r="X91" s="1"/>
      <c r="Y91" s="1"/>
      <c r="Z91" s="1"/>
      <c r="AA91" s="1"/>
      <c r="AB91" s="1"/>
    </row>
    <row r="92" spans="1:28" x14ac:dyDescent="0.3">
      <c r="A92" s="96" t="s">
        <v>103</v>
      </c>
      <c r="B92" s="1"/>
      <c r="C92" s="1"/>
      <c r="D92" s="1"/>
      <c r="E92" s="1"/>
      <c r="F92" s="130">
        <f t="shared" ref="F92:O92" si="21">F90-F91</f>
        <v>0</v>
      </c>
      <c r="G92" s="130">
        <f t="shared" si="21"/>
        <v>259605.12500000006</v>
      </c>
      <c r="H92" s="130">
        <f t="shared" si="21"/>
        <v>456905.02000000014</v>
      </c>
      <c r="I92" s="130">
        <f t="shared" si="21"/>
        <v>420352.61840000015</v>
      </c>
      <c r="J92" s="130">
        <f t="shared" si="21"/>
        <v>386724.40892800014</v>
      </c>
      <c r="K92" s="130">
        <f t="shared" si="21"/>
        <v>355786.45621376013</v>
      </c>
      <c r="L92" s="130">
        <f t="shared" si="21"/>
        <v>327323.53971665935</v>
      </c>
      <c r="M92" s="130">
        <f t="shared" si="21"/>
        <v>301137.65653932659</v>
      </c>
      <c r="N92" s="130">
        <f t="shared" si="21"/>
        <v>277046.64401618048</v>
      </c>
      <c r="O92" s="130">
        <f t="shared" si="21"/>
        <v>254882.91249488603</v>
      </c>
      <c r="P92" s="32"/>
      <c r="R92" s="1"/>
      <c r="S92" s="1"/>
      <c r="T92" s="1"/>
      <c r="U92" s="1"/>
      <c r="V92" s="1"/>
      <c r="W92" s="1"/>
      <c r="X92" s="1"/>
      <c r="Y92" s="1"/>
      <c r="Z92" s="1"/>
      <c r="AA92" s="1"/>
      <c r="AB92" s="1"/>
    </row>
    <row r="93" spans="1:28" x14ac:dyDescent="0.3">
      <c r="A93" s="96" t="s">
        <v>104</v>
      </c>
      <c r="B93" s="156">
        <v>47</v>
      </c>
      <c r="C93" s="156">
        <v>47</v>
      </c>
      <c r="D93" s="156">
        <v>47</v>
      </c>
      <c r="F93" s="73"/>
      <c r="G93" s="73"/>
      <c r="H93" s="73"/>
      <c r="I93" s="73"/>
      <c r="J93" s="73"/>
      <c r="K93" s="73"/>
      <c r="L93" s="73"/>
      <c r="M93" s="73"/>
      <c r="N93" s="73"/>
      <c r="O93" s="73"/>
      <c r="P93" s="73"/>
      <c r="R93" s="1"/>
      <c r="S93" s="1"/>
      <c r="T93" s="1"/>
      <c r="U93" s="1"/>
      <c r="V93" s="1"/>
      <c r="W93" s="1"/>
      <c r="X93" s="1"/>
      <c r="Y93" s="1"/>
      <c r="Z93" s="1"/>
      <c r="AA93" s="1"/>
      <c r="AB93" s="1"/>
    </row>
    <row r="94" spans="1:28" x14ac:dyDescent="0.3">
      <c r="A94" s="96" t="s">
        <v>105</v>
      </c>
      <c r="B94" s="157">
        <v>0.08</v>
      </c>
      <c r="C94" s="157">
        <v>0.08</v>
      </c>
      <c r="D94" s="157">
        <v>0.08</v>
      </c>
      <c r="F94" s="31"/>
      <c r="G94" s="31"/>
      <c r="H94" s="31"/>
      <c r="I94" s="31"/>
      <c r="J94" s="31"/>
      <c r="K94" s="31"/>
      <c r="L94" s="31"/>
      <c r="M94" s="31"/>
      <c r="N94" s="31"/>
      <c r="O94" s="31"/>
      <c r="P94" s="31"/>
      <c r="R94" s="1"/>
      <c r="S94" s="1"/>
      <c r="T94" s="1"/>
      <c r="U94" s="1"/>
      <c r="V94" s="1"/>
      <c r="W94" s="1"/>
      <c r="X94" s="1"/>
      <c r="Y94" s="1"/>
      <c r="Z94" s="1"/>
      <c r="AA94" s="1"/>
      <c r="AB94" s="1"/>
    </row>
    <row r="95" spans="1:28" x14ac:dyDescent="0.3">
      <c r="A95" s="164" t="s">
        <v>111</v>
      </c>
      <c r="B95" s="157"/>
      <c r="C95" s="157"/>
      <c r="D95" s="1"/>
      <c r="F95" s="31"/>
      <c r="G95" s="167">
        <v>3</v>
      </c>
      <c r="H95" s="31"/>
      <c r="I95" s="31"/>
      <c r="J95" s="31"/>
      <c r="K95" s="31"/>
      <c r="L95" s="31"/>
      <c r="M95" s="31"/>
      <c r="N95" s="31"/>
      <c r="O95" s="31"/>
      <c r="P95" s="31"/>
      <c r="R95" s="1"/>
      <c r="S95" s="1"/>
      <c r="T95" s="1"/>
      <c r="U95" s="1"/>
      <c r="V95" s="1"/>
      <c r="W95" s="1"/>
      <c r="X95" s="1"/>
      <c r="Y95" s="1"/>
      <c r="Z95" s="1"/>
      <c r="AA95" s="1"/>
      <c r="AB95" s="1"/>
    </row>
    <row r="96" spans="1:28" x14ac:dyDescent="0.3">
      <c r="A96" s="96" t="s">
        <v>106</v>
      </c>
      <c r="B96" s="1"/>
      <c r="C96" s="1"/>
      <c r="D96" s="1"/>
      <c r="E96" s="1"/>
      <c r="F96" s="130">
        <f>F92*$B$94*3</f>
        <v>0</v>
      </c>
      <c r="G96" s="158">
        <f>G92*$B$94*G95</f>
        <v>62305.23000000001</v>
      </c>
      <c r="H96" s="130">
        <f t="shared" ref="H96:O96" si="22">H92*$B$94</f>
        <v>36552.401600000012</v>
      </c>
      <c r="I96" s="130">
        <f t="shared" si="22"/>
        <v>33628.20947200001</v>
      </c>
      <c r="J96" s="130">
        <f t="shared" si="22"/>
        <v>30937.952714240011</v>
      </c>
      <c r="K96" s="130">
        <f t="shared" si="22"/>
        <v>28462.91649710081</v>
      </c>
      <c r="L96" s="130">
        <f t="shared" si="22"/>
        <v>26185.883177332747</v>
      </c>
      <c r="M96" s="130">
        <f t="shared" si="22"/>
        <v>24091.012523146128</v>
      </c>
      <c r="N96" s="130">
        <f t="shared" si="22"/>
        <v>22163.731521294438</v>
      </c>
      <c r="O96" s="130">
        <f t="shared" si="22"/>
        <v>20390.632999590882</v>
      </c>
      <c r="P96" s="32"/>
      <c r="R96" s="1"/>
      <c r="S96" s="1"/>
      <c r="T96" s="1"/>
      <c r="U96" s="1"/>
      <c r="V96" s="1"/>
      <c r="W96" s="1"/>
      <c r="X96" s="1"/>
      <c r="Y96" s="1"/>
      <c r="Z96" s="1"/>
      <c r="AA96" s="1"/>
      <c r="AB96" s="1"/>
    </row>
    <row r="97" spans="1:28" ht="15" thickBot="1" x14ac:dyDescent="0.35">
      <c r="A97" s="99" t="s">
        <v>107</v>
      </c>
      <c r="B97" s="1"/>
      <c r="C97" s="1"/>
      <c r="D97" s="1"/>
      <c r="E97" s="1"/>
      <c r="F97" s="153">
        <f t="shared" ref="F97:O97" si="23">F90-F96</f>
        <v>0</v>
      </c>
      <c r="G97" s="153">
        <f t="shared" si="23"/>
        <v>456905.02000000014</v>
      </c>
      <c r="H97" s="153">
        <f t="shared" si="23"/>
        <v>420352.61840000015</v>
      </c>
      <c r="I97" s="153">
        <f t="shared" si="23"/>
        <v>386724.40892800014</v>
      </c>
      <c r="J97" s="153">
        <f t="shared" si="23"/>
        <v>355786.45621376013</v>
      </c>
      <c r="K97" s="153">
        <f t="shared" si="23"/>
        <v>327323.53971665935</v>
      </c>
      <c r="L97" s="153">
        <f t="shared" si="23"/>
        <v>301137.65653932659</v>
      </c>
      <c r="M97" s="153">
        <f t="shared" si="23"/>
        <v>277046.64401618048</v>
      </c>
      <c r="N97" s="153">
        <f t="shared" si="23"/>
        <v>254882.91249488603</v>
      </c>
      <c r="O97" s="153">
        <f t="shared" si="23"/>
        <v>234492.27949529514</v>
      </c>
      <c r="P97" s="32"/>
      <c r="R97" s="1"/>
      <c r="S97" s="1"/>
      <c r="T97" s="1"/>
      <c r="U97" s="1"/>
      <c r="V97" s="1"/>
      <c r="W97" s="1"/>
      <c r="X97" s="1"/>
      <c r="Y97" s="1"/>
      <c r="Z97" s="1"/>
      <c r="AA97" s="1"/>
      <c r="AB97" s="1"/>
    </row>
    <row r="99" spans="1:28" x14ac:dyDescent="0.3">
      <c r="F99" s="110"/>
      <c r="G99" s="160">
        <v>456905.02</v>
      </c>
      <c r="H99" s="160">
        <v>420352.61840000004</v>
      </c>
      <c r="I99" s="160">
        <v>386724.40892800002</v>
      </c>
      <c r="J99" s="160">
        <v>355786.45621376002</v>
      </c>
      <c r="K99" s="160">
        <v>327323.53971665923</v>
      </c>
      <c r="L99" s="160">
        <v>301137.65653932648</v>
      </c>
      <c r="M99" s="160">
        <v>277046.64401618036</v>
      </c>
      <c r="N99" s="160">
        <v>254882.91249488594</v>
      </c>
      <c r="O99" s="160">
        <v>234492.27949529508</v>
      </c>
    </row>
  </sheetData>
  <mergeCells count="32">
    <mergeCell ref="T16:V16"/>
    <mergeCell ref="W17:Y17"/>
    <mergeCell ref="A9:W9"/>
    <mergeCell ref="A10:W10"/>
    <mergeCell ref="A12:W12"/>
    <mergeCell ref="A13:W13"/>
    <mergeCell ref="A15:W15"/>
    <mergeCell ref="Z17:AB17"/>
    <mergeCell ref="AC17:AE17"/>
    <mergeCell ref="AF17:AH17"/>
    <mergeCell ref="AI17:AK17"/>
    <mergeCell ref="A51:B51"/>
    <mergeCell ref="A48:Q49"/>
    <mergeCell ref="E17:G17"/>
    <mergeCell ref="H17:J17"/>
    <mergeCell ref="K17:M17"/>
    <mergeCell ref="N17:P17"/>
    <mergeCell ref="Q17:S17"/>
    <mergeCell ref="T17:V17"/>
    <mergeCell ref="R52:S52"/>
    <mergeCell ref="U52:V52"/>
    <mergeCell ref="F53:G53"/>
    <mergeCell ref="I53:J53"/>
    <mergeCell ref="L53:M53"/>
    <mergeCell ref="O53:P53"/>
    <mergeCell ref="R53:S53"/>
    <mergeCell ref="U53:V53"/>
    <mergeCell ref="X53:Y53"/>
    <mergeCell ref="AA53:AB53"/>
    <mergeCell ref="AD53:AE53"/>
    <mergeCell ref="AG53:AH53"/>
    <mergeCell ref="AJ53:AK53"/>
  </mergeCells>
  <dataValidations disablePrompts="1" count="1">
    <dataValidation allowBlank="1" showInputMessage="1" showErrorMessage="1" promptTitle="Date Format" prompt="E.g:  &quot;August 1, 2011&quot;" sqref="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xr:uid="{A5A86E41-65E6-4A40-AB46-D5AD053FA7F5}"/>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38C86A-9AF6-4C60-ACBB-57F1ED9B4285}">
  <ds:schemaRefs>
    <ds:schemaRef ds:uri="http://schemas.microsoft.com/sharepoint/v3/contenttype/forms"/>
  </ds:schemaRefs>
</ds:datastoreItem>
</file>

<file path=customXml/itemProps2.xml><?xml version="1.0" encoding="utf-8"?>
<ds:datastoreItem xmlns:ds="http://schemas.openxmlformats.org/officeDocument/2006/customXml" ds:itemID="{55F886C7-E0A6-435B-9E24-7A49EC1C9318}">
  <ds:schemaRefs>
    <ds:schemaRef ds:uri="http://www.w3.org/XML/1998/namespace"/>
    <ds:schemaRef ds:uri="http://schemas.openxmlformats.org/package/2006/metadata/core-properties"/>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B0D4D73-AC25-4582-A066-0DD3DFD446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App.2-FA Proposed REG Inves Cx</vt:lpstr>
      <vt:lpstr>App.2-FA Proposed REG ISA</vt:lpstr>
      <vt:lpstr>App.2-FB Calc of REG Consol</vt:lpstr>
      <vt:lpstr>Formula intact tabs&gt;</vt:lpstr>
      <vt:lpstr>App.2-FB Calc of REG A</vt:lpstr>
      <vt:lpstr>App.2-FB Calc of REG B</vt:lpstr>
      <vt:lpstr>App.2-FB Calc of REG C</vt:lpstr>
      <vt:lpstr>App.2-FB Calc of REG D</vt:lpstr>
      <vt:lpstr>App.2-FB Calc of REG E</vt:lpstr>
      <vt:lpstr>App.2-FB Calc of REG F</vt:lpstr>
      <vt:lpstr>App.2-FB Calc of REG 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Danny Ko</dc:creator>
  <cp:lastModifiedBy>Matt Abate</cp:lastModifiedBy>
  <dcterms:created xsi:type="dcterms:W3CDTF">2015-06-05T18:17:20Z</dcterms:created>
  <dcterms:modified xsi:type="dcterms:W3CDTF">2024-04-21T21:11:25Z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1689ff65-c46b-482d-991c-de3cc8c3b259_Enabled">
    <vt:lpwstr>true</vt:lpwstr>
  </property>
  <property fmtid="{D5CDD505-2E9C-101B-9397-08002B2CF9AE}" pid="5" name="MSIP_Label_1689ff65-c46b-482d-991c-de3cc8c3b259_SetDate">
    <vt:lpwstr>2024-02-18T18:39:38Z</vt:lpwstr>
  </property>
  <property fmtid="{D5CDD505-2E9C-101B-9397-08002B2CF9AE}" pid="6" name="MSIP_Label_1689ff65-c46b-482d-991c-de3cc8c3b259_Method">
    <vt:lpwstr>Privileged</vt:lpwstr>
  </property>
  <property fmtid="{D5CDD505-2E9C-101B-9397-08002B2CF9AE}" pid="7" name="MSIP_Label_1689ff65-c46b-482d-991c-de3cc8c3b259_Name">
    <vt:lpwstr>Confidential - TH Internal Use Only</vt:lpwstr>
  </property>
  <property fmtid="{D5CDD505-2E9C-101B-9397-08002B2CF9AE}" pid="8" name="MSIP_Label_1689ff65-c46b-482d-991c-de3cc8c3b259_SiteId">
    <vt:lpwstr>cecf09d6-44f1-4c40-95a1-cbafb9319d75</vt:lpwstr>
  </property>
  <property fmtid="{D5CDD505-2E9C-101B-9397-08002B2CF9AE}" pid="9" name="MSIP_Label_1689ff65-c46b-482d-991c-de3cc8c3b259_ActionId">
    <vt:lpwstr>8937fb12-6919-46c9-be50-a9470b09f096</vt:lpwstr>
  </property>
  <property fmtid="{D5CDD505-2E9C-101B-9397-08002B2CF9AE}" pid="10" name="MSIP_Label_1689ff65-c46b-482d-991c-de3cc8c3b259_ContentBits">
    <vt:lpwstr>0</vt:lpwstr>
  </property>
  <property fmtid="{D5CDD505-2E9C-101B-9397-08002B2CF9AE}" pid="11" name="ContentTypeId">
    <vt:lpwstr>0x0101002EDAACFF67256049A485179023DD9F32</vt:lpwstr>
  </property>
  <property fmtid="{D5CDD505-2E9C-101B-9397-08002B2CF9AE}" pid="12" name="Order">
    <vt:r8>560300</vt:r8>
  </property>
  <property fmtid="{D5CDD505-2E9C-101B-9397-08002B2CF9AE}" pid="13" name="xd_ProgID">
    <vt:lpwstr/>
  </property>
  <property fmtid="{D5CDD505-2E9C-101B-9397-08002B2CF9AE}" pid="14" name="TemplateUrl">
    <vt:lpwstr/>
  </property>
  <property fmtid="{D5CDD505-2E9C-101B-9397-08002B2CF9AE}" pid="15" name="_CopySource">
    <vt:lpwstr>https://myhydro.torontohydro.com/divisions/regulatorylegal/2025RateApp/Exhibits/2024 Interrogatories (IRs)/IRR Exhibit 2A/0. OEB Staff/2A-Staff-109/2A-Staff-109_Appendix B_2A_T06_S02,3 - OEBAppendices 2-FA, FB - GPMC.xlsx</vt:lpwstr>
  </property>
</Properties>
</file>