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Center Wellington\CWH COS 2025  Nov 2023\Models\Final May 1 Unlinked\"/>
    </mc:Choice>
  </mc:AlternateContent>
  <xr:revisionPtr revIDLastSave="0" documentId="13_ncr:1_{96CD2F7A-C1EC-40BE-B6BA-0177D25122C6}" xr6:coauthVersionLast="47" xr6:coauthVersionMax="47" xr10:uidLastSave="{00000000-0000-0000-0000-000000000000}"/>
  <bookViews>
    <workbookView xWindow="1170" yWindow="15" windowWidth="28140" windowHeight="15465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M15" i="4" l="1"/>
  <c r="M16" i="4"/>
  <c r="M10" i="4"/>
  <c r="M20" i="4"/>
  <c r="M21" i="4"/>
  <c r="M37" i="4"/>
  <c r="L20" i="4" l="1"/>
  <c r="L21" i="4"/>
  <c r="L22" i="4"/>
  <c r="I16" i="4"/>
  <c r="J16" i="4"/>
  <c r="K16" i="4" s="1"/>
  <c r="L16" i="4" s="1"/>
  <c r="I15" i="4"/>
  <c r="J15" i="4"/>
  <c r="K15" i="4"/>
  <c r="L15" i="4"/>
  <c r="I10" i="4"/>
  <c r="J10" i="4"/>
  <c r="K10" i="4"/>
  <c r="L10" i="4"/>
  <c r="I37" i="4"/>
  <c r="J37" i="4"/>
  <c r="K37" i="4" s="1"/>
  <c r="L37" i="4" s="1"/>
  <c r="K20" i="4" l="1"/>
  <c r="K22" i="4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l="1"/>
  <c r="G67" i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G22" i="4" l="1"/>
  <c r="H22" i="4" s="1"/>
  <c r="I22" i="4" s="1"/>
  <c r="J22" i="4" s="1"/>
  <c r="M110" i="1" s="1"/>
  <c r="H21" i="4"/>
  <c r="J21" i="4" s="1"/>
  <c r="K21" i="4" s="1"/>
  <c r="H20" i="4"/>
  <c r="I20" i="4" s="1"/>
  <c r="J20" i="4" s="1"/>
  <c r="G122" i="4"/>
  <c r="G36" i="4" s="1"/>
  <c r="G123" i="4"/>
  <c r="H123" i="4" s="1"/>
  <c r="I123" i="4" s="1"/>
  <c r="J123" i="4" s="1"/>
  <c r="K123" i="4" s="1"/>
  <c r="L123" i="4" s="1"/>
  <c r="M123" i="4" s="1"/>
  <c r="G45" i="4"/>
  <c r="G46" i="4"/>
  <c r="G47" i="4"/>
  <c r="G48" i="4"/>
  <c r="G50" i="4"/>
  <c r="G51" i="4"/>
  <c r="G52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5" i="4" s="1"/>
  <c r="G44" i="4"/>
  <c r="G14" i="4"/>
  <c r="G15" i="4"/>
  <c r="G16" i="4"/>
  <c r="H16" i="4" s="1"/>
  <c r="G13" i="4"/>
  <c r="G10" i="4"/>
  <c r="H10" i="4" s="1"/>
  <c r="M93" i="1" s="1"/>
  <c r="M115" i="1" s="1"/>
  <c r="G9" i="4"/>
  <c r="L222" i="1"/>
  <c r="F10" i="5"/>
  <c r="M145" i="1" l="1"/>
  <c r="M157" i="1" s="1"/>
  <c r="H145" i="1"/>
  <c r="H110" i="4"/>
  <c r="H15" i="4"/>
  <c r="M98" i="1" s="1"/>
  <c r="M130" i="1" s="1"/>
  <c r="H113" i="4"/>
  <c r="G121" i="4"/>
  <c r="H115" i="4"/>
  <c r="G120" i="4"/>
  <c r="M97" i="1"/>
  <c r="M96" i="1"/>
  <c r="G119" i="4"/>
  <c r="M92" i="1"/>
  <c r="M114" i="1" s="1"/>
  <c r="H92" i="4"/>
  <c r="H87" i="4"/>
  <c r="G29" i="4"/>
  <c r="M99" i="1"/>
  <c r="M142" i="1"/>
  <c r="H135" i="1"/>
  <c r="G37" i="4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37" i="4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7" i="4"/>
  <c r="I115" i="4"/>
  <c r="I113" i="4"/>
  <c r="I79" i="4"/>
  <c r="H121" i="4"/>
  <c r="H97" i="1"/>
  <c r="H155" i="1" s="1"/>
  <c r="H209" i="1" s="1"/>
  <c r="H213" i="1" s="1"/>
  <c r="I92" i="4"/>
  <c r="H120" i="4"/>
  <c r="H98" i="1"/>
  <c r="H130" i="1" s="1"/>
  <c r="I110" i="4"/>
  <c r="H122" i="4"/>
  <c r="H119" i="4"/>
  <c r="H79" i="4"/>
  <c r="H65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6" i="4" l="1"/>
  <c r="H129" i="1"/>
  <c r="I65" i="4"/>
  <c r="I116" i="4" s="1"/>
  <c r="J110" i="4"/>
  <c r="I121" i="4"/>
  <c r="J115" i="4"/>
  <c r="I122" i="4"/>
  <c r="I119" i="4"/>
  <c r="J92" i="4"/>
  <c r="J113" i="4"/>
  <c r="I120" i="4"/>
  <c r="J87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35" i="4" l="1"/>
  <c r="I27" i="4" s="1"/>
  <c r="H29" i="4"/>
  <c r="H31" i="4" s="1"/>
  <c r="H35" i="4"/>
  <c r="H27" i="4" s="1"/>
  <c r="I29" i="4"/>
  <c r="K92" i="4"/>
  <c r="K65" i="4"/>
  <c r="J122" i="4"/>
  <c r="J119" i="4"/>
  <c r="J121" i="4"/>
  <c r="J79" i="4"/>
  <c r="J120" i="4"/>
  <c r="K110" i="4"/>
  <c r="K115" i="4"/>
  <c r="K87" i="4"/>
  <c r="J65" i="4"/>
  <c r="K113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5" i="4" l="1"/>
  <c r="L115" i="4"/>
  <c r="K121" i="4"/>
  <c r="K79" i="4"/>
  <c r="K116" i="4" s="1"/>
  <c r="K35" i="4" s="1"/>
  <c r="K27" i="4" s="1"/>
  <c r="L110" i="4"/>
  <c r="M110" i="4"/>
  <c r="M87" i="4"/>
  <c r="L87" i="4"/>
  <c r="K122" i="4"/>
  <c r="K119" i="4"/>
  <c r="L113" i="4"/>
  <c r="M113" i="4"/>
  <c r="J116" i="4"/>
  <c r="J35" i="4" s="1"/>
  <c r="K120" i="4"/>
  <c r="M92" i="4"/>
  <c r="L92" i="4"/>
  <c r="H89" i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29" i="4" l="1"/>
  <c r="J31" i="4" s="1"/>
  <c r="J89" i="1" s="1"/>
  <c r="J107" i="1" s="1"/>
  <c r="J27" i="4"/>
  <c r="H256" i="1"/>
  <c r="G10" i="5"/>
  <c r="K29" i="4"/>
  <c r="L122" i="4"/>
  <c r="L119" i="4"/>
  <c r="L121" i="4"/>
  <c r="L79" i="4"/>
  <c r="L65" i="4"/>
  <c r="M120" i="4"/>
  <c r="L120" i="4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6" i="4" l="1"/>
  <c r="M121" i="4"/>
  <c r="M79" i="4"/>
  <c r="M65" i="4"/>
  <c r="M122" i="4"/>
  <c r="M119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29" i="4" l="1"/>
  <c r="L31" i="4" s="1"/>
  <c r="L89" i="1" s="1"/>
  <c r="L107" i="1" s="1"/>
  <c r="L35" i="4"/>
  <c r="L27" i="4" s="1"/>
  <c r="M116" i="4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29" i="4" l="1"/>
  <c r="M31" i="4" s="1"/>
  <c r="M89" i="1" s="1"/>
  <c r="M107" i="1" s="1"/>
  <c r="M35" i="4"/>
  <c r="M27" i="4" s="1"/>
  <c r="L219" i="1"/>
  <c r="L212" i="1"/>
  <c r="M247" i="1"/>
  <c r="M152" i="1"/>
  <c r="M206" i="1" s="1"/>
  <c r="L119" i="1"/>
  <c r="L121" i="1" s="1"/>
  <c r="L256" i="1" s="1"/>
  <c r="M117" i="1"/>
  <c r="M118" i="1" s="1"/>
  <c r="M119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121" i="1" l="1"/>
  <c r="M256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L14" i="5" s="1"/>
  <c r="L16" i="5" s="1"/>
  <c r="M261" i="1"/>
  <c r="J18" i="5"/>
  <c r="J24" i="5" s="1"/>
  <c r="J22" i="5"/>
  <c r="K10" i="5"/>
  <c r="K14" i="5" s="1"/>
  <c r="K16" i="5" s="1"/>
  <c r="L18" i="5" l="1"/>
  <c r="L24" i="5" s="1"/>
  <c r="L22" i="5"/>
  <c r="K18" i="5"/>
  <c r="K24" i="5" s="1"/>
  <c r="K22" i="5"/>
</calcChain>
</file>

<file path=xl/sharedStrings.xml><?xml version="1.0" encoding="utf-8"?>
<sst xmlns="http://schemas.openxmlformats.org/spreadsheetml/2006/main" count="512" uniqueCount="268">
  <si>
    <t>Data Required for Cost Benchmarking</t>
  </si>
  <si>
    <t>Select LDC from Dropdown Box:</t>
  </si>
  <si>
    <t>Centre Wellington Hydro Ltd.</t>
  </si>
  <si>
    <t>History</t>
  </si>
  <si>
    <t>Bridge Year</t>
  </si>
  <si>
    <t>Test Year</t>
  </si>
  <si>
    <t>Additonal Years for Custom IR Filings</t>
  </si>
  <si>
    <t>Required Item</t>
  </si>
  <si>
    <t>The values provided for 2021-2026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</si>
  <si>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</si>
  <si>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</si>
  <si>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</si>
  <si>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</si>
  <si>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</si>
  <si>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</si>
  <si>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</si>
  <si>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</si>
  <si>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</si>
  <si>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</si>
  <si>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</si>
  <si>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</si>
  <si>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default values provided reflect recent historical growth.</t>
  </si>
  <si>
    <t>Growth in Economy-wide Inflation</t>
  </si>
  <si>
    <t>Rate of Return (WACC)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</si>
  <si>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</si>
  <si>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</si>
  <si>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</si>
  <si>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</si>
  <si>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</si>
  <si>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</si>
  <si>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</si>
  <si>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</si>
  <si>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</si>
  <si>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</si>
  <si>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</si>
  <si>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</si>
  <si>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</si>
  <si>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</si>
  <si>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</si>
  <si>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</si>
  <si>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</si>
  <si>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</si>
  <si>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</si>
  <si>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</si>
  <si>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</si>
  <si>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</si>
  <si>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</si>
  <si>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</si>
  <si>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</si>
  <si>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</si>
  <si>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</si>
  <si>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Subtransmission Feeders - Operation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</si>
  <si>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</si>
  <si>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</si>
  <si>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</si>
  <si>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</si>
  <si>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</si>
  <si>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</si>
  <si>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</si>
  <si>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</si>
  <si>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</si>
  <si>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</si>
  <si>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</si>
  <si>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</si>
  <si>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</si>
  <si>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</si>
  <si>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</si>
  <si>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</si>
  <si>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</si>
  <si>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</si>
  <si>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</si>
  <si>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</si>
  <si>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</si>
  <si>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</si>
  <si>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</si>
  <si>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</si>
  <si>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</si>
  <si>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</si>
  <si>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</si>
  <si>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</si>
  <si>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</si>
  <si>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</si>
  <si>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</si>
  <si>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</si>
  <si>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</si>
  <si>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</si>
  <si>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</si>
  <si>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</si>
  <si>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</si>
  <si>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</si>
  <si>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</si>
  <si>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</si>
  <si>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</si>
  <si>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</si>
  <si>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</si>
  <si>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</si>
  <si>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</si>
  <si>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</si>
  <si>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</si>
  <si>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</si>
  <si>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</si>
  <si>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</si>
  <si>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</si>
  <si>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</si>
  <si>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</si>
  <si>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</si>
  <si>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</si>
  <si>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</si>
  <si>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</si>
  <si>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</si>
  <si>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</si>
  <si>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</si>
  <si>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</si>
  <si>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</si>
  <si>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</si>
  <si>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</si>
  <si>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</si>
  <si>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</si>
  <si>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</si>
  <si>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</si>
  <si>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</si>
  <si>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Selected LDC:</t>
  </si>
  <si>
    <t xml:space="preserve">  Click to Choose an LDC</t>
  </si>
  <si>
    <t>Alectra Utilities Corporation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</si>
  <si>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</si>
  <si>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</si>
  <si>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</si>
  <si>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</si>
  <si>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</si>
  <si>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</si>
  <si>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Chapleau Public Utilities Corporation</t>
  </si>
  <si>
    <t>Cooperative Hydro Embrun Inc.</t>
  </si>
  <si>
    <t>E.L.K. Energy Inc.</t>
  </si>
  <si>
    <t>Elexicon Energy Inc.</t>
  </si>
  <si>
    <t xml:space="preserve">Energy+ Inc. </t>
  </si>
  <si>
    <t>Entegrus Powerlines Inc.</t>
  </si>
  <si>
    <t>ENWIN Utilities Ltd.</t>
  </si>
  <si>
    <t>EPCOR Electricity Distribution Ontario Inc.</t>
  </si>
  <si>
    <t>ERTH Power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</si>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</sst>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2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0" fillId="6" borderId="6" xfId="1" applyNumberFormat="1" applyFont="1" applyFill="1" applyBorder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tabSelected="1" topLeftCell="A88" zoomScale="90" zoomScaleNormal="90" workbookViewId="0">
      <selection activeCell="M69" sqref="M69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2" style="9" customWidth="1"/>
    <col min="15" max="15" width="69.42578125" customWidth="1"/>
  </cols>
  <sheetData>
    <row r="2" spans="2:15" ht="23.25" x14ac:dyDescent="0.35">
      <c r="C2" s="212" t="s">
        <v>0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15" ht="19.5" customHeight="1" x14ac:dyDescent="0.25">
      <c r="C3" s="213" t="str">
        <f>IF(F5="Click to Choose an LDC","",F5)</f>
        <v>Centre Wellington Hydro Ltd.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15" ht="19.5" customHeight="1" thickBot="1" x14ac:dyDescent="0.3">
      <c r="C4" s="78"/>
      <c r="D4" s="78"/>
      <c r="E4" s="208"/>
      <c r="F4" s="208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1</v>
      </c>
      <c r="E5" s="9"/>
      <c r="F5" s="89" t="s">
        <v>2</v>
      </c>
      <c r="G5" s="2" t="s">
        <v>3</v>
      </c>
      <c r="H5" s="2" t="s">
        <v>3</v>
      </c>
      <c r="I5" s="2" t="s">
        <v>4</v>
      </c>
      <c r="J5" s="2" t="s">
        <v>5</v>
      </c>
      <c r="K5" s="214" t="s">
        <v>6</v>
      </c>
      <c r="L5" s="214"/>
      <c r="M5" s="214"/>
      <c r="O5" s="4"/>
    </row>
    <row r="6" spans="2:15" ht="36" customHeight="1" x14ac:dyDescent="0.35">
      <c r="B6" s="4" t="s">
        <v>7</v>
      </c>
      <c r="C6" s="59"/>
      <c r="G6" s="2">
        <v>2019</v>
      </c>
      <c r="H6" s="2">
        <f>G6+1</f>
        <v>2020</v>
      </c>
      <c r="I6" s="2">
        <f t="shared" ref="I6:M6" si="0">H6+1</f>
        <v>2021</v>
      </c>
      <c r="J6" s="2">
        <f t="shared" si="0"/>
        <v>2022</v>
      </c>
      <c r="K6" s="2">
        <f t="shared" si="0"/>
        <v>2023</v>
      </c>
      <c r="L6" s="2">
        <f t="shared" si="0"/>
        <v>2024</v>
      </c>
      <c r="M6" s="2">
        <f t="shared" si="0"/>
        <v>2025</v>
      </c>
      <c r="N6" s="94" t="s">
        <v>8</v>
      </c>
      <c r="O6" s="2"/>
    </row>
    <row r="8" spans="2:15" x14ac:dyDescent="0.2">
      <c r="C8" s="8" t="s">
        <v>9</v>
      </c>
      <c r="D8" s="8"/>
      <c r="E8" s="2"/>
      <c r="H8" s="214"/>
      <c r="I8" s="214"/>
      <c r="J8" s="214"/>
      <c r="K8" s="214"/>
      <c r="L8" s="214"/>
      <c r="M8" s="214"/>
    </row>
    <row r="9" spans="2:15" x14ac:dyDescent="0.2">
      <c r="B9" s="2">
        <v>1</v>
      </c>
      <c r="D9" s="9" t="s">
        <v>10</v>
      </c>
      <c r="G9" s="54">
        <f>'Benchmarking Calculations'!G92</f>
        <v>1948108.46</v>
      </c>
      <c r="H9" s="81">
        <v>649271.3899999999</v>
      </c>
      <c r="I9" s="81">
        <v>667872.87999999989</v>
      </c>
      <c r="J9" s="81">
        <v>821827.57</v>
      </c>
      <c r="K9" s="81">
        <v>1201589.05</v>
      </c>
      <c r="L9" s="81">
        <v>3001496</v>
      </c>
      <c r="M9" s="81">
        <v>1318200</v>
      </c>
      <c r="N9" s="9" t="s">
        <v>11</v>
      </c>
      <c r="O9" s="56"/>
    </row>
    <row r="10" spans="2:15" x14ac:dyDescent="0.2">
      <c r="B10" s="2">
        <v>2</v>
      </c>
      <c r="D10" s="9" t="s">
        <v>12</v>
      </c>
      <c r="G10" s="54">
        <f>'Benchmarking Calculations'!G93</f>
        <v>225269.16</v>
      </c>
      <c r="H10" s="209">
        <f>G10</f>
        <v>225269.16</v>
      </c>
      <c r="I10" s="209">
        <f t="shared" ref="I10:M10" si="1">H10</f>
        <v>225269.16</v>
      </c>
      <c r="J10" s="209">
        <f t="shared" si="1"/>
        <v>225269.16</v>
      </c>
      <c r="K10" s="209">
        <f t="shared" si="1"/>
        <v>225269.16</v>
      </c>
      <c r="L10" s="209">
        <f t="shared" si="1"/>
        <v>225269.16</v>
      </c>
      <c r="M10" s="209">
        <f t="shared" si="1"/>
        <v>225269.16</v>
      </c>
      <c r="N10" s="9" t="s">
        <v>11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14</v>
      </c>
      <c r="G13" s="54">
        <f>'Benchmarking Calculations'!G96</f>
        <v>7156</v>
      </c>
      <c r="H13" s="81">
        <v>7244.6666666666661</v>
      </c>
      <c r="I13" s="81">
        <v>7356.4166666666661</v>
      </c>
      <c r="J13" s="81">
        <v>7465.833333333333</v>
      </c>
      <c r="K13" s="81">
        <v>7498.0833333333339</v>
      </c>
      <c r="L13" s="81">
        <v>7593.6885648235639</v>
      </c>
      <c r="M13" s="81">
        <v>7690.520522722878</v>
      </c>
      <c r="N13" s="9" t="s">
        <v>11</v>
      </c>
      <c r="O13" s="56"/>
    </row>
    <row r="14" spans="2:15" x14ac:dyDescent="0.2">
      <c r="B14" s="2">
        <v>4</v>
      </c>
      <c r="D14" t="s">
        <v>15</v>
      </c>
      <c r="G14" s="54">
        <f>'Benchmarking Calculations'!G97</f>
        <v>139072664.70999998</v>
      </c>
      <c r="H14" s="81">
        <v>138883589.40000001</v>
      </c>
      <c r="I14" s="81">
        <v>143567973.22999999</v>
      </c>
      <c r="J14" s="81">
        <v>144326882.88</v>
      </c>
      <c r="K14" s="81">
        <v>142192699.02000001</v>
      </c>
      <c r="L14" s="81">
        <v>139058352.97448114</v>
      </c>
      <c r="M14" s="81">
        <v>139321297.66517532</v>
      </c>
      <c r="N14" s="9" t="s">
        <v>11</v>
      </c>
      <c r="O14" s="56"/>
    </row>
    <row r="15" spans="2:15" x14ac:dyDescent="0.2">
      <c r="B15" s="2">
        <v>5</v>
      </c>
      <c r="D15" t="s">
        <v>16</v>
      </c>
      <c r="G15" s="54">
        <f>'Benchmarking Calculations'!G98</f>
        <v>24218</v>
      </c>
      <c r="H15" s="209">
        <f t="shared" ref="H15:H16" si="2">G15</f>
        <v>24218</v>
      </c>
      <c r="I15" s="209">
        <f t="shared" ref="I15:I16" si="3">H15</f>
        <v>24218</v>
      </c>
      <c r="J15" s="209">
        <f t="shared" ref="J15:J16" si="4">I15</f>
        <v>24218</v>
      </c>
      <c r="K15" s="209">
        <f t="shared" ref="K15:K16" si="5">J15</f>
        <v>24218</v>
      </c>
      <c r="L15" s="209">
        <f t="shared" ref="L15:M16" si="6">K15</f>
        <v>24218</v>
      </c>
      <c r="M15" s="209">
        <f t="shared" si="6"/>
        <v>24218</v>
      </c>
      <c r="N15" s="9" t="s">
        <v>11</v>
      </c>
      <c r="O15" s="56"/>
    </row>
    <row r="16" spans="2:15" x14ac:dyDescent="0.2">
      <c r="B16" s="2">
        <v>6</v>
      </c>
      <c r="D16" s="9" t="s">
        <v>17</v>
      </c>
      <c r="G16" s="54">
        <f>'Benchmarking Calculations'!G99</f>
        <v>159</v>
      </c>
      <c r="H16" s="209">
        <f t="shared" si="2"/>
        <v>159</v>
      </c>
      <c r="I16" s="209">
        <f t="shared" si="3"/>
        <v>159</v>
      </c>
      <c r="J16" s="209">
        <f t="shared" si="4"/>
        <v>159</v>
      </c>
      <c r="K16" s="209">
        <f t="shared" si="5"/>
        <v>159</v>
      </c>
      <c r="L16" s="209">
        <f t="shared" si="6"/>
        <v>159</v>
      </c>
      <c r="M16" s="209">
        <f t="shared" si="6"/>
        <v>159</v>
      </c>
      <c r="N16" s="9" t="s">
        <v>11</v>
      </c>
      <c r="O16" s="56"/>
    </row>
    <row r="17" spans="2:15" x14ac:dyDescent="0.2">
      <c r="B17" s="2">
        <v>7</v>
      </c>
      <c r="C17" s="2"/>
      <c r="D17" t="s">
        <v>18</v>
      </c>
      <c r="F17" s="9"/>
      <c r="G17" s="58">
        <f>'Benchmarking Calculations'!G145</f>
        <v>0.12163009404388715</v>
      </c>
      <c r="H17" s="207">
        <v>0.01</v>
      </c>
      <c r="I17" s="207">
        <v>0.01</v>
      </c>
      <c r="J17" s="207">
        <v>0.01</v>
      </c>
      <c r="K17" s="207">
        <v>0.01</v>
      </c>
      <c r="L17" s="207">
        <v>0.01</v>
      </c>
      <c r="M17" s="207">
        <v>0.01</v>
      </c>
      <c r="N17" s="9" t="s">
        <v>11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19</v>
      </c>
      <c r="F19" s="9"/>
      <c r="G19" s="34"/>
      <c r="H19" s="214"/>
      <c r="I19" s="214"/>
      <c r="J19" s="214"/>
      <c r="K19" s="214"/>
      <c r="L19" s="214"/>
      <c r="M19" s="214"/>
    </row>
    <row r="20" spans="2:15" x14ac:dyDescent="0.2">
      <c r="B20" s="2">
        <v>8</v>
      </c>
      <c r="C20" s="2"/>
      <c r="D20" t="s">
        <v>20</v>
      </c>
      <c r="F20" s="9"/>
      <c r="G20" s="58">
        <v>2.7168734507591063E-2</v>
      </c>
      <c r="H20" s="80">
        <f>G20</f>
        <v>2.7168734507591063E-2</v>
      </c>
      <c r="I20" s="80">
        <f t="shared" ref="I20:M20" si="7">H20</f>
        <v>2.7168734507591063E-2</v>
      </c>
      <c r="J20" s="80">
        <f t="shared" si="7"/>
        <v>2.7168734507591063E-2</v>
      </c>
      <c r="K20" s="80">
        <f t="shared" si="7"/>
        <v>2.7168734507591063E-2</v>
      </c>
      <c r="L20" s="80">
        <f t="shared" si="7"/>
        <v>2.7168734507591063E-2</v>
      </c>
      <c r="M20" s="80">
        <f t="shared" si="7"/>
        <v>2.7168734507591063E-2</v>
      </c>
      <c r="N20" s="9" t="s">
        <v>21</v>
      </c>
    </row>
    <row r="21" spans="2:15" ht="14.25" customHeight="1" x14ac:dyDescent="0.2">
      <c r="B21" s="2">
        <v>9</v>
      </c>
      <c r="C21" s="2"/>
      <c r="D21" t="s">
        <v>22</v>
      </c>
      <c r="F21" s="9"/>
      <c r="G21" s="58">
        <v>1.9544596072970565E-2</v>
      </c>
      <c r="H21" s="80">
        <f t="shared" ref="H21:M22" si="8">G21</f>
        <v>1.9544596072970565E-2</v>
      </c>
      <c r="I21" s="80">
        <v>3.3000000000000002E-2</v>
      </c>
      <c r="J21" s="80">
        <f t="shared" si="8"/>
        <v>3.3000000000000002E-2</v>
      </c>
      <c r="K21" s="80">
        <f t="shared" si="8"/>
        <v>3.3000000000000002E-2</v>
      </c>
      <c r="L21" s="80">
        <f t="shared" si="8"/>
        <v>3.3000000000000002E-2</v>
      </c>
      <c r="M21" s="80">
        <f t="shared" si="8"/>
        <v>3.3000000000000002E-2</v>
      </c>
      <c r="N21" s="9" t="s">
        <v>21</v>
      </c>
    </row>
    <row r="22" spans="2:15" x14ac:dyDescent="0.2">
      <c r="B22" s="2">
        <v>10</v>
      </c>
      <c r="C22" s="2"/>
      <c r="D22" t="s">
        <v>23</v>
      </c>
      <c r="F22" s="9"/>
      <c r="G22" s="58">
        <f>'Benchmarking Calculations'!G110</f>
        <v>6.0176E-2</v>
      </c>
      <c r="H22" s="80">
        <f t="shared" si="8"/>
        <v>6.0176E-2</v>
      </c>
      <c r="I22" s="80">
        <f t="shared" si="8"/>
        <v>6.0176E-2</v>
      </c>
      <c r="J22" s="80">
        <f t="shared" si="8"/>
        <v>6.0176E-2</v>
      </c>
      <c r="K22" s="80">
        <f t="shared" si="8"/>
        <v>6.0176E-2</v>
      </c>
      <c r="L22" s="80">
        <f t="shared" si="8"/>
        <v>6.0176E-2</v>
      </c>
      <c r="M22" s="80">
        <v>6.5000000000000002E-2</v>
      </c>
      <c r="N22" s="9" t="s">
        <v>11</v>
      </c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24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25</v>
      </c>
      <c r="F27" s="8" t="s">
        <v>26</v>
      </c>
      <c r="G27" s="34">
        <f>G35-G36+G37</f>
        <v>2602316.9699999993</v>
      </c>
      <c r="H27" s="34">
        <f t="shared" ref="H27:M27" si="9">H35-H36+H37</f>
        <v>2407297.41</v>
      </c>
      <c r="I27" s="34">
        <f t="shared" si="9"/>
        <v>2402402.2999999998</v>
      </c>
      <c r="J27" s="34">
        <f>J35-J36+J37</f>
        <v>2668396.1500000004</v>
      </c>
      <c r="K27" s="34">
        <f t="shared" si="9"/>
        <v>2725367.6900000004</v>
      </c>
      <c r="L27" s="34">
        <f t="shared" si="9"/>
        <v>2901569.18</v>
      </c>
      <c r="M27" s="34">
        <f t="shared" si="9"/>
        <v>3085520.18</v>
      </c>
      <c r="N27" s="9" t="s">
        <v>27</v>
      </c>
    </row>
    <row r="28" spans="2:15" ht="13.5" thickBot="1" x14ac:dyDescent="0.25">
      <c r="B28" s="9" t="s">
        <v>28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29</v>
      </c>
      <c r="F29" s="8" t="s">
        <v>30</v>
      </c>
      <c r="G29" s="34">
        <f>G116-G122+G123</f>
        <v>2602316.9699999993</v>
      </c>
      <c r="H29" s="34">
        <f>H116-H122+H123</f>
        <v>2407297.41</v>
      </c>
      <c r="I29" s="34">
        <f t="shared" ref="I29:M29" si="10">I116-I122+I123</f>
        <v>2402402.2999999998</v>
      </c>
      <c r="J29" s="34">
        <f t="shared" si="10"/>
        <v>2668396.1500000004</v>
      </c>
      <c r="K29" s="34">
        <f t="shared" si="10"/>
        <v>2725367.6900000004</v>
      </c>
      <c r="L29" s="34">
        <f t="shared" si="10"/>
        <v>2901569.18</v>
      </c>
      <c r="M29" s="34">
        <f t="shared" si="10"/>
        <v>3085520.18</v>
      </c>
      <c r="N29" s="9" t="s">
        <v>27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31</v>
      </c>
      <c r="F31" s="9"/>
      <c r="G31" s="34">
        <f t="shared" ref="G31:M31" si="11">IF($E$27="Y",G27,IF($E$29="Y",G29,"Error: Please enter Y for one method"))</f>
        <v>2602316.9699999993</v>
      </c>
      <c r="H31" s="34">
        <f>IF($E$27="Y",H27,IF($E$29="Y",H29,"Error: Please enter Y for one method"))</f>
        <v>2407297.41</v>
      </c>
      <c r="I31" s="34">
        <f t="shared" si="11"/>
        <v>2402402.2999999998</v>
      </c>
      <c r="J31" s="34">
        <f t="shared" si="11"/>
        <v>2668396.1500000004</v>
      </c>
      <c r="K31" s="34">
        <f t="shared" si="11"/>
        <v>2725367.6900000004</v>
      </c>
      <c r="L31" s="34">
        <f t="shared" si="11"/>
        <v>2901569.18</v>
      </c>
      <c r="M31" s="34">
        <f t="shared" si="11"/>
        <v>3085520.18</v>
      </c>
      <c r="N31" s="9" t="s">
        <v>27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32</v>
      </c>
      <c r="G34" s="54"/>
      <c r="H34" s="211" t="s">
        <v>33</v>
      </c>
      <c r="I34" s="211"/>
      <c r="J34" s="211"/>
      <c r="K34" s="211"/>
      <c r="L34" s="211"/>
      <c r="M34" s="211"/>
      <c r="N34" s="98"/>
    </row>
    <row r="35" spans="3:27" x14ac:dyDescent="0.2">
      <c r="C35" s="97"/>
      <c r="D35" s="111" t="s">
        <v>34</v>
      </c>
      <c r="E35" t="s">
        <v>35</v>
      </c>
      <c r="G35" s="17">
        <f>G116</f>
        <v>2560824.7799999993</v>
      </c>
      <c r="H35" s="81">
        <f>H116</f>
        <v>2365805.2200000002</v>
      </c>
      <c r="I35" s="81">
        <f t="shared" ref="I35:M35" si="12">I116</f>
        <v>2360910.11</v>
      </c>
      <c r="J35" s="81">
        <f t="shared" si="12"/>
        <v>2626903.9600000004</v>
      </c>
      <c r="K35" s="81">
        <f t="shared" si="12"/>
        <v>2683875.5000000005</v>
      </c>
      <c r="L35" s="81">
        <f t="shared" si="12"/>
        <v>2860076.99</v>
      </c>
      <c r="M35" s="81">
        <f t="shared" si="12"/>
        <v>3044027.99</v>
      </c>
      <c r="N35" s="98" t="s">
        <v>11</v>
      </c>
    </row>
    <row r="36" spans="3:27" x14ac:dyDescent="0.2">
      <c r="C36" s="97"/>
      <c r="D36" s="111" t="s">
        <v>36</v>
      </c>
      <c r="E36" t="s">
        <v>37</v>
      </c>
      <c r="G36" s="34">
        <f>G122</f>
        <v>0</v>
      </c>
      <c r="H36" s="81"/>
      <c r="I36" s="81"/>
      <c r="J36" s="77"/>
      <c r="K36" s="77"/>
      <c r="L36" s="77"/>
      <c r="M36" s="77"/>
      <c r="N36" s="98" t="s">
        <v>11</v>
      </c>
    </row>
    <row r="37" spans="3:27" x14ac:dyDescent="0.2">
      <c r="C37" s="97"/>
      <c r="D37" s="111" t="s">
        <v>38</v>
      </c>
      <c r="E37" t="s">
        <v>39</v>
      </c>
      <c r="G37" s="34">
        <f>G123</f>
        <v>41492.189999999995</v>
      </c>
      <c r="H37" s="81">
        <f>G37</f>
        <v>41492.189999999995</v>
      </c>
      <c r="I37" s="81">
        <f t="shared" ref="I37:M37" si="13">H37</f>
        <v>41492.189999999995</v>
      </c>
      <c r="J37" s="81">
        <f t="shared" si="13"/>
        <v>41492.189999999995</v>
      </c>
      <c r="K37" s="81">
        <f t="shared" si="13"/>
        <v>41492.189999999995</v>
      </c>
      <c r="L37" s="81">
        <f t="shared" si="13"/>
        <v>41492.189999999995</v>
      </c>
      <c r="M37" s="81">
        <f t="shared" si="13"/>
        <v>41492.189999999995</v>
      </c>
      <c r="N37" s="98" t="s">
        <v>11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10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3:27" x14ac:dyDescent="0.2">
      <c r="C41" s="97"/>
      <c r="D41" s="8" t="s">
        <v>40</v>
      </c>
      <c r="N41" s="98"/>
      <c r="O41" s="210"/>
    </row>
    <row r="42" spans="3:27" x14ac:dyDescent="0.2">
      <c r="C42" s="50"/>
      <c r="N42" s="98"/>
      <c r="O42" s="210"/>
    </row>
    <row r="43" spans="3:27" x14ac:dyDescent="0.2">
      <c r="C43" s="102"/>
      <c r="D43" s="8" t="s">
        <v>41</v>
      </c>
      <c r="E43" s="8"/>
      <c r="F43" s="2"/>
      <c r="N43" s="98"/>
      <c r="O43" s="210"/>
    </row>
    <row r="44" spans="3:27" x14ac:dyDescent="0.2">
      <c r="C44" s="102"/>
      <c r="E44" s="9">
        <v>5005</v>
      </c>
      <c r="F44" s="94" t="s">
        <v>42</v>
      </c>
      <c r="G44" s="38">
        <f>'Benchmarking Calculations'!G10</f>
        <v>67939.12</v>
      </c>
      <c r="H44" s="86">
        <v>69281.61</v>
      </c>
      <c r="I44" s="86">
        <v>94525.06</v>
      </c>
      <c r="J44" s="86">
        <v>102980.8</v>
      </c>
      <c r="K44" s="86">
        <v>137361.92000000001</v>
      </c>
      <c r="L44" s="86">
        <v>118687</v>
      </c>
      <c r="M44" s="86">
        <v>122248</v>
      </c>
      <c r="N44" s="98" t="s">
        <v>11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43</v>
      </c>
      <c r="G45" s="38">
        <f>'Benchmarking Calculations'!G11</f>
        <v>13532.76</v>
      </c>
      <c r="H45" s="86">
        <v>9796.09</v>
      </c>
      <c r="I45" s="86">
        <v>8495.26</v>
      </c>
      <c r="J45" s="86">
        <v>22662.62</v>
      </c>
      <c r="K45" s="86">
        <v>13507.73</v>
      </c>
      <c r="L45" s="86">
        <v>22524</v>
      </c>
      <c r="M45" s="86">
        <v>21560</v>
      </c>
      <c r="N45" s="98" t="s">
        <v>11</v>
      </c>
    </row>
    <row r="46" spans="3:27" x14ac:dyDescent="0.2">
      <c r="C46" s="102"/>
      <c r="E46" s="9">
        <v>5012</v>
      </c>
      <c r="F46" s="94" t="s">
        <v>44</v>
      </c>
      <c r="G46" s="38">
        <f>'Benchmarking Calculations'!G12</f>
        <v>74652.72</v>
      </c>
      <c r="H46" s="86">
        <v>61193.54</v>
      </c>
      <c r="I46" s="86">
        <v>63915.79</v>
      </c>
      <c r="J46" s="86">
        <v>74342.820000000007</v>
      </c>
      <c r="K46" s="86">
        <v>63905.69</v>
      </c>
      <c r="L46" s="86">
        <v>62847</v>
      </c>
      <c r="M46" s="86">
        <v>64571</v>
      </c>
      <c r="N46" s="98" t="s">
        <v>11</v>
      </c>
    </row>
    <row r="47" spans="3:27" x14ac:dyDescent="0.2">
      <c r="C47" s="102"/>
      <c r="E47" s="9">
        <v>5014</v>
      </c>
      <c r="F47" s="94" t="s">
        <v>45</v>
      </c>
      <c r="G47" s="38">
        <f>'Benchmarking Calculations'!G13</f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98" t="s">
        <v>11</v>
      </c>
    </row>
    <row r="48" spans="3:27" ht="25.5" x14ac:dyDescent="0.2">
      <c r="C48" s="102"/>
      <c r="E48" s="9">
        <v>5015</v>
      </c>
      <c r="F48" s="94" t="s">
        <v>46</v>
      </c>
      <c r="G48" s="38">
        <f>'Benchmarking Calculations'!G14</f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86">
        <v>0</v>
      </c>
      <c r="N48" s="98" t="s">
        <v>11</v>
      </c>
    </row>
    <row r="49" spans="3:14" x14ac:dyDescent="0.2">
      <c r="C49" s="102"/>
      <c r="E49" s="9">
        <v>5016</v>
      </c>
      <c r="F49" s="94" t="s">
        <v>47</v>
      </c>
      <c r="G49" s="38">
        <f>'Benchmarking Calculations'!G15</f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98" t="s">
        <v>11</v>
      </c>
    </row>
    <row r="50" spans="3:14" ht="25.5" x14ac:dyDescent="0.2">
      <c r="C50" s="102"/>
      <c r="E50" s="9">
        <v>5017</v>
      </c>
      <c r="F50" s="94" t="s">
        <v>48</v>
      </c>
      <c r="G50" s="38">
        <f>'Benchmarking Calculations'!G16</f>
        <v>13862.88</v>
      </c>
      <c r="H50" s="86">
        <v>17111.91</v>
      </c>
      <c r="I50" s="86">
        <v>20543</v>
      </c>
      <c r="J50" s="86">
        <v>23563</v>
      </c>
      <c r="K50" s="86">
        <v>25874.91</v>
      </c>
      <c r="L50" s="86">
        <v>30800</v>
      </c>
      <c r="M50" s="86">
        <v>32340</v>
      </c>
      <c r="N50" s="98" t="s">
        <v>11</v>
      </c>
    </row>
    <row r="51" spans="3:14" ht="25.5" x14ac:dyDescent="0.2">
      <c r="C51" s="102"/>
      <c r="E51" s="9">
        <v>5020</v>
      </c>
      <c r="F51" s="94" t="s">
        <v>49</v>
      </c>
      <c r="G51" s="38">
        <f>'Benchmarking Calculations'!G17</f>
        <v>5649.51</v>
      </c>
      <c r="H51" s="86">
        <v>1307.0899999999999</v>
      </c>
      <c r="I51" s="86">
        <v>4554.7</v>
      </c>
      <c r="J51" s="86">
        <v>889.93</v>
      </c>
      <c r="K51" s="86">
        <v>207.85</v>
      </c>
      <c r="L51" s="86">
        <v>2142</v>
      </c>
      <c r="M51" s="86">
        <v>1955</v>
      </c>
      <c r="N51" s="98" t="s">
        <v>11</v>
      </c>
    </row>
    <row r="52" spans="3:14" ht="25.5" x14ac:dyDescent="0.2">
      <c r="C52" s="102"/>
      <c r="E52" s="9">
        <v>5025</v>
      </c>
      <c r="F52" s="94" t="s">
        <v>50</v>
      </c>
      <c r="G52" s="38">
        <f>'Benchmarking Calculations'!G18</f>
        <v>7613.65</v>
      </c>
      <c r="H52" s="86">
        <v>9524.41</v>
      </c>
      <c r="I52" s="86">
        <v>16049.16</v>
      </c>
      <c r="J52" s="86">
        <v>12992</v>
      </c>
      <c r="K52" s="86">
        <v>9231</v>
      </c>
      <c r="L52" s="86">
        <v>9750</v>
      </c>
      <c r="M52" s="86">
        <v>9945</v>
      </c>
      <c r="N52" s="98" t="s">
        <v>11</v>
      </c>
    </row>
    <row r="53" spans="3:14" x14ac:dyDescent="0.2">
      <c r="C53" s="102"/>
      <c r="E53" s="9">
        <v>5030</v>
      </c>
      <c r="F53" s="94" t="s">
        <v>51</v>
      </c>
      <c r="G53" s="38">
        <v>0</v>
      </c>
      <c r="H53" s="86">
        <v>0</v>
      </c>
      <c r="I53" s="86">
        <v>0</v>
      </c>
      <c r="J53" s="86">
        <v>0</v>
      </c>
      <c r="K53" s="86">
        <v>0</v>
      </c>
      <c r="L53" s="86">
        <v>0</v>
      </c>
      <c r="M53" s="86">
        <v>0</v>
      </c>
      <c r="N53" s="98"/>
    </row>
    <row r="54" spans="3:14" x14ac:dyDescent="0.2">
      <c r="C54" s="102"/>
      <c r="E54" s="9">
        <v>5035</v>
      </c>
      <c r="F54" s="94" t="s">
        <v>52</v>
      </c>
      <c r="G54" s="38">
        <f>'Benchmarking Calculations'!G19</f>
        <v>2367.9</v>
      </c>
      <c r="H54" s="86">
        <v>0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98" t="s">
        <v>11</v>
      </c>
    </row>
    <row r="55" spans="3:14" ht="25.5" x14ac:dyDescent="0.2">
      <c r="C55" s="102"/>
      <c r="E55" s="9">
        <v>5040</v>
      </c>
      <c r="F55" s="94" t="s">
        <v>53</v>
      </c>
      <c r="G55" s="38">
        <f>'Benchmarking Calculations'!G20</f>
        <v>0</v>
      </c>
      <c r="H55" s="86">
        <v>0</v>
      </c>
      <c r="I55" s="86">
        <v>0</v>
      </c>
      <c r="J55" s="86">
        <v>0</v>
      </c>
      <c r="K55" s="86">
        <v>0</v>
      </c>
      <c r="L55" s="86">
        <v>0</v>
      </c>
      <c r="M55" s="86">
        <v>0</v>
      </c>
      <c r="N55" s="98" t="s">
        <v>11</v>
      </c>
    </row>
    <row r="56" spans="3:14" ht="25.5" x14ac:dyDescent="0.2">
      <c r="C56" s="102"/>
      <c r="E56" s="9">
        <v>5045</v>
      </c>
      <c r="F56" s="94" t="s">
        <v>54</v>
      </c>
      <c r="G56" s="38">
        <f>'Benchmarking Calculations'!G21</f>
        <v>0</v>
      </c>
      <c r="H56" s="86">
        <v>1460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98" t="s">
        <v>11</v>
      </c>
    </row>
    <row r="57" spans="3:14" x14ac:dyDescent="0.2">
      <c r="C57" s="102"/>
      <c r="E57" s="9">
        <v>5055</v>
      </c>
      <c r="F57" s="94" t="s">
        <v>55</v>
      </c>
      <c r="G57" s="38">
        <f>'Benchmarking Calculations'!G22</f>
        <v>9324.66</v>
      </c>
      <c r="H57" s="86">
        <v>0</v>
      </c>
      <c r="I57" s="86">
        <v>0</v>
      </c>
      <c r="J57" s="86">
        <v>0</v>
      </c>
      <c r="K57" s="86">
        <v>5210.21</v>
      </c>
      <c r="L57" s="86">
        <v>10511</v>
      </c>
      <c r="M57" s="86">
        <v>10826</v>
      </c>
      <c r="N57" s="98" t="s">
        <v>11</v>
      </c>
    </row>
    <row r="58" spans="3:14" x14ac:dyDescent="0.2">
      <c r="C58" s="102"/>
      <c r="E58" s="9">
        <v>5065</v>
      </c>
      <c r="F58" s="94" t="s">
        <v>56</v>
      </c>
      <c r="G58" s="38">
        <f>'Benchmarking Calculations'!G23</f>
        <v>97098.21</v>
      </c>
      <c r="H58" s="86">
        <v>93787.32</v>
      </c>
      <c r="I58" s="86">
        <v>71479.759999999995</v>
      </c>
      <c r="J58" s="86">
        <v>75069.259999999995</v>
      </c>
      <c r="K58" s="86">
        <v>68365</v>
      </c>
      <c r="L58" s="86">
        <v>67406</v>
      </c>
      <c r="M58" s="86">
        <v>75961</v>
      </c>
      <c r="N58" s="98" t="s">
        <v>11</v>
      </c>
    </row>
    <row r="59" spans="3:14" x14ac:dyDescent="0.2">
      <c r="C59" s="102"/>
      <c r="E59" s="9">
        <v>5070</v>
      </c>
      <c r="F59" s="94" t="s">
        <v>57</v>
      </c>
      <c r="G59" s="38">
        <f>'Benchmarking Calculations'!G24</f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98" t="s">
        <v>11</v>
      </c>
    </row>
    <row r="60" spans="3:14" ht="25.5" x14ac:dyDescent="0.2">
      <c r="C60" s="102"/>
      <c r="E60" s="9">
        <v>5075</v>
      </c>
      <c r="F60" s="94" t="s">
        <v>58</v>
      </c>
      <c r="G60" s="38">
        <f>'Benchmarking Calculations'!G25</f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98" t="s">
        <v>11</v>
      </c>
    </row>
    <row r="61" spans="3:14" x14ac:dyDescent="0.2">
      <c r="C61" s="102"/>
      <c r="E61" s="9">
        <v>5085</v>
      </c>
      <c r="F61" s="94" t="s">
        <v>59</v>
      </c>
      <c r="G61" s="38">
        <f>'Benchmarking Calculations'!G26</f>
        <v>46868.3</v>
      </c>
      <c r="H61" s="86">
        <v>117989.86</v>
      </c>
      <c r="I61" s="86">
        <v>55791.25</v>
      </c>
      <c r="J61" s="86">
        <v>110924.99</v>
      </c>
      <c r="K61" s="86">
        <v>90645.84</v>
      </c>
      <c r="L61" s="86">
        <v>105726</v>
      </c>
      <c r="M61" s="86">
        <v>136300</v>
      </c>
      <c r="N61" s="98" t="s">
        <v>11</v>
      </c>
    </row>
    <row r="62" spans="3:14" ht="25.5" x14ac:dyDescent="0.2">
      <c r="C62" s="102"/>
      <c r="E62" s="9">
        <v>5090</v>
      </c>
      <c r="F62" s="94" t="s">
        <v>60</v>
      </c>
      <c r="G62" s="38">
        <f>'Benchmarking Calculations'!G27</f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98" t="s">
        <v>11</v>
      </c>
    </row>
    <row r="63" spans="3:14" ht="25.5" x14ac:dyDescent="0.2">
      <c r="C63" s="102"/>
      <c r="E63" s="9">
        <v>5095</v>
      </c>
      <c r="F63" s="94" t="s">
        <v>61</v>
      </c>
      <c r="G63" s="38">
        <f>'Benchmarking Calculations'!G28</f>
        <v>8091.51</v>
      </c>
      <c r="H63" s="86">
        <v>11133.59</v>
      </c>
      <c r="I63" s="86">
        <v>11586.36</v>
      </c>
      <c r="J63" s="86">
        <v>11706</v>
      </c>
      <c r="K63" s="86">
        <v>11003</v>
      </c>
      <c r="L63" s="86">
        <v>11500</v>
      </c>
      <c r="M63" s="86">
        <v>11730</v>
      </c>
      <c r="N63" s="98" t="s">
        <v>11</v>
      </c>
    </row>
    <row r="64" spans="3:14" x14ac:dyDescent="0.2">
      <c r="C64" s="102"/>
      <c r="E64" s="70">
        <v>5096</v>
      </c>
      <c r="F64" s="110" t="s">
        <v>62</v>
      </c>
      <c r="G64" s="71">
        <f>'Benchmarking Calculations'!G29</f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 s="86">
        <v>0</v>
      </c>
      <c r="N64" s="98" t="s">
        <v>11</v>
      </c>
    </row>
    <row r="65" spans="3:14" x14ac:dyDescent="0.2">
      <c r="C65" s="102"/>
      <c r="E65" s="12"/>
      <c r="F65" s="13" t="s">
        <v>63</v>
      </c>
      <c r="G65" s="69">
        <f>'Benchmarking Calculations'!G30</f>
        <v>347001.22</v>
      </c>
      <c r="H65" s="52">
        <f>SUM(H44:H64)</f>
        <v>392585.42</v>
      </c>
      <c r="I65" s="52">
        <f t="shared" ref="I65:M65" si="14">SUM(I44:I64)</f>
        <v>346940.33999999997</v>
      </c>
      <c r="J65" s="52">
        <f t="shared" si="14"/>
        <v>435131.42</v>
      </c>
      <c r="K65" s="52">
        <f t="shared" si="14"/>
        <v>425313.15</v>
      </c>
      <c r="L65" s="52">
        <f t="shared" si="14"/>
        <v>441893</v>
      </c>
      <c r="M65" s="52">
        <f t="shared" si="14"/>
        <v>487436</v>
      </c>
      <c r="N65" s="98" t="s">
        <v>27</v>
      </c>
    </row>
    <row r="66" spans="3:14" x14ac:dyDescent="0.2">
      <c r="C66" s="102"/>
      <c r="E66" s="9">
        <v>5105</v>
      </c>
      <c r="F66" s="94" t="s">
        <v>64</v>
      </c>
      <c r="G66" s="38">
        <f>'Benchmarking Calculations'!G31</f>
        <v>16975.310000000001</v>
      </c>
      <c r="H66" s="86">
        <v>18800.919999999998</v>
      </c>
      <c r="I66" s="86">
        <v>20905.740000000002</v>
      </c>
      <c r="J66" s="86">
        <v>21706.14</v>
      </c>
      <c r="K66" s="86">
        <v>33882.050000000003</v>
      </c>
      <c r="L66" s="86">
        <v>23177</v>
      </c>
      <c r="M66" s="86">
        <v>23872</v>
      </c>
      <c r="N66" s="98" t="s">
        <v>11</v>
      </c>
    </row>
    <row r="67" spans="3:14" x14ac:dyDescent="0.2">
      <c r="C67" s="102"/>
      <c r="E67" s="9">
        <v>5110</v>
      </c>
      <c r="F67" s="94" t="s">
        <v>65</v>
      </c>
      <c r="G67" s="38">
        <f>'Benchmarking Calculations'!G32</f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98" t="s">
        <v>11</v>
      </c>
    </row>
    <row r="68" spans="3:14" x14ac:dyDescent="0.2">
      <c r="C68" s="102"/>
      <c r="E68" s="9">
        <v>5112</v>
      </c>
      <c r="F68" s="94" t="s">
        <v>66</v>
      </c>
      <c r="G68" s="38">
        <f>'Benchmarking Calculations'!G33</f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98" t="s">
        <v>11</v>
      </c>
    </row>
    <row r="69" spans="3:14" x14ac:dyDescent="0.2">
      <c r="C69" s="102"/>
      <c r="E69" s="9">
        <v>5114</v>
      </c>
      <c r="F69" s="94" t="s">
        <v>67</v>
      </c>
      <c r="G69" s="38">
        <f>'Benchmarking Calculations'!G34</f>
        <v>69134.48</v>
      </c>
      <c r="H69" s="86">
        <v>37094.379999999997</v>
      </c>
      <c r="I69" s="86">
        <v>25432.75</v>
      </c>
      <c r="J69" s="86">
        <v>31337.27</v>
      </c>
      <c r="K69" s="86">
        <v>36958.89</v>
      </c>
      <c r="L69" s="86">
        <v>24488</v>
      </c>
      <c r="M69" s="86">
        <v>23339</v>
      </c>
      <c r="N69" s="98" t="s">
        <v>11</v>
      </c>
    </row>
    <row r="70" spans="3:14" x14ac:dyDescent="0.2">
      <c r="C70" s="102"/>
      <c r="E70" s="9">
        <v>5120</v>
      </c>
      <c r="F70" s="94" t="s">
        <v>68</v>
      </c>
      <c r="G70" s="38">
        <f>'Benchmarking Calculations'!G35</f>
        <v>60396.36</v>
      </c>
      <c r="H70" s="86">
        <v>26940.31</v>
      </c>
      <c r="I70" s="86">
        <v>21062.26</v>
      </c>
      <c r="J70" s="86">
        <v>44284.83</v>
      </c>
      <c r="K70" s="86">
        <v>30150.49</v>
      </c>
      <c r="L70" s="86">
        <v>39119</v>
      </c>
      <c r="M70" s="86">
        <v>40037</v>
      </c>
      <c r="N70" s="98" t="s">
        <v>11</v>
      </c>
    </row>
    <row r="71" spans="3:14" x14ac:dyDescent="0.2">
      <c r="C71" s="102"/>
      <c r="E71" s="9">
        <v>5125</v>
      </c>
      <c r="F71" s="94" t="s">
        <v>69</v>
      </c>
      <c r="G71" s="38">
        <f>'Benchmarking Calculations'!G36</f>
        <v>42826.38</v>
      </c>
      <c r="H71" s="86">
        <v>17401.46</v>
      </c>
      <c r="I71" s="86">
        <v>18356.59</v>
      </c>
      <c r="J71" s="86">
        <v>16906.71</v>
      </c>
      <c r="K71" s="86">
        <v>44489.99</v>
      </c>
      <c r="L71" s="86">
        <v>17097</v>
      </c>
      <c r="M71" s="86">
        <v>17588</v>
      </c>
      <c r="N71" s="98" t="s">
        <v>11</v>
      </c>
    </row>
    <row r="72" spans="3:14" x14ac:dyDescent="0.2">
      <c r="C72" s="102"/>
      <c r="E72" s="9">
        <v>5130</v>
      </c>
      <c r="F72" s="94" t="s">
        <v>70</v>
      </c>
      <c r="G72" s="38">
        <f>'Benchmarking Calculations'!G37</f>
        <v>48978.79</v>
      </c>
      <c r="H72" s="86">
        <v>33138.58</v>
      </c>
      <c r="I72" s="86">
        <v>78207.06</v>
      </c>
      <c r="J72" s="86">
        <v>106332.72</v>
      </c>
      <c r="K72" s="86">
        <v>85578.01</v>
      </c>
      <c r="L72" s="86">
        <v>76062</v>
      </c>
      <c r="M72" s="86">
        <v>78152</v>
      </c>
      <c r="N72" s="98" t="s">
        <v>11</v>
      </c>
    </row>
    <row r="73" spans="3:14" ht="25.5" x14ac:dyDescent="0.2">
      <c r="C73" s="102"/>
      <c r="E73" s="9">
        <v>5135</v>
      </c>
      <c r="F73" s="94" t="s">
        <v>71</v>
      </c>
      <c r="G73" s="38">
        <f>'Benchmarking Calculations'!G38</f>
        <v>42737.54</v>
      </c>
      <c r="H73" s="86">
        <v>52013.16</v>
      </c>
      <c r="I73" s="86">
        <v>61537.18</v>
      </c>
      <c r="J73" s="86">
        <v>64445.1</v>
      </c>
      <c r="K73" s="86">
        <v>90182.15</v>
      </c>
      <c r="L73" s="86">
        <v>110092</v>
      </c>
      <c r="M73" s="86">
        <v>113347</v>
      </c>
      <c r="N73" s="98" t="s">
        <v>11</v>
      </c>
    </row>
    <row r="74" spans="3:14" x14ac:dyDescent="0.2">
      <c r="C74" s="102"/>
      <c r="E74" s="9">
        <v>5145</v>
      </c>
      <c r="F74" s="94" t="s">
        <v>72</v>
      </c>
      <c r="G74" s="38">
        <f>'Benchmarking Calculations'!G39</f>
        <v>1490.93</v>
      </c>
      <c r="H74" s="86">
        <v>378.4</v>
      </c>
      <c r="I74" s="86">
        <v>0</v>
      </c>
      <c r="J74" s="86">
        <v>3060</v>
      </c>
      <c r="K74" s="86">
        <v>1934.87</v>
      </c>
      <c r="L74" s="86">
        <v>1000</v>
      </c>
      <c r="M74" s="86">
        <v>1000</v>
      </c>
      <c r="N74" s="98" t="s">
        <v>11</v>
      </c>
    </row>
    <row r="75" spans="3:14" ht="25.5" x14ac:dyDescent="0.2">
      <c r="C75" s="102"/>
      <c r="E75" s="9">
        <v>5150</v>
      </c>
      <c r="F75" s="94" t="s">
        <v>73</v>
      </c>
      <c r="G75" s="38">
        <f>'Benchmarking Calculations'!G40</f>
        <v>35171.269999999997</v>
      </c>
      <c r="H75" s="86">
        <v>9103.57</v>
      </c>
      <c r="I75" s="86">
        <v>1331.13</v>
      </c>
      <c r="J75" s="86">
        <v>403.95</v>
      </c>
      <c r="K75" s="86">
        <v>1877.97</v>
      </c>
      <c r="L75" s="86">
        <v>7074</v>
      </c>
      <c r="M75" s="86">
        <v>7259</v>
      </c>
      <c r="N75" s="98" t="s">
        <v>11</v>
      </c>
    </row>
    <row r="76" spans="3:14" x14ac:dyDescent="0.2">
      <c r="C76" s="102"/>
      <c r="E76" s="9">
        <v>5155</v>
      </c>
      <c r="F76" s="94" t="s">
        <v>74</v>
      </c>
      <c r="G76" s="38">
        <f>'Benchmarking Calculations'!G41</f>
        <v>134226</v>
      </c>
      <c r="H76" s="86">
        <v>159786.54999999999</v>
      </c>
      <c r="I76" s="86">
        <v>84402.53</v>
      </c>
      <c r="J76" s="86">
        <v>116558.56</v>
      </c>
      <c r="K76" s="86">
        <v>97848.26</v>
      </c>
      <c r="L76" s="86">
        <v>114324</v>
      </c>
      <c r="M76" s="86">
        <v>116732</v>
      </c>
      <c r="N76" s="98" t="s">
        <v>11</v>
      </c>
    </row>
    <row r="77" spans="3:14" x14ac:dyDescent="0.2">
      <c r="C77" s="102"/>
      <c r="E77" s="9">
        <v>5160</v>
      </c>
      <c r="F77" s="94" t="s">
        <v>75</v>
      </c>
      <c r="G77" s="38">
        <f>'Benchmarking Calculations'!G42</f>
        <v>52054.6</v>
      </c>
      <c r="H77" s="86">
        <v>29749.81</v>
      </c>
      <c r="I77" s="86">
        <v>31017.22</v>
      </c>
      <c r="J77" s="86">
        <v>48105.33</v>
      </c>
      <c r="K77" s="86">
        <v>51234.02</v>
      </c>
      <c r="L77" s="86">
        <v>49400</v>
      </c>
      <c r="M77" s="86">
        <v>46648</v>
      </c>
      <c r="N77" s="98" t="s">
        <v>11</v>
      </c>
    </row>
    <row r="78" spans="3:14" x14ac:dyDescent="0.2">
      <c r="C78" s="102"/>
      <c r="E78" s="70">
        <v>5175</v>
      </c>
      <c r="F78" s="110" t="s">
        <v>76</v>
      </c>
      <c r="G78" s="71">
        <f>'Benchmarking Calculations'!G43</f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98" t="s">
        <v>11</v>
      </c>
    </row>
    <row r="79" spans="3:14" x14ac:dyDescent="0.2">
      <c r="C79" s="102"/>
      <c r="E79" s="12"/>
      <c r="F79" s="13" t="s">
        <v>77</v>
      </c>
      <c r="G79" s="69">
        <f>'Benchmarking Calculations'!G44</f>
        <v>503991.66</v>
      </c>
      <c r="H79" s="52">
        <f>SUM(H66:H78)</f>
        <v>384407.14</v>
      </c>
      <c r="I79" s="52">
        <f t="shared" ref="I79:M79" si="15">SUM(I66:I78)</f>
        <v>342252.45999999996</v>
      </c>
      <c r="J79" s="52">
        <f t="shared" si="15"/>
        <v>453140.61000000004</v>
      </c>
      <c r="K79" s="52">
        <f t="shared" si="15"/>
        <v>474136.69999999995</v>
      </c>
      <c r="L79" s="52">
        <f t="shared" si="15"/>
        <v>461833</v>
      </c>
      <c r="M79" s="52">
        <f t="shared" si="15"/>
        <v>467974</v>
      </c>
      <c r="N79" s="98" t="s">
        <v>27</v>
      </c>
    </row>
    <row r="80" spans="3:14" x14ac:dyDescent="0.2">
      <c r="C80" s="102"/>
      <c r="E80" s="9">
        <v>5305</v>
      </c>
      <c r="F80" s="9" t="s">
        <v>78</v>
      </c>
      <c r="G80" s="38">
        <f>'Benchmarking Calculations'!G45</f>
        <v>64735.97</v>
      </c>
      <c r="H80" s="86">
        <v>67049.36</v>
      </c>
      <c r="I80" s="86">
        <v>73090.240000000005</v>
      </c>
      <c r="J80" s="86">
        <v>77156.33</v>
      </c>
      <c r="K80" s="86">
        <v>67894.11</v>
      </c>
      <c r="L80" s="86">
        <v>82908</v>
      </c>
      <c r="M80" s="86">
        <v>88689</v>
      </c>
      <c r="N80" s="98" t="s">
        <v>11</v>
      </c>
    </row>
    <row r="81" spans="3:14" x14ac:dyDescent="0.2">
      <c r="C81" s="102"/>
      <c r="E81" s="9">
        <v>5310</v>
      </c>
      <c r="F81" s="9" t="s">
        <v>79</v>
      </c>
      <c r="G81" s="38">
        <f>'Benchmarking Calculations'!G46</f>
        <v>116105.83</v>
      </c>
      <c r="H81" s="86">
        <v>116034.92</v>
      </c>
      <c r="I81" s="86">
        <v>117460.55</v>
      </c>
      <c r="J81" s="86">
        <v>116587.56</v>
      </c>
      <c r="K81" s="86">
        <v>119705.85</v>
      </c>
      <c r="L81" s="86">
        <v>125904</v>
      </c>
      <c r="M81" s="86">
        <v>129128</v>
      </c>
      <c r="N81" s="98" t="s">
        <v>11</v>
      </c>
    </row>
    <row r="82" spans="3:14" x14ac:dyDescent="0.2">
      <c r="C82" s="102"/>
      <c r="E82" s="9">
        <v>5315</v>
      </c>
      <c r="F82" s="9" t="s">
        <v>80</v>
      </c>
      <c r="G82" s="38">
        <f>'Benchmarking Calculations'!G47</f>
        <v>263944.15000000002</v>
      </c>
      <c r="H82" s="86">
        <v>281314.28999999998</v>
      </c>
      <c r="I82" s="86">
        <v>312299.88</v>
      </c>
      <c r="J82" s="86">
        <v>336890.4</v>
      </c>
      <c r="K82" s="86">
        <v>333437.48</v>
      </c>
      <c r="L82" s="86">
        <v>359410</v>
      </c>
      <c r="M82" s="86">
        <v>372766</v>
      </c>
      <c r="N82" s="98" t="s">
        <v>11</v>
      </c>
    </row>
    <row r="83" spans="3:14" x14ac:dyDescent="0.2">
      <c r="C83" s="102"/>
      <c r="E83" s="9">
        <v>5320</v>
      </c>
      <c r="F83" s="9" t="s">
        <v>81</v>
      </c>
      <c r="G83" s="38">
        <f>'Benchmarking Calculations'!G48</f>
        <v>87082.09</v>
      </c>
      <c r="H83" s="86">
        <v>91644.88</v>
      </c>
      <c r="I83" s="86">
        <v>90150.57</v>
      </c>
      <c r="J83" s="86">
        <v>100434.53</v>
      </c>
      <c r="K83" s="86">
        <v>93513.83</v>
      </c>
      <c r="L83" s="86">
        <v>112689</v>
      </c>
      <c r="M83" s="86">
        <v>116305</v>
      </c>
      <c r="N83" s="98" t="s">
        <v>11</v>
      </c>
    </row>
    <row r="84" spans="3:14" x14ac:dyDescent="0.2">
      <c r="C84" s="102"/>
      <c r="E84" s="9">
        <v>5325</v>
      </c>
      <c r="F84" s="9" t="s">
        <v>82</v>
      </c>
      <c r="G84" s="38">
        <f>'Benchmarking Calculations'!G49</f>
        <v>-110.56</v>
      </c>
      <c r="H84" s="86">
        <v>0.06</v>
      </c>
      <c r="I84" s="86">
        <v>0.08</v>
      </c>
      <c r="J84" s="86">
        <v>0</v>
      </c>
      <c r="K84" s="86">
        <v>1.02</v>
      </c>
      <c r="L84" s="86">
        <v>0</v>
      </c>
      <c r="M84" s="86">
        <v>0</v>
      </c>
      <c r="N84" s="98" t="s">
        <v>11</v>
      </c>
    </row>
    <row r="85" spans="3:14" x14ac:dyDescent="0.2">
      <c r="C85" s="102"/>
      <c r="E85" s="9">
        <v>5330</v>
      </c>
      <c r="F85" s="9" t="s">
        <v>83</v>
      </c>
      <c r="G85" s="38">
        <f>'Benchmarking Calculations'!G50</f>
        <v>0</v>
      </c>
      <c r="H85" s="86"/>
      <c r="I85" s="86"/>
      <c r="J85" s="86"/>
      <c r="K85" s="86"/>
      <c r="L85" s="86"/>
      <c r="M85" s="86"/>
      <c r="N85" s="98" t="s">
        <v>11</v>
      </c>
    </row>
    <row r="86" spans="3:14" x14ac:dyDescent="0.2">
      <c r="C86" s="102"/>
      <c r="E86" s="70">
        <v>5340</v>
      </c>
      <c r="F86" s="70" t="s">
        <v>84</v>
      </c>
      <c r="G86" s="71">
        <f>'Benchmarking Calculations'!G51</f>
        <v>0</v>
      </c>
      <c r="H86" s="86"/>
      <c r="I86" s="86"/>
      <c r="J86" s="86"/>
      <c r="K86" s="86"/>
      <c r="L86" s="86"/>
      <c r="M86" s="86"/>
      <c r="N86" s="98" t="s">
        <v>11</v>
      </c>
    </row>
    <row r="87" spans="3:14" x14ac:dyDescent="0.2">
      <c r="C87" s="102"/>
      <c r="E87" s="12"/>
      <c r="F87" s="13" t="s">
        <v>85</v>
      </c>
      <c r="G87" s="69">
        <f>'Benchmarking Calculations'!G52</f>
        <v>531757.48</v>
      </c>
      <c r="H87" s="52">
        <f>SUM(H80:H86)</f>
        <v>556043.51</v>
      </c>
      <c r="I87" s="52">
        <f t="shared" ref="I87:M87" si="16">SUM(I80:I86)</f>
        <v>593001.31999999995</v>
      </c>
      <c r="J87" s="52">
        <f t="shared" si="16"/>
        <v>631068.82000000007</v>
      </c>
      <c r="K87" s="52">
        <f t="shared" si="16"/>
        <v>614552.29</v>
      </c>
      <c r="L87" s="52">
        <f t="shared" si="16"/>
        <v>680911</v>
      </c>
      <c r="M87" s="52">
        <f t="shared" si="16"/>
        <v>706888</v>
      </c>
      <c r="N87" s="98" t="s">
        <v>27</v>
      </c>
    </row>
    <row r="88" spans="3:14" x14ac:dyDescent="0.2">
      <c r="C88" s="102"/>
      <c r="E88" s="9">
        <v>5405</v>
      </c>
      <c r="F88" s="9" t="s">
        <v>86</v>
      </c>
      <c r="G88" s="38">
        <f>'Benchmarking Calculations'!G53</f>
        <v>0</v>
      </c>
      <c r="H88" s="86">
        <v>0</v>
      </c>
      <c r="I88" s="86">
        <v>0</v>
      </c>
      <c r="J88" s="86">
        <v>0</v>
      </c>
      <c r="K88" s="86">
        <v>0</v>
      </c>
      <c r="L88" s="86">
        <v>0</v>
      </c>
      <c r="M88" s="86">
        <v>0</v>
      </c>
      <c r="N88" s="98" t="s">
        <v>11</v>
      </c>
    </row>
    <row r="89" spans="3:14" x14ac:dyDescent="0.2">
      <c r="C89" s="102"/>
      <c r="E89" s="9">
        <v>5410</v>
      </c>
      <c r="F89" s="9" t="s">
        <v>87</v>
      </c>
      <c r="G89" s="38">
        <f>'Benchmarking Calculations'!G54</f>
        <v>28895.45</v>
      </c>
      <c r="H89" s="86">
        <v>24322.94</v>
      </c>
      <c r="I89" s="86">
        <v>36666.58</v>
      </c>
      <c r="J89" s="86">
        <v>35460.74</v>
      </c>
      <c r="K89" s="86">
        <v>27581.3</v>
      </c>
      <c r="L89" s="86">
        <v>31124</v>
      </c>
      <c r="M89" s="86">
        <v>31560</v>
      </c>
      <c r="N89" s="98" t="s">
        <v>11</v>
      </c>
    </row>
    <row r="90" spans="3:14" x14ac:dyDescent="0.2">
      <c r="C90" s="102"/>
      <c r="E90" s="9">
        <v>5420</v>
      </c>
      <c r="F90" s="9" t="s">
        <v>88</v>
      </c>
      <c r="G90" s="38">
        <f>'Benchmarking Calculations'!G55</f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6">
        <v>0</v>
      </c>
      <c r="N90" s="98" t="s">
        <v>11</v>
      </c>
    </row>
    <row r="91" spans="3:14" x14ac:dyDescent="0.2">
      <c r="C91" s="102"/>
      <c r="E91" s="70">
        <v>5425</v>
      </c>
      <c r="F91" s="70" t="s">
        <v>89</v>
      </c>
      <c r="G91" s="71">
        <f>'Benchmarking Calculations'!G56</f>
        <v>3847.99</v>
      </c>
      <c r="H91" s="86">
        <v>3847.99</v>
      </c>
      <c r="I91" s="86">
        <v>3847.99</v>
      </c>
      <c r="J91" s="86">
        <v>3847.99</v>
      </c>
      <c r="K91" s="86">
        <v>3847.99</v>
      </c>
      <c r="L91" s="86">
        <v>3847.99</v>
      </c>
      <c r="M91" s="86">
        <v>3847.99</v>
      </c>
      <c r="N91" s="98" t="s">
        <v>11</v>
      </c>
    </row>
    <row r="92" spans="3:14" x14ac:dyDescent="0.2">
      <c r="C92" s="102"/>
      <c r="E92" s="12"/>
      <c r="F92" s="13" t="s">
        <v>90</v>
      </c>
      <c r="G92" s="69">
        <f>'Benchmarking Calculations'!G57</f>
        <v>32743.440000000002</v>
      </c>
      <c r="H92" s="52">
        <f>SUM(H88:H91)</f>
        <v>28170.93</v>
      </c>
      <c r="I92" s="52">
        <f t="shared" ref="I92:M92" si="17">SUM(I88:I91)</f>
        <v>40514.57</v>
      </c>
      <c r="J92" s="52">
        <f t="shared" si="17"/>
        <v>39308.729999999996</v>
      </c>
      <c r="K92" s="52">
        <f t="shared" si="17"/>
        <v>31429.29</v>
      </c>
      <c r="L92" s="52">
        <f t="shared" si="17"/>
        <v>34971.99</v>
      </c>
      <c r="M92" s="52">
        <f t="shared" si="17"/>
        <v>35407.99</v>
      </c>
      <c r="N92" s="98" t="s">
        <v>27</v>
      </c>
    </row>
    <row r="93" spans="3:14" x14ac:dyDescent="0.2">
      <c r="C93" s="102"/>
      <c r="E93" s="9">
        <v>5605</v>
      </c>
      <c r="F93" s="9" t="s">
        <v>91</v>
      </c>
      <c r="G93" s="38">
        <f>'Benchmarking Calculations'!G58</f>
        <v>0</v>
      </c>
      <c r="H93" s="86">
        <v>0</v>
      </c>
      <c r="I93" s="86">
        <v>0</v>
      </c>
      <c r="J93" s="86">
        <v>0</v>
      </c>
      <c r="K93" s="86">
        <v>0</v>
      </c>
      <c r="L93" s="86">
        <v>0</v>
      </c>
      <c r="M93" s="86">
        <v>0</v>
      </c>
      <c r="N93" s="98" t="s">
        <v>11</v>
      </c>
    </row>
    <row r="94" spans="3:14" x14ac:dyDescent="0.2">
      <c r="C94" s="102"/>
      <c r="E94" s="9">
        <v>5610</v>
      </c>
      <c r="F94" s="9" t="s">
        <v>92</v>
      </c>
      <c r="G94" s="38">
        <f>'Benchmarking Calculations'!G59</f>
        <v>386193.26</v>
      </c>
      <c r="H94" s="86">
        <v>370815.63</v>
      </c>
      <c r="I94" s="86">
        <v>386539.43</v>
      </c>
      <c r="J94" s="86">
        <v>397204.92</v>
      </c>
      <c r="K94" s="86">
        <v>412447.95</v>
      </c>
      <c r="L94" s="86">
        <v>435993</v>
      </c>
      <c r="M94" s="86">
        <v>453356</v>
      </c>
      <c r="N94" s="98" t="s">
        <v>11</v>
      </c>
    </row>
    <row r="95" spans="3:14" x14ac:dyDescent="0.2">
      <c r="C95" s="102"/>
      <c r="E95" s="9">
        <v>5615</v>
      </c>
      <c r="F95" s="9" t="s">
        <v>93</v>
      </c>
      <c r="G95" s="38">
        <f>'Benchmarking Calculations'!G60</f>
        <v>279391.99</v>
      </c>
      <c r="H95" s="86">
        <v>221941.2</v>
      </c>
      <c r="I95" s="86">
        <v>225565</v>
      </c>
      <c r="J95" s="86">
        <v>243273.72</v>
      </c>
      <c r="K95" s="86">
        <v>263744.33</v>
      </c>
      <c r="L95" s="86">
        <v>281970</v>
      </c>
      <c r="M95" s="86">
        <v>315363</v>
      </c>
      <c r="N95" s="98" t="s">
        <v>11</v>
      </c>
    </row>
    <row r="96" spans="3:14" x14ac:dyDescent="0.2">
      <c r="C96" s="102"/>
      <c r="E96" s="9">
        <v>5620</v>
      </c>
      <c r="F96" s="9" t="s">
        <v>94</v>
      </c>
      <c r="G96" s="38">
        <f>'Benchmarking Calculations'!G61</f>
        <v>101467.71</v>
      </c>
      <c r="H96" s="86">
        <v>99961.279999999999</v>
      </c>
      <c r="I96" s="86">
        <v>100521.01</v>
      </c>
      <c r="J96" s="86">
        <v>91404.41</v>
      </c>
      <c r="K96" s="86">
        <v>131311.04999999999</v>
      </c>
      <c r="L96" s="86">
        <v>161988</v>
      </c>
      <c r="M96" s="86">
        <v>166848</v>
      </c>
      <c r="N96" s="98" t="s">
        <v>11</v>
      </c>
    </row>
    <row r="97" spans="3:14" x14ac:dyDescent="0.2">
      <c r="C97" s="102"/>
      <c r="E97" s="9">
        <v>5625</v>
      </c>
      <c r="F97" s="9" t="s">
        <v>95</v>
      </c>
      <c r="G97" s="38">
        <f>'Benchmarking Calculations'!G62</f>
        <v>0</v>
      </c>
      <c r="H97" s="86">
        <v>0</v>
      </c>
      <c r="I97" s="86">
        <v>0</v>
      </c>
      <c r="J97" s="86">
        <v>0</v>
      </c>
      <c r="K97" s="86">
        <v>0</v>
      </c>
      <c r="L97" s="86">
        <v>0</v>
      </c>
      <c r="M97" s="86">
        <v>0</v>
      </c>
      <c r="N97" s="98" t="s">
        <v>11</v>
      </c>
    </row>
    <row r="98" spans="3:14" x14ac:dyDescent="0.2">
      <c r="C98" s="102"/>
      <c r="E98" s="9">
        <v>5630</v>
      </c>
      <c r="F98" s="9" t="s">
        <v>96</v>
      </c>
      <c r="G98" s="38">
        <f>'Benchmarking Calculations'!G63</f>
        <v>59370.400000000001</v>
      </c>
      <c r="H98" s="86">
        <v>55081.120000000003</v>
      </c>
      <c r="I98" s="86">
        <v>60183.42</v>
      </c>
      <c r="J98" s="86">
        <v>58860.81</v>
      </c>
      <c r="K98" s="86">
        <v>67956.210000000006</v>
      </c>
      <c r="L98" s="86">
        <v>72900</v>
      </c>
      <c r="M98" s="86">
        <v>75816</v>
      </c>
      <c r="N98" s="98" t="s">
        <v>11</v>
      </c>
    </row>
    <row r="99" spans="3:14" x14ac:dyDescent="0.2">
      <c r="C99" s="102"/>
      <c r="E99" s="9">
        <v>5640</v>
      </c>
      <c r="F99" s="9" t="s">
        <v>97</v>
      </c>
      <c r="G99" s="38">
        <f>'Benchmarking Calculations'!G64</f>
        <v>37613.93</v>
      </c>
      <c r="H99" s="86">
        <v>42889.94</v>
      </c>
      <c r="I99" s="86">
        <v>36888.839999999997</v>
      </c>
      <c r="J99" s="86">
        <v>35038.92</v>
      </c>
      <c r="K99" s="86">
        <v>47699.3</v>
      </c>
      <c r="L99" s="86">
        <v>49100</v>
      </c>
      <c r="M99" s="86">
        <v>51555</v>
      </c>
      <c r="N99" s="98" t="s">
        <v>11</v>
      </c>
    </row>
    <row r="100" spans="3:14" x14ac:dyDescent="0.2">
      <c r="C100" s="102"/>
      <c r="E100" s="9">
        <v>5645</v>
      </c>
      <c r="F100" s="9" t="s">
        <v>98</v>
      </c>
      <c r="G100" s="38">
        <f>'Benchmarking Calculations'!G65</f>
        <v>0</v>
      </c>
      <c r="H100" s="86">
        <v>0</v>
      </c>
      <c r="I100" s="86">
        <v>0</v>
      </c>
      <c r="J100" s="86">
        <v>0</v>
      </c>
      <c r="K100" s="86">
        <v>0</v>
      </c>
      <c r="L100" s="86">
        <v>0</v>
      </c>
      <c r="M100" s="86">
        <v>0</v>
      </c>
      <c r="N100" s="98" t="s">
        <v>11</v>
      </c>
    </row>
    <row r="101" spans="3:14" x14ac:dyDescent="0.2">
      <c r="C101" s="102"/>
      <c r="E101" s="9">
        <v>5646</v>
      </c>
      <c r="F101" s="9" t="s">
        <v>99</v>
      </c>
      <c r="G101" s="38">
        <f>'Benchmarking Calculations'!G66</f>
        <v>12857.48</v>
      </c>
      <c r="H101" s="86">
        <v>0</v>
      </c>
      <c r="I101" s="86">
        <v>0</v>
      </c>
      <c r="J101" s="86">
        <v>0</v>
      </c>
      <c r="K101" s="86">
        <v>0</v>
      </c>
      <c r="L101" s="86">
        <v>0</v>
      </c>
      <c r="M101" s="86">
        <v>0</v>
      </c>
      <c r="N101" s="98" t="s">
        <v>11</v>
      </c>
    </row>
    <row r="102" spans="3:14" x14ac:dyDescent="0.2">
      <c r="C102" s="102"/>
      <c r="E102" s="9">
        <v>5647</v>
      </c>
      <c r="F102" s="9" t="s">
        <v>100</v>
      </c>
      <c r="G102" s="38">
        <f>'Benchmarking Calculations'!G67</f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0</v>
      </c>
      <c r="M102" s="86">
        <v>0</v>
      </c>
      <c r="N102" s="98" t="s">
        <v>11</v>
      </c>
    </row>
    <row r="103" spans="3:14" x14ac:dyDescent="0.2">
      <c r="C103" s="102"/>
      <c r="E103" s="9">
        <v>5650</v>
      </c>
      <c r="F103" s="9" t="s">
        <v>101</v>
      </c>
      <c r="G103" s="38">
        <f>'Benchmarking Calculations'!G68</f>
        <v>0</v>
      </c>
      <c r="H103" s="86">
        <v>0</v>
      </c>
      <c r="I103" s="86">
        <v>0</v>
      </c>
      <c r="J103" s="86">
        <v>0</v>
      </c>
      <c r="K103" s="86">
        <v>0</v>
      </c>
      <c r="L103" s="86">
        <v>0</v>
      </c>
      <c r="M103" s="86">
        <v>0</v>
      </c>
      <c r="N103" s="98" t="s">
        <v>11</v>
      </c>
    </row>
    <row r="104" spans="3:14" x14ac:dyDescent="0.2">
      <c r="C104" s="102"/>
      <c r="E104" s="9">
        <v>5655</v>
      </c>
      <c r="F104" s="9" t="s">
        <v>102</v>
      </c>
      <c r="G104" s="38">
        <f>'Benchmarking Calculations'!G69</f>
        <v>134588.07999999999</v>
      </c>
      <c r="H104" s="86">
        <v>0</v>
      </c>
      <c r="I104" s="86">
        <v>0</v>
      </c>
      <c r="J104" s="86">
        <v>0</v>
      </c>
      <c r="K104" s="86">
        <v>0</v>
      </c>
      <c r="L104" s="86">
        <v>0</v>
      </c>
      <c r="M104" s="86">
        <v>0</v>
      </c>
      <c r="N104" s="98" t="s">
        <v>11</v>
      </c>
    </row>
    <row r="105" spans="3:14" x14ac:dyDescent="0.2">
      <c r="C105" s="102"/>
      <c r="E105" s="9">
        <v>5665</v>
      </c>
      <c r="F105" s="9" t="s">
        <v>103</v>
      </c>
      <c r="G105" s="38">
        <f>'Benchmarking Calculations'!G70</f>
        <v>96202.49</v>
      </c>
      <c r="H105" s="86">
        <v>111825.95</v>
      </c>
      <c r="I105" s="86">
        <v>130295.07</v>
      </c>
      <c r="J105" s="86">
        <v>141969.44</v>
      </c>
      <c r="K105" s="86">
        <v>109502</v>
      </c>
      <c r="L105" s="86">
        <v>111703</v>
      </c>
      <c r="M105" s="86">
        <v>152421</v>
      </c>
      <c r="N105" s="98" t="s">
        <v>11</v>
      </c>
    </row>
    <row r="106" spans="3:14" x14ac:dyDescent="0.2">
      <c r="C106" s="102"/>
      <c r="E106" s="9">
        <v>5670</v>
      </c>
      <c r="F106" s="9" t="s">
        <v>104</v>
      </c>
      <c r="G106" s="38">
        <f>'Benchmarking Calculations'!G71</f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500</v>
      </c>
      <c r="M106" s="86">
        <v>500</v>
      </c>
      <c r="N106" s="98" t="s">
        <v>11</v>
      </c>
    </row>
    <row r="107" spans="3:14" x14ac:dyDescent="0.2">
      <c r="C107" s="102"/>
      <c r="E107" s="9">
        <v>5672</v>
      </c>
      <c r="F107" s="9" t="s">
        <v>105</v>
      </c>
      <c r="G107" s="38">
        <f>'Benchmarking Calculations'!G72</f>
        <v>0</v>
      </c>
      <c r="H107" s="86">
        <v>0</v>
      </c>
      <c r="I107" s="86">
        <v>1</v>
      </c>
      <c r="J107" s="86">
        <v>2</v>
      </c>
      <c r="K107" s="86">
        <v>3</v>
      </c>
      <c r="L107" s="86">
        <v>4</v>
      </c>
      <c r="M107" s="86">
        <v>5</v>
      </c>
      <c r="N107" s="98" t="s">
        <v>11</v>
      </c>
    </row>
    <row r="108" spans="3:14" x14ac:dyDescent="0.2">
      <c r="C108" s="102"/>
      <c r="E108" s="9">
        <v>5675</v>
      </c>
      <c r="F108" s="9" t="s">
        <v>106</v>
      </c>
      <c r="G108" s="38">
        <f>'Benchmarking Calculations'!G73</f>
        <v>21409.88</v>
      </c>
      <c r="H108" s="86">
        <v>99891.75</v>
      </c>
      <c r="I108" s="86">
        <v>95350.65</v>
      </c>
      <c r="J108" s="86">
        <v>97324.06</v>
      </c>
      <c r="K108" s="86">
        <v>102689.88</v>
      </c>
      <c r="L108" s="86">
        <v>122310</v>
      </c>
      <c r="M108" s="86">
        <v>126298</v>
      </c>
      <c r="N108" s="98" t="s">
        <v>11</v>
      </c>
    </row>
    <row r="109" spans="3:14" x14ac:dyDescent="0.2">
      <c r="C109" s="102"/>
      <c r="E109" s="70">
        <v>5680</v>
      </c>
      <c r="F109" s="70" t="s">
        <v>107</v>
      </c>
      <c r="G109" s="71">
        <f>'Benchmarking Calculations'!G74</f>
        <v>10418.879999999999</v>
      </c>
      <c r="H109" s="86">
        <v>0</v>
      </c>
      <c r="I109" s="86">
        <v>0</v>
      </c>
      <c r="J109" s="86">
        <v>0</v>
      </c>
      <c r="K109" s="86">
        <v>0</v>
      </c>
      <c r="L109" s="86">
        <v>0</v>
      </c>
      <c r="M109" s="86">
        <v>0</v>
      </c>
      <c r="N109" s="98" t="s">
        <v>11</v>
      </c>
    </row>
    <row r="110" spans="3:14" x14ac:dyDescent="0.2">
      <c r="C110" s="102"/>
      <c r="E110" s="10"/>
      <c r="F110" s="13" t="s">
        <v>108</v>
      </c>
      <c r="G110" s="69">
        <f>'Benchmarking Calculations'!G75</f>
        <v>1139514.0999999999</v>
      </c>
      <c r="H110" s="52">
        <f t="shared" ref="H110:M110" si="18">SUM(H93:H109)</f>
        <v>1002406.8700000001</v>
      </c>
      <c r="I110" s="52">
        <f t="shared" si="18"/>
        <v>1035344.42</v>
      </c>
      <c r="J110" s="52">
        <f t="shared" si="18"/>
        <v>1065078.2800000003</v>
      </c>
      <c r="K110" s="52">
        <f t="shared" si="18"/>
        <v>1135353.7200000002</v>
      </c>
      <c r="L110" s="52">
        <f t="shared" si="18"/>
        <v>1236468</v>
      </c>
      <c r="M110" s="52">
        <f t="shared" si="18"/>
        <v>1342162</v>
      </c>
      <c r="N110" s="98" t="s">
        <v>27</v>
      </c>
    </row>
    <row r="111" spans="3:14" x14ac:dyDescent="0.2">
      <c r="C111" s="102"/>
      <c r="E111" s="9">
        <v>5635</v>
      </c>
      <c r="F111" s="9" t="s">
        <v>109</v>
      </c>
      <c r="G111" s="38">
        <f>'Benchmarking Calculations'!G76</f>
        <v>5816.88</v>
      </c>
      <c r="H111" s="86">
        <v>2191.35</v>
      </c>
      <c r="I111" s="86">
        <v>2857</v>
      </c>
      <c r="J111" s="86">
        <v>3176.1</v>
      </c>
      <c r="K111" s="86">
        <v>3090.35</v>
      </c>
      <c r="L111" s="86">
        <v>4000</v>
      </c>
      <c r="M111" s="86">
        <v>4160</v>
      </c>
      <c r="N111" s="98" t="s">
        <v>11</v>
      </c>
    </row>
    <row r="112" spans="3:14" x14ac:dyDescent="0.2">
      <c r="C112" s="102"/>
      <c r="E112" s="70">
        <v>6210</v>
      </c>
      <c r="F112" s="70" t="s">
        <v>110</v>
      </c>
      <c r="G112" s="71">
        <f>'Benchmarking Calculations'!G77</f>
        <v>0</v>
      </c>
      <c r="H112" s="86"/>
      <c r="I112" s="86"/>
      <c r="J112" s="86"/>
      <c r="K112" s="86"/>
      <c r="L112" s="86"/>
      <c r="M112" s="86"/>
      <c r="N112" s="98" t="s">
        <v>11</v>
      </c>
    </row>
    <row r="113" spans="3:14" x14ac:dyDescent="0.2">
      <c r="C113" s="102"/>
      <c r="F113" s="13" t="s">
        <v>111</v>
      </c>
      <c r="G113" s="69">
        <f>'Benchmarking Calculations'!G78</f>
        <v>5816.88</v>
      </c>
      <c r="H113" s="52">
        <f>H111+H112</f>
        <v>2191.35</v>
      </c>
      <c r="I113" s="52">
        <f t="shared" ref="I113:M113" si="19">I111+I112</f>
        <v>2857</v>
      </c>
      <c r="J113" s="52">
        <f t="shared" si="19"/>
        <v>3176.1</v>
      </c>
      <c r="K113" s="52">
        <f t="shared" si="19"/>
        <v>3090.35</v>
      </c>
      <c r="L113" s="52">
        <f t="shared" si="19"/>
        <v>4000</v>
      </c>
      <c r="M113" s="52">
        <f t="shared" si="19"/>
        <v>4160</v>
      </c>
      <c r="N113" s="98" t="s">
        <v>27</v>
      </c>
    </row>
    <row r="114" spans="3:14" x14ac:dyDescent="0.2">
      <c r="C114" s="102"/>
      <c r="E114" s="70">
        <v>5515</v>
      </c>
      <c r="F114" s="70" t="s">
        <v>112</v>
      </c>
      <c r="G114" s="71">
        <f>'Benchmarking Calculations'!G79</f>
        <v>0</v>
      </c>
      <c r="H114" s="86"/>
      <c r="I114" s="86"/>
      <c r="J114" s="86"/>
      <c r="K114" s="86"/>
      <c r="L114" s="86"/>
      <c r="M114" s="86"/>
      <c r="N114" s="98" t="s">
        <v>11</v>
      </c>
    </row>
    <row r="115" spans="3:14" x14ac:dyDescent="0.2">
      <c r="C115" s="102"/>
      <c r="E115" s="12"/>
      <c r="F115" s="13" t="s">
        <v>113</v>
      </c>
      <c r="G115" s="69">
        <f>'Benchmarking Calculations'!G80</f>
        <v>0</v>
      </c>
      <c r="H115" s="52">
        <f>H114</f>
        <v>0</v>
      </c>
      <c r="I115" s="52">
        <f t="shared" ref="I115:M115" si="20">I114</f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98" t="s">
        <v>27</v>
      </c>
    </row>
    <row r="116" spans="3:14" x14ac:dyDescent="0.2">
      <c r="C116" s="102"/>
      <c r="E116" s="112" t="s">
        <v>114</v>
      </c>
      <c r="F116" s="13" t="s">
        <v>115</v>
      </c>
      <c r="G116" s="38">
        <f>'Benchmarking Calculations'!G81</f>
        <v>2560824.7799999993</v>
      </c>
      <c r="H116" s="52">
        <f t="shared" ref="H116:M116" si="21">H65+H79+H87+H92+H110+H113</f>
        <v>2365805.2200000002</v>
      </c>
      <c r="I116" s="52">
        <f t="shared" si="21"/>
        <v>2360910.11</v>
      </c>
      <c r="J116" s="52">
        <f t="shared" si="21"/>
        <v>2626903.9600000004</v>
      </c>
      <c r="K116" s="52">
        <f t="shared" si="21"/>
        <v>2683875.5000000005</v>
      </c>
      <c r="L116" s="52">
        <f t="shared" si="21"/>
        <v>2860076.99</v>
      </c>
      <c r="M116" s="52">
        <f t="shared" si="21"/>
        <v>3044027.99</v>
      </c>
      <c r="N116" s="98" t="s">
        <v>27</v>
      </c>
    </row>
    <row r="117" spans="3:14" x14ac:dyDescent="0.2">
      <c r="C117" s="102"/>
      <c r="F117" s="13"/>
      <c r="G117" s="38"/>
      <c r="H117" s="53"/>
      <c r="I117" s="15"/>
      <c r="N117" s="98"/>
    </row>
    <row r="118" spans="3:14" x14ac:dyDescent="0.2">
      <c r="C118" s="102"/>
      <c r="D118" s="8" t="s">
        <v>116</v>
      </c>
      <c r="F118" s="2"/>
      <c r="G118" s="38"/>
      <c r="H118" s="53"/>
      <c r="N118" s="98"/>
    </row>
    <row r="119" spans="3:14" x14ac:dyDescent="0.2">
      <c r="C119" s="102"/>
      <c r="F119" s="9">
        <v>5014</v>
      </c>
      <c r="G119" s="38">
        <f t="shared" ref="G119:M120" si="22">G47</f>
        <v>0</v>
      </c>
      <c r="H119" s="38">
        <f t="shared" si="22"/>
        <v>0</v>
      </c>
      <c r="I119" s="38">
        <f t="shared" si="22"/>
        <v>0</v>
      </c>
      <c r="J119" s="38">
        <f t="shared" si="22"/>
        <v>0</v>
      </c>
      <c r="K119" s="38">
        <f t="shared" si="22"/>
        <v>0</v>
      </c>
      <c r="L119" s="38">
        <f t="shared" si="22"/>
        <v>0</v>
      </c>
      <c r="M119" s="38">
        <f t="shared" si="22"/>
        <v>0</v>
      </c>
      <c r="N119" s="98" t="s">
        <v>27</v>
      </c>
    </row>
    <row r="120" spans="3:14" x14ac:dyDescent="0.2">
      <c r="C120" s="102"/>
      <c r="F120" s="9">
        <v>5015</v>
      </c>
      <c r="G120" s="38">
        <f t="shared" si="22"/>
        <v>0</v>
      </c>
      <c r="H120" s="38">
        <f t="shared" si="22"/>
        <v>0</v>
      </c>
      <c r="I120" s="38">
        <f t="shared" si="22"/>
        <v>0</v>
      </c>
      <c r="J120" s="38">
        <f t="shared" si="22"/>
        <v>0</v>
      </c>
      <c r="K120" s="38">
        <f t="shared" si="22"/>
        <v>0</v>
      </c>
      <c r="L120" s="38">
        <f t="shared" si="22"/>
        <v>0</v>
      </c>
      <c r="M120" s="38">
        <f t="shared" si="22"/>
        <v>0</v>
      </c>
      <c r="N120" s="98" t="s">
        <v>27</v>
      </c>
    </row>
    <row r="121" spans="3:14" x14ac:dyDescent="0.2">
      <c r="C121" s="102"/>
      <c r="F121" s="9">
        <v>5112</v>
      </c>
      <c r="G121" s="38">
        <f t="shared" ref="G121:M121" si="23">G68</f>
        <v>0</v>
      </c>
      <c r="H121" s="38">
        <f t="shared" si="23"/>
        <v>0</v>
      </c>
      <c r="I121" s="38">
        <f t="shared" si="23"/>
        <v>0</v>
      </c>
      <c r="J121" s="38">
        <f t="shared" si="23"/>
        <v>0</v>
      </c>
      <c r="K121" s="38">
        <f t="shared" si="23"/>
        <v>0</v>
      </c>
      <c r="L121" s="38">
        <f t="shared" si="23"/>
        <v>0</v>
      </c>
      <c r="M121" s="38">
        <f t="shared" si="23"/>
        <v>0</v>
      </c>
      <c r="N121" s="98" t="s">
        <v>27</v>
      </c>
    </row>
    <row r="122" spans="3:14" x14ac:dyDescent="0.2">
      <c r="C122" s="102"/>
      <c r="E122" s="112" t="s">
        <v>117</v>
      </c>
      <c r="F122" s="13" t="s">
        <v>118</v>
      </c>
      <c r="G122" s="69">
        <f>'Benchmarking Calculations'!G87</f>
        <v>0</v>
      </c>
      <c r="H122" s="69">
        <f t="shared" ref="H122:M122" si="24">H47+H48+H68</f>
        <v>0</v>
      </c>
      <c r="I122" s="69">
        <f t="shared" si="24"/>
        <v>0</v>
      </c>
      <c r="J122" s="69">
        <f t="shared" si="24"/>
        <v>0</v>
      </c>
      <c r="K122" s="69">
        <f t="shared" si="24"/>
        <v>0</v>
      </c>
      <c r="L122" s="69">
        <f t="shared" si="24"/>
        <v>0</v>
      </c>
      <c r="M122" s="69">
        <f t="shared" si="24"/>
        <v>0</v>
      </c>
      <c r="N122" s="113" t="s">
        <v>27</v>
      </c>
    </row>
    <row r="123" spans="3:14" x14ac:dyDescent="0.2">
      <c r="C123" s="102"/>
      <c r="E123" s="112" t="s">
        <v>119</v>
      </c>
      <c r="F123" s="13" t="s">
        <v>39</v>
      </c>
      <c r="G123" s="69">
        <f>'Benchmarking Calculations'!G88</f>
        <v>41492.189999999995</v>
      </c>
      <c r="H123" s="114">
        <f>G123</f>
        <v>41492.189999999995</v>
      </c>
      <c r="I123" s="114">
        <f t="shared" ref="I123:M123" si="25">H123</f>
        <v>41492.189999999995</v>
      </c>
      <c r="J123" s="114">
        <f t="shared" si="25"/>
        <v>41492.189999999995</v>
      </c>
      <c r="K123" s="114">
        <f t="shared" si="25"/>
        <v>41492.189999999995</v>
      </c>
      <c r="L123" s="114">
        <f t="shared" si="25"/>
        <v>41492.189999999995</v>
      </c>
      <c r="M123" s="114">
        <f t="shared" si="25"/>
        <v>41492.189999999995</v>
      </c>
      <c r="N123" s="113" t="s">
        <v>11</v>
      </c>
    </row>
    <row r="124" spans="3:14" ht="13.5" thickBot="1" x14ac:dyDescent="0.25">
      <c r="C124" s="103"/>
      <c r="D124" s="51"/>
      <c r="E124" s="51"/>
      <c r="F124" s="104"/>
      <c r="G124" s="100"/>
      <c r="H124" s="105"/>
      <c r="I124" s="106"/>
      <c r="J124" s="51"/>
      <c r="K124" s="51"/>
      <c r="L124" s="51"/>
      <c r="M124" s="51"/>
      <c r="N124" s="101"/>
    </row>
  </sheetData>
  <mergeCells count="7">
    <mergeCell ref="O40:O43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ignoredErrors>
    <ignoredError sqref="H65:M65 H79:M79 H87:M87 H92:M92 H110:M110 H113:M113 H115:M116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topLeftCell="A246" zoomScaleNormal="100" workbookViewId="0">
      <selection activeCell="L107" sqref="L107:M107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65.42578125" style="2" bestFit="1" customWidth="1"/>
    <col min="6" max="6" width="6" style="181" bestFit="1" customWidth="1"/>
    <col min="7" max="11" width="16" customWidth="1"/>
    <col min="12" max="12" width="16.28515625" customWidth="1"/>
    <col min="13" max="13" width="16.7109375" customWidth="1"/>
    <col min="14" max="14" width="9.85546875" style="153" customWidth="1"/>
    <col min="15" max="15" width="9.140625" style="72" customWidth="1"/>
    <col min="16" max="16" width="16.140625" style="72" customWidth="1"/>
    <col min="17" max="17" width="19" style="72" customWidth="1"/>
    <col min="18" max="18" width="18.140625" style="72" customWidth="1"/>
    <col min="19" max="19" width="14.28515625" style="72" customWidth="1"/>
    <col min="20" max="20" width="17.140625" style="72" customWidth="1"/>
    <col min="21" max="23" width="14.28515625" style="72" customWidth="1"/>
    <col min="24" max="24" width="17.140625" style="72" customWidth="1"/>
    <col min="25" max="25" width="21.42578125" style="72" customWidth="1"/>
    <col min="26" max="26" width="21" style="72" customWidth="1"/>
    <col min="27" max="27" width="19.42578125" style="72" customWidth="1"/>
    <col min="28" max="29" width="14.28515625" style="72" customWidth="1"/>
    <col min="30" max="30" width="16.42578125" style="72" customWidth="1"/>
    <col min="31" max="31" width="15.42578125" style="72" customWidth="1"/>
    <col min="32" max="32" width="19.28515625" style="72" customWidth="1"/>
    <col min="33" max="33" width="18.85546875" style="72" customWidth="1"/>
    <col min="34" max="34" width="18.140625" style="72" customWidth="1"/>
    <col min="35" max="35" width="14.28515625" style="72" customWidth="1"/>
    <col min="36" max="36" width="18.28515625" style="72" customWidth="1"/>
    <col min="37" max="37" width="14.28515625" style="72" customWidth="1"/>
    <col min="38" max="38" width="17.42578125" style="72" customWidth="1"/>
    <col min="39" max="39" width="16.5703125" style="72" customWidth="1"/>
    <col min="40" max="40" width="18.7109375" style="72" customWidth="1"/>
    <col min="41" max="41" width="16.7109375" style="72" customWidth="1"/>
    <col min="42" max="43" width="13.42578125" style="72" customWidth="1"/>
    <col min="44" max="44" width="19.140625" style="72" customWidth="1"/>
    <col min="45" max="45" width="15.85546875" style="72" customWidth="1"/>
    <col min="46" max="46" width="17.28515625" style="72" customWidth="1"/>
    <col min="47" max="47" width="18" style="72" customWidth="1"/>
    <col min="48" max="48" width="13.42578125" style="72" customWidth="1"/>
    <col min="49" max="49" width="17.28515625" style="72" customWidth="1"/>
    <col min="50" max="50" width="13.42578125" style="72" customWidth="1"/>
    <col min="51" max="51" width="17.28515625" style="72" customWidth="1"/>
    <col min="52" max="52" width="18.140625" style="72" customWidth="1"/>
    <col min="53" max="53" width="21.28515625" style="72" customWidth="1"/>
    <col min="54" max="54" width="18.42578125" style="72" customWidth="1"/>
    <col min="55" max="55" width="18" style="72" customWidth="1"/>
    <col min="56" max="60" width="13.42578125" style="72" customWidth="1"/>
    <col min="61" max="61" width="14.85546875" style="72" customWidth="1"/>
    <col min="62" max="62" width="15.85546875" style="72" customWidth="1"/>
    <col min="63" max="63" width="13.42578125" style="72" customWidth="1"/>
    <col min="64" max="64" width="16.42578125" style="72" customWidth="1"/>
    <col min="65" max="65" width="16.140625" style="72" customWidth="1"/>
    <col min="66" max="69" width="13.42578125" style="72" customWidth="1"/>
    <col min="70" max="70" width="15.28515625" style="72" customWidth="1"/>
    <col min="71" max="71" width="13.42578125" style="72" customWidth="1"/>
    <col min="72" max="72" width="15.85546875" style="72" customWidth="1"/>
    <col min="73" max="73" width="13.42578125" style="72" customWidth="1"/>
    <col min="74" max="74" width="16.140625" style="72" customWidth="1"/>
    <col min="75" max="78" width="13.42578125" style="72" customWidth="1"/>
    <col min="79" max="79" width="17.140625" style="72" customWidth="1"/>
    <col min="80" max="83" width="13.42578125" style="72" customWidth="1"/>
    <col min="84" max="149" width="9.140625" customWidth="1"/>
    <col min="150" max="150" width="9.140625" style="47" customWidth="1"/>
  </cols>
  <sheetData>
    <row r="1" spans="1:150" ht="24" thickBot="1" x14ac:dyDescent="0.4">
      <c r="A1" s="216" t="s">
        <v>120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O1" s="82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Q2" s="118"/>
      <c r="R2" s="118"/>
    </row>
    <row r="3" spans="1:150" s="120" customFormat="1" ht="75.75" customHeight="1" thickBot="1" x14ac:dyDescent="0.3">
      <c r="B3" s="217" t="s">
        <v>121</v>
      </c>
      <c r="C3" s="217"/>
      <c r="D3" s="141"/>
      <c r="E3" s="65" t="str">
        <f>'Model Inputs'!F5</f>
        <v>Centre Wellington Hydro Ltd.</v>
      </c>
      <c r="F3" s="182"/>
      <c r="G3" s="143"/>
      <c r="N3" s="154"/>
      <c r="O3" s="120">
        <v>1</v>
      </c>
      <c r="P3" s="120" t="s">
        <v>122</v>
      </c>
      <c r="Q3" s="142" t="s">
        <v>123</v>
      </c>
      <c r="R3" s="142" t="s">
        <v>124</v>
      </c>
      <c r="S3" s="142" t="s">
        <v>125</v>
      </c>
      <c r="T3" s="142" t="s">
        <v>126</v>
      </c>
      <c r="U3" s="142" t="s">
        <v>127</v>
      </c>
      <c r="V3" s="142" t="s">
        <v>128</v>
      </c>
      <c r="W3" s="142" t="s">
        <v>129</v>
      </c>
      <c r="X3" s="142" t="s">
        <v>2</v>
      </c>
      <c r="Y3" s="142" t="s">
        <v>130</v>
      </c>
      <c r="Z3" s="142" t="s">
        <v>131</v>
      </c>
      <c r="AA3" s="142" t="s">
        <v>132</v>
      </c>
      <c r="AB3" s="142" t="s">
        <v>133</v>
      </c>
      <c r="AC3" s="142" t="s">
        <v>134</v>
      </c>
      <c r="AD3" s="142" t="s">
        <v>135</v>
      </c>
      <c r="AE3" s="142" t="s">
        <v>136</v>
      </c>
      <c r="AF3" s="142" t="s">
        <v>137</v>
      </c>
      <c r="AG3" s="142" t="s">
        <v>138</v>
      </c>
      <c r="AH3" s="142" t="s">
        <v>139</v>
      </c>
      <c r="AI3" s="142" t="s">
        <v>140</v>
      </c>
      <c r="AJ3" s="142" t="s">
        <v>141</v>
      </c>
      <c r="AK3" s="142" t="s">
        <v>142</v>
      </c>
      <c r="AL3" s="142" t="s">
        <v>143</v>
      </c>
      <c r="AM3" s="142" t="s">
        <v>144</v>
      </c>
      <c r="AN3" s="142" t="s">
        <v>145</v>
      </c>
      <c r="AO3" s="142" t="s">
        <v>146</v>
      </c>
      <c r="AP3" s="142" t="s">
        <v>147</v>
      </c>
      <c r="AQ3" s="142" t="s">
        <v>148</v>
      </c>
      <c r="AR3" s="142" t="s">
        <v>149</v>
      </c>
      <c r="AS3" s="142" t="s">
        <v>150</v>
      </c>
      <c r="AT3" s="142" t="s">
        <v>151</v>
      </c>
      <c r="AU3" s="142" t="s">
        <v>152</v>
      </c>
      <c r="AV3" s="142" t="s">
        <v>153</v>
      </c>
      <c r="AW3" s="142" t="s">
        <v>154</v>
      </c>
      <c r="AX3" s="142" t="s">
        <v>155</v>
      </c>
      <c r="AY3" s="142" t="s">
        <v>156</v>
      </c>
      <c r="AZ3" s="142" t="s">
        <v>157</v>
      </c>
      <c r="BA3" s="142" t="s">
        <v>158</v>
      </c>
      <c r="BB3" s="142" t="s">
        <v>159</v>
      </c>
      <c r="BC3" s="142" t="s">
        <v>160</v>
      </c>
      <c r="BD3" s="142" t="s">
        <v>161</v>
      </c>
      <c r="BE3" s="142" t="s">
        <v>162</v>
      </c>
      <c r="BF3" s="142" t="s">
        <v>163</v>
      </c>
      <c r="BG3" s="142" t="s">
        <v>164</v>
      </c>
      <c r="BH3" s="142" t="s">
        <v>165</v>
      </c>
      <c r="BI3" s="142" t="s">
        <v>166</v>
      </c>
      <c r="BJ3" s="142" t="s">
        <v>167</v>
      </c>
      <c r="BK3" s="142" t="s">
        <v>168</v>
      </c>
      <c r="BL3" s="142" t="s">
        <v>169</v>
      </c>
      <c r="BM3" s="142" t="s">
        <v>170</v>
      </c>
      <c r="BN3" s="142" t="s">
        <v>171</v>
      </c>
      <c r="BO3" s="142" t="s">
        <v>172</v>
      </c>
      <c r="BP3" s="142" t="s">
        <v>173</v>
      </c>
      <c r="BQ3" s="142" t="s">
        <v>174</v>
      </c>
      <c r="BR3" s="142" t="s">
        <v>175</v>
      </c>
      <c r="BS3" s="142" t="s">
        <v>176</v>
      </c>
      <c r="BT3" s="142" t="s">
        <v>177</v>
      </c>
      <c r="BU3" s="142" t="s">
        <v>178</v>
      </c>
      <c r="BV3" s="142" t="s">
        <v>179</v>
      </c>
      <c r="BW3" s="142" t="s">
        <v>180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18"/>
      <c r="G4" s="219"/>
      <c r="H4" s="220" t="s">
        <v>181</v>
      </c>
      <c r="I4" s="218"/>
      <c r="J4" s="218"/>
      <c r="K4" s="218"/>
      <c r="L4" s="218"/>
      <c r="M4" s="218"/>
      <c r="N4" s="173"/>
      <c r="O4" s="174">
        <v>2</v>
      </c>
      <c r="P4" s="174"/>
      <c r="Q4" s="175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182</v>
      </c>
      <c r="D5" t="s">
        <v>183</v>
      </c>
      <c r="E5" s="2" t="s">
        <v>184</v>
      </c>
      <c r="F5" s="183"/>
      <c r="G5" s="5">
        <v>2019</v>
      </c>
      <c r="H5" s="55">
        <f>G5+1</f>
        <v>2020</v>
      </c>
      <c r="I5" s="55">
        <f t="shared" ref="I5:M5" si="0">H5+1</f>
        <v>2021</v>
      </c>
      <c r="J5" s="55">
        <f t="shared" si="0"/>
        <v>2022</v>
      </c>
      <c r="K5" s="55">
        <f t="shared" si="0"/>
        <v>2023</v>
      </c>
      <c r="L5" s="55">
        <f t="shared" si="0"/>
        <v>2024</v>
      </c>
      <c r="M5" s="55">
        <f t="shared" si="0"/>
        <v>2025</v>
      </c>
      <c r="N5" s="155" t="s">
        <v>185</v>
      </c>
      <c r="O5" s="72">
        <v>3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15" t="s">
        <v>186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187</v>
      </c>
      <c r="D9" s="8"/>
      <c r="O9" s="72">
        <v>7</v>
      </c>
      <c r="P9" s="72">
        <v>0</v>
      </c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42</v>
      </c>
      <c r="F10" s="184"/>
      <c r="G10" s="66">
        <f>HLOOKUP($E$3,$P$3:$CE$269,O10,TRUE)</f>
        <v>67939.12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11744173.939999999</v>
      </c>
      <c r="R10" s="66">
        <v>112147.06</v>
      </c>
      <c r="S10" s="66">
        <v>0</v>
      </c>
      <c r="T10" s="66">
        <v>583443</v>
      </c>
      <c r="U10" s="66">
        <v>844665.82</v>
      </c>
      <c r="V10" s="66">
        <v>0</v>
      </c>
      <c r="W10" s="66">
        <v>84173.97</v>
      </c>
      <c r="X10" s="176">
        <v>67939.12</v>
      </c>
      <c r="Y10" s="66">
        <v>0</v>
      </c>
      <c r="Z10" s="66">
        <v>0</v>
      </c>
      <c r="AA10" s="66">
        <v>21478.15</v>
      </c>
      <c r="AB10" s="66">
        <v>1637428.78</v>
      </c>
      <c r="AC10" s="66">
        <v>698663.81</v>
      </c>
      <c r="AD10" s="66">
        <v>406065.83</v>
      </c>
      <c r="AE10" s="66">
        <v>2352612.35</v>
      </c>
      <c r="AF10" s="66">
        <v>315361.21999999997</v>
      </c>
      <c r="AG10" s="66">
        <v>338551.89</v>
      </c>
      <c r="AH10" s="66">
        <v>74846.649999999994</v>
      </c>
      <c r="AI10" s="66">
        <v>57843.63</v>
      </c>
      <c r="AJ10" s="66">
        <v>187083.12</v>
      </c>
      <c r="AK10" s="66">
        <v>138348.07999999999</v>
      </c>
      <c r="AL10" s="61">
        <v>1499963.7</v>
      </c>
      <c r="AM10" s="61">
        <v>166202.35999999999</v>
      </c>
      <c r="AN10" s="61">
        <v>379502.67</v>
      </c>
      <c r="AO10" s="61">
        <v>0</v>
      </c>
      <c r="AP10" s="61">
        <v>0</v>
      </c>
      <c r="AQ10" s="61">
        <v>0</v>
      </c>
      <c r="AR10" s="61">
        <v>2958479.98</v>
      </c>
      <c r="AS10" s="61">
        <v>0</v>
      </c>
      <c r="AT10" s="61">
        <v>228123.09</v>
      </c>
      <c r="AU10" s="61">
        <v>145872.04</v>
      </c>
      <c r="AV10" s="61">
        <v>2015445.79</v>
      </c>
      <c r="AW10" s="61">
        <v>130477.19</v>
      </c>
      <c r="AX10" s="61">
        <v>0</v>
      </c>
      <c r="AY10" s="61">
        <v>2063763.58</v>
      </c>
      <c r="AZ10" s="61">
        <v>0</v>
      </c>
      <c r="BA10" s="61">
        <v>785741.34</v>
      </c>
      <c r="BB10" s="61">
        <v>990133.31</v>
      </c>
      <c r="BC10" s="61">
        <v>53421.51</v>
      </c>
      <c r="BD10" s="61">
        <v>0.41</v>
      </c>
      <c r="BE10" s="61">
        <v>259611.91</v>
      </c>
      <c r="BF10" s="61">
        <v>2870736.65</v>
      </c>
      <c r="BG10" s="61">
        <v>0</v>
      </c>
      <c r="BH10" s="61">
        <v>519591</v>
      </c>
      <c r="BI10" s="61">
        <v>813329</v>
      </c>
      <c r="BJ10" s="61">
        <v>96865.72</v>
      </c>
      <c r="BK10" s="61">
        <v>843816.06</v>
      </c>
      <c r="BL10" s="61">
        <v>544133.03</v>
      </c>
      <c r="BM10" s="61">
        <v>0</v>
      </c>
      <c r="BN10" s="61">
        <v>131838.15</v>
      </c>
      <c r="BO10" s="61">
        <v>0</v>
      </c>
      <c r="BP10" s="61">
        <v>334653.13</v>
      </c>
      <c r="BQ10" s="61">
        <v>163892.51</v>
      </c>
      <c r="BR10" s="61">
        <v>16022338.15</v>
      </c>
      <c r="BS10" s="61">
        <v>0</v>
      </c>
      <c r="BT10" s="61">
        <v>1049431</v>
      </c>
      <c r="BU10" s="61">
        <v>289391</v>
      </c>
      <c r="BV10" s="61">
        <v>118695.66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43</v>
      </c>
      <c r="F11" s="184"/>
      <c r="G11" s="66">
        <f t="shared" ref="G11:G41" si="1">HLOOKUP($E$3,$P$3:$CE$269,O11,TRUE)</f>
        <v>13532.76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116">
        <v>9869497.2899999991</v>
      </c>
      <c r="R11" s="116">
        <v>149783.82999999999</v>
      </c>
      <c r="S11" s="116">
        <v>0</v>
      </c>
      <c r="T11" s="116">
        <v>374895</v>
      </c>
      <c r="U11" s="116">
        <v>138699.5</v>
      </c>
      <c r="V11" s="116">
        <v>2250685.5699999998</v>
      </c>
      <c r="W11" s="116">
        <v>215901.84</v>
      </c>
      <c r="X11" s="145">
        <v>13532.76</v>
      </c>
      <c r="Y11" s="116">
        <v>0</v>
      </c>
      <c r="Z11" s="116">
        <v>1109</v>
      </c>
      <c r="AA11" s="116">
        <v>0</v>
      </c>
      <c r="AB11" s="116">
        <v>1057176.43</v>
      </c>
      <c r="AC11" s="116">
        <v>910738.22</v>
      </c>
      <c r="AD11" s="116">
        <v>184411.47</v>
      </c>
      <c r="AE11" s="116">
        <v>284321.94</v>
      </c>
      <c r="AF11" s="116">
        <v>162739.13</v>
      </c>
      <c r="AG11" s="116">
        <v>7586.96</v>
      </c>
      <c r="AH11" s="116">
        <v>0</v>
      </c>
      <c r="AI11" s="116">
        <v>185263.03</v>
      </c>
      <c r="AJ11" s="116">
        <v>52572.32</v>
      </c>
      <c r="AK11" s="116">
        <v>0</v>
      </c>
      <c r="AL11" s="73">
        <v>685675.02</v>
      </c>
      <c r="AM11" s="73">
        <v>85380.37</v>
      </c>
      <c r="AN11" s="73">
        <v>0</v>
      </c>
      <c r="AO11" s="73">
        <v>0</v>
      </c>
      <c r="AP11" s="73">
        <v>8545</v>
      </c>
      <c r="AQ11" s="73">
        <v>0</v>
      </c>
      <c r="AR11" s="73">
        <v>3715946.02</v>
      </c>
      <c r="AS11" s="73">
        <v>3143072.62</v>
      </c>
      <c r="AT11" s="73">
        <v>37383.74</v>
      </c>
      <c r="AU11" s="73">
        <v>439690.21</v>
      </c>
      <c r="AV11" s="73">
        <v>723027.26</v>
      </c>
      <c r="AW11" s="73">
        <v>16697.71</v>
      </c>
      <c r="AX11" s="73">
        <v>40455.480000000003</v>
      </c>
      <c r="AY11" s="73">
        <v>2079769.02</v>
      </c>
      <c r="AZ11" s="73">
        <v>145025</v>
      </c>
      <c r="BA11" s="73">
        <v>12158.96</v>
      </c>
      <c r="BB11" s="73">
        <v>9123.75</v>
      </c>
      <c r="BC11" s="73">
        <v>46003.12</v>
      </c>
      <c r="BD11" s="73">
        <v>277279.96999999997</v>
      </c>
      <c r="BE11" s="73">
        <v>1134.42</v>
      </c>
      <c r="BF11" s="73">
        <v>711730.2</v>
      </c>
      <c r="BG11" s="73">
        <v>0</v>
      </c>
      <c r="BH11" s="73">
        <v>389493</v>
      </c>
      <c r="BI11" s="73">
        <v>0</v>
      </c>
      <c r="BJ11" s="73">
        <v>5417.5</v>
      </c>
      <c r="BK11" s="73">
        <v>316885.83</v>
      </c>
      <c r="BL11" s="73">
        <v>385247.62</v>
      </c>
      <c r="BM11" s="73">
        <v>0</v>
      </c>
      <c r="BN11" s="73">
        <v>0</v>
      </c>
      <c r="BO11" s="73">
        <v>0</v>
      </c>
      <c r="BP11" s="73">
        <v>882598.07</v>
      </c>
      <c r="BQ11" s="73">
        <v>704.13</v>
      </c>
      <c r="BR11" s="73">
        <v>7814651.75</v>
      </c>
      <c r="BS11" s="73">
        <v>7812.32</v>
      </c>
      <c r="BT11" s="73">
        <v>1152893</v>
      </c>
      <c r="BU11" s="73">
        <v>145057.07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44</v>
      </c>
      <c r="F12" s="184"/>
      <c r="G12" s="66">
        <f t="shared" si="1"/>
        <v>74652.72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116">
        <v>0</v>
      </c>
      <c r="R12" s="116">
        <v>68738.7</v>
      </c>
      <c r="S12" s="116">
        <v>0</v>
      </c>
      <c r="T12" s="116">
        <v>35608</v>
      </c>
      <c r="U12" s="116">
        <v>14206.24</v>
      </c>
      <c r="V12" s="116">
        <v>102021.3</v>
      </c>
      <c r="W12" s="116">
        <v>121030.29</v>
      </c>
      <c r="X12" s="145">
        <v>74652.72</v>
      </c>
      <c r="Y12" s="116">
        <v>0</v>
      </c>
      <c r="Z12" s="116">
        <v>0</v>
      </c>
      <c r="AA12" s="116">
        <v>0</v>
      </c>
      <c r="AB12" s="116">
        <v>260701.56</v>
      </c>
      <c r="AC12" s="116">
        <v>0</v>
      </c>
      <c r="AD12" s="116">
        <v>0</v>
      </c>
      <c r="AE12" s="116">
        <v>0</v>
      </c>
      <c r="AF12" s="116">
        <v>31957.35</v>
      </c>
      <c r="AG12" s="116">
        <v>0</v>
      </c>
      <c r="AH12" s="116">
        <v>499.2</v>
      </c>
      <c r="AI12" s="116">
        <v>0</v>
      </c>
      <c r="AJ12" s="116">
        <v>25942.95</v>
      </c>
      <c r="AK12" s="116">
        <v>72742.63</v>
      </c>
      <c r="AL12" s="73">
        <v>172282.54</v>
      </c>
      <c r="AM12" s="73">
        <v>26959.919999999998</v>
      </c>
      <c r="AN12" s="73">
        <v>21352.21</v>
      </c>
      <c r="AO12" s="73">
        <v>0</v>
      </c>
      <c r="AP12" s="73">
        <v>0</v>
      </c>
      <c r="AQ12" s="73">
        <v>0</v>
      </c>
      <c r="AR12" s="73">
        <v>1959175.6</v>
      </c>
      <c r="AS12" s="73">
        <v>545029.46</v>
      </c>
      <c r="AT12" s="73">
        <v>68329.86</v>
      </c>
      <c r="AU12" s="73">
        <v>117811.2</v>
      </c>
      <c r="AV12" s="73">
        <v>0</v>
      </c>
      <c r="AW12" s="73">
        <v>0</v>
      </c>
      <c r="AX12" s="73">
        <v>0</v>
      </c>
      <c r="AY12" s="73">
        <v>414345.24</v>
      </c>
      <c r="AZ12" s="73">
        <v>0</v>
      </c>
      <c r="BA12" s="73">
        <v>44779.88</v>
      </c>
      <c r="BB12" s="73">
        <v>147870</v>
      </c>
      <c r="BC12" s="73">
        <v>0</v>
      </c>
      <c r="BD12" s="73">
        <v>37442.339999999997</v>
      </c>
      <c r="BE12" s="73">
        <v>2470.5100000000002</v>
      </c>
      <c r="BF12" s="73">
        <v>306882.76</v>
      </c>
      <c r="BG12" s="73">
        <v>0</v>
      </c>
      <c r="BH12" s="73">
        <v>0</v>
      </c>
      <c r="BI12" s="73">
        <v>46046</v>
      </c>
      <c r="BJ12" s="73">
        <v>66000.990000000005</v>
      </c>
      <c r="BK12" s="73">
        <v>11926.88</v>
      </c>
      <c r="BL12" s="73">
        <v>620180.16</v>
      </c>
      <c r="BM12" s="73">
        <v>596.6</v>
      </c>
      <c r="BN12" s="73">
        <v>10425.81</v>
      </c>
      <c r="BO12" s="73">
        <v>0</v>
      </c>
      <c r="BP12" s="73">
        <v>198514.45</v>
      </c>
      <c r="BQ12" s="73">
        <v>0</v>
      </c>
      <c r="BR12" s="73">
        <v>147224.04999999999</v>
      </c>
      <c r="BS12" s="73">
        <v>0</v>
      </c>
      <c r="BT12" s="73">
        <v>190124</v>
      </c>
      <c r="BU12" s="73">
        <v>12533.86</v>
      </c>
      <c r="BV12" s="73">
        <v>19590.87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45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3898.61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5897.59</v>
      </c>
      <c r="AC13" s="116">
        <v>205.05</v>
      </c>
      <c r="AD13" s="116">
        <v>0</v>
      </c>
      <c r="AE13" s="116">
        <v>241614.2</v>
      </c>
      <c r="AF13" s="116">
        <v>0</v>
      </c>
      <c r="AG13" s="116">
        <v>0</v>
      </c>
      <c r="AH13" s="116">
        <v>0</v>
      </c>
      <c r="AI13" s="116">
        <v>0</v>
      </c>
      <c r="AJ13" s="116">
        <v>7082.44</v>
      </c>
      <c r="AK13" s="116">
        <v>79449.570000000007</v>
      </c>
      <c r="AL13" s="73">
        <v>0</v>
      </c>
      <c r="AM13" s="73">
        <v>5867.64</v>
      </c>
      <c r="AN13" s="73">
        <v>0</v>
      </c>
      <c r="AO13" s="73">
        <v>0</v>
      </c>
      <c r="AP13" s="73">
        <v>0</v>
      </c>
      <c r="AQ13" s="73">
        <v>28383.96</v>
      </c>
      <c r="AR13" s="73">
        <v>368540.89</v>
      </c>
      <c r="AS13" s="73">
        <v>294923.55</v>
      </c>
      <c r="AT13" s="73">
        <v>0</v>
      </c>
      <c r="AU13" s="73">
        <v>0</v>
      </c>
      <c r="AV13" s="73">
        <v>335929.37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45103.86</v>
      </c>
      <c r="BC13" s="73">
        <v>2986.01</v>
      </c>
      <c r="BD13" s="73">
        <v>0</v>
      </c>
      <c r="BE13" s="73">
        <v>0</v>
      </c>
      <c r="BF13" s="73">
        <v>104054.24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31756.85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107551.96</v>
      </c>
      <c r="BS13" s="73">
        <v>0</v>
      </c>
      <c r="BT13" s="73">
        <v>278465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46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92123.4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65150.11</v>
      </c>
      <c r="AC14" s="116">
        <v>151754.46</v>
      </c>
      <c r="AD14" s="116">
        <v>0</v>
      </c>
      <c r="AE14" s="116">
        <v>235.18</v>
      </c>
      <c r="AF14" s="116">
        <v>0</v>
      </c>
      <c r="AG14" s="116">
        <v>0</v>
      </c>
      <c r="AH14" s="116">
        <v>0</v>
      </c>
      <c r="AI14" s="116">
        <v>0</v>
      </c>
      <c r="AJ14" s="116">
        <v>89421.19</v>
      </c>
      <c r="AK14" s="116">
        <v>12105.43</v>
      </c>
      <c r="AL14" s="73">
        <v>0</v>
      </c>
      <c r="AM14" s="73">
        <v>60874.38</v>
      </c>
      <c r="AN14" s="73">
        <v>1086.02</v>
      </c>
      <c r="AO14" s="73">
        <v>0</v>
      </c>
      <c r="AP14" s="73">
        <v>0</v>
      </c>
      <c r="AQ14" s="73">
        <v>7846.32</v>
      </c>
      <c r="AR14" s="73">
        <v>100420.99</v>
      </c>
      <c r="AS14" s="73">
        <v>72839.259999999995</v>
      </c>
      <c r="AT14" s="73">
        <v>0</v>
      </c>
      <c r="AU14" s="73">
        <v>0</v>
      </c>
      <c r="AV14" s="73">
        <v>541062.14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163497.75</v>
      </c>
      <c r="BC14" s="73">
        <v>0</v>
      </c>
      <c r="BD14" s="73">
        <v>0</v>
      </c>
      <c r="BE14" s="73">
        <v>0</v>
      </c>
      <c r="BF14" s="73">
        <v>26279.1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4507.03</v>
      </c>
      <c r="BM14" s="73">
        <v>0</v>
      </c>
      <c r="BN14" s="73">
        <v>0</v>
      </c>
      <c r="BO14" s="73">
        <v>0</v>
      </c>
      <c r="BP14" s="73">
        <v>6091</v>
      </c>
      <c r="BQ14" s="73">
        <v>0</v>
      </c>
      <c r="BR14" s="73">
        <v>201759.98</v>
      </c>
      <c r="BS14" s="73">
        <v>0</v>
      </c>
      <c r="BT14" s="73">
        <v>127891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47</v>
      </c>
      <c r="F15" s="184"/>
      <c r="G15" s="66">
        <f t="shared" si="1"/>
        <v>0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116">
        <v>1764999.92</v>
      </c>
      <c r="R15" s="116">
        <v>24654.17</v>
      </c>
      <c r="S15" s="116">
        <v>5488.75</v>
      </c>
      <c r="T15" s="116">
        <v>21602</v>
      </c>
      <c r="U15" s="116">
        <v>104.72</v>
      </c>
      <c r="V15" s="116">
        <v>227546.04</v>
      </c>
      <c r="W15" s="116">
        <v>81977.460000000006</v>
      </c>
      <c r="X15" s="145">
        <v>0</v>
      </c>
      <c r="Y15" s="116">
        <v>2394.2600000000002</v>
      </c>
      <c r="Z15" s="116">
        <v>0</v>
      </c>
      <c r="AA15" s="116">
        <v>0</v>
      </c>
      <c r="AB15" s="116">
        <v>133174.75</v>
      </c>
      <c r="AC15" s="116">
        <v>0</v>
      </c>
      <c r="AD15" s="116">
        <v>101302</v>
      </c>
      <c r="AE15" s="116">
        <v>0</v>
      </c>
      <c r="AF15" s="116">
        <v>1739.52</v>
      </c>
      <c r="AG15" s="116">
        <v>2986.73</v>
      </c>
      <c r="AH15" s="116">
        <v>7398.44</v>
      </c>
      <c r="AI15" s="116">
        <v>0</v>
      </c>
      <c r="AJ15" s="116">
        <v>0</v>
      </c>
      <c r="AK15" s="116">
        <v>0</v>
      </c>
      <c r="AL15" s="73">
        <v>594152.35</v>
      </c>
      <c r="AM15" s="73">
        <v>0</v>
      </c>
      <c r="AN15" s="73">
        <v>180814.98</v>
      </c>
      <c r="AO15" s="73">
        <v>0</v>
      </c>
      <c r="AP15" s="73">
        <v>0</v>
      </c>
      <c r="AQ15" s="73">
        <v>23879.49</v>
      </c>
      <c r="AR15" s="73">
        <v>3299372.29</v>
      </c>
      <c r="AS15" s="73">
        <v>418082.5</v>
      </c>
      <c r="AT15" s="73">
        <v>7969.67</v>
      </c>
      <c r="AU15" s="73">
        <v>90229.15</v>
      </c>
      <c r="AV15" s="73">
        <v>2529.66</v>
      </c>
      <c r="AW15" s="73">
        <v>60715.24</v>
      </c>
      <c r="AX15" s="73">
        <v>11780.11</v>
      </c>
      <c r="AY15" s="73">
        <v>23218.799999999999</v>
      </c>
      <c r="AZ15" s="73">
        <v>13890</v>
      </c>
      <c r="BA15" s="73">
        <v>51796.4</v>
      </c>
      <c r="BB15" s="73">
        <v>0</v>
      </c>
      <c r="BC15" s="73">
        <v>0</v>
      </c>
      <c r="BD15" s="73">
        <v>0</v>
      </c>
      <c r="BE15" s="73">
        <v>594.97</v>
      </c>
      <c r="BF15" s="73">
        <v>38122.269999999997</v>
      </c>
      <c r="BG15" s="73">
        <v>3728.36</v>
      </c>
      <c r="BH15" s="73">
        <v>18000</v>
      </c>
      <c r="BI15" s="73">
        <v>0</v>
      </c>
      <c r="BJ15" s="73">
        <v>113.77</v>
      </c>
      <c r="BK15" s="73">
        <v>225977.03</v>
      </c>
      <c r="BL15" s="73">
        <v>90983.43</v>
      </c>
      <c r="BM15" s="73">
        <v>8108.08</v>
      </c>
      <c r="BN15" s="73">
        <v>2979.18</v>
      </c>
      <c r="BO15" s="73">
        <v>0</v>
      </c>
      <c r="BP15" s="73">
        <v>0</v>
      </c>
      <c r="BQ15" s="73">
        <v>205.65</v>
      </c>
      <c r="BR15" s="73">
        <v>3519103.81</v>
      </c>
      <c r="BS15" s="73">
        <v>13926.85</v>
      </c>
      <c r="BT15" s="73">
        <v>145279</v>
      </c>
      <c r="BU15" s="73">
        <v>10195.16</v>
      </c>
      <c r="BV15" s="73">
        <v>4388.4399999999996</v>
      </c>
      <c r="BW15" s="73">
        <v>12925.89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48</v>
      </c>
      <c r="F16" s="184"/>
      <c r="G16" s="66">
        <f t="shared" si="1"/>
        <v>13862.88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116">
        <v>1569136.44</v>
      </c>
      <c r="R16" s="116">
        <v>34816.080000000002</v>
      </c>
      <c r="S16" s="116">
        <v>0</v>
      </c>
      <c r="T16" s="116">
        <v>22211</v>
      </c>
      <c r="U16" s="116">
        <v>0</v>
      </c>
      <c r="V16" s="116">
        <v>382271.91</v>
      </c>
      <c r="W16" s="116">
        <v>7462.61</v>
      </c>
      <c r="X16" s="145">
        <v>13862.88</v>
      </c>
      <c r="Y16" s="116">
        <v>59.99</v>
      </c>
      <c r="Z16" s="116">
        <v>0</v>
      </c>
      <c r="AA16" s="116">
        <v>0</v>
      </c>
      <c r="AB16" s="116">
        <v>20207.7</v>
      </c>
      <c r="AC16" s="116">
        <v>0</v>
      </c>
      <c r="AD16" s="116">
        <v>137392.75</v>
      </c>
      <c r="AE16" s="116">
        <v>0</v>
      </c>
      <c r="AF16" s="116">
        <v>2272</v>
      </c>
      <c r="AG16" s="116">
        <v>485.78</v>
      </c>
      <c r="AH16" s="116">
        <v>20047.57</v>
      </c>
      <c r="AI16" s="116">
        <v>0</v>
      </c>
      <c r="AJ16" s="116">
        <v>0</v>
      </c>
      <c r="AK16" s="116">
        <v>0</v>
      </c>
      <c r="AL16" s="73">
        <v>176954.36</v>
      </c>
      <c r="AM16" s="73">
        <v>2659.8</v>
      </c>
      <c r="AN16" s="73">
        <v>43143.33</v>
      </c>
      <c r="AO16" s="73">
        <v>0</v>
      </c>
      <c r="AP16" s="73">
        <v>0</v>
      </c>
      <c r="AQ16" s="73">
        <v>6475.65</v>
      </c>
      <c r="AR16" s="73">
        <v>952210</v>
      </c>
      <c r="AS16" s="73">
        <v>69886.3</v>
      </c>
      <c r="AT16" s="73">
        <v>1140.44</v>
      </c>
      <c r="AU16" s="73">
        <v>20905.96</v>
      </c>
      <c r="AV16" s="73">
        <v>9339.74</v>
      </c>
      <c r="AW16" s="73">
        <v>4540</v>
      </c>
      <c r="AX16" s="73">
        <v>0</v>
      </c>
      <c r="AY16" s="73">
        <v>149211.69</v>
      </c>
      <c r="AZ16" s="73">
        <v>28276</v>
      </c>
      <c r="BA16" s="73">
        <v>54627.49</v>
      </c>
      <c r="BB16" s="73">
        <v>0</v>
      </c>
      <c r="BC16" s="73">
        <v>0</v>
      </c>
      <c r="BD16" s="73">
        <v>0</v>
      </c>
      <c r="BE16" s="73">
        <v>18362.740000000002</v>
      </c>
      <c r="BF16" s="73">
        <v>9618.92</v>
      </c>
      <c r="BG16" s="73">
        <v>29060.639999999999</v>
      </c>
      <c r="BH16" s="73">
        <v>176800</v>
      </c>
      <c r="BI16" s="73">
        <v>0</v>
      </c>
      <c r="BJ16" s="73">
        <v>8203.32</v>
      </c>
      <c r="BK16" s="73">
        <v>152430.65</v>
      </c>
      <c r="BL16" s="73">
        <v>22610.11</v>
      </c>
      <c r="BM16" s="73">
        <v>37742.89</v>
      </c>
      <c r="BN16" s="73">
        <v>0</v>
      </c>
      <c r="BO16" s="73">
        <v>0</v>
      </c>
      <c r="BP16" s="73">
        <v>178042.91</v>
      </c>
      <c r="BQ16" s="73">
        <v>19119.810000000001</v>
      </c>
      <c r="BR16" s="73">
        <v>2922216.36</v>
      </c>
      <c r="BS16" s="73">
        <v>6077.99</v>
      </c>
      <c r="BT16" s="73">
        <v>70130</v>
      </c>
      <c r="BU16" s="73">
        <v>117485.78</v>
      </c>
      <c r="BV16" s="73">
        <v>19945.84</v>
      </c>
      <c r="BW16" s="73">
        <v>959.25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49</v>
      </c>
      <c r="F17" s="184"/>
      <c r="G17" s="66">
        <f t="shared" si="1"/>
        <v>5649.51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116">
        <v>17364468.77</v>
      </c>
      <c r="R17" s="116">
        <v>88029.89</v>
      </c>
      <c r="S17" s="116">
        <v>326278.17</v>
      </c>
      <c r="T17" s="116">
        <v>712885</v>
      </c>
      <c r="U17" s="116">
        <v>1743.88</v>
      </c>
      <c r="V17" s="116">
        <v>303256.98</v>
      </c>
      <c r="W17" s="116">
        <v>166598.13</v>
      </c>
      <c r="X17" s="145">
        <v>5649.51</v>
      </c>
      <c r="Y17" s="116">
        <v>148520.24</v>
      </c>
      <c r="Z17" s="116">
        <v>0</v>
      </c>
      <c r="AA17" s="116">
        <v>30447.17</v>
      </c>
      <c r="AB17" s="116">
        <v>577960.6</v>
      </c>
      <c r="AC17" s="116">
        <v>254058.66</v>
      </c>
      <c r="AD17" s="116">
        <v>136720.29</v>
      </c>
      <c r="AE17" s="116">
        <v>1626840.96</v>
      </c>
      <c r="AF17" s="116">
        <v>59159.44</v>
      </c>
      <c r="AG17" s="116">
        <v>17830.580000000002</v>
      </c>
      <c r="AH17" s="116">
        <v>85117.81</v>
      </c>
      <c r="AI17" s="116">
        <v>72010</v>
      </c>
      <c r="AJ17" s="116">
        <v>20422.41</v>
      </c>
      <c r="AK17" s="116">
        <v>0</v>
      </c>
      <c r="AL17" s="73">
        <v>110410.42</v>
      </c>
      <c r="AM17" s="73">
        <v>26239.27</v>
      </c>
      <c r="AN17" s="73">
        <v>403309.61</v>
      </c>
      <c r="AO17" s="73">
        <v>16930.25</v>
      </c>
      <c r="AP17" s="73">
        <v>0</v>
      </c>
      <c r="AQ17" s="73">
        <v>5466.55</v>
      </c>
      <c r="AR17" s="73">
        <v>8960949.1199999992</v>
      </c>
      <c r="AS17" s="73">
        <v>190847.78</v>
      </c>
      <c r="AT17" s="73">
        <v>64108.12</v>
      </c>
      <c r="AU17" s="73">
        <v>152754.69</v>
      </c>
      <c r="AV17" s="73">
        <v>17619.099999999999</v>
      </c>
      <c r="AW17" s="73">
        <v>215759.17</v>
      </c>
      <c r="AX17" s="73">
        <v>6524.47</v>
      </c>
      <c r="AY17" s="73">
        <v>183535.84</v>
      </c>
      <c r="AZ17" s="73">
        <v>-646</v>
      </c>
      <c r="BA17" s="73">
        <v>42249.74</v>
      </c>
      <c r="BB17" s="73">
        <v>293751.3</v>
      </c>
      <c r="BC17" s="73">
        <v>122254.92</v>
      </c>
      <c r="BD17" s="73">
        <v>10643.19</v>
      </c>
      <c r="BE17" s="73">
        <v>58076.59</v>
      </c>
      <c r="BF17" s="73">
        <v>354926.86</v>
      </c>
      <c r="BG17" s="73">
        <v>31221.3</v>
      </c>
      <c r="BH17" s="73">
        <v>0</v>
      </c>
      <c r="BI17" s="73">
        <v>748270</v>
      </c>
      <c r="BJ17" s="73">
        <v>1490.25</v>
      </c>
      <c r="BK17" s="73">
        <v>235709.34</v>
      </c>
      <c r="BL17" s="73">
        <v>708178.92</v>
      </c>
      <c r="BM17" s="73">
        <v>19786.759999999998</v>
      </c>
      <c r="BN17" s="73">
        <v>5460.5</v>
      </c>
      <c r="BO17" s="73">
        <v>388206.43</v>
      </c>
      <c r="BP17" s="73">
        <v>243811.42</v>
      </c>
      <c r="BQ17" s="73">
        <v>2084.39</v>
      </c>
      <c r="BR17" s="73">
        <v>561246.53</v>
      </c>
      <c r="BS17" s="73">
        <v>0</v>
      </c>
      <c r="BT17" s="73">
        <v>880405</v>
      </c>
      <c r="BU17" s="73">
        <v>172530.35</v>
      </c>
      <c r="BV17" s="73">
        <v>8989.11</v>
      </c>
      <c r="BW17" s="73">
        <v>98773.51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50</v>
      </c>
      <c r="F18" s="184"/>
      <c r="G18" s="66">
        <f t="shared" si="1"/>
        <v>7613.65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116">
        <v>5953554.3499999996</v>
      </c>
      <c r="R18" s="116">
        <v>63198.79</v>
      </c>
      <c r="S18" s="116">
        <v>44053.23</v>
      </c>
      <c r="T18" s="116">
        <v>325791</v>
      </c>
      <c r="U18" s="116">
        <v>9544.64</v>
      </c>
      <c r="V18" s="116">
        <v>491299.71</v>
      </c>
      <c r="W18" s="116">
        <v>40914.620000000003</v>
      </c>
      <c r="X18" s="145">
        <v>7613.65</v>
      </c>
      <c r="Y18" s="116">
        <v>26074.400000000001</v>
      </c>
      <c r="Z18" s="116">
        <v>0</v>
      </c>
      <c r="AA18" s="116">
        <v>0</v>
      </c>
      <c r="AB18" s="116">
        <v>280398.64</v>
      </c>
      <c r="AC18" s="116">
        <v>132094.95000000001</v>
      </c>
      <c r="AD18" s="116">
        <v>11915.51</v>
      </c>
      <c r="AE18" s="116">
        <v>133523.39000000001</v>
      </c>
      <c r="AF18" s="116">
        <v>65616.09</v>
      </c>
      <c r="AG18" s="116">
        <v>1643.07</v>
      </c>
      <c r="AH18" s="116">
        <v>66416.33</v>
      </c>
      <c r="AI18" s="116">
        <v>27030.799999999999</v>
      </c>
      <c r="AJ18" s="116">
        <v>27515.360000000001</v>
      </c>
      <c r="AK18" s="116">
        <v>5102.1899999999996</v>
      </c>
      <c r="AL18" s="73">
        <v>372508.15</v>
      </c>
      <c r="AM18" s="73">
        <v>13946.74</v>
      </c>
      <c r="AN18" s="73">
        <v>19798.240000000002</v>
      </c>
      <c r="AO18" s="73">
        <v>64376.87</v>
      </c>
      <c r="AP18" s="73">
        <v>0</v>
      </c>
      <c r="AQ18" s="73">
        <v>1747</v>
      </c>
      <c r="AR18" s="73">
        <v>346552.2</v>
      </c>
      <c r="AS18" s="73">
        <v>32309.85</v>
      </c>
      <c r="AT18" s="73">
        <v>9169.2999999999993</v>
      </c>
      <c r="AU18" s="73">
        <v>35053.089999999997</v>
      </c>
      <c r="AV18" s="73">
        <v>114261.88</v>
      </c>
      <c r="AW18" s="73">
        <v>94675.19</v>
      </c>
      <c r="AX18" s="73">
        <v>6264.33</v>
      </c>
      <c r="AY18" s="73">
        <v>314572.43</v>
      </c>
      <c r="AZ18" s="73">
        <v>0</v>
      </c>
      <c r="BA18" s="73">
        <v>6049.57</v>
      </c>
      <c r="BB18" s="73">
        <v>107226.32</v>
      </c>
      <c r="BC18" s="73">
        <v>66724.009999999995</v>
      </c>
      <c r="BD18" s="73">
        <v>2791.64</v>
      </c>
      <c r="BE18" s="73">
        <v>2110.33</v>
      </c>
      <c r="BF18" s="73">
        <v>48135.57</v>
      </c>
      <c r="BG18" s="73">
        <v>20722.21</v>
      </c>
      <c r="BH18" s="73">
        <v>0</v>
      </c>
      <c r="BI18" s="73">
        <v>-407467</v>
      </c>
      <c r="BJ18" s="73">
        <v>993.31</v>
      </c>
      <c r="BK18" s="73">
        <v>221761.85</v>
      </c>
      <c r="BL18" s="73">
        <v>263183.09999999998</v>
      </c>
      <c r="BM18" s="73">
        <v>31168.240000000002</v>
      </c>
      <c r="BN18" s="73">
        <v>0</v>
      </c>
      <c r="BO18" s="73">
        <v>73389.210000000006</v>
      </c>
      <c r="BP18" s="73">
        <v>936317.35</v>
      </c>
      <c r="BQ18" s="73">
        <v>805.51</v>
      </c>
      <c r="BR18" s="73">
        <v>3371955.51</v>
      </c>
      <c r="BS18" s="73">
        <v>0</v>
      </c>
      <c r="BT18" s="73">
        <v>240367</v>
      </c>
      <c r="BU18" s="73">
        <v>48524.12</v>
      </c>
      <c r="BV18" s="73">
        <v>9857.7800000000007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52</v>
      </c>
      <c r="F19" s="184"/>
      <c r="G19" s="66">
        <f t="shared" si="1"/>
        <v>2367.9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902.43</v>
      </c>
      <c r="V19" s="116">
        <v>12964.43</v>
      </c>
      <c r="W19" s="116">
        <v>23190.44</v>
      </c>
      <c r="X19" s="145">
        <v>2367.9</v>
      </c>
      <c r="Y19" s="116">
        <v>0</v>
      </c>
      <c r="Z19" s="116">
        <v>2651.01</v>
      </c>
      <c r="AA19" s="116">
        <v>4401.92</v>
      </c>
      <c r="AB19" s="116">
        <v>16655.09</v>
      </c>
      <c r="AC19" s="116">
        <v>85270.76</v>
      </c>
      <c r="AD19" s="116">
        <v>8281.76</v>
      </c>
      <c r="AE19" s="116">
        <v>60162.14</v>
      </c>
      <c r="AF19" s="116">
        <v>5390.98</v>
      </c>
      <c r="AG19" s="116">
        <v>0</v>
      </c>
      <c r="AH19" s="116">
        <v>18674.52</v>
      </c>
      <c r="AI19" s="116">
        <v>350.34</v>
      </c>
      <c r="AJ19" s="116">
        <v>7313.53</v>
      </c>
      <c r="AK19" s="116">
        <v>733.18</v>
      </c>
      <c r="AL19" s="73">
        <v>95207.01</v>
      </c>
      <c r="AM19" s="73">
        <v>7897.9</v>
      </c>
      <c r="AN19" s="73">
        <v>37693.61</v>
      </c>
      <c r="AO19" s="73">
        <v>7.37</v>
      </c>
      <c r="AP19" s="73">
        <v>0</v>
      </c>
      <c r="AQ19" s="73">
        <v>5771</v>
      </c>
      <c r="AR19" s="73">
        <v>0</v>
      </c>
      <c r="AS19" s="73">
        <v>173499.75</v>
      </c>
      <c r="AT19" s="73">
        <v>257.8</v>
      </c>
      <c r="AU19" s="73">
        <v>6367.93</v>
      </c>
      <c r="AV19" s="73">
        <v>0</v>
      </c>
      <c r="AW19" s="73">
        <v>0</v>
      </c>
      <c r="AX19" s="73">
        <v>840.93</v>
      </c>
      <c r="AY19" s="73">
        <v>8301.48</v>
      </c>
      <c r="AZ19" s="73">
        <v>0</v>
      </c>
      <c r="BA19" s="73">
        <v>16644.439999999999</v>
      </c>
      <c r="BB19" s="73">
        <v>0</v>
      </c>
      <c r="BC19" s="73">
        <v>0</v>
      </c>
      <c r="BD19" s="73">
        <v>0</v>
      </c>
      <c r="BE19" s="73">
        <v>16675</v>
      </c>
      <c r="BF19" s="73">
        <v>38686.49</v>
      </c>
      <c r="BG19" s="73">
        <v>0</v>
      </c>
      <c r="BH19" s="73">
        <v>0</v>
      </c>
      <c r="BI19" s="73">
        <v>0</v>
      </c>
      <c r="BJ19" s="73">
        <v>105.2</v>
      </c>
      <c r="BK19" s="73">
        <v>2884.61</v>
      </c>
      <c r="BL19" s="73">
        <v>4652.03</v>
      </c>
      <c r="BM19" s="73">
        <v>2443.29</v>
      </c>
      <c r="BN19" s="73">
        <v>14887.67</v>
      </c>
      <c r="BO19" s="73">
        <v>18101.66</v>
      </c>
      <c r="BP19" s="73">
        <v>213783.5</v>
      </c>
      <c r="BQ19" s="73">
        <v>1483.67</v>
      </c>
      <c r="BR19" s="73">
        <v>152216.29</v>
      </c>
      <c r="BS19" s="73">
        <v>0</v>
      </c>
      <c r="BT19" s="73">
        <v>11434</v>
      </c>
      <c r="BU19" s="73">
        <v>0</v>
      </c>
      <c r="BV19" s="73">
        <v>4385.57</v>
      </c>
      <c r="BW19" s="73">
        <v>117756.76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53</v>
      </c>
      <c r="F20" s="184"/>
      <c r="G20" s="66">
        <f t="shared" si="1"/>
        <v>0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116">
        <v>12345992.15</v>
      </c>
      <c r="R20" s="116">
        <v>20201.34</v>
      </c>
      <c r="S20" s="116">
        <v>0</v>
      </c>
      <c r="T20" s="116">
        <v>523292</v>
      </c>
      <c r="U20" s="116">
        <v>203124.62</v>
      </c>
      <c r="V20" s="116">
        <v>39641.120000000003</v>
      </c>
      <c r="W20" s="116">
        <v>91555.7</v>
      </c>
      <c r="X20" s="145">
        <v>0</v>
      </c>
      <c r="Y20" s="116">
        <v>0</v>
      </c>
      <c r="Z20" s="116">
        <v>0</v>
      </c>
      <c r="AA20" s="116">
        <v>201011.12</v>
      </c>
      <c r="AB20" s="116">
        <v>550911.02</v>
      </c>
      <c r="AC20" s="116">
        <v>31777.65</v>
      </c>
      <c r="AD20" s="116">
        <v>185556.7</v>
      </c>
      <c r="AE20" s="116">
        <v>957625.98</v>
      </c>
      <c r="AF20" s="116">
        <v>6529.92</v>
      </c>
      <c r="AG20" s="116">
        <v>347.78</v>
      </c>
      <c r="AH20" s="116">
        <v>23333.599999999999</v>
      </c>
      <c r="AI20" s="116">
        <v>63653.07</v>
      </c>
      <c r="AJ20" s="116">
        <v>5572.49</v>
      </c>
      <c r="AK20" s="116">
        <v>8693.92</v>
      </c>
      <c r="AL20" s="73">
        <v>7866.46</v>
      </c>
      <c r="AM20" s="73">
        <v>7838.03</v>
      </c>
      <c r="AN20" s="73">
        <v>49062.59</v>
      </c>
      <c r="AO20" s="73">
        <v>0</v>
      </c>
      <c r="AP20" s="73">
        <v>0</v>
      </c>
      <c r="AQ20" s="73">
        <v>0</v>
      </c>
      <c r="AR20" s="73">
        <v>1232185.6100000001</v>
      </c>
      <c r="AS20" s="73">
        <v>509820.27</v>
      </c>
      <c r="AT20" s="73">
        <v>1686.48</v>
      </c>
      <c r="AU20" s="73">
        <v>49922.59</v>
      </c>
      <c r="AV20" s="73">
        <v>405305.79</v>
      </c>
      <c r="AW20" s="73">
        <v>35156.17</v>
      </c>
      <c r="AX20" s="73">
        <v>421.97</v>
      </c>
      <c r="AY20" s="73">
        <v>48411.63</v>
      </c>
      <c r="AZ20" s="73">
        <v>360</v>
      </c>
      <c r="BA20" s="73">
        <v>280632.23</v>
      </c>
      <c r="BB20" s="73">
        <v>199189.56</v>
      </c>
      <c r="BC20" s="73">
        <v>0</v>
      </c>
      <c r="BD20" s="73">
        <v>245194.55</v>
      </c>
      <c r="BE20" s="73">
        <v>678.94</v>
      </c>
      <c r="BF20" s="73">
        <v>105239.53</v>
      </c>
      <c r="BG20" s="73">
        <v>4727.8500000000004</v>
      </c>
      <c r="BH20" s="73">
        <v>0</v>
      </c>
      <c r="BI20" s="73">
        <v>35723</v>
      </c>
      <c r="BJ20" s="73">
        <v>0</v>
      </c>
      <c r="BK20" s="73">
        <v>78528.509999999995</v>
      </c>
      <c r="BL20" s="73">
        <v>231891.67</v>
      </c>
      <c r="BM20" s="73">
        <v>1001.83</v>
      </c>
      <c r="BN20" s="73">
        <v>0</v>
      </c>
      <c r="BO20" s="73">
        <v>0</v>
      </c>
      <c r="BP20" s="73">
        <v>20282.849999999999</v>
      </c>
      <c r="BQ20" s="73">
        <v>750.93</v>
      </c>
      <c r="BR20" s="73">
        <v>994679.55</v>
      </c>
      <c r="BS20" s="73">
        <v>0</v>
      </c>
      <c r="BT20" s="73">
        <v>89228</v>
      </c>
      <c r="BU20" s="73">
        <v>235415.76</v>
      </c>
      <c r="BV20" s="73">
        <v>13.35</v>
      </c>
      <c r="BW20" s="73">
        <v>188309.75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54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116">
        <v>11869667.09</v>
      </c>
      <c r="R21" s="116">
        <v>0</v>
      </c>
      <c r="S21" s="116">
        <v>0</v>
      </c>
      <c r="T21" s="116">
        <v>95752</v>
      </c>
      <c r="U21" s="116">
        <v>0</v>
      </c>
      <c r="V21" s="116">
        <v>307373.74</v>
      </c>
      <c r="W21" s="116">
        <v>100929.19</v>
      </c>
      <c r="X21" s="145">
        <v>0</v>
      </c>
      <c r="Y21" s="116">
        <v>0</v>
      </c>
      <c r="Z21" s="116">
        <v>0</v>
      </c>
      <c r="AA21" s="116">
        <v>0</v>
      </c>
      <c r="AB21" s="116">
        <v>1002559.12</v>
      </c>
      <c r="AC21" s="116">
        <v>140889.34</v>
      </c>
      <c r="AD21" s="116">
        <v>418953.2</v>
      </c>
      <c r="AE21" s="116">
        <v>250057.55</v>
      </c>
      <c r="AF21" s="116">
        <v>645.72</v>
      </c>
      <c r="AG21" s="116">
        <v>0</v>
      </c>
      <c r="AH21" s="116">
        <v>15623.76</v>
      </c>
      <c r="AI21" s="116">
        <v>33107.120000000003</v>
      </c>
      <c r="AJ21" s="116">
        <v>319.45</v>
      </c>
      <c r="AK21" s="116">
        <v>546.51</v>
      </c>
      <c r="AL21" s="73">
        <v>4275.47</v>
      </c>
      <c r="AM21" s="73">
        <v>45411.27</v>
      </c>
      <c r="AN21" s="73">
        <v>33384.589999999997</v>
      </c>
      <c r="AO21" s="73">
        <v>2667.65</v>
      </c>
      <c r="AP21" s="73">
        <v>0</v>
      </c>
      <c r="AQ21" s="73">
        <v>0</v>
      </c>
      <c r="AR21" s="73">
        <v>115517.4</v>
      </c>
      <c r="AS21" s="73">
        <v>3817132.21</v>
      </c>
      <c r="AT21" s="73">
        <v>67343.289999999994</v>
      </c>
      <c r="AU21" s="73">
        <v>24367.93</v>
      </c>
      <c r="AV21" s="73">
        <v>425388.06</v>
      </c>
      <c r="AW21" s="73">
        <v>3827.91</v>
      </c>
      <c r="AX21" s="73">
        <v>0</v>
      </c>
      <c r="AY21" s="73">
        <v>222606.94</v>
      </c>
      <c r="AZ21" s="73">
        <v>383202</v>
      </c>
      <c r="BA21" s="73">
        <v>6600.43</v>
      </c>
      <c r="BB21" s="73">
        <v>379342.57</v>
      </c>
      <c r="BC21" s="73">
        <v>4955.8</v>
      </c>
      <c r="BD21" s="73">
        <v>48738.879999999997</v>
      </c>
      <c r="BE21" s="73">
        <v>0</v>
      </c>
      <c r="BF21" s="73">
        <v>16860.63</v>
      </c>
      <c r="BG21" s="73">
        <v>1322.45</v>
      </c>
      <c r="BH21" s="73">
        <v>0</v>
      </c>
      <c r="BI21" s="73">
        <v>3182</v>
      </c>
      <c r="BJ21" s="73">
        <v>0</v>
      </c>
      <c r="BK21" s="73">
        <v>232439.07</v>
      </c>
      <c r="BL21" s="73">
        <v>74128.460000000006</v>
      </c>
      <c r="BM21" s="73">
        <v>220.62</v>
      </c>
      <c r="BN21" s="73">
        <v>0</v>
      </c>
      <c r="BO21" s="73">
        <v>5971.8</v>
      </c>
      <c r="BP21" s="73">
        <v>8334.01</v>
      </c>
      <c r="BQ21" s="73">
        <v>269.20999999999998</v>
      </c>
      <c r="BR21" s="73">
        <v>2897501.89</v>
      </c>
      <c r="BS21" s="73">
        <v>0</v>
      </c>
      <c r="BT21" s="73">
        <v>40103</v>
      </c>
      <c r="BU21" s="73">
        <v>1772.96</v>
      </c>
      <c r="BV21" s="73">
        <v>5503.93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55</v>
      </c>
      <c r="F22" s="184"/>
      <c r="G22" s="66">
        <f t="shared" si="1"/>
        <v>9324.66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116">
        <v>0</v>
      </c>
      <c r="R22" s="116">
        <v>0</v>
      </c>
      <c r="S22" s="116">
        <v>0</v>
      </c>
      <c r="T22" s="116">
        <v>512</v>
      </c>
      <c r="U22" s="116">
        <v>0</v>
      </c>
      <c r="V22" s="116">
        <v>14478.07</v>
      </c>
      <c r="W22" s="116">
        <v>2524.86</v>
      </c>
      <c r="X22" s="145">
        <v>9324.66</v>
      </c>
      <c r="Y22" s="116">
        <v>0</v>
      </c>
      <c r="Z22" s="116">
        <v>0</v>
      </c>
      <c r="AA22" s="116">
        <v>3672.17</v>
      </c>
      <c r="AB22" s="116">
        <v>78874.38</v>
      </c>
      <c r="AC22" s="116">
        <v>57631.51</v>
      </c>
      <c r="AD22" s="116">
        <v>-1281.0899999999999</v>
      </c>
      <c r="AE22" s="116">
        <v>217022.94</v>
      </c>
      <c r="AF22" s="116">
        <v>0</v>
      </c>
      <c r="AG22" s="116">
        <v>0</v>
      </c>
      <c r="AH22" s="116">
        <v>3235.88</v>
      </c>
      <c r="AI22" s="116">
        <v>54749.71</v>
      </c>
      <c r="AJ22" s="116">
        <v>14577.9</v>
      </c>
      <c r="AK22" s="116">
        <v>0</v>
      </c>
      <c r="AL22" s="73">
        <v>94917.440000000002</v>
      </c>
      <c r="AM22" s="73">
        <v>1296.04</v>
      </c>
      <c r="AN22" s="73">
        <v>0</v>
      </c>
      <c r="AO22" s="73">
        <v>4233.2700000000004</v>
      </c>
      <c r="AP22" s="73">
        <v>0</v>
      </c>
      <c r="AQ22" s="73">
        <v>0</v>
      </c>
      <c r="AR22" s="73">
        <v>0</v>
      </c>
      <c r="AS22" s="73">
        <v>99302.94</v>
      </c>
      <c r="AT22" s="73">
        <v>0</v>
      </c>
      <c r="AU22" s="73">
        <v>764.78</v>
      </c>
      <c r="AV22" s="73">
        <v>0</v>
      </c>
      <c r="AW22" s="73">
        <v>0</v>
      </c>
      <c r="AX22" s="73">
        <v>1303.44</v>
      </c>
      <c r="AY22" s="73">
        <v>190442.21</v>
      </c>
      <c r="AZ22" s="73">
        <v>0</v>
      </c>
      <c r="BA22" s="73">
        <v>3088.35</v>
      </c>
      <c r="BB22" s="73">
        <v>0</v>
      </c>
      <c r="BC22" s="73">
        <v>0</v>
      </c>
      <c r="BD22" s="73">
        <v>0</v>
      </c>
      <c r="BE22" s="73">
        <v>263.24</v>
      </c>
      <c r="BF22" s="73">
        <v>107003.26</v>
      </c>
      <c r="BG22" s="73">
        <v>5827.5</v>
      </c>
      <c r="BH22" s="73">
        <v>0</v>
      </c>
      <c r="BI22" s="73">
        <v>0</v>
      </c>
      <c r="BJ22" s="73">
        <v>49.85</v>
      </c>
      <c r="BK22" s="73">
        <v>971.64</v>
      </c>
      <c r="BL22" s="73">
        <v>11540.57</v>
      </c>
      <c r="BM22" s="73">
        <v>0</v>
      </c>
      <c r="BN22" s="73">
        <v>0</v>
      </c>
      <c r="BO22" s="73">
        <v>0</v>
      </c>
      <c r="BP22" s="73">
        <v>46613.2</v>
      </c>
      <c r="BQ22" s="73">
        <v>406.91</v>
      </c>
      <c r="BR22" s="73">
        <v>467531.05</v>
      </c>
      <c r="BS22" s="73">
        <v>0</v>
      </c>
      <c r="BT22" s="73">
        <v>14638</v>
      </c>
      <c r="BU22" s="73">
        <v>566.26</v>
      </c>
      <c r="BV22" s="73">
        <v>2250.14</v>
      </c>
      <c r="BW22" s="73">
        <v>54061.53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56</v>
      </c>
      <c r="F23" s="184"/>
      <c r="G23" s="66">
        <f t="shared" si="1"/>
        <v>97098.21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116">
        <v>8878129.5</v>
      </c>
      <c r="R23" s="116">
        <v>232490.34</v>
      </c>
      <c r="S23" s="116">
        <v>17913.37</v>
      </c>
      <c r="T23" s="116">
        <v>482360</v>
      </c>
      <c r="U23" s="116">
        <v>283538.81</v>
      </c>
      <c r="V23" s="116">
        <v>158083.09</v>
      </c>
      <c r="W23" s="116">
        <v>334239.28000000003</v>
      </c>
      <c r="X23" s="145">
        <v>97098.21</v>
      </c>
      <c r="Y23" s="116">
        <v>915.13</v>
      </c>
      <c r="Z23" s="116">
        <v>11979.3</v>
      </c>
      <c r="AA23" s="116">
        <v>18112.580000000002</v>
      </c>
      <c r="AB23" s="116">
        <v>466812.33</v>
      </c>
      <c r="AC23" s="116">
        <v>952150.07</v>
      </c>
      <c r="AD23" s="116">
        <v>97802.77</v>
      </c>
      <c r="AE23" s="116">
        <v>696527.35999999999</v>
      </c>
      <c r="AF23" s="116">
        <v>23257.64</v>
      </c>
      <c r="AG23" s="116">
        <v>1768.87</v>
      </c>
      <c r="AH23" s="116">
        <v>32296.13</v>
      </c>
      <c r="AI23" s="116">
        <v>219982.46</v>
      </c>
      <c r="AJ23" s="116">
        <v>299986.15999999997</v>
      </c>
      <c r="AK23" s="116">
        <v>39263.68</v>
      </c>
      <c r="AL23" s="73">
        <v>755541.4</v>
      </c>
      <c r="AM23" s="73">
        <v>153584.93</v>
      </c>
      <c r="AN23" s="73">
        <v>95105.89</v>
      </c>
      <c r="AO23" s="73">
        <v>715.25</v>
      </c>
      <c r="AP23" s="73">
        <v>0</v>
      </c>
      <c r="AQ23" s="73">
        <v>1638.3</v>
      </c>
      <c r="AR23" s="73">
        <v>12237875.1</v>
      </c>
      <c r="AS23" s="73">
        <v>724467.06</v>
      </c>
      <c r="AT23" s="73">
        <v>247215.51</v>
      </c>
      <c r="AU23" s="73">
        <v>457673.83</v>
      </c>
      <c r="AV23" s="73">
        <v>789338.05</v>
      </c>
      <c r="AW23" s="73">
        <v>0</v>
      </c>
      <c r="AX23" s="73">
        <v>67369.61</v>
      </c>
      <c r="AY23" s="73">
        <v>1704402.58</v>
      </c>
      <c r="AZ23" s="73">
        <v>377906</v>
      </c>
      <c r="BA23" s="73">
        <v>250904.35</v>
      </c>
      <c r="BB23" s="73">
        <v>397351.34</v>
      </c>
      <c r="BC23" s="73">
        <v>28684.880000000001</v>
      </c>
      <c r="BD23" s="73">
        <v>280002.32</v>
      </c>
      <c r="BE23" s="73">
        <v>44295.22</v>
      </c>
      <c r="BF23" s="73">
        <v>718336.09</v>
      </c>
      <c r="BG23" s="73">
        <v>66150.240000000005</v>
      </c>
      <c r="BH23" s="73">
        <v>0</v>
      </c>
      <c r="BI23" s="73">
        <v>651051</v>
      </c>
      <c r="BJ23" s="73">
        <v>143923.53</v>
      </c>
      <c r="BK23" s="73">
        <v>60318.82</v>
      </c>
      <c r="BL23" s="73">
        <v>265723.40000000002</v>
      </c>
      <c r="BM23" s="73">
        <v>2899.2</v>
      </c>
      <c r="BN23" s="73">
        <v>1037.69</v>
      </c>
      <c r="BO23" s="73">
        <v>57491.89</v>
      </c>
      <c r="BP23" s="73">
        <v>261969.4</v>
      </c>
      <c r="BQ23" s="73">
        <v>6562.49</v>
      </c>
      <c r="BR23" s="73">
        <v>1711326.96</v>
      </c>
      <c r="BS23" s="73">
        <v>0</v>
      </c>
      <c r="BT23" s="73">
        <v>409202</v>
      </c>
      <c r="BU23" s="73">
        <v>159668.07999999999</v>
      </c>
      <c r="BV23" s="73">
        <v>58708.3</v>
      </c>
      <c r="BW23" s="73">
        <v>43394.95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57</v>
      </c>
      <c r="F24" s="184"/>
      <c r="G24" s="66">
        <f t="shared" si="1"/>
        <v>0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116">
        <v>2140891</v>
      </c>
      <c r="R24" s="116">
        <v>90474.61</v>
      </c>
      <c r="S24" s="116">
        <v>0</v>
      </c>
      <c r="T24" s="116">
        <v>280833</v>
      </c>
      <c r="U24" s="116">
        <v>0</v>
      </c>
      <c r="V24" s="116">
        <v>270192.75</v>
      </c>
      <c r="W24" s="116">
        <v>2194.33</v>
      </c>
      <c r="X24" s="145">
        <v>0</v>
      </c>
      <c r="Y24" s="116">
        <v>0</v>
      </c>
      <c r="Z24" s="116">
        <v>0</v>
      </c>
      <c r="AA24" s="116">
        <v>0</v>
      </c>
      <c r="AB24" s="116">
        <v>518092.94</v>
      </c>
      <c r="AC24" s="116">
        <v>1407.13</v>
      </c>
      <c r="AD24" s="116">
        <v>33905.800000000003</v>
      </c>
      <c r="AE24" s="116">
        <v>44942.559999999998</v>
      </c>
      <c r="AF24" s="116">
        <v>0</v>
      </c>
      <c r="AG24" s="116">
        <v>0</v>
      </c>
      <c r="AH24" s="116">
        <v>37797.5</v>
      </c>
      <c r="AI24" s="116">
        <v>406916.04</v>
      </c>
      <c r="AJ24" s="116">
        <v>196833.63</v>
      </c>
      <c r="AK24" s="116">
        <v>51095.92</v>
      </c>
      <c r="AL24" s="73">
        <v>556632.94999999995</v>
      </c>
      <c r="AM24" s="73">
        <v>50778.98</v>
      </c>
      <c r="AN24" s="73">
        <v>0</v>
      </c>
      <c r="AO24" s="73">
        <v>32704.36</v>
      </c>
      <c r="AP24" s="73">
        <v>0</v>
      </c>
      <c r="AQ24" s="73">
        <v>0</v>
      </c>
      <c r="AR24" s="73">
        <v>25282893.030000001</v>
      </c>
      <c r="AS24" s="73">
        <v>406748.58</v>
      </c>
      <c r="AT24" s="73">
        <v>50895.42</v>
      </c>
      <c r="AU24" s="73">
        <v>180785.6</v>
      </c>
      <c r="AV24" s="73">
        <v>14044.44</v>
      </c>
      <c r="AW24" s="73">
        <v>89187.82</v>
      </c>
      <c r="AX24" s="73">
        <v>0</v>
      </c>
      <c r="AY24" s="73">
        <v>0</v>
      </c>
      <c r="AZ24" s="73">
        <v>296641</v>
      </c>
      <c r="BA24" s="73">
        <v>172334.8</v>
      </c>
      <c r="BB24" s="73">
        <v>131731.6</v>
      </c>
      <c r="BC24" s="73">
        <v>30045.22</v>
      </c>
      <c r="BD24" s="73">
        <v>0</v>
      </c>
      <c r="BE24" s="73">
        <v>173571.01</v>
      </c>
      <c r="BF24" s="73">
        <v>1341350.73</v>
      </c>
      <c r="BG24" s="73">
        <v>42271.57</v>
      </c>
      <c r="BH24" s="73">
        <v>0</v>
      </c>
      <c r="BI24" s="73">
        <v>0</v>
      </c>
      <c r="BJ24" s="73">
        <v>94926.27</v>
      </c>
      <c r="BK24" s="73">
        <v>0</v>
      </c>
      <c r="BL24" s="73">
        <v>176632.23</v>
      </c>
      <c r="BM24" s="73">
        <v>23520.44</v>
      </c>
      <c r="BN24" s="73">
        <v>32346.83</v>
      </c>
      <c r="BO24" s="73">
        <v>0</v>
      </c>
      <c r="BP24" s="73">
        <v>19850.439999999999</v>
      </c>
      <c r="BQ24" s="73">
        <v>17524.900000000001</v>
      </c>
      <c r="BR24" s="73">
        <v>1155538.1200000001</v>
      </c>
      <c r="BS24" s="73">
        <v>10614.95</v>
      </c>
      <c r="BT24" s="73">
        <v>0</v>
      </c>
      <c r="BU24" s="73">
        <v>0</v>
      </c>
      <c r="BV24" s="73">
        <v>57134.91</v>
      </c>
      <c r="BW24" s="73">
        <v>0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58</v>
      </c>
      <c r="F25" s="184"/>
      <c r="G25" s="66">
        <f t="shared" si="1"/>
        <v>0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116">
        <v>4616874.88</v>
      </c>
      <c r="R25" s="116">
        <v>18431.29</v>
      </c>
      <c r="S25" s="116">
        <v>0</v>
      </c>
      <c r="T25" s="116">
        <v>0</v>
      </c>
      <c r="U25" s="116">
        <v>0</v>
      </c>
      <c r="V25" s="116">
        <v>106630.59</v>
      </c>
      <c r="W25" s="116">
        <v>200</v>
      </c>
      <c r="X25" s="145">
        <v>0</v>
      </c>
      <c r="Y25" s="116">
        <v>0</v>
      </c>
      <c r="Z25" s="116">
        <v>19885</v>
      </c>
      <c r="AA25" s="116">
        <v>0</v>
      </c>
      <c r="AB25" s="116">
        <v>373139.94</v>
      </c>
      <c r="AC25" s="116">
        <v>18504.23</v>
      </c>
      <c r="AD25" s="116">
        <v>2902.58</v>
      </c>
      <c r="AE25" s="116">
        <v>2344</v>
      </c>
      <c r="AF25" s="116">
        <v>654</v>
      </c>
      <c r="AG25" s="116">
        <v>0</v>
      </c>
      <c r="AH25" s="116">
        <v>3036.23</v>
      </c>
      <c r="AI25" s="116">
        <v>0</v>
      </c>
      <c r="AJ25" s="116">
        <v>8229.9699999999993</v>
      </c>
      <c r="AK25" s="116">
        <v>3740.66</v>
      </c>
      <c r="AL25" s="73">
        <v>114795.84</v>
      </c>
      <c r="AM25" s="73">
        <v>17490.310000000001</v>
      </c>
      <c r="AN25" s="73">
        <v>0</v>
      </c>
      <c r="AO25" s="73">
        <v>986.68</v>
      </c>
      <c r="AP25" s="73">
        <v>0</v>
      </c>
      <c r="AQ25" s="73">
        <v>0</v>
      </c>
      <c r="AR25" s="73">
        <v>4141966.47</v>
      </c>
      <c r="AS25" s="73">
        <v>26862.74</v>
      </c>
      <c r="AT25" s="73">
        <v>72083.33</v>
      </c>
      <c r="AU25" s="73">
        <v>26758.63</v>
      </c>
      <c r="AV25" s="73">
        <v>18028.72</v>
      </c>
      <c r="AW25" s="73">
        <v>0</v>
      </c>
      <c r="AX25" s="73">
        <v>0</v>
      </c>
      <c r="AY25" s="73">
        <v>0</v>
      </c>
      <c r="AZ25" s="73">
        <v>63012</v>
      </c>
      <c r="BA25" s="73">
        <v>787.23</v>
      </c>
      <c r="BB25" s="73">
        <v>0</v>
      </c>
      <c r="BC25" s="73">
        <v>87226.55</v>
      </c>
      <c r="BD25" s="73">
        <v>0</v>
      </c>
      <c r="BE25" s="73">
        <v>95704.34</v>
      </c>
      <c r="BF25" s="73">
        <v>235364.93</v>
      </c>
      <c r="BG25" s="73">
        <v>86197.37</v>
      </c>
      <c r="BH25" s="73">
        <v>0</v>
      </c>
      <c r="BI25" s="73">
        <v>0</v>
      </c>
      <c r="BJ25" s="73">
        <v>484.79</v>
      </c>
      <c r="BK25" s="73">
        <v>0</v>
      </c>
      <c r="BL25" s="73">
        <v>29222.34</v>
      </c>
      <c r="BM25" s="73">
        <v>4003.81</v>
      </c>
      <c r="BN25" s="73">
        <v>3117.36</v>
      </c>
      <c r="BO25" s="73">
        <v>0</v>
      </c>
      <c r="BP25" s="73">
        <v>18142.38</v>
      </c>
      <c r="BQ25" s="73">
        <v>17287.96</v>
      </c>
      <c r="BR25" s="73">
        <v>4073588.93</v>
      </c>
      <c r="BS25" s="73">
        <v>18.12</v>
      </c>
      <c r="BT25" s="73">
        <v>534768</v>
      </c>
      <c r="BU25" s="73">
        <v>0</v>
      </c>
      <c r="BV25" s="73">
        <v>13737.13</v>
      </c>
      <c r="BW25" s="73">
        <v>0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59</v>
      </c>
      <c r="F26" s="184"/>
      <c r="G26" s="66">
        <f t="shared" si="1"/>
        <v>46868.3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116">
        <v>1844330.74</v>
      </c>
      <c r="R26" s="116">
        <v>450404.61</v>
      </c>
      <c r="S26" s="116">
        <v>2163.84</v>
      </c>
      <c r="T26" s="116">
        <v>393999</v>
      </c>
      <c r="U26" s="116">
        <v>236212.49</v>
      </c>
      <c r="V26" s="116">
        <v>0</v>
      </c>
      <c r="W26" s="116">
        <v>606768.23</v>
      </c>
      <c r="X26" s="145">
        <v>46868.3</v>
      </c>
      <c r="Y26" s="116">
        <v>19.36</v>
      </c>
      <c r="Z26" s="116">
        <v>8471.34</v>
      </c>
      <c r="AA26" s="116">
        <v>0</v>
      </c>
      <c r="AB26" s="116">
        <v>863008.36</v>
      </c>
      <c r="AC26" s="116">
        <v>0</v>
      </c>
      <c r="AD26" s="116">
        <v>0</v>
      </c>
      <c r="AE26" s="116">
        <v>29010.53</v>
      </c>
      <c r="AF26" s="116">
        <v>160212.85999999999</v>
      </c>
      <c r="AG26" s="116">
        <v>180965.66</v>
      </c>
      <c r="AH26" s="116">
        <v>18421.25</v>
      </c>
      <c r="AI26" s="116">
        <v>200803</v>
      </c>
      <c r="AJ26" s="116">
        <v>10504.34</v>
      </c>
      <c r="AK26" s="116">
        <v>116793.79</v>
      </c>
      <c r="AL26" s="73">
        <v>828954.26</v>
      </c>
      <c r="AM26" s="73">
        <v>123261.1</v>
      </c>
      <c r="AN26" s="73">
        <v>0</v>
      </c>
      <c r="AO26" s="73">
        <v>28494.07</v>
      </c>
      <c r="AP26" s="73">
        <v>0</v>
      </c>
      <c r="AQ26" s="73">
        <v>0</v>
      </c>
      <c r="AR26" s="73">
        <v>19205018.800000001</v>
      </c>
      <c r="AS26" s="73">
        <v>10338436.189999999</v>
      </c>
      <c r="AT26" s="73">
        <v>438726.11</v>
      </c>
      <c r="AU26" s="73">
        <v>303578.82</v>
      </c>
      <c r="AV26" s="73">
        <v>8333.33</v>
      </c>
      <c r="AW26" s="73">
        <v>29200.99</v>
      </c>
      <c r="AX26" s="73">
        <v>133933.07</v>
      </c>
      <c r="AY26" s="73">
        <v>3061014.35</v>
      </c>
      <c r="AZ26" s="73">
        <v>1153114</v>
      </c>
      <c r="BA26" s="73">
        <v>789088.71</v>
      </c>
      <c r="BB26" s="73">
        <v>2121355.75</v>
      </c>
      <c r="BC26" s="73">
        <v>148882.53</v>
      </c>
      <c r="BD26" s="73">
        <v>-36148.129999999997</v>
      </c>
      <c r="BE26" s="73">
        <v>238498.87</v>
      </c>
      <c r="BF26" s="73">
        <v>315334.18</v>
      </c>
      <c r="BG26" s="73">
        <v>218075.09</v>
      </c>
      <c r="BH26" s="73">
        <v>0</v>
      </c>
      <c r="BI26" s="73">
        <v>104901</v>
      </c>
      <c r="BJ26" s="73">
        <v>93652.79</v>
      </c>
      <c r="BK26" s="73">
        <v>177417.88</v>
      </c>
      <c r="BL26" s="73">
        <v>473409.82</v>
      </c>
      <c r="BM26" s="73">
        <v>119972.54</v>
      </c>
      <c r="BN26" s="73">
        <v>70671.05</v>
      </c>
      <c r="BO26" s="73">
        <v>31670.880000000001</v>
      </c>
      <c r="BP26" s="73">
        <v>0</v>
      </c>
      <c r="BQ26" s="73">
        <v>401754.19</v>
      </c>
      <c r="BR26" s="73">
        <v>2154444.0299999998</v>
      </c>
      <c r="BS26" s="73">
        <v>0</v>
      </c>
      <c r="BT26" s="73">
        <v>1034643</v>
      </c>
      <c r="BU26" s="73">
        <v>85999.24</v>
      </c>
      <c r="BV26" s="73">
        <v>83325.279999999999</v>
      </c>
      <c r="BW26" s="73">
        <v>83619.179999999993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60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6866.96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54.44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61</v>
      </c>
      <c r="F28" s="184"/>
      <c r="G28" s="66">
        <f t="shared" si="1"/>
        <v>8091.51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116">
        <v>7195.47</v>
      </c>
      <c r="R28" s="116">
        <v>54789.75</v>
      </c>
      <c r="S28" s="116">
        <v>0</v>
      </c>
      <c r="T28" s="116">
        <v>37847</v>
      </c>
      <c r="U28" s="116">
        <v>0</v>
      </c>
      <c r="V28" s="116">
        <v>0</v>
      </c>
      <c r="W28" s="116">
        <v>41571.360000000001</v>
      </c>
      <c r="X28" s="145">
        <v>8091.51</v>
      </c>
      <c r="Y28" s="116">
        <v>3356</v>
      </c>
      <c r="Z28" s="116">
        <v>0</v>
      </c>
      <c r="AA28" s="116">
        <v>32576.55</v>
      </c>
      <c r="AB28" s="116">
        <v>256500.78</v>
      </c>
      <c r="AC28" s="116">
        <v>103555.87</v>
      </c>
      <c r="AD28" s="116">
        <v>0</v>
      </c>
      <c r="AE28" s="116">
        <v>0</v>
      </c>
      <c r="AF28" s="116">
        <v>0</v>
      </c>
      <c r="AG28" s="116">
        <v>0</v>
      </c>
      <c r="AH28" s="116">
        <v>21416.43</v>
      </c>
      <c r="AI28" s="116">
        <v>0</v>
      </c>
      <c r="AJ28" s="116">
        <v>11086.57</v>
      </c>
      <c r="AK28" s="116">
        <v>0</v>
      </c>
      <c r="AL28" s="73">
        <v>95687.84</v>
      </c>
      <c r="AM28" s="73">
        <v>35450.379999999997</v>
      </c>
      <c r="AN28" s="73">
        <v>0</v>
      </c>
      <c r="AO28" s="73">
        <v>13782.41</v>
      </c>
      <c r="AP28" s="73">
        <v>4929.6099999999997</v>
      </c>
      <c r="AQ28" s="73">
        <v>2255.87</v>
      </c>
      <c r="AR28" s="73">
        <v>0</v>
      </c>
      <c r="AS28" s="73">
        <v>0</v>
      </c>
      <c r="AT28" s="73">
        <v>19240.91</v>
      </c>
      <c r="AU28" s="73">
        <v>56091.45</v>
      </c>
      <c r="AV28" s="73">
        <v>20776</v>
      </c>
      <c r="AW28" s="73">
        <v>0</v>
      </c>
      <c r="AX28" s="73">
        <v>102044.83</v>
      </c>
      <c r="AY28" s="73">
        <v>161902.88</v>
      </c>
      <c r="AZ28" s="73">
        <v>0</v>
      </c>
      <c r="BA28" s="73">
        <v>39171.97</v>
      </c>
      <c r="BB28" s="73">
        <v>0</v>
      </c>
      <c r="BC28" s="73">
        <v>32022.69</v>
      </c>
      <c r="BD28" s="73">
        <v>59681.39</v>
      </c>
      <c r="BE28" s="73">
        <v>11766.81</v>
      </c>
      <c r="BF28" s="73">
        <v>35439.81</v>
      </c>
      <c r="BG28" s="73">
        <v>0</v>
      </c>
      <c r="BH28" s="73">
        <v>0</v>
      </c>
      <c r="BI28" s="73">
        <v>0</v>
      </c>
      <c r="BJ28" s="73">
        <v>0</v>
      </c>
      <c r="BK28" s="73">
        <v>0</v>
      </c>
      <c r="BL28" s="73">
        <v>1396.11</v>
      </c>
      <c r="BM28" s="73">
        <v>19730.48</v>
      </c>
      <c r="BN28" s="73">
        <v>62429.24</v>
      </c>
      <c r="BO28" s="73">
        <v>1343.28</v>
      </c>
      <c r="BP28" s="73">
        <v>0</v>
      </c>
      <c r="BQ28" s="73">
        <v>12014.36</v>
      </c>
      <c r="BR28" s="73">
        <v>0</v>
      </c>
      <c r="BS28" s="73">
        <v>0</v>
      </c>
      <c r="BT28" s="73">
        <v>0</v>
      </c>
      <c r="BU28" s="73">
        <v>50886.6</v>
      </c>
      <c r="BV28" s="73">
        <v>0</v>
      </c>
      <c r="BW28" s="73">
        <v>55208.29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62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116">
        <v>0</v>
      </c>
      <c r="R29" s="116">
        <v>4770.3</v>
      </c>
      <c r="S29" s="116">
        <v>50</v>
      </c>
      <c r="T29" s="116">
        <v>0</v>
      </c>
      <c r="U29" s="116">
        <v>560</v>
      </c>
      <c r="V29" s="116">
        <v>0</v>
      </c>
      <c r="W29" s="116">
        <v>0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3015.67</v>
      </c>
      <c r="AD29" s="116">
        <v>0</v>
      </c>
      <c r="AE29" s="116">
        <v>0</v>
      </c>
      <c r="AF29" s="116">
        <v>24521.54</v>
      </c>
      <c r="AG29" s="116">
        <v>891</v>
      </c>
      <c r="AH29" s="116">
        <v>0</v>
      </c>
      <c r="AI29" s="116">
        <v>98778.14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4175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16601.810000000001</v>
      </c>
      <c r="BH29" s="73">
        <v>0</v>
      </c>
      <c r="BI29" s="73">
        <v>0</v>
      </c>
      <c r="BJ29" s="73">
        <v>1100</v>
      </c>
      <c r="BK29" s="73">
        <v>0</v>
      </c>
      <c r="BL29" s="73">
        <v>197238.08</v>
      </c>
      <c r="BM29" s="73">
        <v>1904.24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63</v>
      </c>
      <c r="F30" s="185"/>
      <c r="G30" s="66">
        <f t="shared" si="1"/>
        <v>347001.22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116">
        <v>89968911.539999992</v>
      </c>
      <c r="R30" s="116">
        <v>1412930.76</v>
      </c>
      <c r="S30" s="116">
        <v>395947.36</v>
      </c>
      <c r="T30" s="116">
        <v>3891030</v>
      </c>
      <c r="U30" s="116">
        <v>1829325.1599999995</v>
      </c>
      <c r="V30" s="116">
        <v>4666445.3</v>
      </c>
      <c r="W30" s="116">
        <v>1921232.3100000003</v>
      </c>
      <c r="X30" s="145">
        <v>347001.22</v>
      </c>
      <c r="Y30" s="116">
        <v>181339.37999999998</v>
      </c>
      <c r="Z30" s="116">
        <v>44095.649999999994</v>
      </c>
      <c r="AA30" s="116">
        <v>311699.65999999997</v>
      </c>
      <c r="AB30" s="116">
        <v>8164650.120000001</v>
      </c>
      <c r="AC30" s="116">
        <v>3541717.379999999</v>
      </c>
      <c r="AD30" s="116">
        <v>1723929.57</v>
      </c>
      <c r="AE30" s="116">
        <v>6896841.080000001</v>
      </c>
      <c r="AF30" s="116">
        <v>860057.40999999992</v>
      </c>
      <c r="AG30" s="116">
        <v>553058.32000000007</v>
      </c>
      <c r="AH30" s="116">
        <v>428161.3</v>
      </c>
      <c r="AI30" s="116">
        <v>1420487.3399999999</v>
      </c>
      <c r="AJ30" s="116">
        <v>964463.83</v>
      </c>
      <c r="AK30" s="116">
        <v>528615.55999999994</v>
      </c>
      <c r="AL30" s="73">
        <v>6165825.209999999</v>
      </c>
      <c r="AM30" s="73">
        <v>831139.42</v>
      </c>
      <c r="AN30" s="73">
        <v>1264253.7400000002</v>
      </c>
      <c r="AO30" s="73">
        <v>169073.18</v>
      </c>
      <c r="AP30" s="73">
        <v>13474.61</v>
      </c>
      <c r="AQ30" s="73">
        <v>83464.14</v>
      </c>
      <c r="AR30" s="73">
        <v>84877103.5</v>
      </c>
      <c r="AS30" s="73">
        <v>20863261.060000002</v>
      </c>
      <c r="AT30" s="73">
        <v>1313673.0699999998</v>
      </c>
      <c r="AU30" s="73">
        <v>2108627.9000000004</v>
      </c>
      <c r="AV30" s="73">
        <v>5447296.29</v>
      </c>
      <c r="AW30" s="73">
        <v>680237.39000000013</v>
      </c>
      <c r="AX30" s="73">
        <v>370938.24000000005</v>
      </c>
      <c r="AY30" s="73">
        <v>10625498.670000002</v>
      </c>
      <c r="AZ30" s="73">
        <v>2460780</v>
      </c>
      <c r="BA30" s="73">
        <v>2556655.89</v>
      </c>
      <c r="BB30" s="73">
        <v>4985677.1100000003</v>
      </c>
      <c r="BC30" s="73">
        <v>623207.23999999987</v>
      </c>
      <c r="BD30" s="73">
        <v>925626.56</v>
      </c>
      <c r="BE30" s="73">
        <v>923814.9</v>
      </c>
      <c r="BF30" s="73">
        <v>7384102.2199999997</v>
      </c>
      <c r="BG30" s="73">
        <v>525906.39</v>
      </c>
      <c r="BH30" s="73">
        <v>1103884</v>
      </c>
      <c r="BI30" s="73">
        <v>1995035</v>
      </c>
      <c r="BJ30" s="73">
        <v>513327.29000000004</v>
      </c>
      <c r="BK30" s="73">
        <v>2561068.17</v>
      </c>
      <c r="BL30" s="73">
        <v>4136669.3999999994</v>
      </c>
      <c r="BM30" s="73">
        <v>273099.01999999996</v>
      </c>
      <c r="BN30" s="73">
        <v>335193.48</v>
      </c>
      <c r="BO30" s="73">
        <v>576175.15</v>
      </c>
      <c r="BP30" s="73">
        <v>3369004.1099999994</v>
      </c>
      <c r="BQ30" s="73">
        <v>644866.62</v>
      </c>
      <c r="BR30" s="73">
        <v>48274874.919999994</v>
      </c>
      <c r="BS30" s="73">
        <v>38450.230000000003</v>
      </c>
      <c r="BT30" s="73">
        <v>6269001</v>
      </c>
      <c r="BU30" s="73">
        <v>1330026.24</v>
      </c>
      <c r="BV30" s="73">
        <v>406526.31000000006</v>
      </c>
      <c r="BW30" s="73">
        <v>655009.11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64</v>
      </c>
      <c r="F31" s="184"/>
      <c r="G31" s="66">
        <f t="shared" si="1"/>
        <v>16975.310000000001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116">
        <v>15206400.27</v>
      </c>
      <c r="R31" s="116">
        <v>90405.34</v>
      </c>
      <c r="S31" s="116">
        <v>0</v>
      </c>
      <c r="T31" s="116">
        <v>0</v>
      </c>
      <c r="U31" s="116">
        <v>132463.41</v>
      </c>
      <c r="V31" s="116">
        <v>0</v>
      </c>
      <c r="W31" s="116">
        <v>17716.64</v>
      </c>
      <c r="X31" s="145">
        <v>16975.310000000001</v>
      </c>
      <c r="Y31" s="116">
        <v>0</v>
      </c>
      <c r="Z31" s="116">
        <v>0</v>
      </c>
      <c r="AA31" s="116">
        <v>0</v>
      </c>
      <c r="AB31" s="116">
        <v>554201.59999999998</v>
      </c>
      <c r="AC31" s="116">
        <v>0</v>
      </c>
      <c r="AD31" s="116">
        <v>898131.66</v>
      </c>
      <c r="AE31" s="116">
        <v>0</v>
      </c>
      <c r="AF31" s="116">
        <v>155276.91</v>
      </c>
      <c r="AG31" s="116">
        <v>0</v>
      </c>
      <c r="AH31" s="116">
        <v>55771.29</v>
      </c>
      <c r="AI31" s="116">
        <v>14529.91</v>
      </c>
      <c r="AJ31" s="116">
        <v>0</v>
      </c>
      <c r="AK31" s="116">
        <v>48372.82</v>
      </c>
      <c r="AL31" s="73">
        <v>0</v>
      </c>
      <c r="AM31" s="73">
        <v>280847.55</v>
      </c>
      <c r="AN31" s="73">
        <v>0</v>
      </c>
      <c r="AO31" s="73">
        <v>18340.68</v>
      </c>
      <c r="AP31" s="73">
        <v>0</v>
      </c>
      <c r="AQ31" s="73">
        <v>1000</v>
      </c>
      <c r="AR31" s="73">
        <v>13231566.550000001</v>
      </c>
      <c r="AS31" s="73">
        <v>0</v>
      </c>
      <c r="AT31" s="73">
        <v>0</v>
      </c>
      <c r="AU31" s="73">
        <v>54163.98</v>
      </c>
      <c r="AV31" s="73">
        <v>0</v>
      </c>
      <c r="AW31" s="73">
        <v>0</v>
      </c>
      <c r="AX31" s="73">
        <v>341766.31</v>
      </c>
      <c r="AY31" s="73">
        <v>1654802.89</v>
      </c>
      <c r="AZ31" s="73">
        <v>0</v>
      </c>
      <c r="BA31" s="73">
        <v>177868.79999999999</v>
      </c>
      <c r="BB31" s="73">
        <v>457769.37</v>
      </c>
      <c r="BC31" s="73">
        <v>8887.51</v>
      </c>
      <c r="BD31" s="73">
        <v>0</v>
      </c>
      <c r="BE31" s="73">
        <v>7756.62</v>
      </c>
      <c r="BF31" s="73">
        <v>273676.79999999999</v>
      </c>
      <c r="BG31" s="73">
        <v>132622.79</v>
      </c>
      <c r="BH31" s="73">
        <v>0</v>
      </c>
      <c r="BI31" s="73">
        <v>0</v>
      </c>
      <c r="BJ31" s="73">
        <v>2599.62</v>
      </c>
      <c r="BK31" s="73">
        <v>0</v>
      </c>
      <c r="BL31" s="73">
        <v>0</v>
      </c>
      <c r="BM31" s="73">
        <v>0</v>
      </c>
      <c r="BN31" s="73">
        <v>0</v>
      </c>
      <c r="BO31" s="73">
        <v>0</v>
      </c>
      <c r="BP31" s="73">
        <v>1610784.91</v>
      </c>
      <c r="BQ31" s="73">
        <v>592.24</v>
      </c>
      <c r="BR31" s="73">
        <v>24235112.16</v>
      </c>
      <c r="BS31" s="73">
        <v>2561.37</v>
      </c>
      <c r="BT31" s="73">
        <v>498950</v>
      </c>
      <c r="BU31" s="73">
        <v>85886.69</v>
      </c>
      <c r="BV31" s="73">
        <v>73502.789999999994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65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116">
        <v>378943.75</v>
      </c>
      <c r="R32" s="116">
        <v>3584.46</v>
      </c>
      <c r="S32" s="116">
        <v>0</v>
      </c>
      <c r="T32" s="116">
        <v>0</v>
      </c>
      <c r="U32" s="116">
        <v>26426.03</v>
      </c>
      <c r="V32" s="116">
        <v>632867.53</v>
      </c>
      <c r="W32" s="116">
        <v>67554.19</v>
      </c>
      <c r="X32" s="145">
        <v>0</v>
      </c>
      <c r="Y32" s="116">
        <v>0</v>
      </c>
      <c r="Z32" s="116">
        <v>8581.83</v>
      </c>
      <c r="AA32" s="116">
        <v>0</v>
      </c>
      <c r="AB32" s="116">
        <v>49088.84</v>
      </c>
      <c r="AC32" s="116">
        <v>0</v>
      </c>
      <c r="AD32" s="116">
        <v>0</v>
      </c>
      <c r="AE32" s="116">
        <v>0</v>
      </c>
      <c r="AF32" s="116">
        <v>28550.76</v>
      </c>
      <c r="AG32" s="116">
        <v>187309.79</v>
      </c>
      <c r="AH32" s="116">
        <v>14839.3</v>
      </c>
      <c r="AI32" s="116">
        <v>0</v>
      </c>
      <c r="AJ32" s="116">
        <v>11534.3</v>
      </c>
      <c r="AK32" s="116">
        <v>3325</v>
      </c>
      <c r="AL32" s="73">
        <v>28094.7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528775.82999999996</v>
      </c>
      <c r="AS32" s="73">
        <v>0</v>
      </c>
      <c r="AT32" s="73">
        <v>0</v>
      </c>
      <c r="AU32" s="73">
        <v>86038.01</v>
      </c>
      <c r="AV32" s="73">
        <v>304206.94</v>
      </c>
      <c r="AW32" s="73">
        <v>0</v>
      </c>
      <c r="AX32" s="73">
        <v>0</v>
      </c>
      <c r="AY32" s="73">
        <v>70938.52</v>
      </c>
      <c r="AZ32" s="73">
        <v>0</v>
      </c>
      <c r="BA32" s="73">
        <v>0</v>
      </c>
      <c r="BB32" s="73">
        <v>0</v>
      </c>
      <c r="BC32" s="73">
        <v>0</v>
      </c>
      <c r="BD32" s="73">
        <v>53974.239999999998</v>
      </c>
      <c r="BE32" s="73">
        <v>513.74</v>
      </c>
      <c r="BF32" s="73">
        <v>35904.660000000003</v>
      </c>
      <c r="BG32" s="73">
        <v>0</v>
      </c>
      <c r="BH32" s="73">
        <v>0</v>
      </c>
      <c r="BI32" s="73">
        <v>6135</v>
      </c>
      <c r="BJ32" s="73">
        <v>8566.36</v>
      </c>
      <c r="BK32" s="73">
        <v>12791.3</v>
      </c>
      <c r="BL32" s="73">
        <v>57398.91</v>
      </c>
      <c r="BM32" s="73">
        <v>1332.94</v>
      </c>
      <c r="BN32" s="73">
        <v>0</v>
      </c>
      <c r="BO32" s="73">
        <v>0</v>
      </c>
      <c r="BP32" s="73">
        <v>37910.129999999997</v>
      </c>
      <c r="BQ32" s="73">
        <v>0</v>
      </c>
      <c r="BR32" s="73">
        <v>14714353.529999999</v>
      </c>
      <c r="BS32" s="73">
        <v>0</v>
      </c>
      <c r="BT32" s="73">
        <v>21416</v>
      </c>
      <c r="BU32" s="73">
        <v>20852.47</v>
      </c>
      <c r="BV32" s="73">
        <v>0</v>
      </c>
      <c r="BW32" s="73">
        <v>5264.1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66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19661.48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6448.94</v>
      </c>
      <c r="AD33" s="116">
        <v>0</v>
      </c>
      <c r="AE33" s="116">
        <v>303622.19</v>
      </c>
      <c r="AF33" s="116">
        <v>0</v>
      </c>
      <c r="AG33" s="116">
        <v>0</v>
      </c>
      <c r="AH33" s="116">
        <v>0</v>
      </c>
      <c r="AI33" s="116">
        <v>0</v>
      </c>
      <c r="AJ33" s="116">
        <v>20696.72</v>
      </c>
      <c r="AK33" s="116">
        <v>22028.639999999999</v>
      </c>
      <c r="AL33" s="73">
        <v>0</v>
      </c>
      <c r="AM33" s="73">
        <v>21117.16</v>
      </c>
      <c r="AN33" s="73">
        <v>0</v>
      </c>
      <c r="AO33" s="73">
        <v>0</v>
      </c>
      <c r="AP33" s="73">
        <v>0</v>
      </c>
      <c r="AQ33" s="73">
        <v>0</v>
      </c>
      <c r="AR33" s="73">
        <v>1099308.29</v>
      </c>
      <c r="AS33" s="73">
        <v>401487.41</v>
      </c>
      <c r="AT33" s="73">
        <v>0</v>
      </c>
      <c r="AU33" s="73">
        <v>0</v>
      </c>
      <c r="AV33" s="73">
        <v>845828.08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3949.71</v>
      </c>
      <c r="BC33" s="73">
        <v>27355.21</v>
      </c>
      <c r="BD33" s="73">
        <v>0</v>
      </c>
      <c r="BE33" s="73">
        <v>2663.81</v>
      </c>
      <c r="BF33" s="73">
        <v>144854.56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84425.55</v>
      </c>
      <c r="BM33" s="73">
        <v>0</v>
      </c>
      <c r="BN33" s="73">
        <v>0</v>
      </c>
      <c r="BO33" s="73">
        <v>0</v>
      </c>
      <c r="BP33" s="73">
        <v>82393</v>
      </c>
      <c r="BQ33" s="73">
        <v>0</v>
      </c>
      <c r="BR33" s="73">
        <v>994469.79</v>
      </c>
      <c r="BS33" s="73">
        <v>0</v>
      </c>
      <c r="BT33" s="73">
        <v>44191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67</v>
      </c>
      <c r="F34" s="184"/>
      <c r="G34" s="66">
        <f t="shared" si="1"/>
        <v>69134.48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116">
        <v>5182407.3899999997</v>
      </c>
      <c r="R34" s="116">
        <v>27558.63</v>
      </c>
      <c r="S34" s="116">
        <v>7385</v>
      </c>
      <c r="T34" s="116">
        <v>146441</v>
      </c>
      <c r="U34" s="116">
        <v>2848.39</v>
      </c>
      <c r="V34" s="116">
        <v>398030.13</v>
      </c>
      <c r="W34" s="116">
        <v>39903.46</v>
      </c>
      <c r="X34" s="145">
        <v>69134.48</v>
      </c>
      <c r="Y34" s="116">
        <v>0</v>
      </c>
      <c r="Z34" s="116">
        <v>3633.16</v>
      </c>
      <c r="AA34" s="116">
        <v>0</v>
      </c>
      <c r="AB34" s="116">
        <v>331316.96000000002</v>
      </c>
      <c r="AC34" s="116">
        <v>0</v>
      </c>
      <c r="AD34" s="116">
        <v>76173.64</v>
      </c>
      <c r="AE34" s="116">
        <v>-79891.429999999993</v>
      </c>
      <c r="AF34" s="116">
        <v>72754.81</v>
      </c>
      <c r="AG34" s="116">
        <v>133371.54999999999</v>
      </c>
      <c r="AH34" s="116">
        <v>2871.04</v>
      </c>
      <c r="AI34" s="116">
        <v>0</v>
      </c>
      <c r="AJ34" s="116">
        <v>0</v>
      </c>
      <c r="AK34" s="116">
        <v>0</v>
      </c>
      <c r="AL34" s="73">
        <v>50833.2</v>
      </c>
      <c r="AM34" s="73">
        <v>0</v>
      </c>
      <c r="AN34" s="73">
        <v>7532</v>
      </c>
      <c r="AO34" s="73">
        <v>0</v>
      </c>
      <c r="AP34" s="73">
        <v>0</v>
      </c>
      <c r="AQ34" s="73">
        <v>0</v>
      </c>
      <c r="AR34" s="73">
        <v>9020174.6500000004</v>
      </c>
      <c r="AS34" s="73">
        <v>430204.78</v>
      </c>
      <c r="AT34" s="73">
        <v>69349.78</v>
      </c>
      <c r="AU34" s="73">
        <v>203478.35</v>
      </c>
      <c r="AV34" s="73">
        <v>101646.35</v>
      </c>
      <c r="AW34" s="73">
        <v>0</v>
      </c>
      <c r="AX34" s="73">
        <v>55544.69</v>
      </c>
      <c r="AY34" s="73">
        <v>837868.75</v>
      </c>
      <c r="AZ34" s="73">
        <v>0</v>
      </c>
      <c r="BA34" s="73">
        <v>55226.57</v>
      </c>
      <c r="BB34" s="73">
        <v>22933.119999999999</v>
      </c>
      <c r="BC34" s="73">
        <v>0</v>
      </c>
      <c r="BD34" s="73">
        <v>127361.94</v>
      </c>
      <c r="BE34" s="73">
        <v>6130.81</v>
      </c>
      <c r="BF34" s="73">
        <v>17320.71</v>
      </c>
      <c r="BG34" s="73">
        <v>12302.63</v>
      </c>
      <c r="BH34" s="73">
        <v>0</v>
      </c>
      <c r="BI34" s="73">
        <v>222637</v>
      </c>
      <c r="BJ34" s="73">
        <v>104681.31</v>
      </c>
      <c r="BK34" s="73">
        <v>0</v>
      </c>
      <c r="BL34" s="73">
        <v>153294.76999999999</v>
      </c>
      <c r="BM34" s="73">
        <v>6122</v>
      </c>
      <c r="BN34" s="73">
        <v>38413.46</v>
      </c>
      <c r="BO34" s="73">
        <v>0</v>
      </c>
      <c r="BP34" s="73">
        <v>158792.67000000001</v>
      </c>
      <c r="BQ34" s="73">
        <v>680.21</v>
      </c>
      <c r="BR34" s="73">
        <v>1609523.21</v>
      </c>
      <c r="BS34" s="73">
        <v>0</v>
      </c>
      <c r="BT34" s="73">
        <v>6504</v>
      </c>
      <c r="BU34" s="73">
        <v>109295.3</v>
      </c>
      <c r="BV34" s="73">
        <v>18049.509999999998</v>
      </c>
      <c r="BW34" s="73">
        <v>222202.08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68</v>
      </c>
      <c r="F35" s="184"/>
      <c r="G35" s="66">
        <f t="shared" si="1"/>
        <v>60396.36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116">
        <v>437921.47</v>
      </c>
      <c r="R35" s="116">
        <v>142201.03</v>
      </c>
      <c r="S35" s="116">
        <v>0</v>
      </c>
      <c r="T35" s="116">
        <v>11776</v>
      </c>
      <c r="U35" s="116">
        <v>43518.94</v>
      </c>
      <c r="V35" s="116">
        <v>218968.75</v>
      </c>
      <c r="W35" s="116">
        <v>124428.39</v>
      </c>
      <c r="X35" s="145">
        <v>60396.36</v>
      </c>
      <c r="Y35" s="116">
        <v>0</v>
      </c>
      <c r="Z35" s="116">
        <v>3913</v>
      </c>
      <c r="AA35" s="116">
        <v>30109.119999999999</v>
      </c>
      <c r="AB35" s="116">
        <v>153519.38</v>
      </c>
      <c r="AC35" s="116">
        <v>26082.13</v>
      </c>
      <c r="AD35" s="116">
        <v>152189.6</v>
      </c>
      <c r="AE35" s="116">
        <v>576172.68000000005</v>
      </c>
      <c r="AF35" s="116">
        <v>52195.12</v>
      </c>
      <c r="AG35" s="116">
        <v>85386.98</v>
      </c>
      <c r="AH35" s="116">
        <v>16596.189999999999</v>
      </c>
      <c r="AI35" s="116">
        <v>85217.47</v>
      </c>
      <c r="AJ35" s="116">
        <v>58909.73</v>
      </c>
      <c r="AK35" s="116">
        <v>17898.21</v>
      </c>
      <c r="AL35" s="73">
        <v>190099.44</v>
      </c>
      <c r="AM35" s="73">
        <v>75843.31</v>
      </c>
      <c r="AN35" s="73">
        <v>1682.16</v>
      </c>
      <c r="AO35" s="73">
        <v>49405.22</v>
      </c>
      <c r="AP35" s="73">
        <v>3085</v>
      </c>
      <c r="AQ35" s="73">
        <v>7179</v>
      </c>
      <c r="AR35" s="73">
        <v>22361213.629999999</v>
      </c>
      <c r="AS35" s="73">
        <v>600595.57999999996</v>
      </c>
      <c r="AT35" s="73">
        <v>45253.58</v>
      </c>
      <c r="AU35" s="73">
        <v>65738.2</v>
      </c>
      <c r="AV35" s="73">
        <v>347050.62</v>
      </c>
      <c r="AW35" s="73">
        <v>0</v>
      </c>
      <c r="AX35" s="73">
        <v>27053.82</v>
      </c>
      <c r="AY35" s="73">
        <v>640132.04</v>
      </c>
      <c r="AZ35" s="73">
        <v>334292</v>
      </c>
      <c r="BA35" s="73">
        <v>112450.04</v>
      </c>
      <c r="BB35" s="73">
        <v>117003.24</v>
      </c>
      <c r="BC35" s="73">
        <v>63527.27</v>
      </c>
      <c r="BD35" s="73">
        <v>158575.56</v>
      </c>
      <c r="BE35" s="73">
        <v>16974.23</v>
      </c>
      <c r="BF35" s="73">
        <v>-878.74</v>
      </c>
      <c r="BG35" s="73">
        <v>5360.55</v>
      </c>
      <c r="BH35" s="73">
        <v>647809</v>
      </c>
      <c r="BI35" s="73">
        <v>473782</v>
      </c>
      <c r="BJ35" s="73">
        <v>4648.87</v>
      </c>
      <c r="BK35" s="73">
        <v>0</v>
      </c>
      <c r="BL35" s="73">
        <v>20087.77</v>
      </c>
      <c r="BM35" s="73">
        <v>3704.77</v>
      </c>
      <c r="BN35" s="73">
        <v>50018.74</v>
      </c>
      <c r="BO35" s="73">
        <v>25076.959999999999</v>
      </c>
      <c r="BP35" s="73">
        <v>363747.23</v>
      </c>
      <c r="BQ35" s="73">
        <v>16140.92</v>
      </c>
      <c r="BR35" s="73">
        <v>1160860</v>
      </c>
      <c r="BS35" s="73">
        <v>9792.93</v>
      </c>
      <c r="BT35" s="73">
        <v>114092</v>
      </c>
      <c r="BU35" s="73">
        <v>143516.19</v>
      </c>
      <c r="BV35" s="73">
        <v>18113.07</v>
      </c>
      <c r="BW35" s="73">
        <v>170197.36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69</v>
      </c>
      <c r="F36" s="184"/>
      <c r="G36" s="66">
        <f t="shared" si="1"/>
        <v>42826.38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116">
        <v>-477395.95</v>
      </c>
      <c r="R36" s="116">
        <v>579215.57999999996</v>
      </c>
      <c r="S36" s="116">
        <v>0</v>
      </c>
      <c r="T36" s="116">
        <v>74389</v>
      </c>
      <c r="U36" s="116">
        <v>169727.12</v>
      </c>
      <c r="V36" s="116">
        <v>1369351.92</v>
      </c>
      <c r="W36" s="116">
        <v>394076</v>
      </c>
      <c r="X36" s="145">
        <v>42826.38</v>
      </c>
      <c r="Y36" s="116">
        <v>0</v>
      </c>
      <c r="Z36" s="116">
        <v>3910</v>
      </c>
      <c r="AA36" s="116">
        <v>165548.66</v>
      </c>
      <c r="AB36" s="116">
        <v>223643.29</v>
      </c>
      <c r="AC36" s="116">
        <v>610742.36</v>
      </c>
      <c r="AD36" s="116">
        <v>333743.15999999997</v>
      </c>
      <c r="AE36" s="116">
        <v>0</v>
      </c>
      <c r="AF36" s="116">
        <v>104476.7</v>
      </c>
      <c r="AG36" s="116">
        <v>0</v>
      </c>
      <c r="AH36" s="116">
        <v>44140.67</v>
      </c>
      <c r="AI36" s="116">
        <v>140801.51999999999</v>
      </c>
      <c r="AJ36" s="116">
        <v>96232.42</v>
      </c>
      <c r="AK36" s="116">
        <v>11465.72</v>
      </c>
      <c r="AL36" s="73">
        <v>251182.51</v>
      </c>
      <c r="AM36" s="73">
        <v>69219.73</v>
      </c>
      <c r="AN36" s="73">
        <v>90</v>
      </c>
      <c r="AO36" s="73">
        <v>65326.87</v>
      </c>
      <c r="AP36" s="73">
        <v>9826</v>
      </c>
      <c r="AQ36" s="73">
        <v>26414.9</v>
      </c>
      <c r="AR36" s="73">
        <v>38071270.299999997</v>
      </c>
      <c r="AS36" s="73">
        <v>589060.54</v>
      </c>
      <c r="AT36" s="73">
        <v>46323.85</v>
      </c>
      <c r="AU36" s="73">
        <v>263332.83</v>
      </c>
      <c r="AV36" s="73">
        <v>1170686.92</v>
      </c>
      <c r="AW36" s="73">
        <v>0</v>
      </c>
      <c r="AX36" s="73">
        <v>81982.679999999993</v>
      </c>
      <c r="AY36" s="73">
        <v>1501511.49</v>
      </c>
      <c r="AZ36" s="73">
        <v>459960</v>
      </c>
      <c r="BA36" s="73">
        <v>415703.59</v>
      </c>
      <c r="BB36" s="73">
        <v>914429.03</v>
      </c>
      <c r="BC36" s="73">
        <v>49763.65</v>
      </c>
      <c r="BD36" s="73">
        <v>274622.69</v>
      </c>
      <c r="BE36" s="73">
        <v>121097.32</v>
      </c>
      <c r="BF36" s="73">
        <v>67895.34</v>
      </c>
      <c r="BG36" s="73">
        <v>38816.5</v>
      </c>
      <c r="BH36" s="73">
        <v>39586</v>
      </c>
      <c r="BI36" s="73">
        <v>0</v>
      </c>
      <c r="BJ36" s="73">
        <v>135076.67000000001</v>
      </c>
      <c r="BK36" s="73">
        <v>99266.29</v>
      </c>
      <c r="BL36" s="73">
        <v>791590.39</v>
      </c>
      <c r="BM36" s="73">
        <v>9989.36</v>
      </c>
      <c r="BN36" s="73">
        <v>146025.71</v>
      </c>
      <c r="BO36" s="73">
        <v>0</v>
      </c>
      <c r="BP36" s="73">
        <v>1216914.02</v>
      </c>
      <c r="BQ36" s="73">
        <v>23908.13</v>
      </c>
      <c r="BR36" s="73">
        <v>4937838.6900000004</v>
      </c>
      <c r="BS36" s="73">
        <v>157460.12</v>
      </c>
      <c r="BT36" s="73">
        <v>88336</v>
      </c>
      <c r="BU36" s="73">
        <v>809385.56</v>
      </c>
      <c r="BV36" s="73">
        <v>5665.63</v>
      </c>
      <c r="BW36" s="73">
        <v>135002.69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70</v>
      </c>
      <c r="F37" s="184"/>
      <c r="G37" s="66">
        <f t="shared" si="1"/>
        <v>48978.79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116">
        <v>0</v>
      </c>
      <c r="R37" s="116">
        <v>175087.23</v>
      </c>
      <c r="S37" s="116">
        <v>0</v>
      </c>
      <c r="T37" s="116">
        <v>0</v>
      </c>
      <c r="U37" s="116">
        <v>406028.46</v>
      </c>
      <c r="V37" s="116">
        <v>250130.15</v>
      </c>
      <c r="W37" s="116">
        <v>249251.43</v>
      </c>
      <c r="X37" s="145">
        <v>48978.79</v>
      </c>
      <c r="Y37" s="116">
        <v>0</v>
      </c>
      <c r="Z37" s="116">
        <v>0</v>
      </c>
      <c r="AA37" s="116">
        <v>78366.91</v>
      </c>
      <c r="AB37" s="116">
        <v>44591.97</v>
      </c>
      <c r="AC37" s="116">
        <v>400290.3</v>
      </c>
      <c r="AD37" s="116">
        <v>322602.39</v>
      </c>
      <c r="AE37" s="116">
        <v>141701.18</v>
      </c>
      <c r="AF37" s="116">
        <v>120044.13</v>
      </c>
      <c r="AG37" s="116">
        <v>294145.8</v>
      </c>
      <c r="AH37" s="116">
        <v>52560.25</v>
      </c>
      <c r="AI37" s="116">
        <v>152717.93</v>
      </c>
      <c r="AJ37" s="116">
        <v>877190.88</v>
      </c>
      <c r="AK37" s="116">
        <v>4779.54</v>
      </c>
      <c r="AL37" s="73">
        <v>256236.01</v>
      </c>
      <c r="AM37" s="73">
        <v>55153.69</v>
      </c>
      <c r="AN37" s="73">
        <v>0</v>
      </c>
      <c r="AO37" s="73">
        <v>15531.71</v>
      </c>
      <c r="AP37" s="73">
        <v>0</v>
      </c>
      <c r="AQ37" s="73">
        <v>1240.52</v>
      </c>
      <c r="AR37" s="73">
        <v>9194558.6199999992</v>
      </c>
      <c r="AS37" s="73">
        <v>234242.33</v>
      </c>
      <c r="AT37" s="73">
        <v>87456.55</v>
      </c>
      <c r="AU37" s="73">
        <v>90899.08</v>
      </c>
      <c r="AV37" s="73">
        <v>1895103.96</v>
      </c>
      <c r="AW37" s="73">
        <v>109845.09</v>
      </c>
      <c r="AX37" s="73">
        <v>407661.88</v>
      </c>
      <c r="AY37" s="73">
        <v>198457.55</v>
      </c>
      <c r="AZ37" s="73">
        <v>0</v>
      </c>
      <c r="BA37" s="73">
        <v>37901.370000000003</v>
      </c>
      <c r="BB37" s="73">
        <v>271956.28000000003</v>
      </c>
      <c r="BC37" s="73">
        <v>90026.92</v>
      </c>
      <c r="BD37" s="73">
        <v>270093.49</v>
      </c>
      <c r="BE37" s="73">
        <v>187142.68</v>
      </c>
      <c r="BF37" s="73">
        <v>22598.12</v>
      </c>
      <c r="BG37" s="73">
        <v>19078.919999999998</v>
      </c>
      <c r="BH37" s="73">
        <v>0</v>
      </c>
      <c r="BI37" s="73">
        <v>0</v>
      </c>
      <c r="BJ37" s="73">
        <v>74832.679999999993</v>
      </c>
      <c r="BK37" s="73">
        <v>249414.86</v>
      </c>
      <c r="BL37" s="73">
        <v>24316.58</v>
      </c>
      <c r="BM37" s="73">
        <v>21016.23</v>
      </c>
      <c r="BN37" s="73">
        <v>78194.5</v>
      </c>
      <c r="BO37" s="73">
        <v>0</v>
      </c>
      <c r="BP37" s="73">
        <v>664692.53</v>
      </c>
      <c r="BQ37" s="73">
        <v>33437.449999999997</v>
      </c>
      <c r="BR37" s="73">
        <v>341159.75</v>
      </c>
      <c r="BS37" s="73">
        <v>75218.850000000006</v>
      </c>
      <c r="BT37" s="73">
        <v>75959</v>
      </c>
      <c r="BU37" s="73">
        <v>327448.78999999998</v>
      </c>
      <c r="BV37" s="73">
        <v>11951.27</v>
      </c>
      <c r="BW37" s="73">
        <v>106833.03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71</v>
      </c>
      <c r="F38" s="184"/>
      <c r="G38" s="66">
        <f t="shared" si="1"/>
        <v>42737.54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116">
        <v>5027365.12</v>
      </c>
      <c r="R38" s="116">
        <v>3620096.51</v>
      </c>
      <c r="S38" s="116">
        <v>53478.62</v>
      </c>
      <c r="T38" s="116">
        <v>0</v>
      </c>
      <c r="U38" s="116">
        <v>425892.03</v>
      </c>
      <c r="V38" s="116">
        <v>596249.09</v>
      </c>
      <c r="W38" s="116">
        <v>530239.96</v>
      </c>
      <c r="X38" s="145">
        <v>42737.54</v>
      </c>
      <c r="Y38" s="116">
        <v>0</v>
      </c>
      <c r="Z38" s="116">
        <v>9577</v>
      </c>
      <c r="AA38" s="116">
        <v>54099.03</v>
      </c>
      <c r="AB38" s="116">
        <v>895949.08</v>
      </c>
      <c r="AC38" s="116">
        <v>545490.51</v>
      </c>
      <c r="AD38" s="116">
        <v>270686.78000000003</v>
      </c>
      <c r="AE38" s="116">
        <v>1044572.7</v>
      </c>
      <c r="AF38" s="116">
        <v>155306.53</v>
      </c>
      <c r="AG38" s="116">
        <v>144224.16</v>
      </c>
      <c r="AH38" s="116">
        <v>91525.37</v>
      </c>
      <c r="AI38" s="116">
        <v>460911.75</v>
      </c>
      <c r="AJ38" s="116">
        <v>128272.98</v>
      </c>
      <c r="AK38" s="116">
        <v>69892.259999999995</v>
      </c>
      <c r="AL38" s="73">
        <v>625326.91</v>
      </c>
      <c r="AM38" s="73">
        <v>91043.64</v>
      </c>
      <c r="AN38" s="73">
        <v>202892.52</v>
      </c>
      <c r="AO38" s="73">
        <v>14092.74</v>
      </c>
      <c r="AP38" s="73">
        <v>5000</v>
      </c>
      <c r="AQ38" s="73">
        <v>31561.53</v>
      </c>
      <c r="AR38" s="73">
        <v>157781586.86000001</v>
      </c>
      <c r="AS38" s="73">
        <v>2796065.38</v>
      </c>
      <c r="AT38" s="73">
        <v>197091.27</v>
      </c>
      <c r="AU38" s="73">
        <v>306438.67</v>
      </c>
      <c r="AV38" s="73">
        <v>0</v>
      </c>
      <c r="AW38" s="73">
        <v>52817.440000000002</v>
      </c>
      <c r="AX38" s="73">
        <v>180424.19</v>
      </c>
      <c r="AY38" s="73">
        <v>1111828.2</v>
      </c>
      <c r="AZ38" s="73">
        <v>325314</v>
      </c>
      <c r="BA38" s="73">
        <v>218294.39999999999</v>
      </c>
      <c r="BB38" s="73">
        <v>371116.35</v>
      </c>
      <c r="BC38" s="73">
        <v>76205.25</v>
      </c>
      <c r="BD38" s="73">
        <v>550372.93999999994</v>
      </c>
      <c r="BE38" s="73">
        <v>94373.83</v>
      </c>
      <c r="BF38" s="73">
        <v>396243.53</v>
      </c>
      <c r="BG38" s="73">
        <v>143971.97</v>
      </c>
      <c r="BH38" s="73">
        <v>0</v>
      </c>
      <c r="BI38" s="73">
        <v>0</v>
      </c>
      <c r="BJ38" s="73">
        <v>217305.15</v>
      </c>
      <c r="BK38" s="73">
        <v>36407.74</v>
      </c>
      <c r="BL38" s="73">
        <v>617322.47</v>
      </c>
      <c r="BM38" s="73">
        <v>105430.57</v>
      </c>
      <c r="BN38" s="73">
        <v>69861.009999999995</v>
      </c>
      <c r="BO38" s="73">
        <v>88046.22</v>
      </c>
      <c r="BP38" s="73">
        <v>825184.63</v>
      </c>
      <c r="BQ38" s="73">
        <v>69376.960000000006</v>
      </c>
      <c r="BR38" s="73">
        <v>2826186.54</v>
      </c>
      <c r="BS38" s="73">
        <v>181053.8</v>
      </c>
      <c r="BT38" s="73">
        <v>370703</v>
      </c>
      <c r="BU38" s="73">
        <v>247496.91</v>
      </c>
      <c r="BV38" s="73">
        <v>50933.82</v>
      </c>
      <c r="BW38" s="73">
        <v>153257.60000000001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72</v>
      </c>
      <c r="F39" s="184"/>
      <c r="G39" s="66">
        <f t="shared" si="1"/>
        <v>1490.93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116">
        <v>594864.75</v>
      </c>
      <c r="R39" s="116">
        <v>0</v>
      </c>
      <c r="S39" s="116">
        <v>0</v>
      </c>
      <c r="T39" s="116">
        <v>808</v>
      </c>
      <c r="U39" s="116">
        <v>46781.84</v>
      </c>
      <c r="V39" s="116">
        <v>40302.980000000003</v>
      </c>
      <c r="W39" s="116">
        <v>2154.81</v>
      </c>
      <c r="X39" s="145">
        <v>1490.93</v>
      </c>
      <c r="Y39" s="116">
        <v>0</v>
      </c>
      <c r="Z39" s="116">
        <v>0</v>
      </c>
      <c r="AA39" s="116">
        <v>0</v>
      </c>
      <c r="AB39" s="116">
        <v>26515.71</v>
      </c>
      <c r="AC39" s="116">
        <v>47198.31</v>
      </c>
      <c r="AD39" s="116">
        <v>-5575.29</v>
      </c>
      <c r="AE39" s="116">
        <v>0</v>
      </c>
      <c r="AF39" s="116">
        <v>5018.88</v>
      </c>
      <c r="AG39" s="116">
        <v>0</v>
      </c>
      <c r="AH39" s="116">
        <v>1346.22</v>
      </c>
      <c r="AI39" s="116">
        <v>0</v>
      </c>
      <c r="AJ39" s="116">
        <v>25403.8</v>
      </c>
      <c r="AK39" s="116">
        <v>0</v>
      </c>
      <c r="AL39" s="73">
        <v>106374.73</v>
      </c>
      <c r="AM39" s="73">
        <v>17.059999999999999</v>
      </c>
      <c r="AN39" s="73">
        <v>0</v>
      </c>
      <c r="AO39" s="73">
        <v>18354.98</v>
      </c>
      <c r="AP39" s="73">
        <v>0</v>
      </c>
      <c r="AQ39" s="73">
        <v>991</v>
      </c>
      <c r="AR39" s="73">
        <v>144387.72</v>
      </c>
      <c r="AS39" s="73">
        <v>186085.18</v>
      </c>
      <c r="AT39" s="73">
        <v>0</v>
      </c>
      <c r="AU39" s="73">
        <v>35584.61</v>
      </c>
      <c r="AV39" s="73">
        <v>164384.24</v>
      </c>
      <c r="AW39" s="73">
        <v>0</v>
      </c>
      <c r="AX39" s="73">
        <v>0</v>
      </c>
      <c r="AY39" s="73">
        <v>238236.2</v>
      </c>
      <c r="AZ39" s="73">
        <v>0</v>
      </c>
      <c r="BA39" s="73">
        <v>1665.43</v>
      </c>
      <c r="BB39" s="73">
        <v>39289.46</v>
      </c>
      <c r="BC39" s="73">
        <v>0</v>
      </c>
      <c r="BD39" s="73">
        <v>2493.39</v>
      </c>
      <c r="BE39" s="73">
        <v>14414.66</v>
      </c>
      <c r="BF39" s="73">
        <v>7349.18</v>
      </c>
      <c r="BG39" s="73">
        <v>416.77</v>
      </c>
      <c r="BH39" s="73">
        <v>226067</v>
      </c>
      <c r="BI39" s="73">
        <v>263546</v>
      </c>
      <c r="BJ39" s="73">
        <v>0</v>
      </c>
      <c r="BK39" s="73">
        <v>0</v>
      </c>
      <c r="BL39" s="73">
        <v>73148.929999999993</v>
      </c>
      <c r="BM39" s="73">
        <v>0</v>
      </c>
      <c r="BN39" s="73">
        <v>707.62</v>
      </c>
      <c r="BO39" s="73">
        <v>0</v>
      </c>
      <c r="BP39" s="73">
        <v>34474.51</v>
      </c>
      <c r="BQ39" s="73">
        <v>0</v>
      </c>
      <c r="BR39" s="73">
        <v>1651640.37</v>
      </c>
      <c r="BS39" s="73">
        <v>0</v>
      </c>
      <c r="BT39" s="73">
        <v>0</v>
      </c>
      <c r="BU39" s="73">
        <v>20286.490000000002</v>
      </c>
      <c r="BV39" s="73">
        <v>558.4</v>
      </c>
      <c r="BW39" s="73">
        <v>1953.17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73</v>
      </c>
      <c r="F40" s="184"/>
      <c r="G40" s="66">
        <f t="shared" si="1"/>
        <v>35171.269999999997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116">
        <v>512173.02</v>
      </c>
      <c r="R40" s="116">
        <v>0</v>
      </c>
      <c r="S40" s="116">
        <v>0</v>
      </c>
      <c r="T40" s="116">
        <v>5844</v>
      </c>
      <c r="U40" s="116">
        <v>10907.79</v>
      </c>
      <c r="V40" s="116">
        <v>659768.65</v>
      </c>
      <c r="W40" s="116">
        <v>38309.9</v>
      </c>
      <c r="X40" s="145">
        <v>35171.269999999997</v>
      </c>
      <c r="Y40" s="116">
        <v>0</v>
      </c>
      <c r="Z40" s="116">
        <v>5267.63</v>
      </c>
      <c r="AA40" s="116">
        <v>100353.36</v>
      </c>
      <c r="AB40" s="116">
        <v>541188.97</v>
      </c>
      <c r="AC40" s="116">
        <v>712568.86</v>
      </c>
      <c r="AD40" s="116">
        <v>42252.58</v>
      </c>
      <c r="AE40" s="116">
        <v>0</v>
      </c>
      <c r="AF40" s="116">
        <v>75307.62</v>
      </c>
      <c r="AG40" s="116">
        <v>10297.459999999999</v>
      </c>
      <c r="AH40" s="116">
        <v>3904.8</v>
      </c>
      <c r="AI40" s="116">
        <v>86306.69</v>
      </c>
      <c r="AJ40" s="116">
        <v>67613.78</v>
      </c>
      <c r="AK40" s="116">
        <v>10874.06</v>
      </c>
      <c r="AL40" s="73">
        <v>35155.17</v>
      </c>
      <c r="AM40" s="73">
        <v>10988.04</v>
      </c>
      <c r="AN40" s="73">
        <v>93440.03</v>
      </c>
      <c r="AO40" s="73">
        <v>22149.37</v>
      </c>
      <c r="AP40" s="73">
        <v>0</v>
      </c>
      <c r="AQ40" s="73">
        <v>6725.67</v>
      </c>
      <c r="AR40" s="73">
        <v>1532426.44</v>
      </c>
      <c r="AS40" s="73">
        <v>486447.3</v>
      </c>
      <c r="AT40" s="73">
        <v>23704.85</v>
      </c>
      <c r="AU40" s="73">
        <v>117450.83</v>
      </c>
      <c r="AV40" s="73">
        <v>821109.12</v>
      </c>
      <c r="AW40" s="73">
        <v>0</v>
      </c>
      <c r="AX40" s="73">
        <v>39098.92</v>
      </c>
      <c r="AY40" s="73">
        <v>1075296</v>
      </c>
      <c r="AZ40" s="73">
        <v>103220</v>
      </c>
      <c r="BA40" s="73">
        <v>327788.65999999997</v>
      </c>
      <c r="BB40" s="73">
        <v>220252.95</v>
      </c>
      <c r="BC40" s="73">
        <v>28066.05</v>
      </c>
      <c r="BD40" s="73">
        <v>50473.760000000002</v>
      </c>
      <c r="BE40" s="73">
        <v>11990.16</v>
      </c>
      <c r="BF40" s="73">
        <v>245240.98</v>
      </c>
      <c r="BG40" s="73">
        <v>4241.1000000000004</v>
      </c>
      <c r="BH40" s="73">
        <v>0</v>
      </c>
      <c r="BI40" s="73">
        <v>0</v>
      </c>
      <c r="BJ40" s="73">
        <v>11377.09</v>
      </c>
      <c r="BK40" s="73">
        <v>8473.2099999999991</v>
      </c>
      <c r="BL40" s="73">
        <v>156300.53</v>
      </c>
      <c r="BM40" s="73">
        <v>124</v>
      </c>
      <c r="BN40" s="73">
        <v>17470.150000000001</v>
      </c>
      <c r="BO40" s="73">
        <v>0</v>
      </c>
      <c r="BP40" s="73">
        <v>125924.74</v>
      </c>
      <c r="BQ40" s="73">
        <v>16380.25</v>
      </c>
      <c r="BR40" s="73">
        <v>7094971.8899999997</v>
      </c>
      <c r="BS40" s="73">
        <v>237593.11</v>
      </c>
      <c r="BT40" s="73">
        <v>0</v>
      </c>
      <c r="BU40" s="73">
        <v>125234.39</v>
      </c>
      <c r="BV40" s="73">
        <v>0</v>
      </c>
      <c r="BW40" s="73">
        <v>54202.25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74</v>
      </c>
      <c r="F41" s="184"/>
      <c r="G41" s="66">
        <f t="shared" si="1"/>
        <v>134226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116">
        <v>0</v>
      </c>
      <c r="R41" s="116">
        <v>0</v>
      </c>
      <c r="S41" s="116">
        <v>0</v>
      </c>
      <c r="T41" s="116">
        <v>198</v>
      </c>
      <c r="U41" s="116">
        <v>446343.79</v>
      </c>
      <c r="V41" s="116">
        <v>459989.9</v>
      </c>
      <c r="W41" s="116">
        <v>50028.98</v>
      </c>
      <c r="X41" s="145">
        <v>134226</v>
      </c>
      <c r="Y41" s="116">
        <v>0</v>
      </c>
      <c r="Z41" s="116">
        <v>1914.75</v>
      </c>
      <c r="AA41" s="116">
        <v>138620.22</v>
      </c>
      <c r="AB41" s="116">
        <v>407348.17</v>
      </c>
      <c r="AC41" s="116">
        <v>215322.6</v>
      </c>
      <c r="AD41" s="116">
        <v>210351.58</v>
      </c>
      <c r="AE41" s="116">
        <v>637148.64</v>
      </c>
      <c r="AF41" s="116">
        <v>253921.29</v>
      </c>
      <c r="AG41" s="116">
        <v>343309.74</v>
      </c>
      <c r="AH41" s="116">
        <v>912.47</v>
      </c>
      <c r="AI41" s="116">
        <v>202472.11</v>
      </c>
      <c r="AJ41" s="116">
        <v>109785.65</v>
      </c>
      <c r="AK41" s="116">
        <v>1684.68</v>
      </c>
      <c r="AL41" s="73">
        <v>123288.6</v>
      </c>
      <c r="AM41" s="73">
        <v>15800.18</v>
      </c>
      <c r="AN41" s="73">
        <v>0</v>
      </c>
      <c r="AO41" s="73">
        <v>24163.16</v>
      </c>
      <c r="AP41" s="73">
        <v>1789.5</v>
      </c>
      <c r="AQ41" s="73">
        <v>9198.56</v>
      </c>
      <c r="AR41" s="73">
        <v>7815374.8300000001</v>
      </c>
      <c r="AS41" s="73">
        <v>265919.93</v>
      </c>
      <c r="AT41" s="73">
        <v>143575.35999999999</v>
      </c>
      <c r="AU41" s="73">
        <v>79272.17</v>
      </c>
      <c r="AV41" s="73">
        <v>282155.63</v>
      </c>
      <c r="AW41" s="73">
        <v>56250.13</v>
      </c>
      <c r="AX41" s="73">
        <v>119513.34</v>
      </c>
      <c r="AY41" s="73">
        <v>899502.74</v>
      </c>
      <c r="AZ41" s="73">
        <v>0</v>
      </c>
      <c r="BA41" s="73">
        <v>165473.29</v>
      </c>
      <c r="BB41" s="73">
        <v>177100.79999999999</v>
      </c>
      <c r="BC41" s="73">
        <v>74471.899999999994</v>
      </c>
      <c r="BD41" s="73">
        <v>183689.75</v>
      </c>
      <c r="BE41" s="73">
        <v>3502.11</v>
      </c>
      <c r="BF41" s="73">
        <v>13831.32</v>
      </c>
      <c r="BG41" s="73">
        <v>65478.59</v>
      </c>
      <c r="BH41" s="73">
        <v>0</v>
      </c>
      <c r="BI41" s="73">
        <v>53728</v>
      </c>
      <c r="BJ41" s="73">
        <v>23294.62</v>
      </c>
      <c r="BK41" s="73">
        <v>146214.66</v>
      </c>
      <c r="BL41" s="73">
        <v>52862.28</v>
      </c>
      <c r="BM41" s="73">
        <v>1243.46</v>
      </c>
      <c r="BN41" s="73">
        <v>16587.54</v>
      </c>
      <c r="BO41" s="73">
        <v>0</v>
      </c>
      <c r="BP41" s="73">
        <v>299934.87</v>
      </c>
      <c r="BQ41" s="73">
        <v>26797.65</v>
      </c>
      <c r="BR41" s="73">
        <v>17968.66</v>
      </c>
      <c r="BS41" s="73">
        <v>105367.02</v>
      </c>
      <c r="BT41" s="73">
        <v>241264</v>
      </c>
      <c r="BU41" s="73">
        <v>130368.75</v>
      </c>
      <c r="BV41" s="73">
        <v>1567.5</v>
      </c>
      <c r="BW41" s="73">
        <v>185407.59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75</v>
      </c>
      <c r="F42" s="184"/>
      <c r="G42" s="66">
        <f t="shared" ref="G42:G73" si="2">HLOOKUP($E$3,$P$3:$CE$269,O42,TRUE)</f>
        <v>52054.6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116">
        <v>403410.4</v>
      </c>
      <c r="R42" s="116">
        <v>0</v>
      </c>
      <c r="S42" s="116">
        <v>1144.1199999999999</v>
      </c>
      <c r="T42" s="116">
        <v>16192</v>
      </c>
      <c r="U42" s="116">
        <v>34106.300000000003</v>
      </c>
      <c r="V42" s="116">
        <v>165628.25</v>
      </c>
      <c r="W42" s="116">
        <v>90458.559999999998</v>
      </c>
      <c r="X42" s="145">
        <v>52054.6</v>
      </c>
      <c r="Y42" s="116">
        <v>0</v>
      </c>
      <c r="Z42" s="116">
        <v>1882</v>
      </c>
      <c r="AA42" s="116">
        <v>36648.33</v>
      </c>
      <c r="AB42" s="116">
        <v>172225.66</v>
      </c>
      <c r="AC42" s="116">
        <v>65563.460000000006</v>
      </c>
      <c r="AD42" s="116">
        <v>90048.84</v>
      </c>
      <c r="AE42" s="116">
        <v>85108.1</v>
      </c>
      <c r="AF42" s="116">
        <v>119190.34</v>
      </c>
      <c r="AG42" s="116">
        <v>91968.02</v>
      </c>
      <c r="AH42" s="116">
        <v>4808.6899999999996</v>
      </c>
      <c r="AI42" s="116">
        <v>69576.73</v>
      </c>
      <c r="AJ42" s="116">
        <v>-43836.51</v>
      </c>
      <c r="AK42" s="116">
        <v>7336.07</v>
      </c>
      <c r="AL42" s="73">
        <v>148048.01</v>
      </c>
      <c r="AM42" s="73">
        <v>20683.96</v>
      </c>
      <c r="AN42" s="73">
        <v>0</v>
      </c>
      <c r="AO42" s="73">
        <v>61252.69</v>
      </c>
      <c r="AP42" s="73">
        <v>296</v>
      </c>
      <c r="AQ42" s="73">
        <v>5622.97</v>
      </c>
      <c r="AR42" s="73">
        <v>3403007.63</v>
      </c>
      <c r="AS42" s="73">
        <v>408706.71</v>
      </c>
      <c r="AT42" s="73">
        <v>14716.76</v>
      </c>
      <c r="AU42" s="73">
        <v>50910.05</v>
      </c>
      <c r="AV42" s="73">
        <v>332120.65999999997</v>
      </c>
      <c r="AW42" s="73">
        <v>25080.42</v>
      </c>
      <c r="AX42" s="73">
        <v>29725.08</v>
      </c>
      <c r="AY42" s="73">
        <v>254623.03</v>
      </c>
      <c r="AZ42" s="73">
        <v>278315</v>
      </c>
      <c r="BA42" s="73">
        <v>180645.62</v>
      </c>
      <c r="BB42" s="73">
        <v>82773.179999999993</v>
      </c>
      <c r="BC42" s="73">
        <v>49575.4</v>
      </c>
      <c r="BD42" s="73">
        <v>155198.20000000001</v>
      </c>
      <c r="BE42" s="73">
        <v>19928.169999999998</v>
      </c>
      <c r="BF42" s="73">
        <v>78545.320000000007</v>
      </c>
      <c r="BG42" s="73">
        <v>10794.76</v>
      </c>
      <c r="BH42" s="73">
        <v>28204</v>
      </c>
      <c r="BI42" s="73">
        <v>0</v>
      </c>
      <c r="BJ42" s="73">
        <v>61738.98</v>
      </c>
      <c r="BK42" s="73">
        <v>23320.42</v>
      </c>
      <c r="BL42" s="73">
        <v>22484.95</v>
      </c>
      <c r="BM42" s="73">
        <v>493.03</v>
      </c>
      <c r="BN42" s="73">
        <v>45802.35</v>
      </c>
      <c r="BO42" s="73">
        <v>0</v>
      </c>
      <c r="BP42" s="73">
        <v>51047.99</v>
      </c>
      <c r="BQ42" s="73">
        <v>7981.2</v>
      </c>
      <c r="BR42" s="73">
        <v>1879043.67</v>
      </c>
      <c r="BS42" s="73">
        <v>16067.09</v>
      </c>
      <c r="BT42" s="73">
        <v>36288</v>
      </c>
      <c r="BU42" s="73">
        <v>138680.63</v>
      </c>
      <c r="BV42" s="73">
        <v>353.26</v>
      </c>
      <c r="BW42" s="73">
        <v>75236.13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76</v>
      </c>
      <c r="F43" s="184"/>
      <c r="G43" s="66">
        <f t="shared" si="2"/>
        <v>0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116">
        <v>53495.44</v>
      </c>
      <c r="R43" s="116">
        <v>478280.44</v>
      </c>
      <c r="S43" s="116">
        <v>37351.61</v>
      </c>
      <c r="T43" s="116">
        <v>631</v>
      </c>
      <c r="U43" s="116">
        <v>0</v>
      </c>
      <c r="V43" s="116">
        <v>175851.78</v>
      </c>
      <c r="W43" s="116">
        <v>454529.84</v>
      </c>
      <c r="X43" s="145">
        <v>0</v>
      </c>
      <c r="Y43" s="116">
        <v>0</v>
      </c>
      <c r="Z43" s="116">
        <v>0</v>
      </c>
      <c r="AA43" s="116">
        <v>168034.94</v>
      </c>
      <c r="AB43" s="116">
        <v>525062.79</v>
      </c>
      <c r="AC43" s="116">
        <v>0</v>
      </c>
      <c r="AD43" s="116">
        <v>223203.17</v>
      </c>
      <c r="AE43" s="116">
        <v>0</v>
      </c>
      <c r="AF43" s="116">
        <v>249595.24</v>
      </c>
      <c r="AG43" s="116">
        <v>432165.66</v>
      </c>
      <c r="AH43" s="116">
        <v>2985.84</v>
      </c>
      <c r="AI43" s="116">
        <v>3884.15</v>
      </c>
      <c r="AJ43" s="116">
        <v>91343.71</v>
      </c>
      <c r="AK43" s="116">
        <v>38777.519999999997</v>
      </c>
      <c r="AL43" s="73">
        <v>42711.4</v>
      </c>
      <c r="AM43" s="73">
        <v>0</v>
      </c>
      <c r="AN43" s="73">
        <v>0</v>
      </c>
      <c r="AO43" s="73">
        <v>17069.400000000001</v>
      </c>
      <c r="AP43" s="73">
        <v>8071.6</v>
      </c>
      <c r="AQ43" s="73">
        <v>2856.49</v>
      </c>
      <c r="AR43" s="73">
        <v>6091441.1299999999</v>
      </c>
      <c r="AS43" s="73">
        <v>1294075.82</v>
      </c>
      <c r="AT43" s="73">
        <v>25017.39</v>
      </c>
      <c r="AU43" s="73">
        <v>6995</v>
      </c>
      <c r="AV43" s="73">
        <v>0</v>
      </c>
      <c r="AW43" s="73">
        <v>61450.68</v>
      </c>
      <c r="AX43" s="73">
        <v>56945.37</v>
      </c>
      <c r="AY43" s="73">
        <v>36725.08</v>
      </c>
      <c r="AZ43" s="73">
        <v>11520</v>
      </c>
      <c r="BA43" s="73">
        <v>185722.14</v>
      </c>
      <c r="BB43" s="73">
        <v>0</v>
      </c>
      <c r="BC43" s="73">
        <v>53659.17</v>
      </c>
      <c r="BD43" s="73">
        <v>2310.04</v>
      </c>
      <c r="BE43" s="73">
        <v>1995.5</v>
      </c>
      <c r="BF43" s="73">
        <v>0</v>
      </c>
      <c r="BG43" s="73">
        <v>0</v>
      </c>
      <c r="BH43" s="73">
        <v>127096</v>
      </c>
      <c r="BI43" s="73">
        <v>0</v>
      </c>
      <c r="BJ43" s="73">
        <v>1445.86</v>
      </c>
      <c r="BK43" s="73">
        <v>24011</v>
      </c>
      <c r="BL43" s="73">
        <v>97256.99</v>
      </c>
      <c r="BM43" s="73">
        <v>0</v>
      </c>
      <c r="BN43" s="73">
        <v>7536.88</v>
      </c>
      <c r="BO43" s="73">
        <v>31101.8</v>
      </c>
      <c r="BP43" s="73">
        <v>42847.3</v>
      </c>
      <c r="BQ43" s="73">
        <v>14739.14</v>
      </c>
      <c r="BR43" s="73">
        <v>56750.22</v>
      </c>
      <c r="BS43" s="73">
        <v>70161.95</v>
      </c>
      <c r="BT43" s="73">
        <v>0</v>
      </c>
      <c r="BU43" s="73">
        <v>112358.31</v>
      </c>
      <c r="BV43" s="73">
        <v>33513.379999999997</v>
      </c>
      <c r="BW43" s="73">
        <v>369118.87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77</v>
      </c>
      <c r="F44" s="185"/>
      <c r="G44" s="66">
        <f t="shared" si="2"/>
        <v>503991.66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116">
        <v>27319585.66</v>
      </c>
      <c r="R44" s="116">
        <v>5116429.22</v>
      </c>
      <c r="S44" s="116">
        <v>99359.35</v>
      </c>
      <c r="T44" s="116">
        <v>256279</v>
      </c>
      <c r="U44" s="116">
        <v>1764705.5800000003</v>
      </c>
      <c r="V44" s="116">
        <v>4967139.13</v>
      </c>
      <c r="W44" s="116">
        <v>2058652.16</v>
      </c>
      <c r="X44" s="145">
        <v>503991.66</v>
      </c>
      <c r="Y44" s="116">
        <v>0</v>
      </c>
      <c r="Z44" s="116">
        <v>38679.369999999995</v>
      </c>
      <c r="AA44" s="116">
        <v>771780.56999999983</v>
      </c>
      <c r="AB44" s="116">
        <v>3924652.42</v>
      </c>
      <c r="AC44" s="116">
        <v>2629707.4700000002</v>
      </c>
      <c r="AD44" s="116">
        <v>2613808.11</v>
      </c>
      <c r="AE44" s="116">
        <v>2708434.06</v>
      </c>
      <c r="AF44" s="116">
        <v>1391638.33</v>
      </c>
      <c r="AG44" s="116">
        <v>1722179.16</v>
      </c>
      <c r="AH44" s="116">
        <v>292262.12999999995</v>
      </c>
      <c r="AI44" s="116">
        <v>1216418.2599999998</v>
      </c>
      <c r="AJ44" s="116">
        <v>1443147.46</v>
      </c>
      <c r="AK44" s="116">
        <v>236434.51999999996</v>
      </c>
      <c r="AL44" s="73">
        <v>1857350.68</v>
      </c>
      <c r="AM44" s="73">
        <v>640714.32000000007</v>
      </c>
      <c r="AN44" s="73">
        <v>305636.70999999996</v>
      </c>
      <c r="AO44" s="73">
        <v>305686.82</v>
      </c>
      <c r="AP44" s="73">
        <v>28068.1</v>
      </c>
      <c r="AQ44" s="73">
        <v>92790.64</v>
      </c>
      <c r="AR44" s="73">
        <v>270275092.48000002</v>
      </c>
      <c r="AS44" s="73">
        <v>7692890.959999999</v>
      </c>
      <c r="AT44" s="73">
        <v>652489.39</v>
      </c>
      <c r="AU44" s="73">
        <v>1360301.78</v>
      </c>
      <c r="AV44" s="73">
        <v>6264292.5200000005</v>
      </c>
      <c r="AW44" s="73">
        <v>305443.76</v>
      </c>
      <c r="AX44" s="73">
        <v>1339716.2800000003</v>
      </c>
      <c r="AY44" s="73">
        <v>8519922.4900000002</v>
      </c>
      <c r="AZ44" s="73">
        <v>1512621</v>
      </c>
      <c r="BA44" s="73">
        <v>1878739.9100000001</v>
      </c>
      <c r="BB44" s="73">
        <v>2678573.4900000002</v>
      </c>
      <c r="BC44" s="73">
        <v>521538.33</v>
      </c>
      <c r="BD44" s="73">
        <v>1829165.9999999998</v>
      </c>
      <c r="BE44" s="73">
        <v>488483.6399999999</v>
      </c>
      <c r="BF44" s="73">
        <v>1302581.7800000003</v>
      </c>
      <c r="BG44" s="73">
        <v>433084.57999999996</v>
      </c>
      <c r="BH44" s="73">
        <v>1068762</v>
      </c>
      <c r="BI44" s="73">
        <v>1019828</v>
      </c>
      <c r="BJ44" s="73">
        <v>645567.21</v>
      </c>
      <c r="BK44" s="73">
        <v>599899.48</v>
      </c>
      <c r="BL44" s="73">
        <v>2150490.12</v>
      </c>
      <c r="BM44" s="73">
        <v>149456.35999999999</v>
      </c>
      <c r="BN44" s="73">
        <v>470617.95999999996</v>
      </c>
      <c r="BO44" s="73">
        <v>144224.97999999998</v>
      </c>
      <c r="BP44" s="73">
        <v>5514648.5299999993</v>
      </c>
      <c r="BQ44" s="73">
        <v>210034.15000000002</v>
      </c>
      <c r="BR44" s="73">
        <v>61519878.479999989</v>
      </c>
      <c r="BS44" s="73">
        <v>855276.23999999987</v>
      </c>
      <c r="BT44" s="73">
        <v>1497703</v>
      </c>
      <c r="BU44" s="73">
        <v>2270810.48</v>
      </c>
      <c r="BV44" s="73">
        <v>214208.63</v>
      </c>
      <c r="BW44" s="73">
        <v>1478674.87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78</v>
      </c>
      <c r="F45" s="184"/>
      <c r="G45" s="66">
        <f t="shared" si="2"/>
        <v>64735.97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116">
        <v>2094787.82</v>
      </c>
      <c r="R45" s="116">
        <v>88002.17</v>
      </c>
      <c r="S45" s="116">
        <v>2954.88</v>
      </c>
      <c r="T45" s="116">
        <v>205719</v>
      </c>
      <c r="U45" s="116">
        <v>301184.03000000003</v>
      </c>
      <c r="V45" s="116">
        <v>0</v>
      </c>
      <c r="W45" s="116">
        <v>164163.76</v>
      </c>
      <c r="X45" s="145">
        <v>64735.97</v>
      </c>
      <c r="Y45" s="116">
        <v>0</v>
      </c>
      <c r="Z45" s="116">
        <v>0</v>
      </c>
      <c r="AA45" s="116">
        <v>112275.14</v>
      </c>
      <c r="AB45" s="116">
        <v>150866.29</v>
      </c>
      <c r="AC45" s="116">
        <v>888087.96</v>
      </c>
      <c r="AD45" s="116">
        <v>300225.23</v>
      </c>
      <c r="AE45" s="116">
        <v>0</v>
      </c>
      <c r="AF45" s="116">
        <v>129856.7</v>
      </c>
      <c r="AG45" s="116">
        <v>0</v>
      </c>
      <c r="AH45" s="116">
        <v>0</v>
      </c>
      <c r="AI45" s="116">
        <v>219677.82</v>
      </c>
      <c r="AJ45" s="116">
        <v>51418.81</v>
      </c>
      <c r="AK45" s="116">
        <v>29412.400000000001</v>
      </c>
      <c r="AL45" s="73">
        <v>237913.2</v>
      </c>
      <c r="AM45" s="73">
        <v>52698.26</v>
      </c>
      <c r="AN45" s="73">
        <v>139768.57</v>
      </c>
      <c r="AO45" s="73">
        <v>0</v>
      </c>
      <c r="AP45" s="73">
        <v>0</v>
      </c>
      <c r="AQ45" s="73">
        <v>0</v>
      </c>
      <c r="AR45" s="73">
        <v>121785.39</v>
      </c>
      <c r="AS45" s="73">
        <v>0</v>
      </c>
      <c r="AT45" s="73">
        <v>123762.02</v>
      </c>
      <c r="AU45" s="73">
        <v>0</v>
      </c>
      <c r="AV45" s="73">
        <v>601797.93000000005</v>
      </c>
      <c r="AW45" s="73">
        <v>0</v>
      </c>
      <c r="AX45" s="73">
        <v>145763.76</v>
      </c>
      <c r="AY45" s="73">
        <v>227357.86</v>
      </c>
      <c r="AZ45" s="73">
        <v>0</v>
      </c>
      <c r="BA45" s="73">
        <v>158147.35</v>
      </c>
      <c r="BB45" s="73">
        <v>1209734.1399999999</v>
      </c>
      <c r="BC45" s="73">
        <v>47859.8</v>
      </c>
      <c r="BD45" s="73">
        <v>0</v>
      </c>
      <c r="BE45" s="73">
        <v>131458.73000000001</v>
      </c>
      <c r="BF45" s="73">
        <v>564345.94999999995</v>
      </c>
      <c r="BG45" s="73">
        <v>80312.66</v>
      </c>
      <c r="BH45" s="73">
        <v>0</v>
      </c>
      <c r="BI45" s="73">
        <v>146431.22</v>
      </c>
      <c r="BJ45" s="73">
        <v>0</v>
      </c>
      <c r="BK45" s="73">
        <v>357778.27399999998</v>
      </c>
      <c r="BL45" s="73">
        <v>22674.11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2146843.54</v>
      </c>
      <c r="BS45" s="73">
        <v>0</v>
      </c>
      <c r="BT45" s="73">
        <v>66154</v>
      </c>
      <c r="BU45" s="73">
        <v>0</v>
      </c>
      <c r="BV45" s="73">
        <v>55422.45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79</v>
      </c>
      <c r="F46" s="184"/>
      <c r="G46" s="66">
        <f t="shared" si="2"/>
        <v>116105.83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116">
        <v>113733.48</v>
      </c>
      <c r="R46" s="116">
        <v>118899.73</v>
      </c>
      <c r="S46" s="116">
        <v>29966.82</v>
      </c>
      <c r="T46" s="116">
        <v>276307</v>
      </c>
      <c r="U46" s="116">
        <v>590733.74</v>
      </c>
      <c r="V46" s="116">
        <v>359378.34</v>
      </c>
      <c r="W46" s="116">
        <v>77993.22</v>
      </c>
      <c r="X46" s="145">
        <v>116105.83</v>
      </c>
      <c r="Y46" s="116">
        <v>41011.910000000003</v>
      </c>
      <c r="Z46" s="116">
        <v>0</v>
      </c>
      <c r="AA46" s="116">
        <v>60289.45</v>
      </c>
      <c r="AB46" s="116">
        <v>219200.7</v>
      </c>
      <c r="AC46" s="116">
        <v>392107.6</v>
      </c>
      <c r="AD46" s="116">
        <v>68084.27</v>
      </c>
      <c r="AE46" s="116">
        <v>725792.47</v>
      </c>
      <c r="AF46" s="116">
        <v>180848.45</v>
      </c>
      <c r="AG46" s="116">
        <v>0</v>
      </c>
      <c r="AH46" s="116">
        <v>73579.75</v>
      </c>
      <c r="AI46" s="116">
        <v>122915.59</v>
      </c>
      <c r="AJ46" s="116">
        <v>223862.31</v>
      </c>
      <c r="AK46" s="116">
        <v>20533.07</v>
      </c>
      <c r="AL46" s="73">
        <v>11476.7</v>
      </c>
      <c r="AM46" s="73">
        <v>76853.17</v>
      </c>
      <c r="AN46" s="73">
        <v>21546.2</v>
      </c>
      <c r="AO46" s="73">
        <v>16648.88</v>
      </c>
      <c r="AP46" s="73">
        <v>0</v>
      </c>
      <c r="AQ46" s="73">
        <v>30303.83</v>
      </c>
      <c r="AR46" s="73">
        <v>10445997.15</v>
      </c>
      <c r="AS46" s="73">
        <v>336720.47</v>
      </c>
      <c r="AT46" s="73">
        <v>18861.439999999999</v>
      </c>
      <c r="AU46" s="73">
        <v>194487.54</v>
      </c>
      <c r="AV46" s="73">
        <v>895921.26</v>
      </c>
      <c r="AW46" s="73">
        <v>220902.45</v>
      </c>
      <c r="AX46" s="73">
        <v>44463.519999999997</v>
      </c>
      <c r="AY46" s="73">
        <v>1568598.57</v>
      </c>
      <c r="AZ46" s="73">
        <v>247126</v>
      </c>
      <c r="BA46" s="73">
        <v>489013.27</v>
      </c>
      <c r="BB46" s="73">
        <v>586734.21</v>
      </c>
      <c r="BC46" s="73">
        <v>100847.42</v>
      </c>
      <c r="BD46" s="73">
        <v>296026.2</v>
      </c>
      <c r="BE46" s="73">
        <v>223406.3</v>
      </c>
      <c r="BF46" s="73">
        <v>643744.46</v>
      </c>
      <c r="BG46" s="73">
        <v>202549.99</v>
      </c>
      <c r="BH46" s="73">
        <v>151907</v>
      </c>
      <c r="BI46" s="73">
        <v>442134</v>
      </c>
      <c r="BJ46" s="73">
        <v>52758.28</v>
      </c>
      <c r="BK46" s="73">
        <v>272357.94</v>
      </c>
      <c r="BL46" s="73">
        <v>359143.24</v>
      </c>
      <c r="BM46" s="73">
        <v>27297.33</v>
      </c>
      <c r="BN46" s="73">
        <v>63845.96</v>
      </c>
      <c r="BO46" s="73">
        <v>7726.56</v>
      </c>
      <c r="BP46" s="73">
        <v>288559.38</v>
      </c>
      <c r="BQ46" s="73">
        <v>41091.32</v>
      </c>
      <c r="BR46" s="73">
        <v>3788141.56</v>
      </c>
      <c r="BS46" s="73">
        <v>162079.03</v>
      </c>
      <c r="BT46" s="73">
        <v>458184</v>
      </c>
      <c r="BU46" s="73">
        <v>19369.03</v>
      </c>
      <c r="BV46" s="73">
        <v>68150.429999999993</v>
      </c>
      <c r="BW46" s="73">
        <v>150247.29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80</v>
      </c>
      <c r="F47" s="184"/>
      <c r="G47" s="66">
        <f t="shared" si="2"/>
        <v>263944.15000000002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116">
        <v>32307510.629999999</v>
      </c>
      <c r="R47" s="116">
        <v>190152.28</v>
      </c>
      <c r="S47" s="116">
        <v>138275.44</v>
      </c>
      <c r="T47" s="116">
        <v>962570</v>
      </c>
      <c r="U47" s="116">
        <v>1004512.84</v>
      </c>
      <c r="V47" s="116">
        <v>812868.91</v>
      </c>
      <c r="W47" s="116">
        <v>423352.82</v>
      </c>
      <c r="X47" s="145">
        <v>263944.15000000002</v>
      </c>
      <c r="Y47" s="116">
        <v>81433.350000000006</v>
      </c>
      <c r="Z47" s="116">
        <v>205335.67999999999</v>
      </c>
      <c r="AA47" s="116">
        <v>285257.63</v>
      </c>
      <c r="AB47" s="116">
        <v>3650041.64</v>
      </c>
      <c r="AC47" s="116">
        <v>1643614.44</v>
      </c>
      <c r="AD47" s="116">
        <v>2056912.34</v>
      </c>
      <c r="AE47" s="116">
        <v>1457225.17</v>
      </c>
      <c r="AF47" s="116">
        <v>508232.48</v>
      </c>
      <c r="AG47" s="116">
        <v>1381632.98</v>
      </c>
      <c r="AH47" s="116">
        <v>186965.63</v>
      </c>
      <c r="AI47" s="116">
        <v>695223.4</v>
      </c>
      <c r="AJ47" s="116">
        <v>598949.18000000005</v>
      </c>
      <c r="AK47" s="116">
        <v>166901.65</v>
      </c>
      <c r="AL47" s="73">
        <v>1560124.43</v>
      </c>
      <c r="AM47" s="73">
        <v>423451.98</v>
      </c>
      <c r="AN47" s="73">
        <v>389030.99</v>
      </c>
      <c r="AO47" s="73">
        <v>206541.55</v>
      </c>
      <c r="AP47" s="73">
        <v>156710.96</v>
      </c>
      <c r="AQ47" s="73">
        <v>234345.89</v>
      </c>
      <c r="AR47" s="73">
        <v>40223834.090000004</v>
      </c>
      <c r="AS47" s="73">
        <v>8224486.8899999997</v>
      </c>
      <c r="AT47" s="73">
        <v>395347.3</v>
      </c>
      <c r="AU47" s="73">
        <v>356988.57</v>
      </c>
      <c r="AV47" s="73">
        <v>2297047.35</v>
      </c>
      <c r="AW47" s="73">
        <v>231749.47</v>
      </c>
      <c r="AX47" s="73">
        <v>487052.78</v>
      </c>
      <c r="AY47" s="73">
        <v>1866841.73</v>
      </c>
      <c r="AZ47" s="73">
        <v>1476565</v>
      </c>
      <c r="BA47" s="73">
        <v>815910.46</v>
      </c>
      <c r="BB47" s="73">
        <v>3147231.13</v>
      </c>
      <c r="BC47" s="73">
        <v>286456.96000000002</v>
      </c>
      <c r="BD47" s="73">
        <v>383049.63</v>
      </c>
      <c r="BE47" s="73">
        <v>234203.8</v>
      </c>
      <c r="BF47" s="73">
        <v>1537686.42</v>
      </c>
      <c r="BG47" s="73">
        <v>338150.34</v>
      </c>
      <c r="BH47" s="73">
        <v>941465</v>
      </c>
      <c r="BI47" s="73">
        <v>1138471</v>
      </c>
      <c r="BJ47" s="73">
        <v>441086.32</v>
      </c>
      <c r="BK47" s="73">
        <v>833367.66</v>
      </c>
      <c r="BL47" s="73">
        <v>476159.73</v>
      </c>
      <c r="BM47" s="73">
        <v>312075.94</v>
      </c>
      <c r="BN47" s="73">
        <v>383244.75</v>
      </c>
      <c r="BO47" s="73">
        <v>199315.16</v>
      </c>
      <c r="BP47" s="73">
        <v>1478069.57</v>
      </c>
      <c r="BQ47" s="73">
        <v>499961.81</v>
      </c>
      <c r="BR47" s="73">
        <v>16632507.34</v>
      </c>
      <c r="BS47" s="73">
        <v>595424.31999999995</v>
      </c>
      <c r="BT47" s="73">
        <v>1730574</v>
      </c>
      <c r="BU47" s="73">
        <v>900419.63</v>
      </c>
      <c r="BV47" s="73">
        <v>110052.28</v>
      </c>
      <c r="BW47" s="73">
        <v>383666.41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81</v>
      </c>
      <c r="F48" s="184"/>
      <c r="G48" s="66">
        <f t="shared" si="2"/>
        <v>87082.09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116">
        <v>5930659.4699999997</v>
      </c>
      <c r="R48" s="116">
        <v>204283.32</v>
      </c>
      <c r="S48" s="116">
        <v>141.12</v>
      </c>
      <c r="T48" s="116">
        <v>319181</v>
      </c>
      <c r="U48" s="116">
        <v>107754.01</v>
      </c>
      <c r="V48" s="116">
        <v>237585.38</v>
      </c>
      <c r="W48" s="116">
        <v>280542.68</v>
      </c>
      <c r="X48" s="145">
        <v>87082.09</v>
      </c>
      <c r="Y48" s="116">
        <v>0</v>
      </c>
      <c r="Z48" s="116">
        <v>0</v>
      </c>
      <c r="AA48" s="116">
        <v>102533.7</v>
      </c>
      <c r="AB48" s="116">
        <v>1001543.31</v>
      </c>
      <c r="AC48" s="116">
        <v>310463.69</v>
      </c>
      <c r="AD48" s="116">
        <v>831029.67</v>
      </c>
      <c r="AE48" s="116">
        <v>102798.67</v>
      </c>
      <c r="AF48" s="116">
        <v>106450.65</v>
      </c>
      <c r="AG48" s="116">
        <v>0</v>
      </c>
      <c r="AH48" s="116">
        <v>134183.59</v>
      </c>
      <c r="AI48" s="116">
        <v>313974.63</v>
      </c>
      <c r="AJ48" s="116">
        <v>132894.56</v>
      </c>
      <c r="AK48" s="116">
        <v>61843.98</v>
      </c>
      <c r="AL48" s="73">
        <v>195160.02</v>
      </c>
      <c r="AM48" s="73">
        <v>18886.12</v>
      </c>
      <c r="AN48" s="73">
        <v>497159.13</v>
      </c>
      <c r="AO48" s="73">
        <v>44427.21</v>
      </c>
      <c r="AP48" s="73">
        <v>4748.53</v>
      </c>
      <c r="AQ48" s="73">
        <v>122451.02</v>
      </c>
      <c r="AR48" s="73">
        <v>5915664.3899999997</v>
      </c>
      <c r="AS48" s="73">
        <v>1421946.68</v>
      </c>
      <c r="AT48" s="73">
        <v>214000.15</v>
      </c>
      <c r="AU48" s="73">
        <v>174975.21</v>
      </c>
      <c r="AV48" s="73">
        <v>704203.39</v>
      </c>
      <c r="AW48" s="73">
        <v>25404.6</v>
      </c>
      <c r="AX48" s="73">
        <v>109834.59</v>
      </c>
      <c r="AY48" s="73">
        <v>1149341.8799999999</v>
      </c>
      <c r="AZ48" s="73">
        <v>286368</v>
      </c>
      <c r="BA48" s="73">
        <v>799246.9</v>
      </c>
      <c r="BB48" s="73">
        <v>441420.21</v>
      </c>
      <c r="BC48" s="73">
        <v>61763.97</v>
      </c>
      <c r="BD48" s="73">
        <v>341820.92</v>
      </c>
      <c r="BE48" s="73">
        <v>132946.51</v>
      </c>
      <c r="BF48" s="73">
        <v>150426.67000000001</v>
      </c>
      <c r="BG48" s="73">
        <v>134828.96</v>
      </c>
      <c r="BH48" s="73">
        <v>30198</v>
      </c>
      <c r="BI48" s="73">
        <v>197590.68</v>
      </c>
      <c r="BJ48" s="73">
        <v>160340.6</v>
      </c>
      <c r="BK48" s="73">
        <v>773357</v>
      </c>
      <c r="BL48" s="73">
        <v>243976.85</v>
      </c>
      <c r="BM48" s="73">
        <v>81257.05</v>
      </c>
      <c r="BN48" s="73">
        <v>48909.78</v>
      </c>
      <c r="BO48" s="73">
        <v>93834.95</v>
      </c>
      <c r="BP48" s="73">
        <v>462134.44</v>
      </c>
      <c r="BQ48" s="73">
        <v>3811.55</v>
      </c>
      <c r="BR48" s="73">
        <v>5574144.7599999998</v>
      </c>
      <c r="BS48" s="73">
        <v>332770.76</v>
      </c>
      <c r="BT48" s="73">
        <v>625613</v>
      </c>
      <c r="BU48" s="73">
        <v>293007.69</v>
      </c>
      <c r="BV48" s="73">
        <v>98361.59</v>
      </c>
      <c r="BW48" s="73">
        <v>296925.21999999997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82</v>
      </c>
      <c r="F49" s="184"/>
      <c r="G49" s="66">
        <f t="shared" si="2"/>
        <v>-110.56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116">
        <v>1810.71</v>
      </c>
      <c r="R49" s="116">
        <v>0</v>
      </c>
      <c r="S49" s="116">
        <v>-0.19</v>
      </c>
      <c r="T49" s="116">
        <v>0</v>
      </c>
      <c r="U49" s="116">
        <v>-1053.01</v>
      </c>
      <c r="V49" s="116">
        <v>0</v>
      </c>
      <c r="W49" s="116">
        <v>0</v>
      </c>
      <c r="X49" s="145">
        <v>-110.56</v>
      </c>
      <c r="Y49" s="116">
        <v>0</v>
      </c>
      <c r="Z49" s="116">
        <v>0</v>
      </c>
      <c r="AA49" s="116">
        <v>213.8</v>
      </c>
      <c r="AB49" s="116">
        <v>0</v>
      </c>
      <c r="AC49" s="116">
        <v>-12.91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-1.61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-1.9</v>
      </c>
      <c r="AR49" s="73">
        <v>0</v>
      </c>
      <c r="AS49" s="73">
        <v>0</v>
      </c>
      <c r="AT49" s="73">
        <v>-104.91</v>
      </c>
      <c r="AU49" s="73">
        <v>0</v>
      </c>
      <c r="AV49" s="73">
        <v>-14</v>
      </c>
      <c r="AW49" s="73">
        <v>-577.80999999999995</v>
      </c>
      <c r="AX49" s="73">
        <v>0</v>
      </c>
      <c r="AY49" s="73">
        <v>0</v>
      </c>
      <c r="AZ49" s="73">
        <v>-86</v>
      </c>
      <c r="BA49" s="73">
        <v>356.67</v>
      </c>
      <c r="BB49" s="73">
        <v>-182.52</v>
      </c>
      <c r="BC49" s="73">
        <v>0.48</v>
      </c>
      <c r="BD49" s="73">
        <v>1.88</v>
      </c>
      <c r="BE49" s="73">
        <v>-0.6</v>
      </c>
      <c r="BF49" s="73">
        <v>0</v>
      </c>
      <c r="BG49" s="73">
        <v>-63.12</v>
      </c>
      <c r="BH49" s="73">
        <v>0</v>
      </c>
      <c r="BI49" s="73">
        <v>0</v>
      </c>
      <c r="BJ49" s="73">
        <v>-10.1</v>
      </c>
      <c r="BK49" s="73">
        <v>-200</v>
      </c>
      <c r="BL49" s="73">
        <v>0</v>
      </c>
      <c r="BM49" s="73">
        <v>4.66</v>
      </c>
      <c r="BN49" s="73">
        <v>1.33</v>
      </c>
      <c r="BO49" s="73">
        <v>0</v>
      </c>
      <c r="BP49" s="73">
        <v>0</v>
      </c>
      <c r="BQ49" s="73">
        <v>0</v>
      </c>
      <c r="BR49" s="73">
        <v>0</v>
      </c>
      <c r="BS49" s="73">
        <v>12.79</v>
      </c>
      <c r="BT49" s="73">
        <v>0</v>
      </c>
      <c r="BU49" s="73">
        <v>-0.65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83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116">
        <v>10690.88</v>
      </c>
      <c r="R50" s="116">
        <v>0</v>
      </c>
      <c r="S50" s="116">
        <v>0</v>
      </c>
      <c r="T50" s="116">
        <v>0</v>
      </c>
      <c r="U50" s="116">
        <v>0</v>
      </c>
      <c r="V50" s="116">
        <v>149447.04000000001</v>
      </c>
      <c r="W50" s="116">
        <v>0</v>
      </c>
      <c r="X50" s="145">
        <v>0</v>
      </c>
      <c r="Y50" s="116">
        <v>0</v>
      </c>
      <c r="Z50" s="116">
        <v>1060.04</v>
      </c>
      <c r="AA50" s="116">
        <v>11314.68</v>
      </c>
      <c r="AB50" s="116">
        <v>4970.55</v>
      </c>
      <c r="AC50" s="116">
        <v>17927.73</v>
      </c>
      <c r="AD50" s="116">
        <v>0</v>
      </c>
      <c r="AE50" s="116">
        <v>0</v>
      </c>
      <c r="AF50" s="116">
        <v>0</v>
      </c>
      <c r="AG50" s="116">
        <v>133891.07</v>
      </c>
      <c r="AH50" s="116">
        <v>0</v>
      </c>
      <c r="AI50" s="116">
        <v>0</v>
      </c>
      <c r="AJ50" s="116">
        <v>0</v>
      </c>
      <c r="AK50" s="116">
        <v>-517.87</v>
      </c>
      <c r="AL50" s="73">
        <v>0</v>
      </c>
      <c r="AM50" s="73">
        <v>1914.34</v>
      </c>
      <c r="AN50" s="73">
        <v>8149.15</v>
      </c>
      <c r="AO50" s="73">
        <v>710.91</v>
      </c>
      <c r="AP50" s="73">
        <v>527.5</v>
      </c>
      <c r="AQ50" s="73">
        <v>0</v>
      </c>
      <c r="AR50" s="73">
        <v>0</v>
      </c>
      <c r="AS50" s="73">
        <v>15.28</v>
      </c>
      <c r="AT50" s="73">
        <v>0</v>
      </c>
      <c r="AU50" s="73">
        <v>0</v>
      </c>
      <c r="AV50" s="73">
        <v>0</v>
      </c>
      <c r="AW50" s="73">
        <v>6059.36</v>
      </c>
      <c r="AX50" s="73">
        <v>-7800</v>
      </c>
      <c r="AY50" s="73">
        <v>-132084.5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579.12</v>
      </c>
      <c r="BF50" s="73">
        <v>-12589.95</v>
      </c>
      <c r="BG50" s="73">
        <v>0</v>
      </c>
      <c r="BH50" s="73">
        <v>0</v>
      </c>
      <c r="BI50" s="73">
        <v>0</v>
      </c>
      <c r="BJ50" s="73">
        <v>-10775</v>
      </c>
      <c r="BK50" s="73">
        <v>0</v>
      </c>
      <c r="BL50" s="73">
        <v>0</v>
      </c>
      <c r="BM50" s="73">
        <v>0</v>
      </c>
      <c r="BN50" s="73">
        <v>0</v>
      </c>
      <c r="BO50" s="73">
        <v>3945.96</v>
      </c>
      <c r="BP50" s="73">
        <v>0</v>
      </c>
      <c r="BQ50" s="73">
        <v>0</v>
      </c>
      <c r="BR50" s="73">
        <v>0</v>
      </c>
      <c r="BS50" s="73">
        <v>1039.3499999999999</v>
      </c>
      <c r="BT50" s="73">
        <v>-61953</v>
      </c>
      <c r="BU50" s="73">
        <v>0</v>
      </c>
      <c r="BV50" s="73">
        <v>0</v>
      </c>
      <c r="BW50" s="73">
        <v>29112.25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84</v>
      </c>
      <c r="F51" s="184"/>
      <c r="G51" s="66">
        <f t="shared" si="2"/>
        <v>0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116">
        <v>33176.89</v>
      </c>
      <c r="R51" s="116">
        <v>246668.93</v>
      </c>
      <c r="S51" s="116">
        <v>2100</v>
      </c>
      <c r="T51" s="116">
        <v>0</v>
      </c>
      <c r="U51" s="116">
        <v>648505.68000000005</v>
      </c>
      <c r="V51" s="116">
        <v>622090.5</v>
      </c>
      <c r="W51" s="116">
        <v>522306.28</v>
      </c>
      <c r="X51" s="145">
        <v>0</v>
      </c>
      <c r="Y51" s="116">
        <v>0</v>
      </c>
      <c r="Z51" s="116">
        <v>0</v>
      </c>
      <c r="AA51" s="116">
        <v>26.45</v>
      </c>
      <c r="AB51" s="116">
        <v>1383507.14</v>
      </c>
      <c r="AC51" s="116">
        <v>0</v>
      </c>
      <c r="AD51" s="116">
        <v>0</v>
      </c>
      <c r="AE51" s="116">
        <v>0</v>
      </c>
      <c r="AF51" s="116">
        <v>721.96</v>
      </c>
      <c r="AG51" s="116">
        <v>0</v>
      </c>
      <c r="AH51" s="116">
        <v>0</v>
      </c>
      <c r="AI51" s="116">
        <v>17553.87</v>
      </c>
      <c r="AJ51" s="116">
        <v>148215.78</v>
      </c>
      <c r="AK51" s="116">
        <v>0</v>
      </c>
      <c r="AL51" s="73">
        <v>76833.7</v>
      </c>
      <c r="AM51" s="73">
        <v>117.13</v>
      </c>
      <c r="AN51" s="73">
        <v>0</v>
      </c>
      <c r="AO51" s="73">
        <v>23360.62</v>
      </c>
      <c r="AP51" s="73">
        <v>0</v>
      </c>
      <c r="AQ51" s="73">
        <v>0</v>
      </c>
      <c r="AR51" s="73">
        <v>5047582.67</v>
      </c>
      <c r="AS51" s="73">
        <v>0</v>
      </c>
      <c r="AT51" s="73">
        <v>339957.71</v>
      </c>
      <c r="AU51" s="73">
        <v>0</v>
      </c>
      <c r="AV51" s="73">
        <v>0</v>
      </c>
      <c r="AW51" s="73">
        <v>49225.17</v>
      </c>
      <c r="AX51" s="73">
        <v>129617.55</v>
      </c>
      <c r="AY51" s="73">
        <v>0</v>
      </c>
      <c r="AZ51" s="73">
        <v>0</v>
      </c>
      <c r="BA51" s="73">
        <v>5562.96</v>
      </c>
      <c r="BB51" s="73">
        <v>237356.49</v>
      </c>
      <c r="BC51" s="73">
        <v>5496.33</v>
      </c>
      <c r="BD51" s="73">
        <v>0</v>
      </c>
      <c r="BE51" s="73">
        <v>3978.84</v>
      </c>
      <c r="BF51" s="73">
        <v>95343.64</v>
      </c>
      <c r="BG51" s="73">
        <v>0</v>
      </c>
      <c r="BH51" s="73">
        <v>0</v>
      </c>
      <c r="BI51" s="73">
        <v>0</v>
      </c>
      <c r="BJ51" s="73">
        <v>-326.79000000000002</v>
      </c>
      <c r="BK51" s="73">
        <v>0</v>
      </c>
      <c r="BL51" s="73">
        <v>0</v>
      </c>
      <c r="BM51" s="73">
        <v>0</v>
      </c>
      <c r="BN51" s="73">
        <v>9505.23</v>
      </c>
      <c r="BO51" s="73">
        <v>0</v>
      </c>
      <c r="BP51" s="73">
        <v>0</v>
      </c>
      <c r="BQ51" s="73">
        <v>92978.52</v>
      </c>
      <c r="BR51" s="73">
        <v>0</v>
      </c>
      <c r="BS51" s="73">
        <v>0</v>
      </c>
      <c r="BT51" s="73">
        <v>0</v>
      </c>
      <c r="BU51" s="73">
        <v>18597.14</v>
      </c>
      <c r="BV51" s="73">
        <v>56524.56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85</v>
      </c>
      <c r="F52" s="185"/>
      <c r="G52" s="66">
        <f t="shared" si="2"/>
        <v>531757.48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116">
        <v>40492369.880000003</v>
      </c>
      <c r="R52" s="116">
        <v>848006.42999999993</v>
      </c>
      <c r="S52" s="116">
        <v>173438.07</v>
      </c>
      <c r="T52" s="116">
        <v>1763777</v>
      </c>
      <c r="U52" s="116">
        <v>2651637.29</v>
      </c>
      <c r="V52" s="116">
        <v>2181370.17</v>
      </c>
      <c r="W52" s="116">
        <v>1468358.76</v>
      </c>
      <c r="X52" s="145">
        <v>531757.48</v>
      </c>
      <c r="Y52" s="116">
        <v>122445.26000000001</v>
      </c>
      <c r="Z52" s="116">
        <v>206395.72</v>
      </c>
      <c r="AA52" s="116">
        <v>571910.85</v>
      </c>
      <c r="AB52" s="116">
        <v>6410129.629999999</v>
      </c>
      <c r="AC52" s="116">
        <v>3252188.51</v>
      </c>
      <c r="AD52" s="116">
        <v>3256251.51</v>
      </c>
      <c r="AE52" s="116">
        <v>2285816.3099999996</v>
      </c>
      <c r="AF52" s="116">
        <v>926110.24</v>
      </c>
      <c r="AG52" s="116">
        <v>1515524.05</v>
      </c>
      <c r="AH52" s="116">
        <v>394728.97</v>
      </c>
      <c r="AI52" s="116">
        <v>1369345.31</v>
      </c>
      <c r="AJ52" s="116">
        <v>1155340.6400000001</v>
      </c>
      <c r="AK52" s="116">
        <v>278171.62</v>
      </c>
      <c r="AL52" s="73">
        <v>2081508.05</v>
      </c>
      <c r="AM52" s="73">
        <v>573920.99999999988</v>
      </c>
      <c r="AN52" s="73">
        <v>1055654.04</v>
      </c>
      <c r="AO52" s="73">
        <v>291689.17</v>
      </c>
      <c r="AP52" s="73">
        <v>161986.99</v>
      </c>
      <c r="AQ52" s="73">
        <v>387098.84</v>
      </c>
      <c r="AR52" s="73">
        <v>61754863.690000005</v>
      </c>
      <c r="AS52" s="73">
        <v>9983169.3199999984</v>
      </c>
      <c r="AT52" s="73">
        <v>1091823.71</v>
      </c>
      <c r="AU52" s="73">
        <v>726451.32</v>
      </c>
      <c r="AV52" s="73">
        <v>4498955.93</v>
      </c>
      <c r="AW52" s="73">
        <v>532763.24</v>
      </c>
      <c r="AX52" s="73">
        <v>908932.20000000007</v>
      </c>
      <c r="AY52" s="73">
        <v>4680055.54</v>
      </c>
      <c r="AZ52" s="73">
        <v>2009973</v>
      </c>
      <c r="BA52" s="73">
        <v>2268237.61</v>
      </c>
      <c r="BB52" s="73">
        <v>5622293.6600000001</v>
      </c>
      <c r="BC52" s="73">
        <v>502424.96</v>
      </c>
      <c r="BD52" s="73">
        <v>1020898.63</v>
      </c>
      <c r="BE52" s="73">
        <v>726572.70000000007</v>
      </c>
      <c r="BF52" s="73">
        <v>2978957.19</v>
      </c>
      <c r="BG52" s="73">
        <v>755778.83</v>
      </c>
      <c r="BH52" s="73">
        <v>1123570</v>
      </c>
      <c r="BI52" s="73">
        <v>1924626.9</v>
      </c>
      <c r="BJ52" s="73">
        <v>643073.30999999994</v>
      </c>
      <c r="BK52" s="73">
        <v>2236660.8739999998</v>
      </c>
      <c r="BL52" s="73">
        <v>1101953.93</v>
      </c>
      <c r="BM52" s="73">
        <v>420634.98</v>
      </c>
      <c r="BN52" s="73">
        <v>505507.05</v>
      </c>
      <c r="BO52" s="73">
        <v>304822.63</v>
      </c>
      <c r="BP52" s="73">
        <v>2228763.39</v>
      </c>
      <c r="BQ52" s="73">
        <v>637843.20000000007</v>
      </c>
      <c r="BR52" s="73">
        <v>28141637.199999996</v>
      </c>
      <c r="BS52" s="73">
        <v>1091326.25</v>
      </c>
      <c r="BT52" s="73">
        <v>2818572</v>
      </c>
      <c r="BU52" s="73">
        <v>1231392.8400000001</v>
      </c>
      <c r="BV52" s="73">
        <v>388511.31</v>
      </c>
      <c r="BW52" s="73">
        <v>859951.16999999993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86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116">
        <v>694547.86</v>
      </c>
      <c r="R53" s="116">
        <v>1320.11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5099.79</v>
      </c>
      <c r="AD53" s="116">
        <v>0</v>
      </c>
      <c r="AE53" s="116">
        <v>0</v>
      </c>
      <c r="AF53" s="116">
        <v>0</v>
      </c>
      <c r="AG53" s="116">
        <v>65008.95</v>
      </c>
      <c r="AH53" s="116">
        <v>0</v>
      </c>
      <c r="AI53" s="116">
        <v>0</v>
      </c>
      <c r="AJ53" s="116">
        <v>990</v>
      </c>
      <c r="AK53" s="116">
        <v>44873.13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142301.87</v>
      </c>
      <c r="BJ53" s="73">
        <v>0</v>
      </c>
      <c r="BK53" s="73">
        <v>0</v>
      </c>
      <c r="BL53" s="73">
        <v>70523.42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37452.160000000003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87</v>
      </c>
      <c r="F54" s="184"/>
      <c r="G54" s="66">
        <f t="shared" si="2"/>
        <v>28895.45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116">
        <v>2028728.63</v>
      </c>
      <c r="R54" s="116">
        <v>7478.47</v>
      </c>
      <c r="S54" s="116">
        <v>0</v>
      </c>
      <c r="T54" s="116">
        <v>199619</v>
      </c>
      <c r="U54" s="116">
        <v>46539.49</v>
      </c>
      <c r="V54" s="116">
        <v>0</v>
      </c>
      <c r="W54" s="116">
        <v>0</v>
      </c>
      <c r="X54" s="145">
        <v>28895.45</v>
      </c>
      <c r="Y54" s="116">
        <v>0</v>
      </c>
      <c r="Z54" s="116">
        <v>2385</v>
      </c>
      <c r="AA54" s="116">
        <v>5682.65</v>
      </c>
      <c r="AB54" s="116">
        <v>10807.69</v>
      </c>
      <c r="AC54" s="116">
        <v>50422.35</v>
      </c>
      <c r="AD54" s="116">
        <v>37008.85</v>
      </c>
      <c r="AE54" s="116">
        <v>125259.76</v>
      </c>
      <c r="AF54" s="116">
        <v>2043</v>
      </c>
      <c r="AG54" s="116">
        <v>0</v>
      </c>
      <c r="AH54" s="116">
        <v>0</v>
      </c>
      <c r="AI54" s="116">
        <v>29389.35</v>
      </c>
      <c r="AJ54" s="116">
        <v>0</v>
      </c>
      <c r="AK54" s="116">
        <v>10594.23</v>
      </c>
      <c r="AL54" s="73">
        <v>0</v>
      </c>
      <c r="AM54" s="73">
        <v>0</v>
      </c>
      <c r="AN54" s="73">
        <v>0</v>
      </c>
      <c r="AO54" s="73">
        <v>1762.9</v>
      </c>
      <c r="AP54" s="73">
        <v>0</v>
      </c>
      <c r="AQ54" s="73">
        <v>0</v>
      </c>
      <c r="AR54" s="73">
        <v>637242.81999999995</v>
      </c>
      <c r="AS54" s="73">
        <v>4409417.84</v>
      </c>
      <c r="AT54" s="73">
        <v>43810.99</v>
      </c>
      <c r="AU54" s="73">
        <v>0</v>
      </c>
      <c r="AV54" s="73">
        <v>159536.95000000001</v>
      </c>
      <c r="AW54" s="73">
        <v>16140.66</v>
      </c>
      <c r="AX54" s="73">
        <v>28570.94</v>
      </c>
      <c r="AY54" s="73">
        <v>141089.46</v>
      </c>
      <c r="AZ54" s="73">
        <v>9650</v>
      </c>
      <c r="BA54" s="73">
        <v>148270.51</v>
      </c>
      <c r="BB54" s="73">
        <v>133275.75</v>
      </c>
      <c r="BC54" s="73">
        <v>0</v>
      </c>
      <c r="BD54" s="73">
        <v>0</v>
      </c>
      <c r="BE54" s="73">
        <v>0</v>
      </c>
      <c r="BF54" s="73">
        <v>128724.12</v>
      </c>
      <c r="BG54" s="73">
        <v>22928.57</v>
      </c>
      <c r="BH54" s="73">
        <v>39648</v>
      </c>
      <c r="BI54" s="73">
        <v>174481</v>
      </c>
      <c r="BJ54" s="73">
        <v>28477.75</v>
      </c>
      <c r="BK54" s="73">
        <v>0</v>
      </c>
      <c r="BL54" s="73">
        <v>553991.34</v>
      </c>
      <c r="BM54" s="73">
        <v>146.5</v>
      </c>
      <c r="BN54" s="73">
        <v>677.8</v>
      </c>
      <c r="BO54" s="73">
        <v>0</v>
      </c>
      <c r="BP54" s="73">
        <v>0</v>
      </c>
      <c r="BQ54" s="73">
        <v>0</v>
      </c>
      <c r="BR54" s="73">
        <v>0</v>
      </c>
      <c r="BS54" s="73">
        <v>11306.71</v>
      </c>
      <c r="BT54" s="73">
        <v>200382</v>
      </c>
      <c r="BU54" s="73">
        <v>35843.67</v>
      </c>
      <c r="BV54" s="73">
        <v>6449.64</v>
      </c>
      <c r="BW54" s="73">
        <v>3333.48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88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116">
        <v>0</v>
      </c>
      <c r="R55" s="116">
        <v>0</v>
      </c>
      <c r="S55" s="116">
        <v>0</v>
      </c>
      <c r="T55" s="116">
        <v>177446</v>
      </c>
      <c r="U55" s="116">
        <v>21756</v>
      </c>
      <c r="V55" s="116">
        <v>15271.3</v>
      </c>
      <c r="W55" s="116">
        <v>2290</v>
      </c>
      <c r="X55" s="145">
        <v>0</v>
      </c>
      <c r="Y55" s="116">
        <v>0</v>
      </c>
      <c r="Z55" s="116">
        <v>0</v>
      </c>
      <c r="AA55" s="116">
        <v>0</v>
      </c>
      <c r="AB55" s="116">
        <v>17619.54</v>
      </c>
      <c r="AC55" s="116">
        <v>84990.29</v>
      </c>
      <c r="AD55" s="116">
        <v>0</v>
      </c>
      <c r="AE55" s="116">
        <v>0</v>
      </c>
      <c r="AF55" s="116">
        <v>0</v>
      </c>
      <c r="AG55" s="116">
        <v>1840</v>
      </c>
      <c r="AH55" s="116">
        <v>0</v>
      </c>
      <c r="AI55" s="116">
        <v>0</v>
      </c>
      <c r="AJ55" s="116">
        <v>6422.72</v>
      </c>
      <c r="AK55" s="116">
        <v>688.92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990175.21</v>
      </c>
      <c r="AS55" s="73">
        <v>0</v>
      </c>
      <c r="AT55" s="73">
        <v>920</v>
      </c>
      <c r="AU55" s="73">
        <v>5508.92</v>
      </c>
      <c r="AV55" s="73">
        <v>111391.03999999999</v>
      </c>
      <c r="AW55" s="73">
        <v>0</v>
      </c>
      <c r="AX55" s="73">
        <v>0</v>
      </c>
      <c r="AY55" s="73">
        <v>74505.899999999994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141415.26</v>
      </c>
      <c r="BJ55" s="73">
        <v>35779.199999999997</v>
      </c>
      <c r="BK55" s="73">
        <v>0</v>
      </c>
      <c r="BL55" s="73">
        <v>16344.68</v>
      </c>
      <c r="BM55" s="73">
        <v>1360</v>
      </c>
      <c r="BN55" s="73">
        <v>18435.72</v>
      </c>
      <c r="BO55" s="73">
        <v>0</v>
      </c>
      <c r="BP55" s="73">
        <v>14030.25</v>
      </c>
      <c r="BQ55" s="73">
        <v>0</v>
      </c>
      <c r="BR55" s="73">
        <v>2446484.2599999998</v>
      </c>
      <c r="BS55" s="73">
        <v>0</v>
      </c>
      <c r="BT55" s="73">
        <v>43807</v>
      </c>
      <c r="BU55" s="73">
        <v>5498</v>
      </c>
      <c r="BV55" s="73">
        <v>920</v>
      </c>
      <c r="BW55" s="73">
        <v>15801.64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89</v>
      </c>
      <c r="F56" s="184"/>
      <c r="G56" s="66">
        <f t="shared" si="2"/>
        <v>3847.99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116">
        <v>21758.79</v>
      </c>
      <c r="R56" s="116">
        <v>28930.49</v>
      </c>
      <c r="S56" s="116">
        <v>0</v>
      </c>
      <c r="T56" s="116">
        <v>1187</v>
      </c>
      <c r="U56" s="116">
        <v>0</v>
      </c>
      <c r="V56" s="116">
        <v>0</v>
      </c>
      <c r="W56" s="116">
        <v>53472.73</v>
      </c>
      <c r="X56" s="145">
        <v>3847.99</v>
      </c>
      <c r="Y56" s="116">
        <v>0</v>
      </c>
      <c r="Z56" s="116">
        <v>0</v>
      </c>
      <c r="AA56" s="116">
        <v>0</v>
      </c>
      <c r="AB56" s="116">
        <v>33701.96</v>
      </c>
      <c r="AC56" s="116">
        <v>0</v>
      </c>
      <c r="AD56" s="116">
        <v>0</v>
      </c>
      <c r="AE56" s="116">
        <v>0</v>
      </c>
      <c r="AF56" s="116">
        <v>239693.02</v>
      </c>
      <c r="AG56" s="116">
        <v>9041.9599999999991</v>
      </c>
      <c r="AH56" s="116">
        <v>0</v>
      </c>
      <c r="AI56" s="116">
        <v>0</v>
      </c>
      <c r="AJ56" s="116">
        <v>0</v>
      </c>
      <c r="AK56" s="116">
        <v>11450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3963</v>
      </c>
      <c r="AU56" s="73">
        <v>246388.74</v>
      </c>
      <c r="AV56" s="73">
        <v>0</v>
      </c>
      <c r="AW56" s="73">
        <v>0</v>
      </c>
      <c r="AX56" s="73">
        <v>9865.5</v>
      </c>
      <c r="AY56" s="73">
        <v>0</v>
      </c>
      <c r="AZ56" s="73">
        <v>0</v>
      </c>
      <c r="BA56" s="73">
        <v>0</v>
      </c>
      <c r="BB56" s="73">
        <v>0</v>
      </c>
      <c r="BC56" s="73">
        <v>656.49</v>
      </c>
      <c r="BD56" s="73">
        <v>0</v>
      </c>
      <c r="BE56" s="73">
        <v>0</v>
      </c>
      <c r="BF56" s="73">
        <v>61.96</v>
      </c>
      <c r="BG56" s="73">
        <v>0</v>
      </c>
      <c r="BH56" s="73">
        <v>0</v>
      </c>
      <c r="BI56" s="73">
        <v>693492.25</v>
      </c>
      <c r="BJ56" s="73">
        <v>0</v>
      </c>
      <c r="BK56" s="73">
        <v>0</v>
      </c>
      <c r="BL56" s="73">
        <v>0</v>
      </c>
      <c r="BM56" s="73">
        <v>8735.27</v>
      </c>
      <c r="BN56" s="73">
        <v>8750.16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34430.660000000003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90</v>
      </c>
      <c r="F57" s="185"/>
      <c r="G57" s="66">
        <f t="shared" si="2"/>
        <v>32743.440000000002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116">
        <v>2745035.28</v>
      </c>
      <c r="R57" s="116">
        <v>37729.07</v>
      </c>
      <c r="S57" s="116">
        <v>0</v>
      </c>
      <c r="T57" s="116">
        <v>378252</v>
      </c>
      <c r="U57" s="116">
        <v>68295.489999999991</v>
      </c>
      <c r="V57" s="116">
        <v>15271.3</v>
      </c>
      <c r="W57" s="116">
        <v>55762.73</v>
      </c>
      <c r="X57" s="145">
        <v>32743.440000000002</v>
      </c>
      <c r="Y57" s="116">
        <v>0</v>
      </c>
      <c r="Z57" s="116">
        <v>2385</v>
      </c>
      <c r="AA57" s="116">
        <v>5682.65</v>
      </c>
      <c r="AB57" s="116">
        <v>62129.19</v>
      </c>
      <c r="AC57" s="116">
        <v>140512.43</v>
      </c>
      <c r="AD57" s="116">
        <v>37008.85</v>
      </c>
      <c r="AE57" s="116">
        <v>125259.76</v>
      </c>
      <c r="AF57" s="116">
        <v>241736.02</v>
      </c>
      <c r="AG57" s="116">
        <v>75890.91</v>
      </c>
      <c r="AH57" s="116">
        <v>0</v>
      </c>
      <c r="AI57" s="116">
        <v>29389.35</v>
      </c>
      <c r="AJ57" s="116">
        <v>7412.72</v>
      </c>
      <c r="AK57" s="116">
        <v>67606.28</v>
      </c>
      <c r="AL57" s="73">
        <v>0</v>
      </c>
      <c r="AM57" s="73">
        <v>0</v>
      </c>
      <c r="AN57" s="73">
        <v>0</v>
      </c>
      <c r="AO57" s="73">
        <v>1762.9</v>
      </c>
      <c r="AP57" s="73">
        <v>0</v>
      </c>
      <c r="AQ57" s="73">
        <v>0</v>
      </c>
      <c r="AR57" s="73">
        <v>1627418.0299999998</v>
      </c>
      <c r="AS57" s="73">
        <v>4409417.84</v>
      </c>
      <c r="AT57" s="73">
        <v>48693.99</v>
      </c>
      <c r="AU57" s="73">
        <v>251897.66</v>
      </c>
      <c r="AV57" s="73">
        <v>270927.99</v>
      </c>
      <c r="AW57" s="73">
        <v>16140.66</v>
      </c>
      <c r="AX57" s="73">
        <v>38436.44</v>
      </c>
      <c r="AY57" s="73">
        <v>215595.36</v>
      </c>
      <c r="AZ57" s="73">
        <v>9650</v>
      </c>
      <c r="BA57" s="73">
        <v>148270.51</v>
      </c>
      <c r="BB57" s="73">
        <v>133275.75</v>
      </c>
      <c r="BC57" s="73">
        <v>656.49</v>
      </c>
      <c r="BD57" s="73">
        <v>0</v>
      </c>
      <c r="BE57" s="73">
        <v>0</v>
      </c>
      <c r="BF57" s="73">
        <v>128786.08</v>
      </c>
      <c r="BG57" s="73">
        <v>22928.57</v>
      </c>
      <c r="BH57" s="73">
        <v>39648</v>
      </c>
      <c r="BI57" s="73">
        <v>1151690.3799999999</v>
      </c>
      <c r="BJ57" s="73">
        <v>64256.95</v>
      </c>
      <c r="BK57" s="73">
        <v>0</v>
      </c>
      <c r="BL57" s="73">
        <v>640859.44000000006</v>
      </c>
      <c r="BM57" s="73">
        <v>10241.77</v>
      </c>
      <c r="BN57" s="73">
        <v>27863.68</v>
      </c>
      <c r="BO57" s="73">
        <v>0</v>
      </c>
      <c r="BP57" s="73">
        <v>14030.25</v>
      </c>
      <c r="BQ57" s="73">
        <v>0</v>
      </c>
      <c r="BR57" s="73">
        <v>2446484.2599999998</v>
      </c>
      <c r="BS57" s="73">
        <v>11306.71</v>
      </c>
      <c r="BT57" s="73">
        <v>244189</v>
      </c>
      <c r="BU57" s="73">
        <v>78793.83</v>
      </c>
      <c r="BV57" s="73">
        <v>7369.64</v>
      </c>
      <c r="BW57" s="73">
        <v>53565.78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91</v>
      </c>
      <c r="F58" s="184"/>
      <c r="G58" s="66">
        <f t="shared" si="2"/>
        <v>0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116">
        <v>8180923.25</v>
      </c>
      <c r="R58" s="116">
        <v>581786.74</v>
      </c>
      <c r="S58" s="116">
        <v>8856.2099999999991</v>
      </c>
      <c r="T58" s="116">
        <v>1167147</v>
      </c>
      <c r="U58" s="116">
        <v>705772.11</v>
      </c>
      <c r="V58" s="116">
        <v>2267415.1</v>
      </c>
      <c r="W58" s="116">
        <v>647507.05000000005</v>
      </c>
      <c r="X58" s="145">
        <v>0</v>
      </c>
      <c r="Y58" s="116">
        <v>16200</v>
      </c>
      <c r="Z58" s="116">
        <v>44841.4</v>
      </c>
      <c r="AA58" s="116">
        <v>20506.03</v>
      </c>
      <c r="AB58" s="116">
        <v>2418843.34</v>
      </c>
      <c r="AC58" s="116">
        <v>1983238.97</v>
      </c>
      <c r="AD58" s="116">
        <v>545135</v>
      </c>
      <c r="AE58" s="116">
        <v>0</v>
      </c>
      <c r="AF58" s="116">
        <v>1113549.56</v>
      </c>
      <c r="AG58" s="116">
        <v>159701.81</v>
      </c>
      <c r="AH58" s="116">
        <v>15405</v>
      </c>
      <c r="AI58" s="116">
        <v>446943.68</v>
      </c>
      <c r="AJ58" s="116">
        <v>953207.25</v>
      </c>
      <c r="AK58" s="116">
        <v>196899.73</v>
      </c>
      <c r="AL58" s="73">
        <v>1066334.47</v>
      </c>
      <c r="AM58" s="73">
        <v>236473.39</v>
      </c>
      <c r="AN58" s="73">
        <v>760104.05</v>
      </c>
      <c r="AO58" s="73">
        <v>12323.89</v>
      </c>
      <c r="AP58" s="73">
        <v>26446.400000000001</v>
      </c>
      <c r="AQ58" s="73">
        <v>134578.32</v>
      </c>
      <c r="AR58" s="73">
        <v>7267434.1699999999</v>
      </c>
      <c r="AS58" s="73">
        <v>2287159.23</v>
      </c>
      <c r="AT58" s="73">
        <v>189772.39</v>
      </c>
      <c r="AU58" s="73">
        <v>182959.8</v>
      </c>
      <c r="AV58" s="73">
        <v>56155.03</v>
      </c>
      <c r="AW58" s="73">
        <v>41029.24</v>
      </c>
      <c r="AX58" s="73">
        <v>43997.4</v>
      </c>
      <c r="AY58" s="73">
        <v>1316105.67</v>
      </c>
      <c r="AZ58" s="73">
        <v>95431</v>
      </c>
      <c r="BA58" s="73">
        <v>109610.14</v>
      </c>
      <c r="BB58" s="73">
        <v>526832.92000000004</v>
      </c>
      <c r="BC58" s="73">
        <v>387691.94</v>
      </c>
      <c r="BD58" s="73">
        <v>0</v>
      </c>
      <c r="BE58" s="73">
        <v>30059.9</v>
      </c>
      <c r="BF58" s="73">
        <v>0</v>
      </c>
      <c r="BG58" s="73">
        <v>657871.09</v>
      </c>
      <c r="BH58" s="73">
        <v>330178</v>
      </c>
      <c r="BI58" s="73">
        <v>995134.22</v>
      </c>
      <c r="BJ58" s="73">
        <v>48402.559999999998</v>
      </c>
      <c r="BK58" s="73">
        <v>211734.9</v>
      </c>
      <c r="BL58" s="73">
        <v>431675.64</v>
      </c>
      <c r="BM58" s="73">
        <v>122514.76</v>
      </c>
      <c r="BN58" s="73">
        <v>286329.77</v>
      </c>
      <c r="BO58" s="73">
        <v>198531.78</v>
      </c>
      <c r="BP58" s="73">
        <v>1107168.42</v>
      </c>
      <c r="BQ58" s="73">
        <v>191521.3</v>
      </c>
      <c r="BR58" s="73">
        <v>8126354.0999999996</v>
      </c>
      <c r="BS58" s="73">
        <v>178190.29</v>
      </c>
      <c r="BT58" s="73">
        <v>769946</v>
      </c>
      <c r="BU58" s="73">
        <v>458526.77</v>
      </c>
      <c r="BV58" s="73">
        <v>113724.52</v>
      </c>
      <c r="BW58" s="73">
        <v>585516.29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92</v>
      </c>
      <c r="F59" s="184"/>
      <c r="G59" s="66">
        <f t="shared" si="2"/>
        <v>386193.26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116">
        <v>38662413.670000002</v>
      </c>
      <c r="R59" s="116">
        <v>476156.68</v>
      </c>
      <c r="S59" s="116">
        <v>124855.82</v>
      </c>
      <c r="T59" s="116">
        <v>103626</v>
      </c>
      <c r="U59" s="116">
        <v>722600.13</v>
      </c>
      <c r="V59" s="116">
        <v>47594.86</v>
      </c>
      <c r="W59" s="116">
        <v>569910.48</v>
      </c>
      <c r="X59" s="145">
        <v>386193.26</v>
      </c>
      <c r="Y59" s="116">
        <v>152634.81</v>
      </c>
      <c r="Z59" s="116">
        <v>100718.59</v>
      </c>
      <c r="AA59" s="116">
        <v>456868.79</v>
      </c>
      <c r="AB59" s="116">
        <v>1221077.79</v>
      </c>
      <c r="AC59" s="116">
        <v>2381646.25</v>
      </c>
      <c r="AD59" s="116">
        <v>2080790.01</v>
      </c>
      <c r="AE59" s="116">
        <v>1423077.76</v>
      </c>
      <c r="AF59" s="116">
        <v>182609.08</v>
      </c>
      <c r="AG59" s="116">
        <v>1151590.1499999999</v>
      </c>
      <c r="AH59" s="116">
        <v>86036.78</v>
      </c>
      <c r="AI59" s="116">
        <v>1127773.4099999999</v>
      </c>
      <c r="AJ59" s="116">
        <v>0</v>
      </c>
      <c r="AK59" s="116">
        <v>0</v>
      </c>
      <c r="AL59" s="73">
        <v>672006.99</v>
      </c>
      <c r="AM59" s="73">
        <v>165110.16</v>
      </c>
      <c r="AN59" s="73">
        <v>520768.81</v>
      </c>
      <c r="AO59" s="73">
        <v>88176.88</v>
      </c>
      <c r="AP59" s="73">
        <v>80528.5</v>
      </c>
      <c r="AQ59" s="73">
        <v>77836.820000000007</v>
      </c>
      <c r="AR59" s="73">
        <v>28202868.59</v>
      </c>
      <c r="AS59" s="73">
        <v>10248330.77</v>
      </c>
      <c r="AT59" s="73">
        <v>619877.35</v>
      </c>
      <c r="AU59" s="73">
        <v>93134.73</v>
      </c>
      <c r="AV59" s="73">
        <v>715395.8</v>
      </c>
      <c r="AW59" s="73">
        <v>128654.67</v>
      </c>
      <c r="AX59" s="73">
        <v>0</v>
      </c>
      <c r="AY59" s="73">
        <v>1971594.9</v>
      </c>
      <c r="AZ59" s="73">
        <v>1107271</v>
      </c>
      <c r="BA59" s="73">
        <v>1432220.98</v>
      </c>
      <c r="BB59" s="73">
        <v>2501907.09</v>
      </c>
      <c r="BC59" s="73">
        <v>16413.03</v>
      </c>
      <c r="BD59" s="73">
        <v>941909.01</v>
      </c>
      <c r="BE59" s="73">
        <v>157761.79</v>
      </c>
      <c r="BF59" s="73">
        <v>1998021.93</v>
      </c>
      <c r="BG59" s="73">
        <v>206.38</v>
      </c>
      <c r="BH59" s="73">
        <v>360130</v>
      </c>
      <c r="BI59" s="73">
        <v>1032197.02</v>
      </c>
      <c r="BJ59" s="73">
        <v>287263.61</v>
      </c>
      <c r="BK59" s="73">
        <v>0</v>
      </c>
      <c r="BL59" s="73">
        <v>549952.55000000005</v>
      </c>
      <c r="BM59" s="73">
        <v>109321.88</v>
      </c>
      <c r="BN59" s="73">
        <v>0</v>
      </c>
      <c r="BO59" s="73">
        <v>2748.94</v>
      </c>
      <c r="BP59" s="73">
        <v>0</v>
      </c>
      <c r="BQ59" s="73">
        <v>159802.23999999999</v>
      </c>
      <c r="BR59" s="73">
        <v>15090888.51</v>
      </c>
      <c r="BS59" s="73">
        <v>494556.23</v>
      </c>
      <c r="BT59" s="73">
        <v>169709</v>
      </c>
      <c r="BU59" s="73">
        <v>420991.87</v>
      </c>
      <c r="BV59" s="73">
        <v>106181.84</v>
      </c>
      <c r="BW59" s="73">
        <v>368597.89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93</v>
      </c>
      <c r="F60" s="184"/>
      <c r="G60" s="66">
        <f t="shared" si="2"/>
        <v>279391.99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116">
        <v>6195463.7199999997</v>
      </c>
      <c r="R60" s="116">
        <v>2195745.17</v>
      </c>
      <c r="S60" s="116">
        <v>84008.25</v>
      </c>
      <c r="T60" s="116">
        <v>2089014</v>
      </c>
      <c r="U60" s="116">
        <v>1072186.02</v>
      </c>
      <c r="V60" s="116">
        <v>2036685.17</v>
      </c>
      <c r="W60" s="116">
        <v>3675062.89</v>
      </c>
      <c r="X60" s="145">
        <v>279391.99</v>
      </c>
      <c r="Y60" s="116">
        <v>18761.240000000002</v>
      </c>
      <c r="Z60" s="116">
        <v>60023.7</v>
      </c>
      <c r="AA60" s="116">
        <v>51663.58</v>
      </c>
      <c r="AB60" s="116">
        <v>3747779.47</v>
      </c>
      <c r="AC60" s="116">
        <v>1250985.77</v>
      </c>
      <c r="AD60" s="116">
        <v>275248.67</v>
      </c>
      <c r="AE60" s="116">
        <v>3374829.78</v>
      </c>
      <c r="AF60" s="116">
        <v>489580.78</v>
      </c>
      <c r="AG60" s="116">
        <v>270668.09000000003</v>
      </c>
      <c r="AH60" s="116">
        <v>80295.33</v>
      </c>
      <c r="AI60" s="116">
        <v>299463.40999999997</v>
      </c>
      <c r="AJ60" s="116">
        <v>481846.88</v>
      </c>
      <c r="AK60" s="116">
        <v>147650.25</v>
      </c>
      <c r="AL60" s="73">
        <v>547492.48</v>
      </c>
      <c r="AM60" s="73">
        <v>252039.15</v>
      </c>
      <c r="AN60" s="73">
        <v>929944.49</v>
      </c>
      <c r="AO60" s="73">
        <v>0</v>
      </c>
      <c r="AP60" s="73">
        <v>10126.969999999999</v>
      </c>
      <c r="AQ60" s="73">
        <v>0</v>
      </c>
      <c r="AR60" s="73">
        <v>47270067.299999997</v>
      </c>
      <c r="AS60" s="73">
        <v>4512531.3600000003</v>
      </c>
      <c r="AT60" s="73">
        <v>729770.42</v>
      </c>
      <c r="AU60" s="73">
        <v>649231.81000000006</v>
      </c>
      <c r="AV60" s="73">
        <v>500183.77</v>
      </c>
      <c r="AW60" s="73">
        <v>359699.14</v>
      </c>
      <c r="AX60" s="73">
        <v>55001.98</v>
      </c>
      <c r="AY60" s="73">
        <v>4066486.86</v>
      </c>
      <c r="AZ60" s="73">
        <v>910082</v>
      </c>
      <c r="BA60" s="73">
        <v>1403233.76</v>
      </c>
      <c r="BB60" s="73">
        <v>523112.47</v>
      </c>
      <c r="BC60" s="73">
        <v>149421.95000000001</v>
      </c>
      <c r="BD60" s="73">
        <v>351351.19</v>
      </c>
      <c r="BE60" s="73">
        <v>139634.39000000001</v>
      </c>
      <c r="BF60" s="73">
        <v>0</v>
      </c>
      <c r="BG60" s="73">
        <v>287251.96000000002</v>
      </c>
      <c r="BH60" s="73">
        <v>172134</v>
      </c>
      <c r="BI60" s="73">
        <v>968306</v>
      </c>
      <c r="BJ60" s="73">
        <v>248142.84</v>
      </c>
      <c r="BK60" s="73">
        <v>1433539.686</v>
      </c>
      <c r="BL60" s="73">
        <v>405100.66</v>
      </c>
      <c r="BM60" s="73">
        <v>10812.66</v>
      </c>
      <c r="BN60" s="73">
        <v>189663.09</v>
      </c>
      <c r="BO60" s="73">
        <v>64570.8</v>
      </c>
      <c r="BP60" s="73">
        <v>1656747.56</v>
      </c>
      <c r="BQ60" s="73">
        <v>327567.34999999998</v>
      </c>
      <c r="BR60" s="73">
        <v>40566416.850000001</v>
      </c>
      <c r="BS60" s="73">
        <v>285469.40999999997</v>
      </c>
      <c r="BT60" s="73">
        <v>995304</v>
      </c>
      <c r="BU60" s="73">
        <v>426916.64</v>
      </c>
      <c r="BV60" s="73">
        <v>78328.22</v>
      </c>
      <c r="BW60" s="73">
        <v>321645.42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94</v>
      </c>
      <c r="F61" s="184"/>
      <c r="G61" s="66">
        <f t="shared" si="2"/>
        <v>101467.71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116">
        <v>19754187.239999998</v>
      </c>
      <c r="R61" s="116">
        <v>185948.2</v>
      </c>
      <c r="S61" s="116">
        <v>3498.17</v>
      </c>
      <c r="T61" s="116">
        <v>5690</v>
      </c>
      <c r="U61" s="116">
        <v>87810.14</v>
      </c>
      <c r="V61" s="116">
        <v>472084.42</v>
      </c>
      <c r="W61" s="116">
        <v>586866.47</v>
      </c>
      <c r="X61" s="145">
        <v>101467.71</v>
      </c>
      <c r="Y61" s="116">
        <v>25841.360000000001</v>
      </c>
      <c r="Z61" s="116">
        <v>39293.800000000003</v>
      </c>
      <c r="AA61" s="116">
        <v>70107.81</v>
      </c>
      <c r="AB61" s="116">
        <v>607754.69999999995</v>
      </c>
      <c r="AC61" s="116">
        <v>492874.85</v>
      </c>
      <c r="AD61" s="116">
        <v>556825.30000000005</v>
      </c>
      <c r="AE61" s="116">
        <v>387679.5</v>
      </c>
      <c r="AF61" s="116">
        <v>0</v>
      </c>
      <c r="AG61" s="116">
        <v>90454.87</v>
      </c>
      <c r="AH61" s="116">
        <v>81226.83</v>
      </c>
      <c r="AI61" s="116">
        <v>233927.9</v>
      </c>
      <c r="AJ61" s="116">
        <v>183261.79</v>
      </c>
      <c r="AK61" s="116">
        <v>23583.1</v>
      </c>
      <c r="AL61" s="73">
        <v>67315.289999999994</v>
      </c>
      <c r="AM61" s="73">
        <v>47866.29</v>
      </c>
      <c r="AN61" s="73">
        <v>108874.88</v>
      </c>
      <c r="AO61" s="73">
        <v>9841.7900000000009</v>
      </c>
      <c r="AP61" s="73">
        <v>33874.879999999997</v>
      </c>
      <c r="AQ61" s="73">
        <v>20721.53</v>
      </c>
      <c r="AR61" s="73">
        <v>0</v>
      </c>
      <c r="AS61" s="73">
        <v>4666743</v>
      </c>
      <c r="AT61" s="73">
        <v>205084.45</v>
      </c>
      <c r="AU61" s="73">
        <v>51017.7</v>
      </c>
      <c r="AV61" s="73">
        <v>164699.12</v>
      </c>
      <c r="AW61" s="73">
        <v>94709.48</v>
      </c>
      <c r="AX61" s="73">
        <v>143589.89000000001</v>
      </c>
      <c r="AY61" s="73">
        <v>2013215.13</v>
      </c>
      <c r="AZ61" s="73">
        <v>242801</v>
      </c>
      <c r="BA61" s="73">
        <v>240139.14</v>
      </c>
      <c r="BB61" s="73">
        <v>84413.759999999995</v>
      </c>
      <c r="BC61" s="73">
        <v>22567.62</v>
      </c>
      <c r="BD61" s="73">
        <v>2093.12</v>
      </c>
      <c r="BE61" s="73">
        <v>123458.9</v>
      </c>
      <c r="BF61" s="73">
        <v>227157.11</v>
      </c>
      <c r="BG61" s="73">
        <v>60040.69</v>
      </c>
      <c r="BH61" s="73">
        <v>136183</v>
      </c>
      <c r="BI61" s="73">
        <v>369892.76</v>
      </c>
      <c r="BJ61" s="73">
        <v>86444.75</v>
      </c>
      <c r="BK61" s="73">
        <v>5737.2</v>
      </c>
      <c r="BL61" s="73">
        <v>348385.14</v>
      </c>
      <c r="BM61" s="73">
        <v>34444.03</v>
      </c>
      <c r="BN61" s="73">
        <v>7261.32</v>
      </c>
      <c r="BO61" s="73">
        <v>16295.24</v>
      </c>
      <c r="BP61" s="73">
        <v>365275.63</v>
      </c>
      <c r="BQ61" s="73">
        <v>0</v>
      </c>
      <c r="BR61" s="73">
        <v>502179.25</v>
      </c>
      <c r="BS61" s="73">
        <v>84674.1</v>
      </c>
      <c r="BT61" s="73">
        <v>356917</v>
      </c>
      <c r="BU61" s="73">
        <v>0</v>
      </c>
      <c r="BV61" s="73">
        <v>39583.870000000003</v>
      </c>
      <c r="BW61" s="73">
        <v>548356.80000000005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95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116">
        <v>-13899675.85</v>
      </c>
      <c r="R62" s="116">
        <v>-595354</v>
      </c>
      <c r="S62" s="116">
        <v>0</v>
      </c>
      <c r="T62" s="116">
        <v>0</v>
      </c>
      <c r="U62" s="116">
        <v>0</v>
      </c>
      <c r="V62" s="116">
        <v>-325950.08000000002</v>
      </c>
      <c r="W62" s="116">
        <v>-4211514.53</v>
      </c>
      <c r="X62" s="145">
        <v>0</v>
      </c>
      <c r="Y62" s="116">
        <v>0</v>
      </c>
      <c r="Z62" s="116">
        <v>0</v>
      </c>
      <c r="AA62" s="116">
        <v>0</v>
      </c>
      <c r="AB62" s="116">
        <v>-34726.870000000003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-14260.55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-81547378.379999995</v>
      </c>
      <c r="AS62" s="73">
        <v>-2719854.08</v>
      </c>
      <c r="AT62" s="73">
        <v>0</v>
      </c>
      <c r="AU62" s="73">
        <v>0</v>
      </c>
      <c r="AV62" s="73">
        <v>-355962.01</v>
      </c>
      <c r="AW62" s="73">
        <v>0</v>
      </c>
      <c r="AX62" s="73">
        <v>0</v>
      </c>
      <c r="AY62" s="73">
        <v>0</v>
      </c>
      <c r="AZ62" s="73">
        <v>-154136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-603336</v>
      </c>
      <c r="BG62" s="73">
        <v>0</v>
      </c>
      <c r="BH62" s="73">
        <v>-200937</v>
      </c>
      <c r="BI62" s="73">
        <v>-198299</v>
      </c>
      <c r="BJ62" s="73">
        <v>0</v>
      </c>
      <c r="BK62" s="73">
        <v>0</v>
      </c>
      <c r="BL62" s="73">
        <v>0</v>
      </c>
      <c r="BM62" s="73">
        <v>0</v>
      </c>
      <c r="BN62" s="73">
        <v>46292.25</v>
      </c>
      <c r="BO62" s="73">
        <v>0</v>
      </c>
      <c r="BP62" s="73">
        <v>0</v>
      </c>
      <c r="BQ62" s="73">
        <v>0</v>
      </c>
      <c r="BR62" s="73">
        <v>0</v>
      </c>
      <c r="BS62" s="73">
        <v>62917.86</v>
      </c>
      <c r="BT62" s="73">
        <v>-576374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96</v>
      </c>
      <c r="F63" s="184"/>
      <c r="G63" s="66">
        <f t="shared" si="2"/>
        <v>59370.400000000001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116">
        <v>4486000.8099999996</v>
      </c>
      <c r="R63" s="116">
        <v>426210.09</v>
      </c>
      <c r="S63" s="116">
        <v>55873.760000000002</v>
      </c>
      <c r="T63" s="116">
        <v>0</v>
      </c>
      <c r="U63" s="116">
        <v>454801.32</v>
      </c>
      <c r="V63" s="116">
        <v>734669.63</v>
      </c>
      <c r="W63" s="116">
        <v>713548.53</v>
      </c>
      <c r="X63" s="145">
        <v>59370.400000000001</v>
      </c>
      <c r="Y63" s="116">
        <v>51285.45</v>
      </c>
      <c r="Z63" s="116">
        <v>43347.17</v>
      </c>
      <c r="AA63" s="116">
        <v>127218.6</v>
      </c>
      <c r="AB63" s="116">
        <v>267862.36</v>
      </c>
      <c r="AC63" s="116">
        <v>293741.01</v>
      </c>
      <c r="AD63" s="116">
        <v>395815.47</v>
      </c>
      <c r="AE63" s="116">
        <v>1973049.28</v>
      </c>
      <c r="AF63" s="116">
        <v>1021422.54</v>
      </c>
      <c r="AG63" s="116">
        <v>357237.89</v>
      </c>
      <c r="AH63" s="116">
        <v>160048.67000000001</v>
      </c>
      <c r="AI63" s="116">
        <v>189698.72</v>
      </c>
      <c r="AJ63" s="116">
        <v>177817.99</v>
      </c>
      <c r="AK63" s="116">
        <v>63074.400000000001</v>
      </c>
      <c r="AL63" s="73">
        <v>44250</v>
      </c>
      <c r="AM63" s="73">
        <v>154804.85999999999</v>
      </c>
      <c r="AN63" s="73">
        <v>216531.58</v>
      </c>
      <c r="AO63" s="73">
        <v>96535.88</v>
      </c>
      <c r="AP63" s="73">
        <v>37390.519999999997</v>
      </c>
      <c r="AQ63" s="73">
        <v>48525.97</v>
      </c>
      <c r="AR63" s="73">
        <v>12337248.800000001</v>
      </c>
      <c r="AS63" s="73">
        <v>2091972.41</v>
      </c>
      <c r="AT63" s="73">
        <v>147498.45000000001</v>
      </c>
      <c r="AU63" s="73">
        <v>522659.13</v>
      </c>
      <c r="AV63" s="73">
        <v>88642.32</v>
      </c>
      <c r="AW63" s="73">
        <v>213087.35</v>
      </c>
      <c r="AX63" s="73">
        <v>85780.74</v>
      </c>
      <c r="AY63" s="73">
        <v>1105787.22</v>
      </c>
      <c r="AZ63" s="73">
        <v>527334</v>
      </c>
      <c r="BA63" s="73">
        <v>901090.53</v>
      </c>
      <c r="BB63" s="73">
        <v>53000.04</v>
      </c>
      <c r="BC63" s="73">
        <v>45567.12</v>
      </c>
      <c r="BD63" s="73">
        <v>271180.76</v>
      </c>
      <c r="BE63" s="73">
        <v>56275.98</v>
      </c>
      <c r="BF63" s="73">
        <v>503458.11</v>
      </c>
      <c r="BG63" s="73">
        <v>200139.2</v>
      </c>
      <c r="BH63" s="73">
        <v>129970</v>
      </c>
      <c r="BI63" s="73">
        <v>279563</v>
      </c>
      <c r="BJ63" s="73">
        <v>20380.48</v>
      </c>
      <c r="BK63" s="73">
        <v>155778.56</v>
      </c>
      <c r="BL63" s="73">
        <v>184268.5</v>
      </c>
      <c r="BM63" s="73">
        <v>63508.93</v>
      </c>
      <c r="BN63" s="73">
        <v>86147.75</v>
      </c>
      <c r="BO63" s="73">
        <v>105795.01</v>
      </c>
      <c r="BP63" s="73">
        <v>500582.29</v>
      </c>
      <c r="BQ63" s="73">
        <v>198235.55</v>
      </c>
      <c r="BR63" s="73">
        <v>17241191.399999999</v>
      </c>
      <c r="BS63" s="73">
        <v>61633.64</v>
      </c>
      <c r="BT63" s="73">
        <v>68264</v>
      </c>
      <c r="BU63" s="73">
        <v>169739.77</v>
      </c>
      <c r="BV63" s="73">
        <v>156454.1</v>
      </c>
      <c r="BW63" s="73">
        <v>155097.46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97</v>
      </c>
      <c r="F64" s="184"/>
      <c r="G64" s="66">
        <f t="shared" si="2"/>
        <v>37613.93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142069.22</v>
      </c>
      <c r="W64" s="116">
        <v>0</v>
      </c>
      <c r="X64" s="145">
        <v>37613.93</v>
      </c>
      <c r="Y64" s="116">
        <v>10238.799999999999</v>
      </c>
      <c r="Z64" s="116">
        <v>3102.84</v>
      </c>
      <c r="AA64" s="116">
        <v>30593.62</v>
      </c>
      <c r="AB64" s="116">
        <v>329164.01</v>
      </c>
      <c r="AC64" s="116">
        <v>210796.27</v>
      </c>
      <c r="AD64" s="116">
        <v>0</v>
      </c>
      <c r="AE64" s="116">
        <v>294403.27</v>
      </c>
      <c r="AF64" s="116">
        <v>67117.27</v>
      </c>
      <c r="AG64" s="116">
        <v>0</v>
      </c>
      <c r="AH64" s="116">
        <v>8088</v>
      </c>
      <c r="AI64" s="116">
        <v>42379.19</v>
      </c>
      <c r="AJ64" s="116">
        <v>51252.24</v>
      </c>
      <c r="AK64" s="116">
        <v>0</v>
      </c>
      <c r="AL64" s="73">
        <v>0</v>
      </c>
      <c r="AM64" s="73">
        <v>0</v>
      </c>
      <c r="AN64" s="73">
        <v>80905.08</v>
      </c>
      <c r="AO64" s="73">
        <v>0</v>
      </c>
      <c r="AP64" s="73">
        <v>0</v>
      </c>
      <c r="AQ64" s="73">
        <v>7428.24</v>
      </c>
      <c r="AR64" s="73">
        <v>310070.96000000002</v>
      </c>
      <c r="AS64" s="73">
        <v>956870.22</v>
      </c>
      <c r="AT64" s="73">
        <v>58933.25</v>
      </c>
      <c r="AU64" s="73">
        <v>69533.14</v>
      </c>
      <c r="AV64" s="73">
        <v>226738.22</v>
      </c>
      <c r="AW64" s="73">
        <v>33475.26</v>
      </c>
      <c r="AX64" s="73">
        <v>1000</v>
      </c>
      <c r="AY64" s="73">
        <v>583226.47</v>
      </c>
      <c r="AZ64" s="73">
        <v>0</v>
      </c>
      <c r="BA64" s="73">
        <v>23775.24</v>
      </c>
      <c r="BB64" s="73">
        <v>0</v>
      </c>
      <c r="BC64" s="73">
        <v>27277.75</v>
      </c>
      <c r="BD64" s="73">
        <v>0</v>
      </c>
      <c r="BE64" s="73">
        <v>0</v>
      </c>
      <c r="BF64" s="73">
        <v>228181.92</v>
      </c>
      <c r="BG64" s="73">
        <v>24771.64</v>
      </c>
      <c r="BH64" s="73">
        <v>33372</v>
      </c>
      <c r="BI64" s="73">
        <v>201481</v>
      </c>
      <c r="BJ64" s="73">
        <v>0</v>
      </c>
      <c r="BK64" s="73">
        <v>0</v>
      </c>
      <c r="BL64" s="73">
        <v>0</v>
      </c>
      <c r="BM64" s="73">
        <v>10075.84</v>
      </c>
      <c r="BN64" s="73">
        <v>19046.13</v>
      </c>
      <c r="BO64" s="73">
        <v>19192.96</v>
      </c>
      <c r="BP64" s="73">
        <v>296020.75</v>
      </c>
      <c r="BQ64" s="73">
        <v>0</v>
      </c>
      <c r="BR64" s="73">
        <v>2332956.09</v>
      </c>
      <c r="BS64" s="73">
        <v>0</v>
      </c>
      <c r="BT64" s="73">
        <v>1711</v>
      </c>
      <c r="BU64" s="73">
        <v>0</v>
      </c>
      <c r="BV64" s="73">
        <v>0</v>
      </c>
      <c r="BW64" s="73">
        <v>0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98</v>
      </c>
      <c r="F65" s="184"/>
      <c r="G65" s="66">
        <f t="shared" si="2"/>
        <v>0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116">
        <v>787823.61</v>
      </c>
      <c r="R65" s="116">
        <v>181805.07</v>
      </c>
      <c r="S65" s="116">
        <v>60747.85</v>
      </c>
      <c r="T65" s="116">
        <v>1206499</v>
      </c>
      <c r="U65" s="116">
        <v>133676.04</v>
      </c>
      <c r="V65" s="116">
        <v>372199.49</v>
      </c>
      <c r="W65" s="116">
        <v>810776.77</v>
      </c>
      <c r="X65" s="145">
        <v>0</v>
      </c>
      <c r="Y65" s="116">
        <v>101231.6</v>
      </c>
      <c r="Z65" s="116">
        <v>0</v>
      </c>
      <c r="AA65" s="116">
        <v>0</v>
      </c>
      <c r="AB65" s="116">
        <v>0</v>
      </c>
      <c r="AC65" s="116">
        <v>234007.28</v>
      </c>
      <c r="AD65" s="116">
        <v>191312.82</v>
      </c>
      <c r="AE65" s="116">
        <v>0</v>
      </c>
      <c r="AF65" s="116">
        <v>0</v>
      </c>
      <c r="AG65" s="116">
        <v>518196.72</v>
      </c>
      <c r="AH65" s="116">
        <v>10182.709999999999</v>
      </c>
      <c r="AI65" s="116">
        <v>161700</v>
      </c>
      <c r="AJ65" s="116">
        <v>127834.52</v>
      </c>
      <c r="AK65" s="116">
        <v>65448.3</v>
      </c>
      <c r="AL65" s="73">
        <v>0</v>
      </c>
      <c r="AM65" s="73">
        <v>10367.219999999999</v>
      </c>
      <c r="AN65" s="73">
        <v>109783.74</v>
      </c>
      <c r="AO65" s="73">
        <v>0</v>
      </c>
      <c r="AP65" s="73">
        <v>11889.96</v>
      </c>
      <c r="AQ65" s="73">
        <v>26302.5</v>
      </c>
      <c r="AR65" s="73">
        <v>0</v>
      </c>
      <c r="AS65" s="73">
        <v>231354.23999999999</v>
      </c>
      <c r="AT65" s="73">
        <v>12381.98</v>
      </c>
      <c r="AU65" s="73">
        <v>20965.689999999999</v>
      </c>
      <c r="AV65" s="73">
        <v>5073.25</v>
      </c>
      <c r="AW65" s="73">
        <v>0</v>
      </c>
      <c r="AX65" s="73">
        <v>9969.0300000000007</v>
      </c>
      <c r="AY65" s="73">
        <v>81628.039999999994</v>
      </c>
      <c r="AZ65" s="73">
        <v>18391</v>
      </c>
      <c r="BA65" s="73">
        <v>341749.46</v>
      </c>
      <c r="BB65" s="73">
        <v>0</v>
      </c>
      <c r="BC65" s="73">
        <v>39756.379999999997</v>
      </c>
      <c r="BD65" s="73">
        <v>408655.66</v>
      </c>
      <c r="BE65" s="73">
        <v>-8709</v>
      </c>
      <c r="BF65" s="73">
        <v>1921799.02</v>
      </c>
      <c r="BG65" s="73">
        <v>18883.66</v>
      </c>
      <c r="BH65" s="73">
        <v>0</v>
      </c>
      <c r="BI65" s="73">
        <v>922515</v>
      </c>
      <c r="BJ65" s="73">
        <v>22763.599999999999</v>
      </c>
      <c r="BK65" s="73">
        <v>57230.49</v>
      </c>
      <c r="BL65" s="73">
        <v>0</v>
      </c>
      <c r="BM65" s="73">
        <v>0</v>
      </c>
      <c r="BN65" s="73">
        <v>0</v>
      </c>
      <c r="BO65" s="73">
        <v>3650.52</v>
      </c>
      <c r="BP65" s="73">
        <v>977661.39</v>
      </c>
      <c r="BQ65" s="73">
        <v>0</v>
      </c>
      <c r="BR65" s="73">
        <v>0</v>
      </c>
      <c r="BS65" s="73">
        <v>0</v>
      </c>
      <c r="BT65" s="73">
        <v>0</v>
      </c>
      <c r="BU65" s="73">
        <v>103765.69</v>
      </c>
      <c r="BV65" s="73">
        <v>12976.24</v>
      </c>
      <c r="BW65" s="73">
        <v>173794.26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99</v>
      </c>
      <c r="F66" s="184"/>
      <c r="G66" s="66">
        <f t="shared" si="2"/>
        <v>12857.48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116">
        <v>0</v>
      </c>
      <c r="R66" s="116">
        <v>0</v>
      </c>
      <c r="S66" s="116">
        <v>0</v>
      </c>
      <c r="T66" s="116">
        <v>482676</v>
      </c>
      <c r="U66" s="116">
        <v>0</v>
      </c>
      <c r="V66" s="116">
        <v>0</v>
      </c>
      <c r="W66" s="116">
        <v>0</v>
      </c>
      <c r="X66" s="145">
        <v>12857.48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115476.29</v>
      </c>
      <c r="AE66" s="116">
        <v>2796367.13</v>
      </c>
      <c r="AF66" s="116">
        <v>-21440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362350.14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-3227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437700</v>
      </c>
      <c r="BG66" s="73">
        <v>0</v>
      </c>
      <c r="BH66" s="73">
        <v>54207</v>
      </c>
      <c r="BI66" s="73">
        <v>0</v>
      </c>
      <c r="BJ66" s="73">
        <v>0</v>
      </c>
      <c r="BK66" s="73">
        <v>0</v>
      </c>
      <c r="BL66" s="73">
        <v>0</v>
      </c>
      <c r="BM66" s="73">
        <v>19542.150000000001</v>
      </c>
      <c r="BN66" s="73">
        <v>1231.21</v>
      </c>
      <c r="BO66" s="73">
        <v>10378</v>
      </c>
      <c r="BP66" s="73">
        <v>0</v>
      </c>
      <c r="BQ66" s="73">
        <v>0</v>
      </c>
      <c r="BR66" s="73">
        <v>0</v>
      </c>
      <c r="BS66" s="73">
        <v>0</v>
      </c>
      <c r="BT66" s="73">
        <v>171225</v>
      </c>
      <c r="BU66" s="73">
        <v>0</v>
      </c>
      <c r="BV66" s="73">
        <v>0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100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11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55900</v>
      </c>
      <c r="BE67" s="73">
        <v>0</v>
      </c>
      <c r="BF67" s="73">
        <v>0</v>
      </c>
      <c r="BG67" s="73">
        <v>0</v>
      </c>
      <c r="BH67" s="73">
        <v>16300</v>
      </c>
      <c r="BI67" s="73">
        <v>0</v>
      </c>
      <c r="BJ67" s="73">
        <v>152949.31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101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116">
        <v>0</v>
      </c>
      <c r="R68" s="116">
        <v>0</v>
      </c>
      <c r="S68" s="116">
        <v>0</v>
      </c>
      <c r="T68" s="116">
        <v>0</v>
      </c>
      <c r="U68" s="116">
        <v>81000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102</v>
      </c>
      <c r="F69" s="184"/>
      <c r="G69" s="66">
        <f t="shared" si="2"/>
        <v>134588.07999999999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116">
        <v>3255850.84</v>
      </c>
      <c r="R69" s="116">
        <v>130452.1</v>
      </c>
      <c r="S69" s="116">
        <v>12256.01</v>
      </c>
      <c r="T69" s="116">
        <v>365174</v>
      </c>
      <c r="U69" s="116">
        <v>191314.94</v>
      </c>
      <c r="V69" s="116">
        <v>236126.84</v>
      </c>
      <c r="W69" s="116">
        <v>225698.14</v>
      </c>
      <c r="X69" s="145">
        <v>134588.07999999999</v>
      </c>
      <c r="Y69" s="116">
        <v>106963.3</v>
      </c>
      <c r="Z69" s="116">
        <v>75653.22</v>
      </c>
      <c r="AA69" s="116">
        <v>248419.26</v>
      </c>
      <c r="AB69" s="116">
        <v>1012719.72</v>
      </c>
      <c r="AC69" s="116">
        <v>783072.24</v>
      </c>
      <c r="AD69" s="116">
        <v>448020.55</v>
      </c>
      <c r="AE69" s="116">
        <v>562002.9</v>
      </c>
      <c r="AF69" s="116">
        <v>56589.98</v>
      </c>
      <c r="AG69" s="116">
        <v>198696.89</v>
      </c>
      <c r="AH69" s="116">
        <v>30328.58</v>
      </c>
      <c r="AI69" s="116">
        <v>254114.09</v>
      </c>
      <c r="AJ69" s="116">
        <v>170726.31</v>
      </c>
      <c r="AK69" s="116">
        <v>28055.88</v>
      </c>
      <c r="AL69" s="73">
        <v>505533.73</v>
      </c>
      <c r="AM69" s="73">
        <v>113002.89</v>
      </c>
      <c r="AN69" s="73">
        <v>130481.1</v>
      </c>
      <c r="AO69" s="73">
        <v>44646.46</v>
      </c>
      <c r="AP69" s="73">
        <v>83457.11</v>
      </c>
      <c r="AQ69" s="73">
        <v>97096.35</v>
      </c>
      <c r="AR69" s="73">
        <v>3052653.08</v>
      </c>
      <c r="AS69" s="73">
        <v>1143382.5900000001</v>
      </c>
      <c r="AT69" s="73">
        <v>130023.39</v>
      </c>
      <c r="AU69" s="73">
        <v>201039.86</v>
      </c>
      <c r="AV69" s="73">
        <v>702244.66</v>
      </c>
      <c r="AW69" s="73">
        <v>70867.48</v>
      </c>
      <c r="AX69" s="73">
        <v>80024.960000000006</v>
      </c>
      <c r="AY69" s="73">
        <v>711160.01</v>
      </c>
      <c r="AZ69" s="73">
        <v>119619</v>
      </c>
      <c r="BA69" s="73">
        <v>174707.95</v>
      </c>
      <c r="BB69" s="73">
        <v>267824.34000000003</v>
      </c>
      <c r="BC69" s="73">
        <v>182475.68</v>
      </c>
      <c r="BD69" s="73">
        <v>287175.78000000003</v>
      </c>
      <c r="BE69" s="73">
        <v>33388.17</v>
      </c>
      <c r="BF69" s="73">
        <v>690593.96</v>
      </c>
      <c r="BG69" s="73">
        <v>79448.3</v>
      </c>
      <c r="BH69" s="73">
        <v>53894</v>
      </c>
      <c r="BI69" s="73">
        <v>403300</v>
      </c>
      <c r="BJ69" s="73">
        <v>173231.78</v>
      </c>
      <c r="BK69" s="73">
        <v>238552.1</v>
      </c>
      <c r="BL69" s="73">
        <v>319679.11</v>
      </c>
      <c r="BM69" s="73">
        <v>54971.67</v>
      </c>
      <c r="BN69" s="73">
        <v>41862.58</v>
      </c>
      <c r="BO69" s="73">
        <v>17785.05</v>
      </c>
      <c r="BP69" s="73">
        <v>233625.31</v>
      </c>
      <c r="BQ69" s="73">
        <v>31347.05</v>
      </c>
      <c r="BR69" s="73">
        <v>5204633.3499999996</v>
      </c>
      <c r="BS69" s="73">
        <v>77028.259999999995</v>
      </c>
      <c r="BT69" s="73">
        <v>409604</v>
      </c>
      <c r="BU69" s="73">
        <v>101347.99</v>
      </c>
      <c r="BV69" s="73">
        <v>160787.34</v>
      </c>
      <c r="BW69" s="73">
        <v>171836.1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103</v>
      </c>
      <c r="F70" s="184"/>
      <c r="G70" s="66">
        <f t="shared" si="2"/>
        <v>96202.49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116">
        <v>4515786.37</v>
      </c>
      <c r="R70" s="116">
        <v>35041.660000000003</v>
      </c>
      <c r="S70" s="116">
        <v>29843.78</v>
      </c>
      <c r="T70" s="116">
        <v>1072081</v>
      </c>
      <c r="U70" s="116">
        <v>32393.08</v>
      </c>
      <c r="V70" s="116">
        <v>794455.41</v>
      </c>
      <c r="W70" s="116">
        <v>421240.64</v>
      </c>
      <c r="X70" s="145">
        <v>96202.49</v>
      </c>
      <c r="Y70" s="116">
        <v>22760.09</v>
      </c>
      <c r="Z70" s="116">
        <v>0</v>
      </c>
      <c r="AA70" s="116">
        <v>4083.49</v>
      </c>
      <c r="AB70" s="116">
        <v>625208.74</v>
      </c>
      <c r="AC70" s="116">
        <v>10011.51</v>
      </c>
      <c r="AD70" s="116">
        <v>24932.880000000001</v>
      </c>
      <c r="AE70" s="116">
        <v>137059.35</v>
      </c>
      <c r="AF70" s="116">
        <v>95566</v>
      </c>
      <c r="AG70" s="116">
        <v>448684.42</v>
      </c>
      <c r="AH70" s="116">
        <v>1211.7</v>
      </c>
      <c r="AI70" s="116">
        <v>138540.01999999999</v>
      </c>
      <c r="AJ70" s="116">
        <v>81995.77</v>
      </c>
      <c r="AK70" s="116">
        <v>87793.61</v>
      </c>
      <c r="AL70" s="73">
        <v>337926.7</v>
      </c>
      <c r="AM70" s="73">
        <v>76671.070000000007</v>
      </c>
      <c r="AN70" s="73">
        <v>457566.11</v>
      </c>
      <c r="AO70" s="73">
        <v>38196.86</v>
      </c>
      <c r="AP70" s="73">
        <v>0</v>
      </c>
      <c r="AQ70" s="73">
        <v>17500</v>
      </c>
      <c r="AR70" s="73">
        <v>6149053.1799999997</v>
      </c>
      <c r="AS70" s="73">
        <v>2055670.27</v>
      </c>
      <c r="AT70" s="73">
        <v>117630.35</v>
      </c>
      <c r="AU70" s="73">
        <v>138271.53</v>
      </c>
      <c r="AV70" s="73">
        <v>106546.2</v>
      </c>
      <c r="AW70" s="73">
        <v>43930.559999999998</v>
      </c>
      <c r="AX70" s="73">
        <v>1062635.1599999999</v>
      </c>
      <c r="AY70" s="73">
        <v>797757.38</v>
      </c>
      <c r="AZ70" s="73">
        <v>439195</v>
      </c>
      <c r="BA70" s="73">
        <v>196316.39</v>
      </c>
      <c r="BB70" s="73">
        <v>79372.59</v>
      </c>
      <c r="BC70" s="73">
        <v>61184.639999999999</v>
      </c>
      <c r="BD70" s="73">
        <v>124514.43</v>
      </c>
      <c r="BE70" s="73">
        <v>11946.9</v>
      </c>
      <c r="BF70" s="73">
        <v>332047.86</v>
      </c>
      <c r="BG70" s="73">
        <v>205523.26</v>
      </c>
      <c r="BH70" s="73">
        <v>121609</v>
      </c>
      <c r="BI70" s="73">
        <v>169994.82</v>
      </c>
      <c r="BJ70" s="73">
        <v>80658.2</v>
      </c>
      <c r="BK70" s="73">
        <v>99300.28</v>
      </c>
      <c r="BL70" s="73">
        <v>84930.13</v>
      </c>
      <c r="BM70" s="73">
        <v>31167</v>
      </c>
      <c r="BN70" s="73">
        <v>120754.26</v>
      </c>
      <c r="BO70" s="73">
        <v>40690.44</v>
      </c>
      <c r="BP70" s="73">
        <v>176613.72</v>
      </c>
      <c r="BQ70" s="73">
        <v>216545.56</v>
      </c>
      <c r="BR70" s="73">
        <v>100360.18</v>
      </c>
      <c r="BS70" s="73">
        <v>115047.99</v>
      </c>
      <c r="BT70" s="73">
        <v>338184</v>
      </c>
      <c r="BU70" s="73">
        <v>148883.45000000001</v>
      </c>
      <c r="BV70" s="73">
        <v>62060.6</v>
      </c>
      <c r="BW70" s="73">
        <v>254587.96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104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116">
        <v>1326458.2</v>
      </c>
      <c r="R71" s="116">
        <v>249810.6</v>
      </c>
      <c r="S71" s="116">
        <v>0</v>
      </c>
      <c r="T71" s="116">
        <v>0</v>
      </c>
      <c r="U71" s="116">
        <v>0</v>
      </c>
      <c r="V71" s="116">
        <v>0</v>
      </c>
      <c r="W71" s="116">
        <v>356339.64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9513</v>
      </c>
      <c r="AH71" s="116">
        <v>0</v>
      </c>
      <c r="AI71" s="116">
        <v>0</v>
      </c>
      <c r="AJ71" s="116">
        <v>0</v>
      </c>
      <c r="AK71" s="116">
        <v>17128.89</v>
      </c>
      <c r="AL71" s="73">
        <v>0</v>
      </c>
      <c r="AM71" s="73">
        <v>0</v>
      </c>
      <c r="AN71" s="73">
        <v>0</v>
      </c>
      <c r="AO71" s="73">
        <v>14398.08</v>
      </c>
      <c r="AP71" s="73">
        <v>12163.18</v>
      </c>
      <c r="AQ71" s="73">
        <v>0</v>
      </c>
      <c r="AR71" s="73">
        <v>10355795.640000001</v>
      </c>
      <c r="AS71" s="73">
        <v>0</v>
      </c>
      <c r="AT71" s="73">
        <v>1127.01</v>
      </c>
      <c r="AU71" s="73">
        <v>242427.64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1018.3</v>
      </c>
      <c r="BB71" s="73">
        <v>0</v>
      </c>
      <c r="BC71" s="73">
        <v>0</v>
      </c>
      <c r="BD71" s="73">
        <v>0</v>
      </c>
      <c r="BE71" s="73">
        <v>0</v>
      </c>
      <c r="BF71" s="73">
        <v>4292.0200000000004</v>
      </c>
      <c r="BG71" s="73">
        <v>0</v>
      </c>
      <c r="BH71" s="73">
        <v>0</v>
      </c>
      <c r="BI71" s="73">
        <v>329633</v>
      </c>
      <c r="BJ71" s="73">
        <v>15000</v>
      </c>
      <c r="BK71" s="73">
        <v>653352</v>
      </c>
      <c r="BL71" s="73">
        <v>0</v>
      </c>
      <c r="BM71" s="73">
        <v>0</v>
      </c>
      <c r="BN71" s="73">
        <v>7994.34</v>
      </c>
      <c r="BO71" s="73">
        <v>0</v>
      </c>
      <c r="BP71" s="73">
        <v>308598.15999999997</v>
      </c>
      <c r="BQ71" s="73">
        <v>150000</v>
      </c>
      <c r="BR71" s="73">
        <v>247874.87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105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141.91999999999999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0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106</v>
      </c>
      <c r="F73" s="184"/>
      <c r="G73" s="66">
        <f t="shared" si="2"/>
        <v>21409.88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116">
        <v>23570721.350000001</v>
      </c>
      <c r="R73" s="116">
        <v>643164.81999999995</v>
      </c>
      <c r="S73" s="116">
        <v>27842.16</v>
      </c>
      <c r="T73" s="116">
        <v>266503</v>
      </c>
      <c r="U73" s="116">
        <v>213050.15</v>
      </c>
      <c r="V73" s="116">
        <v>407153.74</v>
      </c>
      <c r="W73" s="116">
        <v>634923.46</v>
      </c>
      <c r="X73" s="145">
        <v>21409.88</v>
      </c>
      <c r="Y73" s="116">
        <v>0</v>
      </c>
      <c r="Z73" s="116">
        <v>0</v>
      </c>
      <c r="AA73" s="116">
        <v>55392.34</v>
      </c>
      <c r="AB73" s="116">
        <v>917774.71</v>
      </c>
      <c r="AC73" s="116">
        <v>1294903.25</v>
      </c>
      <c r="AD73" s="116">
        <v>722641.49</v>
      </c>
      <c r="AE73" s="116">
        <v>1515417.17</v>
      </c>
      <c r="AF73" s="116">
        <v>31181.119999999999</v>
      </c>
      <c r="AG73" s="116">
        <v>98615.92</v>
      </c>
      <c r="AH73" s="116">
        <v>0</v>
      </c>
      <c r="AI73" s="116">
        <v>339412.11</v>
      </c>
      <c r="AJ73" s="116">
        <v>131617.57999999999</v>
      </c>
      <c r="AK73" s="116">
        <v>0</v>
      </c>
      <c r="AL73" s="73">
        <v>648794.01</v>
      </c>
      <c r="AM73" s="73">
        <v>104483.95</v>
      </c>
      <c r="AN73" s="73">
        <v>222955.72</v>
      </c>
      <c r="AO73" s="73">
        <v>0</v>
      </c>
      <c r="AP73" s="73">
        <v>0</v>
      </c>
      <c r="AQ73" s="73">
        <v>25240.62</v>
      </c>
      <c r="AR73" s="73">
        <v>84832743.079999998</v>
      </c>
      <c r="AS73" s="73">
        <v>9883398.0399999991</v>
      </c>
      <c r="AT73" s="73">
        <v>304728.96999999997</v>
      </c>
      <c r="AU73" s="73">
        <v>118554.05</v>
      </c>
      <c r="AV73" s="73">
        <v>322197.82</v>
      </c>
      <c r="AW73" s="73">
        <v>61930.46</v>
      </c>
      <c r="AX73" s="73">
        <v>519967.69</v>
      </c>
      <c r="AY73" s="73">
        <v>658907.6</v>
      </c>
      <c r="AZ73" s="73">
        <v>520376</v>
      </c>
      <c r="BA73" s="73">
        <v>479271.12</v>
      </c>
      <c r="BB73" s="73">
        <v>710523.3</v>
      </c>
      <c r="BC73" s="73">
        <v>197669.71</v>
      </c>
      <c r="BD73" s="73">
        <v>217852.47</v>
      </c>
      <c r="BE73" s="73">
        <v>1666.53</v>
      </c>
      <c r="BF73" s="73">
        <v>497511.98</v>
      </c>
      <c r="BG73" s="73">
        <v>77175.03</v>
      </c>
      <c r="BH73" s="73">
        <v>321256</v>
      </c>
      <c r="BI73" s="73">
        <v>941314</v>
      </c>
      <c r="BJ73" s="73">
        <v>231262.04</v>
      </c>
      <c r="BK73" s="73">
        <v>0</v>
      </c>
      <c r="BL73" s="73">
        <v>351249.23</v>
      </c>
      <c r="BM73" s="73">
        <v>19053.72</v>
      </c>
      <c r="BN73" s="73">
        <v>45872.56</v>
      </c>
      <c r="BO73" s="73">
        <v>6618</v>
      </c>
      <c r="BP73" s="73">
        <v>33037.550000000003</v>
      </c>
      <c r="BQ73" s="73">
        <v>0</v>
      </c>
      <c r="BR73" s="73">
        <v>23275887.719999999</v>
      </c>
      <c r="BS73" s="73">
        <v>42284.38</v>
      </c>
      <c r="BT73" s="73">
        <v>596738</v>
      </c>
      <c r="BU73" s="73">
        <v>0</v>
      </c>
      <c r="BV73" s="73">
        <v>4362.46</v>
      </c>
      <c r="BW73" s="73">
        <v>128684.44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107</v>
      </c>
      <c r="F74" s="184"/>
      <c r="G74" s="66">
        <f t="shared" ref="G74:G81" si="3">HLOOKUP($E$3,$P$3:$CE$269,O74,TRUE)</f>
        <v>10418.879999999999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116">
        <v>0</v>
      </c>
      <c r="R74" s="116">
        <v>17865</v>
      </c>
      <c r="S74" s="116">
        <v>0</v>
      </c>
      <c r="T74" s="116">
        <v>0</v>
      </c>
      <c r="U74" s="116">
        <v>29194.11</v>
      </c>
      <c r="V74" s="116">
        <v>0</v>
      </c>
      <c r="W74" s="116">
        <v>14451.48</v>
      </c>
      <c r="X74" s="145">
        <v>10418.879999999999</v>
      </c>
      <c r="Y74" s="116">
        <v>0</v>
      </c>
      <c r="Z74" s="116">
        <v>1958</v>
      </c>
      <c r="AA74" s="116">
        <v>5188</v>
      </c>
      <c r="AB74" s="116">
        <v>0</v>
      </c>
      <c r="AC74" s="116">
        <v>0</v>
      </c>
      <c r="AD74" s="116">
        <v>0</v>
      </c>
      <c r="AE74" s="116">
        <v>42394</v>
      </c>
      <c r="AF74" s="116">
        <v>7912.75</v>
      </c>
      <c r="AG74" s="116">
        <v>80</v>
      </c>
      <c r="AH74" s="116">
        <v>2925.7</v>
      </c>
      <c r="AI74" s="116">
        <v>12761</v>
      </c>
      <c r="AJ74" s="116">
        <v>10430.040000000001</v>
      </c>
      <c r="AK74" s="116">
        <v>5081.24</v>
      </c>
      <c r="AL74" s="73">
        <v>0</v>
      </c>
      <c r="AM74" s="73">
        <v>0</v>
      </c>
      <c r="AN74" s="73">
        <v>0</v>
      </c>
      <c r="AO74" s="73">
        <v>2778</v>
      </c>
      <c r="AP74" s="73">
        <v>1594</v>
      </c>
      <c r="AQ74" s="73">
        <v>4871.3500000000004</v>
      </c>
      <c r="AR74" s="73">
        <v>0</v>
      </c>
      <c r="AS74" s="73">
        <v>0</v>
      </c>
      <c r="AT74" s="73">
        <v>10429.030000000001</v>
      </c>
      <c r="AU74" s="73">
        <v>12140</v>
      </c>
      <c r="AV74" s="73">
        <v>43145.8</v>
      </c>
      <c r="AW74" s="73">
        <v>0</v>
      </c>
      <c r="AX74" s="73">
        <v>15380.88</v>
      </c>
      <c r="AY74" s="73">
        <v>0</v>
      </c>
      <c r="AZ74" s="73">
        <v>0</v>
      </c>
      <c r="BA74" s="73">
        <v>3412.2</v>
      </c>
      <c r="BB74" s="73">
        <v>0</v>
      </c>
      <c r="BC74" s="73">
        <v>5309</v>
      </c>
      <c r="BD74" s="73">
        <v>11938.04</v>
      </c>
      <c r="BE74" s="73">
        <v>3743.04</v>
      </c>
      <c r="BF74" s="73">
        <v>36230.85</v>
      </c>
      <c r="BG74" s="73">
        <v>0</v>
      </c>
      <c r="BH74" s="73">
        <v>0</v>
      </c>
      <c r="BI74" s="73">
        <v>0</v>
      </c>
      <c r="BJ74" s="73">
        <v>7404.52</v>
      </c>
      <c r="BK74" s="73">
        <v>15390</v>
      </c>
      <c r="BL74" s="73">
        <v>0</v>
      </c>
      <c r="BM74" s="73">
        <v>2988</v>
      </c>
      <c r="BN74" s="73">
        <v>3497</v>
      </c>
      <c r="BO74" s="73">
        <v>2637</v>
      </c>
      <c r="BP74" s="73">
        <v>0</v>
      </c>
      <c r="BQ74" s="73">
        <v>0</v>
      </c>
      <c r="BR74" s="73">
        <v>474579.29</v>
      </c>
      <c r="BS74" s="73">
        <v>6415.2</v>
      </c>
      <c r="BT74" s="73">
        <v>0</v>
      </c>
      <c r="BU74" s="73">
        <v>10609</v>
      </c>
      <c r="BV74" s="73">
        <v>5052.58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108</v>
      </c>
      <c r="F75" s="185"/>
      <c r="G75" s="66">
        <f t="shared" si="3"/>
        <v>1139514.0999999999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116">
        <v>96835953.210000008</v>
      </c>
      <c r="R75" s="116">
        <v>4528632.13</v>
      </c>
      <c r="S75" s="116">
        <v>407782.00999999995</v>
      </c>
      <c r="T75" s="116">
        <v>6758410</v>
      </c>
      <c r="U75" s="116">
        <v>3723798.0399999996</v>
      </c>
      <c r="V75" s="116">
        <v>7184503.7999999998</v>
      </c>
      <c r="W75" s="116">
        <v>4444811.0199999996</v>
      </c>
      <c r="X75" s="145">
        <v>1139514.0999999999</v>
      </c>
      <c r="Y75" s="116">
        <v>505916.65</v>
      </c>
      <c r="Z75" s="116">
        <v>385738.72</v>
      </c>
      <c r="AA75" s="116">
        <v>1070041.52</v>
      </c>
      <c r="AB75" s="116">
        <v>11113457.970000003</v>
      </c>
      <c r="AC75" s="116">
        <v>8934219.3200000003</v>
      </c>
      <c r="AD75" s="116">
        <v>5356198.4799999995</v>
      </c>
      <c r="AE75" s="116">
        <v>12506280.139999999</v>
      </c>
      <c r="AF75" s="116">
        <v>3044089.08</v>
      </c>
      <c r="AG75" s="116">
        <v>3303439.7600000002</v>
      </c>
      <c r="AH75" s="116">
        <v>475749.30000000005</v>
      </c>
      <c r="AI75" s="116">
        <v>3246713.53</v>
      </c>
      <c r="AJ75" s="116">
        <v>2369990.37</v>
      </c>
      <c r="AK75" s="116">
        <v>620454.85</v>
      </c>
      <c r="AL75" s="73">
        <v>4252003.8100000005</v>
      </c>
      <c r="AM75" s="73">
        <v>1160818.98</v>
      </c>
      <c r="AN75" s="73">
        <v>3537915.5600000005</v>
      </c>
      <c r="AO75" s="73">
        <v>306897.84000000003</v>
      </c>
      <c r="AP75" s="73">
        <v>297471.51999999996</v>
      </c>
      <c r="AQ75" s="73">
        <v>460101.69999999995</v>
      </c>
      <c r="AR75" s="73">
        <v>118230556.42000002</v>
      </c>
      <c r="AS75" s="73">
        <v>35357558.049999997</v>
      </c>
      <c r="AT75" s="73">
        <v>2527257.0399999996</v>
      </c>
      <c r="AU75" s="73">
        <v>2301935.0799999996</v>
      </c>
      <c r="AV75" s="73">
        <v>2575059.98</v>
      </c>
      <c r="AW75" s="73">
        <v>1047383.6399999999</v>
      </c>
      <c r="AX75" s="73">
        <v>2014120.7299999997</v>
      </c>
      <c r="AY75" s="73">
        <v>13305869.279999999</v>
      </c>
      <c r="AZ75" s="73">
        <v>3826364</v>
      </c>
      <c r="BA75" s="73">
        <v>5306545.21</v>
      </c>
      <c r="BB75" s="73">
        <v>4746986.5099999988</v>
      </c>
      <c r="BC75" s="73">
        <v>1135334.82</v>
      </c>
      <c r="BD75" s="73">
        <v>2672570.4600000004</v>
      </c>
      <c r="BE75" s="73">
        <v>549226.60000000009</v>
      </c>
      <c r="BF75" s="73">
        <v>6273658.7599999998</v>
      </c>
      <c r="BG75" s="73">
        <v>1611311.2099999997</v>
      </c>
      <c r="BH75" s="73">
        <v>1528296</v>
      </c>
      <c r="BI75" s="73">
        <v>6415031.8200000003</v>
      </c>
      <c r="BJ75" s="73">
        <v>1373903.69</v>
      </c>
      <c r="BK75" s="73">
        <v>2870615.2159999995</v>
      </c>
      <c r="BL75" s="73">
        <v>2675240.96</v>
      </c>
      <c r="BM75" s="73">
        <v>478400.64</v>
      </c>
      <c r="BN75" s="73">
        <v>855952.25999999978</v>
      </c>
      <c r="BO75" s="73">
        <v>488893.74000000005</v>
      </c>
      <c r="BP75" s="73">
        <v>5655330.7799999993</v>
      </c>
      <c r="BQ75" s="73">
        <v>1275019.05</v>
      </c>
      <c r="BR75" s="73">
        <v>113163321.61000001</v>
      </c>
      <c r="BS75" s="73">
        <v>1408217.3599999996</v>
      </c>
      <c r="BT75" s="73">
        <v>3301228</v>
      </c>
      <c r="BU75" s="73">
        <v>1840781.18</v>
      </c>
      <c r="BV75" s="73">
        <v>739511.76999999979</v>
      </c>
      <c r="BW75" s="73">
        <v>2708116.62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109</v>
      </c>
      <c r="F76" s="184"/>
      <c r="G76" s="66">
        <f t="shared" si="3"/>
        <v>5816.88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116">
        <v>0</v>
      </c>
      <c r="R76" s="116">
        <v>47206.42</v>
      </c>
      <c r="S76" s="116">
        <v>6850.45</v>
      </c>
      <c r="T76" s="116">
        <v>189298</v>
      </c>
      <c r="U76" s="116">
        <v>149837.17000000001</v>
      </c>
      <c r="V76" s="116">
        <v>29205.83</v>
      </c>
      <c r="W76" s="116">
        <v>56398.71</v>
      </c>
      <c r="X76" s="145">
        <v>5816.88</v>
      </c>
      <c r="Y76" s="116">
        <v>9346.65</v>
      </c>
      <c r="Z76" s="116">
        <v>3559.25</v>
      </c>
      <c r="AA76" s="116">
        <v>34945.279999999999</v>
      </c>
      <c r="AB76" s="116">
        <v>178595.75</v>
      </c>
      <c r="AC76" s="116">
        <v>21912.48</v>
      </c>
      <c r="AD76" s="116">
        <v>173601.84</v>
      </c>
      <c r="AE76" s="116">
        <v>455584.94</v>
      </c>
      <c r="AF76" s="116">
        <v>17827.8</v>
      </c>
      <c r="AG76" s="116">
        <v>63825.27</v>
      </c>
      <c r="AH76" s="116">
        <v>8550.23</v>
      </c>
      <c r="AI76" s="116">
        <v>11129.4</v>
      </c>
      <c r="AJ76" s="116">
        <v>0</v>
      </c>
      <c r="AK76" s="116">
        <v>11556.43</v>
      </c>
      <c r="AL76" s="73">
        <v>128817.09</v>
      </c>
      <c r="AM76" s="73">
        <v>32816.65</v>
      </c>
      <c r="AN76" s="73">
        <v>53323</v>
      </c>
      <c r="AO76" s="73">
        <v>9092.8799999999992</v>
      </c>
      <c r="AP76" s="73">
        <v>5163.04</v>
      </c>
      <c r="AQ76" s="73">
        <v>4412.76</v>
      </c>
      <c r="AR76" s="73">
        <v>3421430.68</v>
      </c>
      <c r="AS76" s="73">
        <v>652684.36</v>
      </c>
      <c r="AT76" s="73">
        <v>43284.84</v>
      </c>
      <c r="AU76" s="73">
        <v>211275.58</v>
      </c>
      <c r="AV76" s="73">
        <v>188135.94</v>
      </c>
      <c r="AW76" s="73">
        <v>36327.42</v>
      </c>
      <c r="AX76" s="73">
        <v>56315.839999999997</v>
      </c>
      <c r="AY76" s="73">
        <v>484734.87</v>
      </c>
      <c r="AZ76" s="73">
        <v>117026</v>
      </c>
      <c r="BA76" s="73">
        <v>168112.68</v>
      </c>
      <c r="BB76" s="73">
        <v>304314.96999999997</v>
      </c>
      <c r="BC76" s="73">
        <v>21898.91</v>
      </c>
      <c r="BD76" s="73">
        <v>119272.42</v>
      </c>
      <c r="BE76" s="73">
        <v>39037.68</v>
      </c>
      <c r="BF76" s="73">
        <v>112863.48</v>
      </c>
      <c r="BG76" s="73">
        <v>34883.26</v>
      </c>
      <c r="BH76" s="73">
        <v>41975</v>
      </c>
      <c r="BI76" s="73">
        <v>101037</v>
      </c>
      <c r="BJ76" s="73">
        <v>9655.52</v>
      </c>
      <c r="BK76" s="73">
        <v>162774.48000000001</v>
      </c>
      <c r="BL76" s="73">
        <v>155869.9</v>
      </c>
      <c r="BM76" s="73">
        <v>0</v>
      </c>
      <c r="BN76" s="73">
        <v>15177.62</v>
      </c>
      <c r="BO76" s="73">
        <v>16085.75</v>
      </c>
      <c r="BP76" s="73">
        <v>23657.59</v>
      </c>
      <c r="BQ76" s="73">
        <v>0</v>
      </c>
      <c r="BR76" s="73">
        <v>953821.36</v>
      </c>
      <c r="BS76" s="73">
        <v>13781.23</v>
      </c>
      <c r="BT76" s="73">
        <v>181320</v>
      </c>
      <c r="BU76" s="73">
        <v>0</v>
      </c>
      <c r="BV76" s="73">
        <v>45344.28</v>
      </c>
      <c r="BW76" s="73">
        <v>88596.33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110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111</v>
      </c>
      <c r="F78" s="185"/>
      <c r="G78" s="66">
        <f t="shared" si="3"/>
        <v>5816.88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116">
        <v>0</v>
      </c>
      <c r="R78" s="116">
        <v>47206.42</v>
      </c>
      <c r="S78" s="116">
        <v>6850.45</v>
      </c>
      <c r="T78" s="116">
        <v>189298</v>
      </c>
      <c r="U78" s="116">
        <v>149837.17000000001</v>
      </c>
      <c r="V78" s="116">
        <v>29205.83</v>
      </c>
      <c r="W78" s="116">
        <v>56398.71</v>
      </c>
      <c r="X78" s="145">
        <v>5816.88</v>
      </c>
      <c r="Y78" s="116">
        <v>9346.65</v>
      </c>
      <c r="Z78" s="116">
        <v>3559.25</v>
      </c>
      <c r="AA78" s="116">
        <v>34945.279999999999</v>
      </c>
      <c r="AB78" s="116">
        <v>178595.75</v>
      </c>
      <c r="AC78" s="116">
        <v>21912.48</v>
      </c>
      <c r="AD78" s="116">
        <v>173601.84</v>
      </c>
      <c r="AE78" s="116">
        <v>455584.94</v>
      </c>
      <c r="AF78" s="116">
        <v>17827.8</v>
      </c>
      <c r="AG78" s="116">
        <v>63825.27</v>
      </c>
      <c r="AH78" s="116">
        <v>8550.23</v>
      </c>
      <c r="AI78" s="116">
        <v>11129.4</v>
      </c>
      <c r="AJ78" s="116">
        <v>0</v>
      </c>
      <c r="AK78" s="116">
        <v>11556.43</v>
      </c>
      <c r="AL78" s="73">
        <v>128817.09</v>
      </c>
      <c r="AM78" s="73">
        <v>32816.65</v>
      </c>
      <c r="AN78" s="73">
        <v>53323</v>
      </c>
      <c r="AO78" s="73">
        <v>9092.8799999999992</v>
      </c>
      <c r="AP78" s="73">
        <v>5163.04</v>
      </c>
      <c r="AQ78" s="73">
        <v>4412.76</v>
      </c>
      <c r="AR78" s="73">
        <v>3421430.68</v>
      </c>
      <c r="AS78" s="73">
        <v>652684.36</v>
      </c>
      <c r="AT78" s="73">
        <v>43284.84</v>
      </c>
      <c r="AU78" s="73">
        <v>211275.58</v>
      </c>
      <c r="AV78" s="73">
        <v>188135.94</v>
      </c>
      <c r="AW78" s="73">
        <v>36327.42</v>
      </c>
      <c r="AX78" s="73">
        <v>56315.839999999997</v>
      </c>
      <c r="AY78" s="73">
        <v>484734.87</v>
      </c>
      <c r="AZ78" s="73">
        <v>117026</v>
      </c>
      <c r="BA78" s="73">
        <v>168112.68</v>
      </c>
      <c r="BB78" s="73">
        <v>304314.96999999997</v>
      </c>
      <c r="BC78" s="73">
        <v>21898.91</v>
      </c>
      <c r="BD78" s="73">
        <v>119272.42</v>
      </c>
      <c r="BE78" s="73">
        <v>39037.68</v>
      </c>
      <c r="BF78" s="73">
        <v>112863.48</v>
      </c>
      <c r="BG78" s="73">
        <v>34883.26</v>
      </c>
      <c r="BH78" s="73">
        <v>41975</v>
      </c>
      <c r="BI78" s="73">
        <v>101037</v>
      </c>
      <c r="BJ78" s="73">
        <v>9655.52</v>
      </c>
      <c r="BK78" s="73">
        <v>162774.48000000001</v>
      </c>
      <c r="BL78" s="73">
        <v>155869.9</v>
      </c>
      <c r="BM78" s="73">
        <v>0</v>
      </c>
      <c r="BN78" s="73">
        <v>15177.62</v>
      </c>
      <c r="BO78" s="73">
        <v>16085.75</v>
      </c>
      <c r="BP78" s="73">
        <v>23657.59</v>
      </c>
      <c r="BQ78" s="73">
        <v>0</v>
      </c>
      <c r="BR78" s="73">
        <v>953821.36</v>
      </c>
      <c r="BS78" s="73">
        <v>13781.23</v>
      </c>
      <c r="BT78" s="73">
        <v>181320</v>
      </c>
      <c r="BU78" s="73">
        <v>0</v>
      </c>
      <c r="BV78" s="73">
        <v>45344.28</v>
      </c>
      <c r="BW78" s="73">
        <v>88596.33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112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116">
        <v>11960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2243</v>
      </c>
      <c r="AA79" s="116">
        <v>75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0</v>
      </c>
      <c r="AH79" s="116">
        <v>0</v>
      </c>
      <c r="AI79" s="116">
        <v>6871.4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2132.58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500</v>
      </c>
      <c r="BB79" s="73">
        <v>0</v>
      </c>
      <c r="BC79" s="73">
        <v>0</v>
      </c>
      <c r="BD79" s="73">
        <v>0</v>
      </c>
      <c r="BE79" s="73">
        <v>0</v>
      </c>
      <c r="BF79" s="73">
        <v>1200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140053.01</v>
      </c>
      <c r="BQ79" s="73">
        <v>0</v>
      </c>
      <c r="BR79" s="73">
        <v>0</v>
      </c>
      <c r="BS79" s="73">
        <v>0</v>
      </c>
      <c r="BT79" s="73">
        <v>0</v>
      </c>
      <c r="BU79" s="73">
        <v>6113.46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113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116">
        <v>11960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2243</v>
      </c>
      <c r="AA80" s="116">
        <v>75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0</v>
      </c>
      <c r="AH80" s="116">
        <v>0</v>
      </c>
      <c r="AI80" s="116">
        <v>6871.4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2132.58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500</v>
      </c>
      <c r="BB80" s="73">
        <v>0</v>
      </c>
      <c r="BC80" s="73">
        <v>0</v>
      </c>
      <c r="BD80" s="73">
        <v>0</v>
      </c>
      <c r="BE80" s="73">
        <v>0</v>
      </c>
      <c r="BF80" s="73">
        <v>1200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140053.01</v>
      </c>
      <c r="BQ80" s="73">
        <v>0</v>
      </c>
      <c r="BR80" s="73">
        <v>0</v>
      </c>
      <c r="BS80" s="73">
        <v>0</v>
      </c>
      <c r="BT80" s="73">
        <v>0</v>
      </c>
      <c r="BU80" s="73">
        <v>6113.46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115</v>
      </c>
      <c r="F81" s="185"/>
      <c r="G81" s="66">
        <f t="shared" si="3"/>
        <v>2560824.7799999993</v>
      </c>
      <c r="O81" s="72">
        <v>79</v>
      </c>
      <c r="P81" s="72">
        <v>0</v>
      </c>
      <c r="Q81" s="116">
        <v>257373815.56999999</v>
      </c>
      <c r="R81" s="116">
        <v>11990934.029999999</v>
      </c>
      <c r="S81" s="116">
        <v>1083377.24</v>
      </c>
      <c r="T81" s="116">
        <v>13237046</v>
      </c>
      <c r="U81" s="116">
        <v>10187598.729999999</v>
      </c>
      <c r="V81" s="116">
        <v>19043935.529999997</v>
      </c>
      <c r="W81" s="116">
        <v>10005215.690000001</v>
      </c>
      <c r="X81" s="145">
        <v>2560824.7799999993</v>
      </c>
      <c r="Y81" s="116">
        <v>819047.94000000006</v>
      </c>
      <c r="Z81" s="116">
        <v>683096.71</v>
      </c>
      <c r="AA81" s="116">
        <v>2766135.5299999993</v>
      </c>
      <c r="AB81" s="116">
        <v>29853615.080000006</v>
      </c>
      <c r="AC81" s="116">
        <v>18520257.59</v>
      </c>
      <c r="AD81" s="116">
        <v>13160798.359999999</v>
      </c>
      <c r="AE81" s="116">
        <v>24978216.289999999</v>
      </c>
      <c r="AF81" s="116">
        <v>6481458.8799999999</v>
      </c>
      <c r="AG81" s="116">
        <v>7233917.4700000007</v>
      </c>
      <c r="AH81" s="116">
        <v>1599451.93</v>
      </c>
      <c r="AI81" s="116">
        <v>7300354.5899999999</v>
      </c>
      <c r="AJ81" s="116">
        <v>5940355.0200000005</v>
      </c>
      <c r="AK81" s="116">
        <v>1742839.2599999995</v>
      </c>
      <c r="AL81" s="73">
        <v>14485504.84</v>
      </c>
      <c r="AM81" s="73">
        <v>3239410.37</v>
      </c>
      <c r="AN81" s="73">
        <v>6216783.0500000007</v>
      </c>
      <c r="AO81" s="73">
        <v>1086335.3699999999</v>
      </c>
      <c r="AP81" s="73">
        <v>506164.25999999995</v>
      </c>
      <c r="AQ81" s="73">
        <v>1027868.08</v>
      </c>
      <c r="AR81" s="73">
        <v>540186464.79999995</v>
      </c>
      <c r="AS81" s="73">
        <v>78958981.590000004</v>
      </c>
      <c r="AT81" s="73">
        <v>5677222.0399999991</v>
      </c>
      <c r="AU81" s="73">
        <v>6960489.3200000003</v>
      </c>
      <c r="AV81" s="73">
        <v>19244668.650000002</v>
      </c>
      <c r="AW81" s="73">
        <v>2618296.11</v>
      </c>
      <c r="AX81" s="73">
        <v>4728459.7299999995</v>
      </c>
      <c r="AY81" s="73">
        <v>37831676.210000001</v>
      </c>
      <c r="AZ81" s="73">
        <v>9936414</v>
      </c>
      <c r="BA81" s="73">
        <v>12327061.809999999</v>
      </c>
      <c r="BB81" s="73">
        <v>18471121.489999998</v>
      </c>
      <c r="BC81" s="73">
        <v>2805060.75</v>
      </c>
      <c r="BD81" s="73">
        <v>6567534.0700000003</v>
      </c>
      <c r="BE81" s="73">
        <v>2727135.5200000005</v>
      </c>
      <c r="BF81" s="73">
        <v>18182149.510000002</v>
      </c>
      <c r="BG81" s="73">
        <v>3383892.8399999994</v>
      </c>
      <c r="BH81" s="73">
        <v>4906135</v>
      </c>
      <c r="BI81" s="73">
        <v>12607249.100000001</v>
      </c>
      <c r="BJ81" s="73">
        <v>3249783.97</v>
      </c>
      <c r="BK81" s="73">
        <v>8431018.2200000007</v>
      </c>
      <c r="BL81" s="73">
        <v>10861083.75</v>
      </c>
      <c r="BM81" s="73">
        <v>1331832.77</v>
      </c>
      <c r="BN81" s="73">
        <v>2210312.0499999998</v>
      </c>
      <c r="BO81" s="73">
        <v>1530202.25</v>
      </c>
      <c r="BP81" s="73">
        <v>16945487.66</v>
      </c>
      <c r="BQ81" s="73">
        <v>2767763.0200000005</v>
      </c>
      <c r="BR81" s="73">
        <v>254500017.82999998</v>
      </c>
      <c r="BS81" s="73">
        <v>3418358.0199999991</v>
      </c>
      <c r="BT81" s="73">
        <v>14312013</v>
      </c>
      <c r="BU81" s="73">
        <v>6757918.0299999993</v>
      </c>
      <c r="BV81" s="73">
        <v>1801471.9399999997</v>
      </c>
      <c r="BW81" s="73">
        <v>5843913.8799999999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116">
        <v>0</v>
      </c>
      <c r="R82" s="116">
        <v>0</v>
      </c>
      <c r="S82" s="116">
        <v>0</v>
      </c>
      <c r="T82" s="116">
        <v>0</v>
      </c>
      <c r="U82" s="116">
        <v>0</v>
      </c>
      <c r="V82" s="116">
        <v>0</v>
      </c>
      <c r="W82" s="116">
        <v>0</v>
      </c>
      <c r="X82" s="145">
        <v>0</v>
      </c>
      <c r="Y82" s="116">
        <v>0</v>
      </c>
      <c r="Z82" s="116">
        <v>0</v>
      </c>
      <c r="AA82" s="116">
        <v>0</v>
      </c>
      <c r="AB82" s="116">
        <v>0</v>
      </c>
      <c r="AC82" s="116">
        <v>0</v>
      </c>
      <c r="AD82" s="116">
        <v>0</v>
      </c>
      <c r="AE82" s="116">
        <v>0</v>
      </c>
      <c r="AF82" s="116">
        <v>0</v>
      </c>
      <c r="AG82" s="116">
        <v>0</v>
      </c>
      <c r="AH82" s="116">
        <v>0</v>
      </c>
      <c r="AI82" s="116">
        <v>0</v>
      </c>
      <c r="AJ82" s="116">
        <v>0</v>
      </c>
      <c r="AK82" s="116">
        <v>0</v>
      </c>
      <c r="AL82" s="73">
        <v>0</v>
      </c>
      <c r="AM82" s="73">
        <v>0</v>
      </c>
      <c r="AN82" s="73">
        <v>0</v>
      </c>
      <c r="AO82" s="73">
        <v>0</v>
      </c>
      <c r="AP82" s="73">
        <v>0</v>
      </c>
      <c r="AQ82" s="73">
        <v>0</v>
      </c>
      <c r="AR82" s="73">
        <v>0</v>
      </c>
      <c r="AS82" s="73">
        <v>0</v>
      </c>
      <c r="AT82" s="73">
        <v>0</v>
      </c>
      <c r="AU82" s="73">
        <v>0</v>
      </c>
      <c r="AV82" s="73">
        <v>0</v>
      </c>
      <c r="AW82" s="73">
        <v>0</v>
      </c>
      <c r="AX82" s="73">
        <v>0</v>
      </c>
      <c r="AY82" s="73">
        <v>0</v>
      </c>
      <c r="AZ82" s="73">
        <v>0</v>
      </c>
      <c r="BA82" s="73">
        <v>0</v>
      </c>
      <c r="BB82" s="73">
        <v>0</v>
      </c>
      <c r="BC82" s="73">
        <v>0</v>
      </c>
      <c r="BD82" s="73">
        <v>0</v>
      </c>
      <c r="BE82" s="73">
        <v>0</v>
      </c>
      <c r="BF82" s="73">
        <v>0</v>
      </c>
      <c r="BG82" s="73">
        <v>0</v>
      </c>
      <c r="BH82" s="73">
        <v>0</v>
      </c>
      <c r="BI82" s="73">
        <v>0</v>
      </c>
      <c r="BJ82" s="73">
        <v>0</v>
      </c>
      <c r="BK82" s="73">
        <v>0</v>
      </c>
      <c r="BL82" s="73">
        <v>0</v>
      </c>
      <c r="BM82" s="73">
        <v>0</v>
      </c>
      <c r="BN82" s="73">
        <v>0</v>
      </c>
      <c r="BO82" s="73">
        <v>0</v>
      </c>
      <c r="BP82" s="73">
        <v>0</v>
      </c>
      <c r="BQ82" s="73">
        <v>0</v>
      </c>
      <c r="BR82" s="73">
        <v>0</v>
      </c>
      <c r="BS82" s="73">
        <v>0</v>
      </c>
      <c r="BT82" s="73">
        <v>0</v>
      </c>
      <c r="BU82" s="73">
        <v>0</v>
      </c>
      <c r="BV82" s="73">
        <v>0</v>
      </c>
      <c r="BW82" s="73">
        <v>0</v>
      </c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116</v>
      </c>
      <c r="F83" s="184"/>
      <c r="O83" s="72">
        <v>81</v>
      </c>
      <c r="P83" s="72">
        <v>0</v>
      </c>
      <c r="Q83" s="116">
        <v>0</v>
      </c>
      <c r="R83" s="116">
        <v>0</v>
      </c>
      <c r="S83" s="116">
        <v>0</v>
      </c>
      <c r="T83" s="116">
        <v>0</v>
      </c>
      <c r="U83" s="116">
        <v>0</v>
      </c>
      <c r="V83" s="116">
        <v>0</v>
      </c>
      <c r="W83" s="116">
        <v>0</v>
      </c>
      <c r="X83" s="145">
        <v>0</v>
      </c>
      <c r="Y83" s="116">
        <v>0</v>
      </c>
      <c r="Z83" s="116">
        <v>0</v>
      </c>
      <c r="AA83" s="116">
        <v>0</v>
      </c>
      <c r="AB83" s="116">
        <v>0</v>
      </c>
      <c r="AC83" s="116">
        <v>0</v>
      </c>
      <c r="AD83" s="116">
        <v>0</v>
      </c>
      <c r="AE83" s="116">
        <v>0</v>
      </c>
      <c r="AF83" s="116">
        <v>0</v>
      </c>
      <c r="AG83" s="116">
        <v>0</v>
      </c>
      <c r="AH83" s="116">
        <v>0</v>
      </c>
      <c r="AI83" s="116">
        <v>0</v>
      </c>
      <c r="AJ83" s="116">
        <v>0</v>
      </c>
      <c r="AK83" s="116">
        <v>0</v>
      </c>
      <c r="AL83" s="73">
        <v>0</v>
      </c>
      <c r="AM83" s="73">
        <v>0</v>
      </c>
      <c r="AN83" s="73">
        <v>0</v>
      </c>
      <c r="AO83" s="73">
        <v>0</v>
      </c>
      <c r="AP83" s="73">
        <v>0</v>
      </c>
      <c r="AQ83" s="73">
        <v>0</v>
      </c>
      <c r="AR83" s="73">
        <v>0</v>
      </c>
      <c r="AS83" s="73">
        <v>0</v>
      </c>
      <c r="AT83" s="73">
        <v>0</v>
      </c>
      <c r="AU83" s="73">
        <v>0</v>
      </c>
      <c r="AV83" s="73">
        <v>0</v>
      </c>
      <c r="AW83" s="73">
        <v>0</v>
      </c>
      <c r="AX83" s="73">
        <v>0</v>
      </c>
      <c r="AY83" s="73">
        <v>0</v>
      </c>
      <c r="AZ83" s="73">
        <v>0</v>
      </c>
      <c r="BA83" s="73">
        <v>0</v>
      </c>
      <c r="BB83" s="73">
        <v>0</v>
      </c>
      <c r="BC83" s="73">
        <v>0</v>
      </c>
      <c r="BD83" s="73">
        <v>0</v>
      </c>
      <c r="BE83" s="73">
        <v>0</v>
      </c>
      <c r="BF83" s="73">
        <v>0</v>
      </c>
      <c r="BG83" s="73">
        <v>0</v>
      </c>
      <c r="BH83" s="73">
        <v>0</v>
      </c>
      <c r="BI83" s="73">
        <v>0</v>
      </c>
      <c r="BJ83" s="73">
        <v>0</v>
      </c>
      <c r="BK83" s="73">
        <v>0</v>
      </c>
      <c r="BL83" s="73">
        <v>0</v>
      </c>
      <c r="BM83" s="73">
        <v>0</v>
      </c>
      <c r="BN83" s="73">
        <v>0</v>
      </c>
      <c r="BO83" s="73">
        <v>0</v>
      </c>
      <c r="BP83" s="73">
        <v>0</v>
      </c>
      <c r="BQ83" s="73">
        <v>0</v>
      </c>
      <c r="BR83" s="73">
        <v>0</v>
      </c>
      <c r="BS83" s="73">
        <v>0</v>
      </c>
      <c r="BT83" s="73">
        <v>0</v>
      </c>
      <c r="BU83" s="73">
        <v>0</v>
      </c>
      <c r="BV83" s="73">
        <v>0</v>
      </c>
      <c r="BW83" s="73">
        <v>0</v>
      </c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116">
        <v>0</v>
      </c>
      <c r="R84" s="116">
        <v>0</v>
      </c>
      <c r="S84" s="116">
        <v>0</v>
      </c>
      <c r="T84" s="116">
        <v>0</v>
      </c>
      <c r="U84" s="116">
        <v>3898.61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5897.59</v>
      </c>
      <c r="AC84" s="116">
        <v>205.05</v>
      </c>
      <c r="AD84" s="116">
        <v>0</v>
      </c>
      <c r="AE84" s="116">
        <v>241614.2</v>
      </c>
      <c r="AF84" s="116">
        <v>0</v>
      </c>
      <c r="AG84" s="116">
        <v>0</v>
      </c>
      <c r="AH84" s="116">
        <v>0</v>
      </c>
      <c r="AI84" s="116">
        <v>0</v>
      </c>
      <c r="AJ84" s="116">
        <v>7082.44</v>
      </c>
      <c r="AK84" s="116">
        <v>79449.570000000007</v>
      </c>
      <c r="AL84" s="73">
        <v>0</v>
      </c>
      <c r="AM84" s="73">
        <v>5867.64</v>
      </c>
      <c r="AN84" s="73">
        <v>0</v>
      </c>
      <c r="AO84" s="73">
        <v>0</v>
      </c>
      <c r="AP84" s="73">
        <v>0</v>
      </c>
      <c r="AQ84" s="73">
        <v>28383.96</v>
      </c>
      <c r="AR84" s="73">
        <v>368540.89</v>
      </c>
      <c r="AS84" s="73">
        <v>294923.55</v>
      </c>
      <c r="AT84" s="73">
        <v>0</v>
      </c>
      <c r="AU84" s="73">
        <v>0</v>
      </c>
      <c r="AV84" s="73">
        <v>335929.37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45103.86</v>
      </c>
      <c r="BC84" s="73">
        <v>2986.01</v>
      </c>
      <c r="BD84" s="73">
        <v>0</v>
      </c>
      <c r="BE84" s="73">
        <v>0</v>
      </c>
      <c r="BF84" s="73">
        <v>104054.24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31756.85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107551.96</v>
      </c>
      <c r="BS84" s="73">
        <v>0</v>
      </c>
      <c r="BT84" s="73">
        <v>278465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116">
        <v>0</v>
      </c>
      <c r="R85" s="116">
        <v>0</v>
      </c>
      <c r="S85" s="116">
        <v>0</v>
      </c>
      <c r="T85" s="116">
        <v>0</v>
      </c>
      <c r="U85" s="116">
        <v>92123.4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65150.11</v>
      </c>
      <c r="AC85" s="116">
        <v>151754.46</v>
      </c>
      <c r="AD85" s="116">
        <v>0</v>
      </c>
      <c r="AE85" s="116">
        <v>235.18</v>
      </c>
      <c r="AF85" s="116">
        <v>0</v>
      </c>
      <c r="AG85" s="116">
        <v>0</v>
      </c>
      <c r="AH85" s="116">
        <v>0</v>
      </c>
      <c r="AI85" s="116">
        <v>0</v>
      </c>
      <c r="AJ85" s="116">
        <v>89421.19</v>
      </c>
      <c r="AK85" s="116">
        <v>12105.43</v>
      </c>
      <c r="AL85" s="73">
        <v>0</v>
      </c>
      <c r="AM85" s="73">
        <v>60874.38</v>
      </c>
      <c r="AN85" s="73">
        <v>1086.02</v>
      </c>
      <c r="AO85" s="73">
        <v>0</v>
      </c>
      <c r="AP85" s="73">
        <v>0</v>
      </c>
      <c r="AQ85" s="73">
        <v>7846.32</v>
      </c>
      <c r="AR85" s="73">
        <v>100420.99</v>
      </c>
      <c r="AS85" s="73">
        <v>72839.259999999995</v>
      </c>
      <c r="AT85" s="73">
        <v>0</v>
      </c>
      <c r="AU85" s="73">
        <v>0</v>
      </c>
      <c r="AV85" s="73">
        <v>541062.14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163497.75</v>
      </c>
      <c r="BC85" s="73">
        <v>0</v>
      </c>
      <c r="BD85" s="73">
        <v>0</v>
      </c>
      <c r="BE85" s="73">
        <v>0</v>
      </c>
      <c r="BF85" s="73">
        <v>26279.1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4507.03</v>
      </c>
      <c r="BM85" s="73">
        <v>0</v>
      </c>
      <c r="BN85" s="73">
        <v>0</v>
      </c>
      <c r="BO85" s="73">
        <v>0</v>
      </c>
      <c r="BP85" s="73">
        <v>6091</v>
      </c>
      <c r="BQ85" s="73">
        <v>0</v>
      </c>
      <c r="BR85" s="73">
        <v>201759.98</v>
      </c>
      <c r="BS85" s="73">
        <v>0</v>
      </c>
      <c r="BT85" s="73">
        <v>127891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116">
        <v>0</v>
      </c>
      <c r="R86" s="116">
        <v>0</v>
      </c>
      <c r="S86" s="116">
        <v>0</v>
      </c>
      <c r="T86" s="116">
        <v>0</v>
      </c>
      <c r="U86" s="116">
        <v>19661.48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6448.94</v>
      </c>
      <c r="AD86" s="116">
        <v>0</v>
      </c>
      <c r="AE86" s="116">
        <v>303622.19</v>
      </c>
      <c r="AF86" s="116">
        <v>0</v>
      </c>
      <c r="AG86" s="116">
        <v>0</v>
      </c>
      <c r="AH86" s="116">
        <v>0</v>
      </c>
      <c r="AI86" s="116">
        <v>0</v>
      </c>
      <c r="AJ86" s="116">
        <v>20696.72</v>
      </c>
      <c r="AK86" s="116">
        <v>22028.639999999999</v>
      </c>
      <c r="AL86" s="73">
        <v>0</v>
      </c>
      <c r="AM86" s="73">
        <v>21117.16</v>
      </c>
      <c r="AN86" s="73">
        <v>0</v>
      </c>
      <c r="AO86" s="73">
        <v>0</v>
      </c>
      <c r="AP86" s="73">
        <v>0</v>
      </c>
      <c r="AQ86" s="73">
        <v>0</v>
      </c>
      <c r="AR86" s="73">
        <v>1099308.29</v>
      </c>
      <c r="AS86" s="73">
        <v>401487.41</v>
      </c>
      <c r="AT86" s="73">
        <v>0</v>
      </c>
      <c r="AU86" s="73">
        <v>0</v>
      </c>
      <c r="AV86" s="73">
        <v>845828.08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3949.71</v>
      </c>
      <c r="BC86" s="73">
        <v>27355.21</v>
      </c>
      <c r="BD86" s="73">
        <v>0</v>
      </c>
      <c r="BE86" s="73">
        <v>2663.81</v>
      </c>
      <c r="BF86" s="73">
        <v>144854.56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84425.55</v>
      </c>
      <c r="BM86" s="73">
        <v>0</v>
      </c>
      <c r="BN86" s="73">
        <v>0</v>
      </c>
      <c r="BO86" s="73">
        <v>0</v>
      </c>
      <c r="BP86" s="73">
        <v>82393</v>
      </c>
      <c r="BQ86" s="73">
        <v>0</v>
      </c>
      <c r="BR86" s="73">
        <v>994469.79</v>
      </c>
      <c r="BS86" s="73">
        <v>0</v>
      </c>
      <c r="BT86" s="73">
        <v>44191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118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116">
        <v>0</v>
      </c>
      <c r="R87" s="116">
        <v>0</v>
      </c>
      <c r="S87" s="116">
        <v>0</v>
      </c>
      <c r="T87" s="116">
        <v>0</v>
      </c>
      <c r="U87" s="116">
        <v>115683.48999999999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71047.7</v>
      </c>
      <c r="AC87" s="116">
        <v>158408.44999999998</v>
      </c>
      <c r="AD87" s="116">
        <v>0</v>
      </c>
      <c r="AE87" s="116">
        <v>545471.57000000007</v>
      </c>
      <c r="AF87" s="116">
        <v>0</v>
      </c>
      <c r="AG87" s="116">
        <v>0</v>
      </c>
      <c r="AH87" s="116">
        <v>0</v>
      </c>
      <c r="AI87" s="116">
        <v>0</v>
      </c>
      <c r="AJ87" s="116">
        <v>117200.35</v>
      </c>
      <c r="AK87" s="116">
        <v>113583.64</v>
      </c>
      <c r="AL87" s="73">
        <v>0</v>
      </c>
      <c r="AM87" s="73">
        <v>87859.180000000008</v>
      </c>
      <c r="AN87" s="73">
        <v>1086.02</v>
      </c>
      <c r="AO87" s="73">
        <v>0</v>
      </c>
      <c r="AP87" s="73">
        <v>0</v>
      </c>
      <c r="AQ87" s="73">
        <v>36230.28</v>
      </c>
      <c r="AR87" s="73">
        <v>1568270.17</v>
      </c>
      <c r="AS87" s="73">
        <v>769250.22</v>
      </c>
      <c r="AT87" s="73">
        <v>0</v>
      </c>
      <c r="AU87" s="73">
        <v>0</v>
      </c>
      <c r="AV87" s="73">
        <v>1722819.5899999999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212551.31999999998</v>
      </c>
      <c r="BC87" s="73">
        <v>30341.22</v>
      </c>
      <c r="BD87" s="73">
        <v>0</v>
      </c>
      <c r="BE87" s="73">
        <v>2663.81</v>
      </c>
      <c r="BF87" s="73">
        <v>275187.90000000002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120689.43</v>
      </c>
      <c r="BM87" s="73">
        <v>0</v>
      </c>
      <c r="BN87" s="73">
        <v>0</v>
      </c>
      <c r="BO87" s="73">
        <v>0</v>
      </c>
      <c r="BP87" s="73">
        <v>88484</v>
      </c>
      <c r="BQ87" s="73">
        <v>0</v>
      </c>
      <c r="BR87" s="73">
        <v>1303781.73</v>
      </c>
      <c r="BS87" s="73">
        <v>0</v>
      </c>
      <c r="BT87" s="73">
        <v>450547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39</v>
      </c>
      <c r="F88" s="184"/>
      <c r="G88" s="66">
        <f t="shared" si="4"/>
        <v>41492.189999999995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116">
        <v>178576.65999999997</v>
      </c>
      <c r="R88" s="116">
        <v>0</v>
      </c>
      <c r="S88" s="116">
        <v>0</v>
      </c>
      <c r="T88" s="116">
        <v>76489.22000000003</v>
      </c>
      <c r="U88" s="116">
        <v>0</v>
      </c>
      <c r="V88" s="116">
        <v>0</v>
      </c>
      <c r="W88" s="116">
        <v>0</v>
      </c>
      <c r="X88" s="145">
        <v>41492.189999999995</v>
      </c>
      <c r="Y88" s="116">
        <v>0</v>
      </c>
      <c r="Z88" s="116">
        <v>8010.78</v>
      </c>
      <c r="AA88" s="116">
        <v>21672.38</v>
      </c>
      <c r="AB88" s="116">
        <v>343620.71000000008</v>
      </c>
      <c r="AC88" s="116">
        <v>0</v>
      </c>
      <c r="AD88" s="116">
        <v>137569.29</v>
      </c>
      <c r="AE88" s="116">
        <v>0</v>
      </c>
      <c r="AF88" s="116">
        <v>48424.030000000013</v>
      </c>
      <c r="AG88" s="116">
        <v>27804.100000000002</v>
      </c>
      <c r="AH88" s="116">
        <v>110215.24000000002</v>
      </c>
      <c r="AI88" s="116">
        <v>56058.359999999993</v>
      </c>
      <c r="AJ88" s="116">
        <v>32698.480000000003</v>
      </c>
      <c r="AK88" s="116">
        <v>0</v>
      </c>
      <c r="AL88" s="73">
        <v>81040.940000000075</v>
      </c>
      <c r="AM88" s="73">
        <v>0</v>
      </c>
      <c r="AN88" s="73">
        <v>0</v>
      </c>
      <c r="AO88" s="73">
        <v>0</v>
      </c>
      <c r="AP88" s="73">
        <v>0</v>
      </c>
      <c r="AQ88" s="73">
        <v>0</v>
      </c>
      <c r="AR88" s="73">
        <v>0</v>
      </c>
      <c r="AS88" s="73">
        <v>142639.41750000004</v>
      </c>
      <c r="AT88" s="73">
        <v>88438.609999999986</v>
      </c>
      <c r="AU88" s="73">
        <v>0</v>
      </c>
      <c r="AV88" s="73">
        <v>0</v>
      </c>
      <c r="AW88" s="73">
        <v>0</v>
      </c>
      <c r="AX88" s="73">
        <v>263360.4499999999</v>
      </c>
      <c r="AY88" s="73">
        <v>32787.969999999972</v>
      </c>
      <c r="AZ88" s="73">
        <v>0</v>
      </c>
      <c r="BA88" s="73">
        <v>24032.339999999993</v>
      </c>
      <c r="BB88" s="73">
        <v>90182.25</v>
      </c>
      <c r="BC88" s="73">
        <v>0</v>
      </c>
      <c r="BD88" s="73">
        <v>0</v>
      </c>
      <c r="BE88" s="73">
        <v>65992.783500000005</v>
      </c>
      <c r="BF88" s="73">
        <v>0</v>
      </c>
      <c r="BG88" s="73">
        <v>35401.100000000006</v>
      </c>
      <c r="BH88" s="73">
        <v>0</v>
      </c>
      <c r="BI88" s="73">
        <v>0</v>
      </c>
      <c r="BJ88" s="73">
        <v>87419.270000000019</v>
      </c>
      <c r="BK88" s="73">
        <v>36395.200000000004</v>
      </c>
      <c r="BL88" s="73">
        <v>0</v>
      </c>
      <c r="BM88" s="73">
        <v>24032.339999999993</v>
      </c>
      <c r="BN88" s="73">
        <v>32262.309999999994</v>
      </c>
      <c r="BO88" s="73">
        <v>16021.560000000007</v>
      </c>
      <c r="BP88" s="73">
        <v>0</v>
      </c>
      <c r="BQ88" s="73">
        <v>0</v>
      </c>
      <c r="BR88" s="73">
        <v>0</v>
      </c>
      <c r="BS88" s="73">
        <v>13719.800000000001</v>
      </c>
      <c r="BT88" s="73">
        <v>17420.420000000006</v>
      </c>
      <c r="BU88" s="73">
        <v>0</v>
      </c>
      <c r="BV88" s="73">
        <v>5429.8700000000008</v>
      </c>
      <c r="BW88" s="73">
        <v>83894.44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188</v>
      </c>
      <c r="F89" s="184"/>
      <c r="G89" s="66">
        <f t="shared" si="4"/>
        <v>2602316.9699999993</v>
      </c>
      <c r="H89" s="121">
        <f>'Model Inputs'!H31</f>
        <v>2407297.41</v>
      </c>
      <c r="I89" s="122">
        <f>'Model Inputs'!I31</f>
        <v>2402402.2999999998</v>
      </c>
      <c r="J89" s="122">
        <f>'Model Inputs'!J31</f>
        <v>2668396.1500000004</v>
      </c>
      <c r="K89" s="122">
        <f>'Model Inputs'!K31</f>
        <v>2725367.6900000004</v>
      </c>
      <c r="L89" s="122">
        <f>'Model Inputs'!L31</f>
        <v>2901569.18</v>
      </c>
      <c r="M89" s="123">
        <f>'Model Inputs'!M31</f>
        <v>3085520.18</v>
      </c>
      <c r="N89" s="156">
        <v>11</v>
      </c>
      <c r="O89" s="72">
        <v>87</v>
      </c>
      <c r="P89" s="72">
        <v>0</v>
      </c>
      <c r="Q89" s="116">
        <v>257552392.22999999</v>
      </c>
      <c r="R89" s="116">
        <v>11990934.029999999</v>
      </c>
      <c r="S89" s="116">
        <v>1083377.24</v>
      </c>
      <c r="T89" s="116">
        <v>13313535.220000001</v>
      </c>
      <c r="U89" s="116">
        <v>10071915.239999998</v>
      </c>
      <c r="V89" s="116">
        <v>19043935.529999997</v>
      </c>
      <c r="W89" s="116">
        <v>10005215.690000001</v>
      </c>
      <c r="X89" s="145">
        <v>2602316.9699999993</v>
      </c>
      <c r="Y89" s="116">
        <v>819047.94000000006</v>
      </c>
      <c r="Z89" s="116">
        <v>691107.49</v>
      </c>
      <c r="AA89" s="116">
        <v>2787807.9099999992</v>
      </c>
      <c r="AB89" s="116">
        <v>30126188.090000007</v>
      </c>
      <c r="AC89" s="116">
        <v>18361849.140000001</v>
      </c>
      <c r="AD89" s="116">
        <v>13298367.649999999</v>
      </c>
      <c r="AE89" s="116">
        <v>24432744.719999999</v>
      </c>
      <c r="AF89" s="116">
        <v>6529882.9100000001</v>
      </c>
      <c r="AG89" s="116">
        <v>7261721.5700000003</v>
      </c>
      <c r="AH89" s="116">
        <v>1709667.17</v>
      </c>
      <c r="AI89" s="116">
        <v>7356412.9500000002</v>
      </c>
      <c r="AJ89" s="116">
        <v>5855853.1500000013</v>
      </c>
      <c r="AK89" s="116">
        <v>1629255.6199999996</v>
      </c>
      <c r="AL89" s="73">
        <v>14566545.779999999</v>
      </c>
      <c r="AM89" s="73">
        <v>3151551.19</v>
      </c>
      <c r="AN89" s="73">
        <v>6215697.0300000012</v>
      </c>
      <c r="AO89" s="73">
        <v>1086335.3699999999</v>
      </c>
      <c r="AP89" s="73">
        <v>506164.25999999995</v>
      </c>
      <c r="AQ89" s="73">
        <v>991637.79999999993</v>
      </c>
      <c r="AR89" s="73">
        <v>538618194.63</v>
      </c>
      <c r="AS89" s="73">
        <v>78332370.787500009</v>
      </c>
      <c r="AT89" s="73">
        <v>5765660.6499999994</v>
      </c>
      <c r="AU89" s="73">
        <v>6960489.3200000003</v>
      </c>
      <c r="AV89" s="73">
        <v>17521849.060000002</v>
      </c>
      <c r="AW89" s="73">
        <v>2618296.11</v>
      </c>
      <c r="AX89" s="73">
        <v>4991820.18</v>
      </c>
      <c r="AY89" s="73">
        <v>37864464.18</v>
      </c>
      <c r="AZ89" s="73">
        <v>9936414</v>
      </c>
      <c r="BA89" s="73">
        <v>12351094.149999999</v>
      </c>
      <c r="BB89" s="73">
        <v>18348752.419999998</v>
      </c>
      <c r="BC89" s="73">
        <v>2774719.53</v>
      </c>
      <c r="BD89" s="73">
        <v>6567534.0700000003</v>
      </c>
      <c r="BE89" s="73">
        <v>2790464.4935000003</v>
      </c>
      <c r="BF89" s="73">
        <v>17906961.610000003</v>
      </c>
      <c r="BG89" s="73">
        <v>3419293.9399999995</v>
      </c>
      <c r="BH89" s="73">
        <v>4906135</v>
      </c>
      <c r="BI89" s="73">
        <v>12607249.100000001</v>
      </c>
      <c r="BJ89" s="73">
        <v>3337203.24</v>
      </c>
      <c r="BK89" s="73">
        <v>8467413.4199999999</v>
      </c>
      <c r="BL89" s="73">
        <v>10740394.32</v>
      </c>
      <c r="BM89" s="73">
        <v>1355865.11</v>
      </c>
      <c r="BN89" s="73">
        <v>2242574.36</v>
      </c>
      <c r="BO89" s="73">
        <v>1546223.81</v>
      </c>
      <c r="BP89" s="73">
        <v>16857003.66</v>
      </c>
      <c r="BQ89" s="73">
        <v>2767763.0200000005</v>
      </c>
      <c r="BR89" s="73">
        <v>253196236.09999999</v>
      </c>
      <c r="BS89" s="73">
        <v>3432077.8199999989</v>
      </c>
      <c r="BT89" s="73">
        <v>13878886.42</v>
      </c>
      <c r="BU89" s="73">
        <v>6757918.0299999993</v>
      </c>
      <c r="BV89" s="73">
        <v>1806901.8099999998</v>
      </c>
      <c r="BW89" s="73">
        <v>5927808.3200000003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v>0</v>
      </c>
      <c r="W90" s="116">
        <v>0</v>
      </c>
      <c r="X90" s="145">
        <v>0</v>
      </c>
      <c r="Y90" s="116">
        <v>0</v>
      </c>
      <c r="Z90" s="116">
        <v>0</v>
      </c>
      <c r="AA90" s="116">
        <v>0</v>
      </c>
      <c r="AB90" s="116">
        <v>0</v>
      </c>
      <c r="AC90" s="116">
        <v>0</v>
      </c>
      <c r="AD90" s="116">
        <v>0</v>
      </c>
      <c r="AE90" s="116">
        <v>0</v>
      </c>
      <c r="AF90" s="116">
        <v>0</v>
      </c>
      <c r="AG90" s="116">
        <v>0</v>
      </c>
      <c r="AH90" s="116">
        <v>0</v>
      </c>
      <c r="AI90" s="116">
        <v>0</v>
      </c>
      <c r="AJ90" s="116">
        <v>0</v>
      </c>
      <c r="AK90" s="116">
        <v>0</v>
      </c>
      <c r="AL90" s="73">
        <v>0</v>
      </c>
      <c r="AM90" s="73">
        <v>0</v>
      </c>
      <c r="AN90" s="73">
        <v>0</v>
      </c>
      <c r="AO90" s="73">
        <v>0</v>
      </c>
      <c r="AP90" s="73">
        <v>0</v>
      </c>
      <c r="AQ90" s="73">
        <v>0</v>
      </c>
      <c r="AR90" s="73">
        <v>0</v>
      </c>
      <c r="AS90" s="73">
        <v>0</v>
      </c>
      <c r="AT90" s="73">
        <v>0</v>
      </c>
      <c r="AU90" s="73">
        <v>0</v>
      </c>
      <c r="AV90" s="73">
        <v>0</v>
      </c>
      <c r="AW90" s="73">
        <v>0</v>
      </c>
      <c r="AX90" s="73">
        <v>0</v>
      </c>
      <c r="AY90" s="73">
        <v>0</v>
      </c>
      <c r="AZ90" s="73">
        <v>0</v>
      </c>
      <c r="BA90" s="73">
        <v>0</v>
      </c>
      <c r="BB90" s="73">
        <v>0</v>
      </c>
      <c r="BC90" s="73">
        <v>0</v>
      </c>
      <c r="BD90" s="73">
        <v>0</v>
      </c>
      <c r="BE90" s="73">
        <v>0</v>
      </c>
      <c r="BF90" s="73">
        <v>0</v>
      </c>
      <c r="BG90" s="73">
        <v>0</v>
      </c>
      <c r="BH90" s="73">
        <v>0</v>
      </c>
      <c r="BI90" s="73">
        <v>0</v>
      </c>
      <c r="BJ90" s="73">
        <v>0</v>
      </c>
      <c r="BK90" s="73">
        <v>0</v>
      </c>
      <c r="BL90" s="73">
        <v>0</v>
      </c>
      <c r="BM90" s="73">
        <v>0</v>
      </c>
      <c r="BN90" s="73">
        <v>0</v>
      </c>
      <c r="BO90" s="73">
        <v>0</v>
      </c>
      <c r="BP90" s="73">
        <v>0</v>
      </c>
      <c r="BQ90" s="73">
        <v>0</v>
      </c>
      <c r="BR90" s="73">
        <v>0</v>
      </c>
      <c r="BS90" s="73">
        <v>0</v>
      </c>
      <c r="BT90" s="73">
        <v>0</v>
      </c>
      <c r="BU90" s="73">
        <v>0</v>
      </c>
      <c r="BV90" s="73">
        <v>0</v>
      </c>
      <c r="BW90" s="73">
        <v>0</v>
      </c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9</v>
      </c>
      <c r="D91" s="8"/>
      <c r="O91" s="72">
        <v>89</v>
      </c>
      <c r="P91" s="72">
        <v>0</v>
      </c>
      <c r="Q91" s="116">
        <v>0</v>
      </c>
      <c r="R91" s="116">
        <v>0</v>
      </c>
      <c r="S91" s="116">
        <v>0</v>
      </c>
      <c r="T91" s="116">
        <v>0</v>
      </c>
      <c r="U91" s="116">
        <v>0</v>
      </c>
      <c r="V91" s="116">
        <v>0</v>
      </c>
      <c r="W91" s="116">
        <v>0</v>
      </c>
      <c r="X91" s="145">
        <v>0</v>
      </c>
      <c r="Y91" s="116">
        <v>0</v>
      </c>
      <c r="Z91" s="116">
        <v>0</v>
      </c>
      <c r="AA91" s="116">
        <v>0</v>
      </c>
      <c r="AB91" s="116">
        <v>0</v>
      </c>
      <c r="AC91" s="116">
        <v>0</v>
      </c>
      <c r="AD91" s="116">
        <v>0</v>
      </c>
      <c r="AE91" s="116">
        <v>0</v>
      </c>
      <c r="AF91" s="116">
        <v>0</v>
      </c>
      <c r="AG91" s="116">
        <v>0</v>
      </c>
      <c r="AH91" s="116">
        <v>0</v>
      </c>
      <c r="AI91" s="116">
        <v>0</v>
      </c>
      <c r="AJ91" s="116">
        <v>0</v>
      </c>
      <c r="AK91" s="116">
        <v>0</v>
      </c>
      <c r="AL91" s="73">
        <v>0</v>
      </c>
      <c r="AM91" s="73">
        <v>0</v>
      </c>
      <c r="AN91" s="73">
        <v>0</v>
      </c>
      <c r="AO91" s="73">
        <v>0</v>
      </c>
      <c r="AP91" s="73">
        <v>0</v>
      </c>
      <c r="AQ91" s="73">
        <v>0</v>
      </c>
      <c r="AR91" s="73">
        <v>0</v>
      </c>
      <c r="AS91" s="73">
        <v>0</v>
      </c>
      <c r="AT91" s="73">
        <v>0</v>
      </c>
      <c r="AU91" s="73">
        <v>0</v>
      </c>
      <c r="AV91" s="73">
        <v>0</v>
      </c>
      <c r="AW91" s="73">
        <v>0</v>
      </c>
      <c r="AX91" s="73">
        <v>0</v>
      </c>
      <c r="AY91" s="73">
        <v>0</v>
      </c>
      <c r="AZ91" s="73">
        <v>0</v>
      </c>
      <c r="BA91" s="73">
        <v>0</v>
      </c>
      <c r="BB91" s="73">
        <v>0</v>
      </c>
      <c r="BC91" s="73">
        <v>0</v>
      </c>
      <c r="BD91" s="73">
        <v>0</v>
      </c>
      <c r="BE91" s="73">
        <v>0</v>
      </c>
      <c r="BF91" s="73">
        <v>0</v>
      </c>
      <c r="BG91" s="73">
        <v>0</v>
      </c>
      <c r="BH91" s="73">
        <v>0</v>
      </c>
      <c r="BI91" s="73">
        <v>0</v>
      </c>
      <c r="BJ91" s="73">
        <v>0</v>
      </c>
      <c r="BK91" s="73">
        <v>0</v>
      </c>
      <c r="BL91" s="73">
        <v>0</v>
      </c>
      <c r="BM91" s="73">
        <v>0</v>
      </c>
      <c r="BN91" s="73">
        <v>0</v>
      </c>
      <c r="BO91" s="73">
        <v>0</v>
      </c>
      <c r="BP91" s="73">
        <v>0</v>
      </c>
      <c r="BQ91" s="73">
        <v>0</v>
      </c>
      <c r="BR91" s="73">
        <v>0</v>
      </c>
      <c r="BS91" s="73">
        <v>0</v>
      </c>
      <c r="BT91" s="73">
        <v>0</v>
      </c>
      <c r="BU91" s="73">
        <v>0</v>
      </c>
      <c r="BV91" s="73">
        <v>0</v>
      </c>
      <c r="BW91" s="73">
        <v>0</v>
      </c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10</v>
      </c>
      <c r="F92" s="184"/>
      <c r="G92" s="66">
        <f>HLOOKUP($E$3,$P$3:$CE$269,O92,FALSE)</f>
        <v>1948108.46</v>
      </c>
      <c r="H92" s="121">
        <f>'Model Inputs'!H9</f>
        <v>649271.3899999999</v>
      </c>
      <c r="I92" s="122">
        <f>'Model Inputs'!I9</f>
        <v>667872.87999999989</v>
      </c>
      <c r="J92" s="122">
        <f>'Model Inputs'!J9</f>
        <v>821827.57</v>
      </c>
      <c r="K92" s="122">
        <f>'Model Inputs'!K9</f>
        <v>1201589.05</v>
      </c>
      <c r="L92" s="122">
        <f>'Model Inputs'!L9</f>
        <v>3001496</v>
      </c>
      <c r="M92" s="123">
        <f>'Model Inputs'!M9</f>
        <v>1318200</v>
      </c>
      <c r="N92" s="156">
        <v>1</v>
      </c>
      <c r="O92" s="72">
        <v>90</v>
      </c>
      <c r="P92" s="72">
        <v>0</v>
      </c>
      <c r="Q92" s="116">
        <v>396096369</v>
      </c>
      <c r="R92" s="116">
        <v>9442000</v>
      </c>
      <c r="S92" s="116">
        <v>302664.13</v>
      </c>
      <c r="T92" s="116">
        <v>9625611</v>
      </c>
      <c r="U92" s="116">
        <v>9196377</v>
      </c>
      <c r="V92" s="116">
        <v>20639511.120000001</v>
      </c>
      <c r="W92" s="116">
        <v>15443000</v>
      </c>
      <c r="X92" s="145">
        <v>1948108.46</v>
      </c>
      <c r="Y92" s="116">
        <v>124116.79</v>
      </c>
      <c r="Z92" s="116">
        <v>200621</v>
      </c>
      <c r="AA92" s="116">
        <v>1094568.98</v>
      </c>
      <c r="AB92" s="116">
        <v>58740871</v>
      </c>
      <c r="AC92" s="116">
        <v>17007795</v>
      </c>
      <c r="AD92" s="116">
        <v>13523376.880000001</v>
      </c>
      <c r="AE92" s="116">
        <v>19657749.010000002</v>
      </c>
      <c r="AF92" s="116">
        <v>5508633</v>
      </c>
      <c r="AG92" s="116">
        <v>7596241</v>
      </c>
      <c r="AH92" s="116">
        <v>452495</v>
      </c>
      <c r="AI92" s="116">
        <v>7192770.9100000001</v>
      </c>
      <c r="AJ92" s="116">
        <v>3482950.61</v>
      </c>
      <c r="AK92" s="116">
        <v>453420.74</v>
      </c>
      <c r="AL92" s="73">
        <v>10201364.130000001</v>
      </c>
      <c r="AM92" s="73">
        <v>2337778.9500000002</v>
      </c>
      <c r="AN92" s="73">
        <v>30952185</v>
      </c>
      <c r="AO92" s="73">
        <v>179444.32</v>
      </c>
      <c r="AP92" s="73">
        <v>156525</v>
      </c>
      <c r="AQ92" s="73">
        <v>168650.47</v>
      </c>
      <c r="AR92" s="73">
        <v>673946977.85000002</v>
      </c>
      <c r="AS92" s="73">
        <v>239750697</v>
      </c>
      <c r="AT92" s="73">
        <v>8585117</v>
      </c>
      <c r="AU92" s="73">
        <v>4744359.08</v>
      </c>
      <c r="AV92" s="73">
        <v>20078437</v>
      </c>
      <c r="AW92" s="73">
        <v>1394845</v>
      </c>
      <c r="AX92" s="73">
        <v>3473539.6</v>
      </c>
      <c r="AY92" s="73">
        <v>42135702.159999996</v>
      </c>
      <c r="AZ92" s="73">
        <v>11765970</v>
      </c>
      <c r="BA92" s="73">
        <v>6043598</v>
      </c>
      <c r="BB92" s="73">
        <v>16947192.989999998</v>
      </c>
      <c r="BC92" s="73">
        <v>2617181.83</v>
      </c>
      <c r="BD92" s="73">
        <v>7098154.0899999999</v>
      </c>
      <c r="BE92" s="73">
        <v>724051</v>
      </c>
      <c r="BF92" s="73">
        <v>28947764.239999998</v>
      </c>
      <c r="BG92" s="73">
        <v>1368227.77</v>
      </c>
      <c r="BH92" s="73">
        <v>4421840</v>
      </c>
      <c r="BI92" s="73">
        <v>29297557.620000001</v>
      </c>
      <c r="BJ92" s="73">
        <v>1487372.31</v>
      </c>
      <c r="BK92" s="73">
        <v>5016000</v>
      </c>
      <c r="BL92" s="73">
        <v>5835537.4500000002</v>
      </c>
      <c r="BM92" s="73">
        <v>755473.9</v>
      </c>
      <c r="BN92" s="73">
        <v>571427</v>
      </c>
      <c r="BO92" s="73">
        <v>360555.73</v>
      </c>
      <c r="BP92" s="73">
        <v>14277590</v>
      </c>
      <c r="BQ92" s="73">
        <v>3531644.37</v>
      </c>
      <c r="BR92" s="73">
        <v>504959941</v>
      </c>
      <c r="BS92" s="73">
        <v>3530236.45</v>
      </c>
      <c r="BT92" s="73">
        <v>19651071</v>
      </c>
      <c r="BU92" s="73">
        <v>3771952.97</v>
      </c>
      <c r="BV92" s="73">
        <v>664109.26</v>
      </c>
      <c r="BW92" s="73">
        <v>4651442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12</v>
      </c>
      <c r="F93" s="184"/>
      <c r="G93" s="66">
        <f>HLOOKUP($E$3,$P$3:$CE$269,O93,FALSE)</f>
        <v>225269.16</v>
      </c>
      <c r="H93" s="121">
        <f>'Model Inputs'!H10</f>
        <v>225269.16</v>
      </c>
      <c r="I93" s="122">
        <f>'Model Inputs'!I10</f>
        <v>225269.16</v>
      </c>
      <c r="J93" s="122">
        <f>'Model Inputs'!J10</f>
        <v>225269.16</v>
      </c>
      <c r="K93" s="122">
        <f>'Model Inputs'!K10</f>
        <v>225269.16</v>
      </c>
      <c r="L93" s="122">
        <f>'Model Inputs'!L10</f>
        <v>225269.16</v>
      </c>
      <c r="M93" s="123">
        <f>'Model Inputs'!M10</f>
        <v>225269.16</v>
      </c>
      <c r="N93" s="156">
        <v>2</v>
      </c>
      <c r="O93" s="72">
        <v>91</v>
      </c>
      <c r="P93" s="72">
        <v>0</v>
      </c>
      <c r="Q93" s="116">
        <v>1745077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225269.16</v>
      </c>
      <c r="Y93" s="116">
        <v>0</v>
      </c>
      <c r="Z93" s="116">
        <v>0</v>
      </c>
      <c r="AA93" s="116">
        <v>0</v>
      </c>
      <c r="AB93" s="116">
        <v>0</v>
      </c>
      <c r="AC93" s="116">
        <v>34153.019999999997</v>
      </c>
      <c r="AD93" s="116">
        <v>0</v>
      </c>
      <c r="AE93" s="116">
        <v>815689.61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7226.78</v>
      </c>
      <c r="AL93" s="73">
        <v>0</v>
      </c>
      <c r="AM93" s="73">
        <v>0</v>
      </c>
      <c r="AN93" s="73">
        <v>23494533</v>
      </c>
      <c r="AO93" s="73">
        <v>0</v>
      </c>
      <c r="AP93" s="73">
        <v>0</v>
      </c>
      <c r="AQ93" s="73">
        <v>0</v>
      </c>
      <c r="AR93" s="73">
        <v>3659550.55</v>
      </c>
      <c r="AS93" s="73">
        <v>29717361</v>
      </c>
      <c r="AT93" s="73">
        <v>0</v>
      </c>
      <c r="AU93" s="73">
        <v>0</v>
      </c>
      <c r="AV93" s="73">
        <v>1480467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199245.03</v>
      </c>
      <c r="BC93" s="73">
        <v>285746.33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233948.9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10608856</v>
      </c>
      <c r="BS93" s="73">
        <v>0</v>
      </c>
      <c r="BT93" s="73">
        <v>184374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116">
        <v>0</v>
      </c>
      <c r="R94" s="116">
        <v>0</v>
      </c>
      <c r="S94" s="116">
        <v>0</v>
      </c>
      <c r="T94" s="116">
        <v>0</v>
      </c>
      <c r="U94" s="116">
        <v>0</v>
      </c>
      <c r="V94" s="116">
        <v>0</v>
      </c>
      <c r="W94" s="116">
        <v>0</v>
      </c>
      <c r="X94" s="145">
        <v>0</v>
      </c>
      <c r="Y94" s="116">
        <v>0</v>
      </c>
      <c r="Z94" s="116">
        <v>0</v>
      </c>
      <c r="AA94" s="116">
        <v>0</v>
      </c>
      <c r="AB94" s="116">
        <v>0</v>
      </c>
      <c r="AC94" s="116">
        <v>0</v>
      </c>
      <c r="AD94" s="116">
        <v>0</v>
      </c>
      <c r="AE94" s="116">
        <v>0</v>
      </c>
      <c r="AF94" s="116">
        <v>0</v>
      </c>
      <c r="AG94" s="116">
        <v>0</v>
      </c>
      <c r="AH94" s="116">
        <v>0</v>
      </c>
      <c r="AI94" s="116">
        <v>0</v>
      </c>
      <c r="AJ94" s="116">
        <v>0</v>
      </c>
      <c r="AK94" s="116">
        <v>0</v>
      </c>
      <c r="AL94" s="73">
        <v>0</v>
      </c>
      <c r="AM94" s="73">
        <v>0</v>
      </c>
      <c r="AN94" s="73">
        <v>0</v>
      </c>
      <c r="AO94" s="73">
        <v>0</v>
      </c>
      <c r="AP94" s="73">
        <v>0</v>
      </c>
      <c r="AQ94" s="73">
        <v>0</v>
      </c>
      <c r="AR94" s="73">
        <v>0</v>
      </c>
      <c r="AS94" s="73">
        <v>0</v>
      </c>
      <c r="AT94" s="73">
        <v>0</v>
      </c>
      <c r="AU94" s="73">
        <v>0</v>
      </c>
      <c r="AV94" s="73">
        <v>0</v>
      </c>
      <c r="AW94" s="73">
        <v>0</v>
      </c>
      <c r="AX94" s="73">
        <v>0</v>
      </c>
      <c r="AY94" s="73">
        <v>0</v>
      </c>
      <c r="AZ94" s="73">
        <v>0</v>
      </c>
      <c r="BA94" s="73">
        <v>0</v>
      </c>
      <c r="BB94" s="73">
        <v>0</v>
      </c>
      <c r="BC94" s="73">
        <v>0</v>
      </c>
      <c r="BD94" s="73">
        <v>0</v>
      </c>
      <c r="BE94" s="73">
        <v>0</v>
      </c>
      <c r="BF94" s="73">
        <v>0</v>
      </c>
      <c r="BG94" s="73">
        <v>0</v>
      </c>
      <c r="BH94" s="73">
        <v>0</v>
      </c>
      <c r="BI94" s="73">
        <v>0</v>
      </c>
      <c r="BJ94" s="73">
        <v>0</v>
      </c>
      <c r="BK94" s="73">
        <v>0</v>
      </c>
      <c r="BL94" s="73">
        <v>0</v>
      </c>
      <c r="BM94" s="73">
        <v>0</v>
      </c>
      <c r="BN94" s="73">
        <v>0</v>
      </c>
      <c r="BO94" s="73">
        <v>0</v>
      </c>
      <c r="BP94" s="73">
        <v>0</v>
      </c>
      <c r="BQ94" s="73">
        <v>0</v>
      </c>
      <c r="BR94" s="73">
        <v>0</v>
      </c>
      <c r="BS94" s="73">
        <v>0</v>
      </c>
      <c r="BT94" s="73">
        <v>0</v>
      </c>
      <c r="BU94" s="73">
        <v>0</v>
      </c>
      <c r="BV94" s="73">
        <v>0</v>
      </c>
      <c r="BW94" s="73">
        <v>0</v>
      </c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13</v>
      </c>
      <c r="D95" s="8"/>
      <c r="O95" s="72">
        <v>93</v>
      </c>
      <c r="P95" s="72">
        <v>0</v>
      </c>
      <c r="Q95" s="116">
        <v>0</v>
      </c>
      <c r="R95" s="116">
        <v>0</v>
      </c>
      <c r="S95" s="116">
        <v>0</v>
      </c>
      <c r="T95" s="116">
        <v>0</v>
      </c>
      <c r="U95" s="116">
        <v>0</v>
      </c>
      <c r="V95" s="116">
        <v>0</v>
      </c>
      <c r="W95" s="116">
        <v>0</v>
      </c>
      <c r="X95" s="145">
        <v>0</v>
      </c>
      <c r="Y95" s="116">
        <v>0</v>
      </c>
      <c r="Z95" s="116">
        <v>0</v>
      </c>
      <c r="AA95" s="116">
        <v>0</v>
      </c>
      <c r="AB95" s="116">
        <v>0</v>
      </c>
      <c r="AC95" s="116">
        <v>0</v>
      </c>
      <c r="AD95" s="116">
        <v>0</v>
      </c>
      <c r="AE95" s="116">
        <v>0</v>
      </c>
      <c r="AF95" s="116">
        <v>0</v>
      </c>
      <c r="AG95" s="116">
        <v>0</v>
      </c>
      <c r="AH95" s="116">
        <v>0</v>
      </c>
      <c r="AI95" s="116">
        <v>0</v>
      </c>
      <c r="AJ95" s="116">
        <v>0</v>
      </c>
      <c r="AK95" s="116">
        <v>0</v>
      </c>
      <c r="AL95" s="73">
        <v>0</v>
      </c>
      <c r="AM95" s="73">
        <v>0</v>
      </c>
      <c r="AN95" s="73">
        <v>0</v>
      </c>
      <c r="AO95" s="73">
        <v>0</v>
      </c>
      <c r="AP95" s="73">
        <v>0</v>
      </c>
      <c r="AQ95" s="73">
        <v>0</v>
      </c>
      <c r="AR95" s="73">
        <v>0</v>
      </c>
      <c r="AS95" s="73">
        <v>0</v>
      </c>
      <c r="AT95" s="73">
        <v>0</v>
      </c>
      <c r="AU95" s="73">
        <v>0</v>
      </c>
      <c r="AV95" s="73">
        <v>0</v>
      </c>
      <c r="AW95" s="73">
        <v>0</v>
      </c>
      <c r="AX95" s="73">
        <v>0</v>
      </c>
      <c r="AY95" s="73">
        <v>0</v>
      </c>
      <c r="AZ95" s="73">
        <v>0</v>
      </c>
      <c r="BA95" s="73">
        <v>0</v>
      </c>
      <c r="BB95" s="73">
        <v>0</v>
      </c>
      <c r="BC95" s="73">
        <v>0</v>
      </c>
      <c r="BD95" s="73">
        <v>0</v>
      </c>
      <c r="BE95" s="73">
        <v>0</v>
      </c>
      <c r="BF95" s="73">
        <v>0</v>
      </c>
      <c r="BG95" s="73">
        <v>0</v>
      </c>
      <c r="BH95" s="73">
        <v>0</v>
      </c>
      <c r="BI95" s="73">
        <v>0</v>
      </c>
      <c r="BJ95" s="73">
        <v>0</v>
      </c>
      <c r="BK95" s="73">
        <v>0</v>
      </c>
      <c r="BL95" s="73">
        <v>0</v>
      </c>
      <c r="BM95" s="73">
        <v>0</v>
      </c>
      <c r="BN95" s="73">
        <v>0</v>
      </c>
      <c r="BO95" s="73">
        <v>0</v>
      </c>
      <c r="BP95" s="73">
        <v>0</v>
      </c>
      <c r="BQ95" s="73">
        <v>0</v>
      </c>
      <c r="BR95" s="73">
        <v>0</v>
      </c>
      <c r="BS95" s="73">
        <v>0</v>
      </c>
      <c r="BT95" s="73">
        <v>0</v>
      </c>
      <c r="BU95" s="73">
        <v>0</v>
      </c>
      <c r="BV95" s="73">
        <v>0</v>
      </c>
      <c r="BW95" s="73">
        <v>0</v>
      </c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14</v>
      </c>
      <c r="F96" s="184"/>
      <c r="G96" s="66">
        <f>HLOOKUP($E$3,$P$3:$CE$269,O96,FALSE)</f>
        <v>7156</v>
      </c>
      <c r="H96" s="121">
        <f>'Model Inputs'!H13</f>
        <v>7244.6666666666661</v>
      </c>
      <c r="I96" s="122">
        <f>'Model Inputs'!I13</f>
        <v>7356.4166666666661</v>
      </c>
      <c r="J96" s="122">
        <f>'Model Inputs'!J13</f>
        <v>7465.833333333333</v>
      </c>
      <c r="K96" s="122">
        <f>'Model Inputs'!K13</f>
        <v>7498.0833333333339</v>
      </c>
      <c r="L96" s="122">
        <f>'Model Inputs'!L13</f>
        <v>7593.6885648235639</v>
      </c>
      <c r="M96" s="123">
        <f>'Model Inputs'!M13</f>
        <v>7690.520522722878</v>
      </c>
      <c r="N96" s="158">
        <v>3</v>
      </c>
      <c r="O96" s="72">
        <v>94</v>
      </c>
      <c r="P96" s="72">
        <v>0</v>
      </c>
      <c r="Q96" s="116">
        <v>1054614</v>
      </c>
      <c r="R96" s="116">
        <v>11732</v>
      </c>
      <c r="S96" s="116">
        <v>1629</v>
      </c>
      <c r="T96" s="116">
        <v>36743</v>
      </c>
      <c r="U96" s="116">
        <v>40125</v>
      </c>
      <c r="V96" s="116">
        <v>68205</v>
      </c>
      <c r="W96" s="116">
        <v>29456</v>
      </c>
      <c r="X96" s="145">
        <v>7156</v>
      </c>
      <c r="Y96" s="116">
        <v>1222</v>
      </c>
      <c r="Z96" s="116">
        <v>2366</v>
      </c>
      <c r="AA96" s="116">
        <v>12479</v>
      </c>
      <c r="AB96" s="116">
        <v>167653</v>
      </c>
      <c r="AC96" s="116">
        <v>66529</v>
      </c>
      <c r="AD96" s="116">
        <v>59811</v>
      </c>
      <c r="AE96" s="116">
        <v>89561</v>
      </c>
      <c r="AF96" s="116">
        <v>17916</v>
      </c>
      <c r="AG96" s="116">
        <v>23384</v>
      </c>
      <c r="AH96" s="116">
        <v>3309</v>
      </c>
      <c r="AI96" s="116">
        <v>30397</v>
      </c>
      <c r="AJ96" s="116">
        <v>21382</v>
      </c>
      <c r="AK96" s="116">
        <v>3773</v>
      </c>
      <c r="AL96" s="73">
        <v>47725</v>
      </c>
      <c r="AM96" s="73">
        <v>11632</v>
      </c>
      <c r="AN96" s="73">
        <v>22528</v>
      </c>
      <c r="AO96" s="73">
        <v>2700</v>
      </c>
      <c r="AP96" s="73">
        <v>1244</v>
      </c>
      <c r="AQ96" s="73">
        <v>5549</v>
      </c>
      <c r="AR96" s="73">
        <v>1344318</v>
      </c>
      <c r="AS96" s="73">
        <v>339771</v>
      </c>
      <c r="AT96" s="73">
        <v>18632</v>
      </c>
      <c r="AU96" s="73">
        <v>27778</v>
      </c>
      <c r="AV96" s="73">
        <v>97696</v>
      </c>
      <c r="AW96" s="73">
        <v>10546</v>
      </c>
      <c r="AX96" s="73">
        <v>13762</v>
      </c>
      <c r="AY96" s="73">
        <v>160598</v>
      </c>
      <c r="AZ96" s="73">
        <v>40388</v>
      </c>
      <c r="BA96" s="73">
        <v>43931</v>
      </c>
      <c r="BB96" s="73">
        <v>56067</v>
      </c>
      <c r="BC96" s="73">
        <v>9558</v>
      </c>
      <c r="BD96" s="73">
        <v>24199</v>
      </c>
      <c r="BE96" s="73">
        <v>5977</v>
      </c>
      <c r="BF96" s="73">
        <v>73134</v>
      </c>
      <c r="BG96" s="73">
        <v>12652</v>
      </c>
      <c r="BH96" s="73">
        <v>14366</v>
      </c>
      <c r="BI96" s="73">
        <v>59183</v>
      </c>
      <c r="BJ96" s="73">
        <v>11320</v>
      </c>
      <c r="BK96" s="73">
        <v>37250</v>
      </c>
      <c r="BL96" s="73">
        <v>33647</v>
      </c>
      <c r="BM96" s="73">
        <v>4325</v>
      </c>
      <c r="BN96" s="73">
        <v>5910</v>
      </c>
      <c r="BO96" s="73">
        <v>2848</v>
      </c>
      <c r="BP96" s="73">
        <v>56700</v>
      </c>
      <c r="BQ96" s="73">
        <v>7129</v>
      </c>
      <c r="BR96" s="73">
        <v>777904</v>
      </c>
      <c r="BS96" s="73">
        <v>14003</v>
      </c>
      <c r="BT96" s="73">
        <v>57856</v>
      </c>
      <c r="BU96" s="73">
        <v>23664</v>
      </c>
      <c r="BV96" s="73">
        <v>3830</v>
      </c>
      <c r="BW96" s="73">
        <v>23774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15</v>
      </c>
      <c r="F97" s="184"/>
      <c r="G97" s="66">
        <f>HLOOKUP($E$3,$P$3:$CE$269,O97,FALSE)</f>
        <v>139072664.70999998</v>
      </c>
      <c r="H97" s="121">
        <f>'Model Inputs'!H14</f>
        <v>138883589.40000001</v>
      </c>
      <c r="I97" s="122">
        <f>'Model Inputs'!I14</f>
        <v>143567973.22999999</v>
      </c>
      <c r="J97" s="122">
        <f>'Model Inputs'!J14</f>
        <v>144326882.88</v>
      </c>
      <c r="K97" s="122">
        <f>'Model Inputs'!K14</f>
        <v>142192699.02000001</v>
      </c>
      <c r="L97" s="122">
        <f>'Model Inputs'!L14</f>
        <v>139058352.97448114</v>
      </c>
      <c r="M97" s="123">
        <f>'Model Inputs'!M14</f>
        <v>139321297.66517532</v>
      </c>
      <c r="N97" s="158">
        <v>4</v>
      </c>
      <c r="O97" s="72">
        <v>95</v>
      </c>
      <c r="P97" s="72">
        <v>0</v>
      </c>
      <c r="Q97" s="116">
        <v>26328005697</v>
      </c>
      <c r="R97" s="116">
        <v>235234354</v>
      </c>
      <c r="S97" s="116">
        <v>29166609.600000001</v>
      </c>
      <c r="T97" s="116">
        <v>968790791</v>
      </c>
      <c r="U97" s="116">
        <v>985202186.73000002</v>
      </c>
      <c r="V97" s="116">
        <v>1521791950</v>
      </c>
      <c r="W97" s="116">
        <v>465069748</v>
      </c>
      <c r="X97" s="145">
        <v>139072664.70999998</v>
      </c>
      <c r="Y97" s="116">
        <v>25025731</v>
      </c>
      <c r="Z97" s="116">
        <v>28318560</v>
      </c>
      <c r="AA97" s="116">
        <v>241131396</v>
      </c>
      <c r="AB97" s="116">
        <v>3420220802</v>
      </c>
      <c r="AC97" s="116">
        <v>1723381576.3600001</v>
      </c>
      <c r="AD97" s="116">
        <v>1182245787</v>
      </c>
      <c r="AE97" s="116">
        <v>2319341970.71</v>
      </c>
      <c r="AF97" s="116">
        <v>301705633.06</v>
      </c>
      <c r="AG97" s="116">
        <v>662289126.36000001</v>
      </c>
      <c r="AH97" s="116">
        <v>56944854.579999998</v>
      </c>
      <c r="AI97" s="116">
        <v>533666540.88999999</v>
      </c>
      <c r="AJ97" s="116">
        <v>607370642</v>
      </c>
      <c r="AK97" s="116">
        <v>72998194</v>
      </c>
      <c r="AL97" s="73">
        <v>861995353.83999991</v>
      </c>
      <c r="AM97" s="73">
        <v>228394772.78000003</v>
      </c>
      <c r="AN97" s="73">
        <v>491767051</v>
      </c>
      <c r="AO97" s="73">
        <v>77289803.75</v>
      </c>
      <c r="AP97" s="73">
        <v>20821358</v>
      </c>
      <c r="AQ97" s="73">
        <v>140205389</v>
      </c>
      <c r="AR97" s="73">
        <v>35609662926.185493</v>
      </c>
      <c r="AS97" s="73">
        <v>7227463251</v>
      </c>
      <c r="AT97" s="73">
        <v>268855307.15000004</v>
      </c>
      <c r="AU97" s="73">
        <v>692672227.24000001</v>
      </c>
      <c r="AV97" s="73">
        <v>1773657756.105</v>
      </c>
      <c r="AW97" s="73">
        <v>236987672.50999999</v>
      </c>
      <c r="AX97" s="73">
        <v>290170097.56</v>
      </c>
      <c r="AY97" s="73">
        <v>3097394557.4700003</v>
      </c>
      <c r="AZ97" s="73">
        <v>904512556</v>
      </c>
      <c r="BA97" s="73">
        <v>820306888</v>
      </c>
      <c r="BB97" s="73">
        <v>1203861657</v>
      </c>
      <c r="BC97" s="73">
        <v>228203808.09999999</v>
      </c>
      <c r="BD97" s="73">
        <v>493563531.47000003</v>
      </c>
      <c r="BE97" s="73">
        <v>116766753</v>
      </c>
      <c r="BF97" s="73">
        <v>1548700494.55</v>
      </c>
      <c r="BG97" s="73">
        <v>250896851.95999998</v>
      </c>
      <c r="BH97" s="73">
        <v>313845567</v>
      </c>
      <c r="BI97" s="73">
        <v>1044351259</v>
      </c>
      <c r="BJ97" s="73">
        <v>181716053</v>
      </c>
      <c r="BK97" s="73">
        <v>756277062.59000003</v>
      </c>
      <c r="BL97" s="73">
        <v>628461962.02999997</v>
      </c>
      <c r="BM97" s="73">
        <v>85112498.469999999</v>
      </c>
      <c r="BN97" s="73">
        <v>98886899</v>
      </c>
      <c r="BO97" s="73">
        <v>80385021.510000005</v>
      </c>
      <c r="BP97" s="73">
        <v>971032520.61000013</v>
      </c>
      <c r="BQ97" s="73">
        <v>173270141.83000001</v>
      </c>
      <c r="BR97" s="73">
        <v>23818888112.117657</v>
      </c>
      <c r="BS97" s="73">
        <v>132726316</v>
      </c>
      <c r="BT97" s="73">
        <v>1431774008</v>
      </c>
      <c r="BU97" s="73">
        <v>367665134</v>
      </c>
      <c r="BV97" s="73">
        <v>97898095.549999997</v>
      </c>
      <c r="BW97" s="73">
        <v>441117871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16</v>
      </c>
      <c r="F98" s="184"/>
      <c r="G98" s="66">
        <f>HLOOKUP($E$3,$P$3:$CE$269,O98,FALSE)</f>
        <v>24218</v>
      </c>
      <c r="H98" s="121">
        <f>'Model Inputs'!H15</f>
        <v>24218</v>
      </c>
      <c r="I98" s="122">
        <f>'Model Inputs'!I15</f>
        <v>24218</v>
      </c>
      <c r="J98" s="122">
        <f>'Model Inputs'!J15</f>
        <v>24218</v>
      </c>
      <c r="K98" s="122">
        <f>'Model Inputs'!K15</f>
        <v>24218</v>
      </c>
      <c r="L98" s="122">
        <f>'Model Inputs'!L15</f>
        <v>24218</v>
      </c>
      <c r="M98" s="123">
        <f>'Model Inputs'!M15</f>
        <v>24218</v>
      </c>
      <c r="N98" s="158">
        <v>5</v>
      </c>
      <c r="O98" s="72">
        <v>96</v>
      </c>
      <c r="P98" s="72">
        <v>0</v>
      </c>
      <c r="Q98" s="116">
        <v>4962217</v>
      </c>
      <c r="R98" s="116">
        <v>48304</v>
      </c>
      <c r="S98" s="116">
        <v>6295</v>
      </c>
      <c r="T98" s="116">
        <v>151868</v>
      </c>
      <c r="U98" s="116">
        <v>183514</v>
      </c>
      <c r="V98" s="116">
        <v>323414</v>
      </c>
      <c r="W98" s="116">
        <v>92987</v>
      </c>
      <c r="X98" s="145">
        <v>24218</v>
      </c>
      <c r="Y98" s="116">
        <v>7121</v>
      </c>
      <c r="Z98" s="116">
        <v>6429</v>
      </c>
      <c r="AA98" s="116">
        <v>62827</v>
      </c>
      <c r="AB98" s="116">
        <v>648618</v>
      </c>
      <c r="AC98" s="116">
        <v>302619</v>
      </c>
      <c r="AD98" s="116">
        <v>229174</v>
      </c>
      <c r="AE98" s="116">
        <v>454300</v>
      </c>
      <c r="AF98" s="116">
        <v>56139</v>
      </c>
      <c r="AG98" s="116">
        <v>111736</v>
      </c>
      <c r="AH98" s="116">
        <v>16594</v>
      </c>
      <c r="AI98" s="116">
        <v>120116</v>
      </c>
      <c r="AJ98" s="116">
        <v>103142</v>
      </c>
      <c r="AK98" s="116">
        <v>16574</v>
      </c>
      <c r="AL98" s="73">
        <v>176843</v>
      </c>
      <c r="AM98" s="73">
        <v>55347</v>
      </c>
      <c r="AN98" s="73">
        <v>99439</v>
      </c>
      <c r="AO98" s="73">
        <v>15777</v>
      </c>
      <c r="AP98" s="73">
        <v>5210</v>
      </c>
      <c r="AQ98" s="73">
        <v>29923</v>
      </c>
      <c r="AR98" s="73">
        <v>6291230</v>
      </c>
      <c r="AS98" s="73">
        <v>1348215</v>
      </c>
      <c r="AT98" s="73">
        <v>59938</v>
      </c>
      <c r="AU98" s="73">
        <v>126161</v>
      </c>
      <c r="AV98" s="73">
        <v>342588</v>
      </c>
      <c r="AW98" s="73">
        <v>43615</v>
      </c>
      <c r="AX98" s="73">
        <v>50163</v>
      </c>
      <c r="AY98" s="73">
        <v>647506</v>
      </c>
      <c r="AZ98" s="73">
        <v>169704</v>
      </c>
      <c r="BA98" s="73">
        <v>166024</v>
      </c>
      <c r="BB98" s="73">
        <v>251133</v>
      </c>
      <c r="BC98" s="73">
        <v>49550</v>
      </c>
      <c r="BD98" s="73">
        <v>99886</v>
      </c>
      <c r="BE98" s="73">
        <v>23352</v>
      </c>
      <c r="BF98" s="73">
        <v>337953</v>
      </c>
      <c r="BG98" s="73">
        <v>45153</v>
      </c>
      <c r="BH98" s="73">
        <v>55924</v>
      </c>
      <c r="BI98" s="73">
        <v>213296</v>
      </c>
      <c r="BJ98" s="73">
        <v>35702</v>
      </c>
      <c r="BK98" s="73">
        <v>136317</v>
      </c>
      <c r="BL98" s="73">
        <v>132818</v>
      </c>
      <c r="BM98" s="73">
        <v>14544</v>
      </c>
      <c r="BN98" s="73">
        <v>20248</v>
      </c>
      <c r="BO98" s="73">
        <v>21743</v>
      </c>
      <c r="BP98" s="73">
        <v>180436</v>
      </c>
      <c r="BQ98" s="73">
        <v>34047</v>
      </c>
      <c r="BR98" s="73">
        <v>4271851</v>
      </c>
      <c r="BS98" s="73">
        <v>31880</v>
      </c>
      <c r="BT98" s="73">
        <v>271173</v>
      </c>
      <c r="BU98" s="73">
        <v>73288</v>
      </c>
      <c r="BV98" s="73">
        <v>16845</v>
      </c>
      <c r="BW98" s="73">
        <v>80824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189</v>
      </c>
      <c r="F99" s="184"/>
      <c r="G99" s="66">
        <f>HLOOKUP($E$3,$P$3:$CE$269,O99,FALSE)</f>
        <v>159</v>
      </c>
      <c r="H99" s="121">
        <f>'Model Inputs'!H16</f>
        <v>159</v>
      </c>
      <c r="I99" s="122">
        <f>'Model Inputs'!I16</f>
        <v>159</v>
      </c>
      <c r="J99" s="122">
        <f>'Model Inputs'!J16</f>
        <v>159</v>
      </c>
      <c r="K99" s="122">
        <f>'Model Inputs'!K16</f>
        <v>159</v>
      </c>
      <c r="L99" s="122">
        <f>'Model Inputs'!L16</f>
        <v>159</v>
      </c>
      <c r="M99" s="123">
        <f>'Model Inputs'!M16</f>
        <v>159</v>
      </c>
      <c r="N99" s="158">
        <v>6</v>
      </c>
      <c r="O99" s="72">
        <v>97</v>
      </c>
      <c r="P99" s="72">
        <v>0</v>
      </c>
      <c r="Q99" s="116">
        <v>49610</v>
      </c>
      <c r="R99" s="116">
        <v>2166</v>
      </c>
      <c r="S99" s="116">
        <v>92</v>
      </c>
      <c r="T99" s="116">
        <v>773</v>
      </c>
      <c r="U99" s="116">
        <v>515</v>
      </c>
      <c r="V99" s="116">
        <v>1539</v>
      </c>
      <c r="W99" s="116">
        <v>1602</v>
      </c>
      <c r="X99" s="145">
        <v>159</v>
      </c>
      <c r="Y99" s="116">
        <v>54</v>
      </c>
      <c r="Z99" s="116">
        <v>36</v>
      </c>
      <c r="AA99" s="116">
        <v>165</v>
      </c>
      <c r="AB99" s="116">
        <v>3823</v>
      </c>
      <c r="AC99" s="116">
        <v>1523</v>
      </c>
      <c r="AD99" s="116">
        <v>3083</v>
      </c>
      <c r="AE99" s="116">
        <v>4690</v>
      </c>
      <c r="AF99" s="116">
        <v>371</v>
      </c>
      <c r="AG99" s="116">
        <v>437</v>
      </c>
      <c r="AH99" s="116">
        <v>141</v>
      </c>
      <c r="AI99" s="116">
        <v>1616</v>
      </c>
      <c r="AJ99" s="116">
        <v>261</v>
      </c>
      <c r="AK99" s="116">
        <v>81</v>
      </c>
      <c r="AL99" s="73">
        <v>1015</v>
      </c>
      <c r="AM99" s="73">
        <v>689</v>
      </c>
      <c r="AN99" s="73">
        <v>1686</v>
      </c>
      <c r="AO99" s="73">
        <v>97</v>
      </c>
      <c r="AP99" s="73">
        <v>21</v>
      </c>
      <c r="AQ99" s="73">
        <v>71</v>
      </c>
      <c r="AR99" s="73">
        <v>123139</v>
      </c>
      <c r="AS99" s="73">
        <v>5836</v>
      </c>
      <c r="AT99" s="73">
        <v>1455</v>
      </c>
      <c r="AU99" s="73">
        <v>335</v>
      </c>
      <c r="AV99" s="73">
        <v>1980</v>
      </c>
      <c r="AW99" s="73">
        <v>221</v>
      </c>
      <c r="AX99" s="73">
        <v>358</v>
      </c>
      <c r="AY99" s="73">
        <v>3060</v>
      </c>
      <c r="AZ99" s="73">
        <v>2723</v>
      </c>
      <c r="BA99" s="73">
        <v>1028</v>
      </c>
      <c r="BB99" s="73">
        <v>3212</v>
      </c>
      <c r="BC99" s="73">
        <v>368</v>
      </c>
      <c r="BD99" s="73">
        <v>573</v>
      </c>
      <c r="BE99" s="73">
        <v>370</v>
      </c>
      <c r="BF99" s="73">
        <v>1914</v>
      </c>
      <c r="BG99" s="73">
        <v>221</v>
      </c>
      <c r="BH99" s="73">
        <v>244</v>
      </c>
      <c r="BI99" s="73">
        <v>1010</v>
      </c>
      <c r="BJ99" s="73">
        <v>510</v>
      </c>
      <c r="BK99" s="73">
        <v>573</v>
      </c>
      <c r="BL99" s="73">
        <v>738</v>
      </c>
      <c r="BM99" s="73">
        <v>81</v>
      </c>
      <c r="BN99" s="73">
        <v>107</v>
      </c>
      <c r="BO99" s="73">
        <v>712</v>
      </c>
      <c r="BP99" s="73">
        <v>1268</v>
      </c>
      <c r="BQ99" s="73">
        <v>132</v>
      </c>
      <c r="BR99" s="73">
        <v>28887</v>
      </c>
      <c r="BS99" s="73">
        <v>286</v>
      </c>
      <c r="BT99" s="73">
        <v>1648</v>
      </c>
      <c r="BU99" s="73">
        <v>490</v>
      </c>
      <c r="BV99" s="73">
        <v>208</v>
      </c>
      <c r="BW99" s="73">
        <v>560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116">
        <v>0</v>
      </c>
      <c r="R100" s="116">
        <v>0</v>
      </c>
      <c r="S100" s="116">
        <v>0</v>
      </c>
      <c r="T100" s="116">
        <v>0</v>
      </c>
      <c r="U100" s="116">
        <v>0</v>
      </c>
      <c r="V100" s="116">
        <v>0</v>
      </c>
      <c r="W100" s="116">
        <v>0</v>
      </c>
      <c r="X100" s="145">
        <v>0</v>
      </c>
      <c r="Y100" s="116">
        <v>0</v>
      </c>
      <c r="Z100" s="116">
        <v>0</v>
      </c>
      <c r="AA100" s="116">
        <v>0</v>
      </c>
      <c r="AB100" s="116">
        <v>0</v>
      </c>
      <c r="AC100" s="116">
        <v>0</v>
      </c>
      <c r="AD100" s="116">
        <v>0</v>
      </c>
      <c r="AE100" s="116">
        <v>0</v>
      </c>
      <c r="AF100" s="116">
        <v>0</v>
      </c>
      <c r="AG100" s="116">
        <v>0</v>
      </c>
      <c r="AH100" s="116">
        <v>0</v>
      </c>
      <c r="AI100" s="116">
        <v>0</v>
      </c>
      <c r="AJ100" s="116">
        <v>0</v>
      </c>
      <c r="AK100" s="116">
        <v>0</v>
      </c>
      <c r="AL100" s="73">
        <v>0</v>
      </c>
      <c r="AM100" s="73">
        <v>0</v>
      </c>
      <c r="AN100" s="73">
        <v>0</v>
      </c>
      <c r="AO100" s="73">
        <v>0</v>
      </c>
      <c r="AP100" s="73">
        <v>0</v>
      </c>
      <c r="AQ100" s="73">
        <v>0</v>
      </c>
      <c r="AR100" s="73">
        <v>0</v>
      </c>
      <c r="AS100" s="73">
        <v>0</v>
      </c>
      <c r="AT100" s="73">
        <v>0</v>
      </c>
      <c r="AU100" s="73">
        <v>0</v>
      </c>
      <c r="AV100" s="73">
        <v>0</v>
      </c>
      <c r="AW100" s="73">
        <v>0</v>
      </c>
      <c r="AX100" s="73">
        <v>0</v>
      </c>
      <c r="AY100" s="73">
        <v>0</v>
      </c>
      <c r="AZ100" s="73">
        <v>0</v>
      </c>
      <c r="BA100" s="73">
        <v>0</v>
      </c>
      <c r="BB100" s="73">
        <v>0</v>
      </c>
      <c r="BC100" s="73">
        <v>0</v>
      </c>
      <c r="BD100" s="73">
        <v>0</v>
      </c>
      <c r="BE100" s="73">
        <v>0</v>
      </c>
      <c r="BF100" s="73">
        <v>0</v>
      </c>
      <c r="BG100" s="73">
        <v>0</v>
      </c>
      <c r="BH100" s="73">
        <v>0</v>
      </c>
      <c r="BI100" s="73">
        <v>0</v>
      </c>
      <c r="BJ100" s="73">
        <v>0</v>
      </c>
      <c r="BK100" s="73">
        <v>0</v>
      </c>
      <c r="BL100" s="73">
        <v>0</v>
      </c>
      <c r="BM100" s="73">
        <v>0</v>
      </c>
      <c r="BN100" s="73">
        <v>0</v>
      </c>
      <c r="BO100" s="73">
        <v>0</v>
      </c>
      <c r="BP100" s="73">
        <v>0</v>
      </c>
      <c r="BQ100" s="73">
        <v>0</v>
      </c>
      <c r="BR100" s="73">
        <v>0</v>
      </c>
      <c r="BS100" s="73">
        <v>0</v>
      </c>
      <c r="BT100" s="73">
        <v>0</v>
      </c>
      <c r="BU100" s="73">
        <v>0</v>
      </c>
      <c r="BV100" s="73">
        <v>0</v>
      </c>
      <c r="BW100" s="73">
        <v>0</v>
      </c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116">
        <v>0</v>
      </c>
      <c r="R101" s="116">
        <v>0</v>
      </c>
      <c r="S101" s="116">
        <v>0</v>
      </c>
      <c r="T101" s="116">
        <v>0</v>
      </c>
      <c r="U101" s="116">
        <v>0</v>
      </c>
      <c r="V101" s="116">
        <v>0</v>
      </c>
      <c r="W101" s="116">
        <v>0</v>
      </c>
      <c r="X101" s="145">
        <v>0</v>
      </c>
      <c r="Y101" s="116">
        <v>0</v>
      </c>
      <c r="Z101" s="116">
        <v>0</v>
      </c>
      <c r="AA101" s="116">
        <v>0</v>
      </c>
      <c r="AB101" s="116">
        <v>0</v>
      </c>
      <c r="AC101" s="116">
        <v>0</v>
      </c>
      <c r="AD101" s="116">
        <v>0</v>
      </c>
      <c r="AE101" s="116">
        <v>0</v>
      </c>
      <c r="AF101" s="116">
        <v>0</v>
      </c>
      <c r="AG101" s="116">
        <v>0</v>
      </c>
      <c r="AH101" s="116">
        <v>0</v>
      </c>
      <c r="AI101" s="116">
        <v>0</v>
      </c>
      <c r="AJ101" s="116">
        <v>0</v>
      </c>
      <c r="AK101" s="116">
        <v>0</v>
      </c>
      <c r="AL101" s="73">
        <v>0</v>
      </c>
      <c r="AM101" s="73">
        <v>0</v>
      </c>
      <c r="AN101" s="73">
        <v>0</v>
      </c>
      <c r="AO101" s="73">
        <v>0</v>
      </c>
      <c r="AP101" s="73">
        <v>0</v>
      </c>
      <c r="AQ101" s="73">
        <v>0</v>
      </c>
      <c r="AR101" s="73">
        <v>0</v>
      </c>
      <c r="AS101" s="73">
        <v>0</v>
      </c>
      <c r="AT101" s="73">
        <v>0</v>
      </c>
      <c r="AU101" s="73">
        <v>0</v>
      </c>
      <c r="AV101" s="73">
        <v>0</v>
      </c>
      <c r="AW101" s="73">
        <v>0</v>
      </c>
      <c r="AX101" s="73">
        <v>0</v>
      </c>
      <c r="AY101" s="73">
        <v>0</v>
      </c>
      <c r="AZ101" s="73">
        <v>0</v>
      </c>
      <c r="BA101" s="73">
        <v>0</v>
      </c>
      <c r="BB101" s="73">
        <v>0</v>
      </c>
      <c r="BC101" s="73">
        <v>0</v>
      </c>
      <c r="BD101" s="73">
        <v>0</v>
      </c>
      <c r="BE101" s="73">
        <v>0</v>
      </c>
      <c r="BF101" s="73">
        <v>0</v>
      </c>
      <c r="BG101" s="73">
        <v>0</v>
      </c>
      <c r="BH101" s="73">
        <v>0</v>
      </c>
      <c r="BI101" s="73">
        <v>0</v>
      </c>
      <c r="BJ101" s="73">
        <v>0</v>
      </c>
      <c r="BK101" s="73">
        <v>0</v>
      </c>
      <c r="BL101" s="73">
        <v>0</v>
      </c>
      <c r="BM101" s="73">
        <v>0</v>
      </c>
      <c r="BN101" s="73">
        <v>0</v>
      </c>
      <c r="BO101" s="73">
        <v>0</v>
      </c>
      <c r="BP101" s="73">
        <v>0</v>
      </c>
      <c r="BQ101" s="73">
        <v>0</v>
      </c>
      <c r="BR101" s="73">
        <v>0</v>
      </c>
      <c r="BS101" s="73">
        <v>0</v>
      </c>
      <c r="BT101" s="73">
        <v>0</v>
      </c>
      <c r="BU101" s="73">
        <v>0</v>
      </c>
      <c r="BV101" s="73">
        <v>0</v>
      </c>
      <c r="BW101" s="73">
        <v>0</v>
      </c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15" t="s">
        <v>190</v>
      </c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6"/>
      <c r="N102" s="158"/>
      <c r="O102" s="72">
        <v>100</v>
      </c>
      <c r="P102" s="72">
        <v>0</v>
      </c>
      <c r="Q102" s="116">
        <v>0</v>
      </c>
      <c r="R102" s="116">
        <v>0</v>
      </c>
      <c r="S102" s="116">
        <v>0</v>
      </c>
      <c r="T102" s="116">
        <v>0</v>
      </c>
      <c r="U102" s="116">
        <v>0</v>
      </c>
      <c r="V102" s="116">
        <v>0</v>
      </c>
      <c r="W102" s="116">
        <v>0</v>
      </c>
      <c r="X102" s="145">
        <v>0</v>
      </c>
      <c r="Y102" s="116">
        <v>0</v>
      </c>
      <c r="Z102" s="116">
        <v>0</v>
      </c>
      <c r="AA102" s="116">
        <v>0</v>
      </c>
      <c r="AB102" s="116">
        <v>0</v>
      </c>
      <c r="AC102" s="116">
        <v>0</v>
      </c>
      <c r="AD102" s="116">
        <v>0</v>
      </c>
      <c r="AE102" s="116">
        <v>0</v>
      </c>
      <c r="AF102" s="116">
        <v>0</v>
      </c>
      <c r="AG102" s="116">
        <v>0</v>
      </c>
      <c r="AH102" s="116">
        <v>0</v>
      </c>
      <c r="AI102" s="116">
        <v>0</v>
      </c>
      <c r="AJ102" s="116">
        <v>0</v>
      </c>
      <c r="AK102" s="116">
        <v>0</v>
      </c>
      <c r="AL102" s="73">
        <v>0</v>
      </c>
      <c r="AM102" s="73">
        <v>0</v>
      </c>
      <c r="AN102" s="73">
        <v>0</v>
      </c>
      <c r="AO102" s="73">
        <v>0</v>
      </c>
      <c r="AP102" s="73">
        <v>0</v>
      </c>
      <c r="AQ102" s="73">
        <v>0</v>
      </c>
      <c r="AR102" s="73">
        <v>0</v>
      </c>
      <c r="AS102" s="73">
        <v>0</v>
      </c>
      <c r="AT102" s="73">
        <v>0</v>
      </c>
      <c r="AU102" s="73">
        <v>0</v>
      </c>
      <c r="AV102" s="73">
        <v>0</v>
      </c>
      <c r="AW102" s="73">
        <v>0</v>
      </c>
      <c r="AX102" s="73">
        <v>0</v>
      </c>
      <c r="AY102" s="73">
        <v>0</v>
      </c>
      <c r="AZ102" s="73">
        <v>0</v>
      </c>
      <c r="BA102" s="73">
        <v>0</v>
      </c>
      <c r="BB102" s="73">
        <v>0</v>
      </c>
      <c r="BC102" s="73">
        <v>0</v>
      </c>
      <c r="BD102" s="73">
        <v>0</v>
      </c>
      <c r="BE102" s="73">
        <v>0</v>
      </c>
      <c r="BF102" s="73">
        <v>0</v>
      </c>
      <c r="BG102" s="73">
        <v>0</v>
      </c>
      <c r="BH102" s="73">
        <v>0</v>
      </c>
      <c r="BI102" s="73">
        <v>0</v>
      </c>
      <c r="BJ102" s="73">
        <v>0</v>
      </c>
      <c r="BK102" s="73">
        <v>0</v>
      </c>
      <c r="BL102" s="73">
        <v>0</v>
      </c>
      <c r="BM102" s="73">
        <v>0</v>
      </c>
      <c r="BN102" s="73">
        <v>0</v>
      </c>
      <c r="BO102" s="73">
        <v>0</v>
      </c>
      <c r="BP102" s="73">
        <v>0</v>
      </c>
      <c r="BQ102" s="73">
        <v>0</v>
      </c>
      <c r="BR102" s="73">
        <v>0</v>
      </c>
      <c r="BS102" s="73">
        <v>0</v>
      </c>
      <c r="BT102" s="73">
        <v>0</v>
      </c>
      <c r="BU102" s="73">
        <v>0</v>
      </c>
      <c r="BV102" s="73">
        <v>0</v>
      </c>
      <c r="BW102" s="73">
        <v>0</v>
      </c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116">
        <v>0</v>
      </c>
      <c r="R103" s="116">
        <v>0</v>
      </c>
      <c r="S103" s="116">
        <v>0</v>
      </c>
      <c r="T103" s="116">
        <v>0</v>
      </c>
      <c r="U103" s="116">
        <v>0</v>
      </c>
      <c r="V103" s="116">
        <v>0</v>
      </c>
      <c r="W103" s="116">
        <v>0</v>
      </c>
      <c r="X103" s="145">
        <v>0</v>
      </c>
      <c r="Y103" s="116">
        <v>0</v>
      </c>
      <c r="Z103" s="116">
        <v>0</v>
      </c>
      <c r="AA103" s="116">
        <v>0</v>
      </c>
      <c r="AB103" s="116">
        <v>0</v>
      </c>
      <c r="AC103" s="116">
        <v>0</v>
      </c>
      <c r="AD103" s="116">
        <v>0</v>
      </c>
      <c r="AE103" s="116">
        <v>0</v>
      </c>
      <c r="AF103" s="116">
        <v>0</v>
      </c>
      <c r="AG103" s="116">
        <v>0</v>
      </c>
      <c r="AH103" s="116">
        <v>0</v>
      </c>
      <c r="AI103" s="116">
        <v>0</v>
      </c>
      <c r="AJ103" s="116">
        <v>0</v>
      </c>
      <c r="AK103" s="116">
        <v>0</v>
      </c>
      <c r="AL103" s="73">
        <v>0</v>
      </c>
      <c r="AM103" s="73">
        <v>0</v>
      </c>
      <c r="AN103" s="73">
        <v>0</v>
      </c>
      <c r="AO103" s="73">
        <v>0</v>
      </c>
      <c r="AP103" s="73">
        <v>0</v>
      </c>
      <c r="AQ103" s="73">
        <v>0</v>
      </c>
      <c r="AR103" s="73">
        <v>0</v>
      </c>
      <c r="AS103" s="73">
        <v>0</v>
      </c>
      <c r="AT103" s="73">
        <v>0</v>
      </c>
      <c r="AU103" s="73">
        <v>0</v>
      </c>
      <c r="AV103" s="73">
        <v>0</v>
      </c>
      <c r="AW103" s="73">
        <v>0</v>
      </c>
      <c r="AX103" s="73">
        <v>0</v>
      </c>
      <c r="AY103" s="73">
        <v>0</v>
      </c>
      <c r="AZ103" s="73">
        <v>0</v>
      </c>
      <c r="BA103" s="73">
        <v>0</v>
      </c>
      <c r="BB103" s="73">
        <v>0</v>
      </c>
      <c r="BC103" s="73">
        <v>0</v>
      </c>
      <c r="BD103" s="73">
        <v>0</v>
      </c>
      <c r="BE103" s="73">
        <v>0</v>
      </c>
      <c r="BF103" s="73">
        <v>0</v>
      </c>
      <c r="BG103" s="73">
        <v>0</v>
      </c>
      <c r="BH103" s="73">
        <v>0</v>
      </c>
      <c r="BI103" s="73">
        <v>0</v>
      </c>
      <c r="BJ103" s="73">
        <v>0</v>
      </c>
      <c r="BK103" s="73">
        <v>0</v>
      </c>
      <c r="BL103" s="73">
        <v>0</v>
      </c>
      <c r="BM103" s="73">
        <v>0</v>
      </c>
      <c r="BN103" s="73">
        <v>0</v>
      </c>
      <c r="BO103" s="73">
        <v>0</v>
      </c>
      <c r="BP103" s="73">
        <v>0</v>
      </c>
      <c r="BQ103" s="73">
        <v>0</v>
      </c>
      <c r="BR103" s="73">
        <v>0</v>
      </c>
      <c r="BS103" s="73">
        <v>0</v>
      </c>
      <c r="BT103" s="73">
        <v>0</v>
      </c>
      <c r="BU103" s="73">
        <v>0</v>
      </c>
      <c r="BV103" s="73">
        <v>0</v>
      </c>
      <c r="BW103" s="73">
        <v>0</v>
      </c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116">
        <v>0</v>
      </c>
      <c r="R104" s="116">
        <v>0</v>
      </c>
      <c r="S104" s="116">
        <v>0</v>
      </c>
      <c r="T104" s="116">
        <v>0</v>
      </c>
      <c r="U104" s="116">
        <v>0</v>
      </c>
      <c r="V104" s="116">
        <v>0</v>
      </c>
      <c r="W104" s="116">
        <v>0</v>
      </c>
      <c r="X104" s="145">
        <v>0</v>
      </c>
      <c r="Y104" s="116">
        <v>0</v>
      </c>
      <c r="Z104" s="116">
        <v>0</v>
      </c>
      <c r="AA104" s="116">
        <v>0</v>
      </c>
      <c r="AB104" s="116">
        <v>0</v>
      </c>
      <c r="AC104" s="116">
        <v>0</v>
      </c>
      <c r="AD104" s="116">
        <v>0</v>
      </c>
      <c r="AE104" s="116">
        <v>0</v>
      </c>
      <c r="AF104" s="116">
        <v>0</v>
      </c>
      <c r="AG104" s="116">
        <v>0</v>
      </c>
      <c r="AH104" s="116">
        <v>0</v>
      </c>
      <c r="AI104" s="116">
        <v>0</v>
      </c>
      <c r="AJ104" s="116">
        <v>0</v>
      </c>
      <c r="AK104" s="116">
        <v>0</v>
      </c>
      <c r="AL104" s="73">
        <v>0</v>
      </c>
      <c r="AM104" s="73">
        <v>0</v>
      </c>
      <c r="AN104" s="73">
        <v>0</v>
      </c>
      <c r="AO104" s="73">
        <v>0</v>
      </c>
      <c r="AP104" s="73">
        <v>0</v>
      </c>
      <c r="AQ104" s="73">
        <v>0</v>
      </c>
      <c r="AR104" s="73">
        <v>0</v>
      </c>
      <c r="AS104" s="73">
        <v>0</v>
      </c>
      <c r="AT104" s="73">
        <v>0</v>
      </c>
      <c r="AU104" s="73">
        <v>0</v>
      </c>
      <c r="AV104" s="73">
        <v>0</v>
      </c>
      <c r="AW104" s="73">
        <v>0</v>
      </c>
      <c r="AX104" s="73">
        <v>0</v>
      </c>
      <c r="AY104" s="73">
        <v>0</v>
      </c>
      <c r="AZ104" s="73">
        <v>0</v>
      </c>
      <c r="BA104" s="73">
        <v>0</v>
      </c>
      <c r="BB104" s="73">
        <v>0</v>
      </c>
      <c r="BC104" s="73">
        <v>0</v>
      </c>
      <c r="BD104" s="73">
        <v>0</v>
      </c>
      <c r="BE104" s="73">
        <v>0</v>
      </c>
      <c r="BF104" s="73">
        <v>0</v>
      </c>
      <c r="BG104" s="73">
        <v>0</v>
      </c>
      <c r="BH104" s="73">
        <v>0</v>
      </c>
      <c r="BI104" s="73">
        <v>0</v>
      </c>
      <c r="BJ104" s="73">
        <v>0</v>
      </c>
      <c r="BK104" s="73">
        <v>0</v>
      </c>
      <c r="BL104" s="73">
        <v>0</v>
      </c>
      <c r="BM104" s="73">
        <v>0</v>
      </c>
      <c r="BN104" s="73">
        <v>0</v>
      </c>
      <c r="BO104" s="73">
        <v>0</v>
      </c>
      <c r="BP104" s="73">
        <v>0</v>
      </c>
      <c r="BQ104" s="73">
        <v>0</v>
      </c>
      <c r="BR104" s="73">
        <v>0</v>
      </c>
      <c r="BS104" s="73">
        <v>0</v>
      </c>
      <c r="BT104" s="73">
        <v>0</v>
      </c>
      <c r="BU104" s="73">
        <v>0</v>
      </c>
      <c r="BV104" s="73">
        <v>0</v>
      </c>
      <c r="BW104" s="73">
        <v>0</v>
      </c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191</v>
      </c>
      <c r="D105" s="8"/>
      <c r="E105"/>
      <c r="O105" s="72">
        <v>103</v>
      </c>
      <c r="P105" s="72">
        <v>0</v>
      </c>
      <c r="Q105" s="116">
        <v>0</v>
      </c>
      <c r="R105" s="116">
        <v>0</v>
      </c>
      <c r="S105" s="116">
        <v>0</v>
      </c>
      <c r="T105" s="116">
        <v>0</v>
      </c>
      <c r="U105" s="116">
        <v>0</v>
      </c>
      <c r="V105" s="116">
        <v>0</v>
      </c>
      <c r="W105" s="116">
        <v>0</v>
      </c>
      <c r="X105" s="145">
        <v>0</v>
      </c>
      <c r="Y105" s="116">
        <v>0</v>
      </c>
      <c r="Z105" s="116">
        <v>0</v>
      </c>
      <c r="AA105" s="116">
        <v>0</v>
      </c>
      <c r="AB105" s="116">
        <v>0</v>
      </c>
      <c r="AC105" s="116">
        <v>0</v>
      </c>
      <c r="AD105" s="116">
        <v>0</v>
      </c>
      <c r="AE105" s="116">
        <v>0</v>
      </c>
      <c r="AF105" s="116">
        <v>0</v>
      </c>
      <c r="AG105" s="116">
        <v>0</v>
      </c>
      <c r="AH105" s="116">
        <v>0</v>
      </c>
      <c r="AI105" s="116">
        <v>0</v>
      </c>
      <c r="AJ105" s="116">
        <v>0</v>
      </c>
      <c r="AK105" s="116">
        <v>0</v>
      </c>
      <c r="AL105" s="73">
        <v>0</v>
      </c>
      <c r="AM105" s="73">
        <v>0</v>
      </c>
      <c r="AN105" s="73">
        <v>0</v>
      </c>
      <c r="AO105" s="73">
        <v>0</v>
      </c>
      <c r="AP105" s="73">
        <v>0</v>
      </c>
      <c r="AQ105" s="73">
        <v>0</v>
      </c>
      <c r="AR105" s="73">
        <v>0</v>
      </c>
      <c r="AS105" s="73">
        <v>0</v>
      </c>
      <c r="AT105" s="73">
        <v>0</v>
      </c>
      <c r="AU105" s="73">
        <v>0</v>
      </c>
      <c r="AV105" s="73">
        <v>0</v>
      </c>
      <c r="AW105" s="73">
        <v>0</v>
      </c>
      <c r="AX105" s="73">
        <v>0</v>
      </c>
      <c r="AY105" s="73">
        <v>0</v>
      </c>
      <c r="AZ105" s="73">
        <v>0</v>
      </c>
      <c r="BA105" s="73">
        <v>0</v>
      </c>
      <c r="BB105" s="73">
        <v>0</v>
      </c>
      <c r="BC105" s="73">
        <v>0</v>
      </c>
      <c r="BD105" s="73">
        <v>0</v>
      </c>
      <c r="BE105" s="73">
        <v>0</v>
      </c>
      <c r="BF105" s="73">
        <v>0</v>
      </c>
      <c r="BG105" s="73">
        <v>0</v>
      </c>
      <c r="BH105" s="73">
        <v>0</v>
      </c>
      <c r="BI105" s="73">
        <v>0</v>
      </c>
      <c r="BJ105" s="73">
        <v>0</v>
      </c>
      <c r="BK105" s="73">
        <v>0</v>
      </c>
      <c r="BL105" s="73">
        <v>0</v>
      </c>
      <c r="BM105" s="73">
        <v>0</v>
      </c>
      <c r="BN105" s="73">
        <v>0</v>
      </c>
      <c r="BO105" s="73">
        <v>0</v>
      </c>
      <c r="BP105" s="73">
        <v>0</v>
      </c>
      <c r="BQ105" s="73">
        <v>0</v>
      </c>
      <c r="BR105" s="73">
        <v>0</v>
      </c>
      <c r="BS105" s="73">
        <v>0</v>
      </c>
      <c r="BT105" s="73">
        <v>0</v>
      </c>
      <c r="BU105" s="73">
        <v>0</v>
      </c>
      <c r="BV105" s="73">
        <v>0</v>
      </c>
      <c r="BW105" s="73">
        <v>0</v>
      </c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Q106" s="116">
        <v>0</v>
      </c>
      <c r="R106" s="116">
        <v>0</v>
      </c>
      <c r="S106" s="116">
        <v>0</v>
      </c>
      <c r="T106" s="116">
        <v>0</v>
      </c>
      <c r="U106" s="116">
        <v>0</v>
      </c>
      <c r="V106" s="116">
        <v>0</v>
      </c>
      <c r="W106" s="116">
        <v>0</v>
      </c>
      <c r="X106" s="145">
        <v>0</v>
      </c>
      <c r="Y106" s="116">
        <v>0</v>
      </c>
      <c r="Z106" s="116">
        <v>0</v>
      </c>
      <c r="AA106" s="116">
        <v>0</v>
      </c>
      <c r="AB106" s="116">
        <v>0</v>
      </c>
      <c r="AC106" s="116">
        <v>0</v>
      </c>
      <c r="AD106" s="116">
        <v>0</v>
      </c>
      <c r="AE106" s="116">
        <v>0</v>
      </c>
      <c r="AF106" s="116">
        <v>0</v>
      </c>
      <c r="AG106" s="116">
        <v>0</v>
      </c>
      <c r="AH106" s="116">
        <v>0</v>
      </c>
      <c r="AI106" s="116">
        <v>0</v>
      </c>
      <c r="AJ106" s="116">
        <v>0</v>
      </c>
      <c r="AK106" s="116">
        <v>0</v>
      </c>
      <c r="AL106" s="73">
        <v>0</v>
      </c>
      <c r="AM106" s="73">
        <v>0</v>
      </c>
      <c r="AN106" s="73">
        <v>0</v>
      </c>
      <c r="AO106" s="73">
        <v>0</v>
      </c>
      <c r="AP106" s="73">
        <v>0</v>
      </c>
      <c r="AQ106" s="73">
        <v>0</v>
      </c>
      <c r="AR106" s="73">
        <v>0</v>
      </c>
      <c r="AS106" s="73">
        <v>0</v>
      </c>
      <c r="AT106" s="73">
        <v>0</v>
      </c>
      <c r="AU106" s="73">
        <v>0</v>
      </c>
      <c r="AV106" s="73">
        <v>0</v>
      </c>
      <c r="AW106" s="73">
        <v>0</v>
      </c>
      <c r="AX106" s="73">
        <v>0</v>
      </c>
      <c r="AY106" s="73">
        <v>0</v>
      </c>
      <c r="AZ106" s="73">
        <v>0</v>
      </c>
      <c r="BA106" s="73">
        <v>0</v>
      </c>
      <c r="BB106" s="73">
        <v>0</v>
      </c>
      <c r="BC106" s="73">
        <v>0</v>
      </c>
      <c r="BD106" s="73">
        <v>0</v>
      </c>
      <c r="BE106" s="73">
        <v>0</v>
      </c>
      <c r="BF106" s="73">
        <v>0</v>
      </c>
      <c r="BG106" s="73">
        <v>0</v>
      </c>
      <c r="BH106" s="73">
        <v>0</v>
      </c>
      <c r="BI106" s="73">
        <v>0</v>
      </c>
      <c r="BJ106" s="73">
        <v>0</v>
      </c>
      <c r="BK106" s="73">
        <v>0</v>
      </c>
      <c r="BL106" s="73">
        <v>0</v>
      </c>
      <c r="BM106" s="73">
        <v>0</v>
      </c>
      <c r="BN106" s="73">
        <v>0</v>
      </c>
      <c r="BO106" s="73">
        <v>0</v>
      </c>
      <c r="BP106" s="73">
        <v>0</v>
      </c>
      <c r="BQ106" s="73">
        <v>0</v>
      </c>
      <c r="BR106" s="73">
        <v>0</v>
      </c>
      <c r="BS106" s="73">
        <v>0</v>
      </c>
      <c r="BT106" s="73">
        <v>0</v>
      </c>
      <c r="BU106" s="73">
        <v>0</v>
      </c>
      <c r="BV106" s="73">
        <v>0</v>
      </c>
      <c r="BW106" s="73">
        <v>0</v>
      </c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192</v>
      </c>
      <c r="E107"/>
      <c r="F107" s="184"/>
      <c r="G107" s="15">
        <f>HLOOKUP($E$3,$P$3:$CE$269,O107,FALSE)</f>
        <v>2602316.9699999993</v>
      </c>
      <c r="H107" s="15">
        <f t="shared" ref="H107:K107" si="5">H89</f>
        <v>2407297.41</v>
      </c>
      <c r="I107" s="15">
        <f t="shared" si="5"/>
        <v>2402402.2999999998</v>
      </c>
      <c r="J107" s="15">
        <f t="shared" si="5"/>
        <v>2668396.1500000004</v>
      </c>
      <c r="K107" s="15">
        <f t="shared" si="5"/>
        <v>2725367.6900000004</v>
      </c>
      <c r="L107" s="15">
        <f t="shared" ref="L107:M107" si="6">L89</f>
        <v>2901569.18</v>
      </c>
      <c r="M107" s="15">
        <f t="shared" si="6"/>
        <v>3085520.18</v>
      </c>
      <c r="O107" s="72">
        <v>105</v>
      </c>
      <c r="P107" s="72">
        <v>0</v>
      </c>
      <c r="Q107" s="116">
        <v>257552392.22999999</v>
      </c>
      <c r="R107" s="116">
        <v>11990934.029999999</v>
      </c>
      <c r="S107" s="116">
        <v>1083377.24</v>
      </c>
      <c r="T107" s="116">
        <v>13313535.220000001</v>
      </c>
      <c r="U107" s="116">
        <v>10071915.239999998</v>
      </c>
      <c r="V107" s="116">
        <v>19043935.529999997</v>
      </c>
      <c r="W107" s="116">
        <v>10005215.690000001</v>
      </c>
      <c r="X107" s="145">
        <v>2602316.9699999993</v>
      </c>
      <c r="Y107" s="116">
        <v>819047.94000000006</v>
      </c>
      <c r="Z107" s="116">
        <v>691107.49</v>
      </c>
      <c r="AA107" s="116">
        <v>2787807.9099999992</v>
      </c>
      <c r="AB107" s="116">
        <v>30126188.090000007</v>
      </c>
      <c r="AC107" s="116">
        <v>18361849.140000001</v>
      </c>
      <c r="AD107" s="116">
        <v>13298367.649999999</v>
      </c>
      <c r="AE107" s="116">
        <v>24432744.719999999</v>
      </c>
      <c r="AF107" s="116">
        <v>6529882.9100000001</v>
      </c>
      <c r="AG107" s="116">
        <v>7261721.5700000003</v>
      </c>
      <c r="AH107" s="116">
        <v>1709667.17</v>
      </c>
      <c r="AI107" s="116">
        <v>7356412.9500000002</v>
      </c>
      <c r="AJ107" s="116">
        <v>5855853.1500000013</v>
      </c>
      <c r="AK107" s="116">
        <v>1629255.6199999996</v>
      </c>
      <c r="AL107" s="73">
        <v>14566545.779999999</v>
      </c>
      <c r="AM107" s="73">
        <v>3151551.19</v>
      </c>
      <c r="AN107" s="73">
        <v>6215697.0300000012</v>
      </c>
      <c r="AO107" s="73">
        <v>1086335.3699999999</v>
      </c>
      <c r="AP107" s="73">
        <v>506164.25999999995</v>
      </c>
      <c r="AQ107" s="73">
        <v>991637.79999999993</v>
      </c>
      <c r="AR107" s="73">
        <v>538618194.63</v>
      </c>
      <c r="AS107" s="73">
        <v>78332370.787500009</v>
      </c>
      <c r="AT107" s="73">
        <v>5765660.6499999994</v>
      </c>
      <c r="AU107" s="73">
        <v>6960489.3200000003</v>
      </c>
      <c r="AV107" s="73">
        <v>17521849.060000002</v>
      </c>
      <c r="AW107" s="73">
        <v>2618296.11</v>
      </c>
      <c r="AX107" s="73">
        <v>4991820.18</v>
      </c>
      <c r="AY107" s="73">
        <v>37864464.18</v>
      </c>
      <c r="AZ107" s="73">
        <v>9936414</v>
      </c>
      <c r="BA107" s="73">
        <v>12351094.149999999</v>
      </c>
      <c r="BB107" s="73">
        <v>18348752.419999998</v>
      </c>
      <c r="BC107" s="73">
        <v>2774719.53</v>
      </c>
      <c r="BD107" s="73">
        <v>6567534.0700000003</v>
      </c>
      <c r="BE107" s="73">
        <v>2790464.4935000003</v>
      </c>
      <c r="BF107" s="73">
        <v>17906961.610000003</v>
      </c>
      <c r="BG107" s="73">
        <v>3419293.9399999995</v>
      </c>
      <c r="BH107" s="73">
        <v>4906135</v>
      </c>
      <c r="BI107" s="73">
        <v>12607249.100000001</v>
      </c>
      <c r="BJ107" s="73">
        <v>3337203.24</v>
      </c>
      <c r="BK107" s="73">
        <v>8467413.4199999999</v>
      </c>
      <c r="BL107" s="73">
        <v>10740394.32</v>
      </c>
      <c r="BM107" s="73">
        <v>1355865.11</v>
      </c>
      <c r="BN107" s="73">
        <v>2242574.36</v>
      </c>
      <c r="BO107" s="73">
        <v>1546223.81</v>
      </c>
      <c r="BP107" s="73">
        <v>16857003.66</v>
      </c>
      <c r="BQ107" s="73">
        <v>2767763.0200000005</v>
      </c>
      <c r="BR107" s="73">
        <v>253196236.09999999</v>
      </c>
      <c r="BS107" s="73">
        <v>3432077.8199999989</v>
      </c>
      <c r="BT107" s="73">
        <v>13878886.42</v>
      </c>
      <c r="BU107" s="73">
        <v>6757918.0299999993</v>
      </c>
      <c r="BV107" s="73">
        <v>1806901.8099999998</v>
      </c>
      <c r="BW107" s="73">
        <v>5927808.3200000003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Q108" s="116">
        <v>0</v>
      </c>
      <c r="R108" s="116">
        <v>0</v>
      </c>
      <c r="S108" s="116">
        <v>0</v>
      </c>
      <c r="T108" s="116">
        <v>0</v>
      </c>
      <c r="U108" s="116">
        <v>0</v>
      </c>
      <c r="V108" s="116">
        <v>0</v>
      </c>
      <c r="W108" s="116">
        <v>0</v>
      </c>
      <c r="X108" s="145">
        <v>0</v>
      </c>
      <c r="Y108" s="116">
        <v>0</v>
      </c>
      <c r="Z108" s="116">
        <v>0</v>
      </c>
      <c r="AA108" s="116">
        <v>0</v>
      </c>
      <c r="AB108" s="116">
        <v>0</v>
      </c>
      <c r="AC108" s="116">
        <v>0</v>
      </c>
      <c r="AD108" s="116">
        <v>0</v>
      </c>
      <c r="AE108" s="116">
        <v>0</v>
      </c>
      <c r="AF108" s="116">
        <v>0</v>
      </c>
      <c r="AG108" s="116">
        <v>0</v>
      </c>
      <c r="AH108" s="116">
        <v>0</v>
      </c>
      <c r="AI108" s="116">
        <v>0</v>
      </c>
      <c r="AJ108" s="116">
        <v>0</v>
      </c>
      <c r="AK108" s="116">
        <v>0</v>
      </c>
      <c r="AL108" s="73">
        <v>0</v>
      </c>
      <c r="AM108" s="73">
        <v>0</v>
      </c>
      <c r="AN108" s="73">
        <v>0</v>
      </c>
      <c r="AO108" s="73">
        <v>0</v>
      </c>
      <c r="AP108" s="73">
        <v>0</v>
      </c>
      <c r="AQ108" s="73">
        <v>0</v>
      </c>
      <c r="AR108" s="73">
        <v>0</v>
      </c>
      <c r="AS108" s="73">
        <v>0</v>
      </c>
      <c r="AT108" s="73">
        <v>0</v>
      </c>
      <c r="AU108" s="73">
        <v>0</v>
      </c>
      <c r="AV108" s="73">
        <v>0</v>
      </c>
      <c r="AW108" s="73">
        <v>0</v>
      </c>
      <c r="AX108" s="73">
        <v>0</v>
      </c>
      <c r="AY108" s="73">
        <v>0</v>
      </c>
      <c r="AZ108" s="73">
        <v>0</v>
      </c>
      <c r="BA108" s="73">
        <v>0</v>
      </c>
      <c r="BB108" s="73">
        <v>0</v>
      </c>
      <c r="BC108" s="73">
        <v>0</v>
      </c>
      <c r="BD108" s="73">
        <v>0</v>
      </c>
      <c r="BE108" s="73">
        <v>0</v>
      </c>
      <c r="BF108" s="73">
        <v>0</v>
      </c>
      <c r="BG108" s="73">
        <v>0</v>
      </c>
      <c r="BH108" s="73">
        <v>0</v>
      </c>
      <c r="BI108" s="73">
        <v>0</v>
      </c>
      <c r="BJ108" s="73">
        <v>0</v>
      </c>
      <c r="BK108" s="73">
        <v>0</v>
      </c>
      <c r="BL108" s="73">
        <v>0</v>
      </c>
      <c r="BM108" s="73">
        <v>0</v>
      </c>
      <c r="BN108" s="73">
        <v>0</v>
      </c>
      <c r="BO108" s="73">
        <v>0</v>
      </c>
      <c r="BP108" s="73">
        <v>0</v>
      </c>
      <c r="BQ108" s="73">
        <v>0</v>
      </c>
      <c r="BR108" s="73">
        <v>0</v>
      </c>
      <c r="BS108" s="73">
        <v>0</v>
      </c>
      <c r="BT108" s="73">
        <v>0</v>
      </c>
      <c r="BU108" s="73">
        <v>0</v>
      </c>
      <c r="BV108" s="73">
        <v>0</v>
      </c>
      <c r="BW108" s="73">
        <v>0</v>
      </c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193</v>
      </c>
      <c r="E109"/>
      <c r="O109" s="72">
        <v>107</v>
      </c>
      <c r="P109" s="72">
        <v>0</v>
      </c>
      <c r="Q109" s="116">
        <v>0</v>
      </c>
      <c r="R109" s="116">
        <v>0</v>
      </c>
      <c r="S109" s="116">
        <v>0</v>
      </c>
      <c r="T109" s="116">
        <v>0</v>
      </c>
      <c r="U109" s="116">
        <v>0</v>
      </c>
      <c r="V109" s="116">
        <v>0</v>
      </c>
      <c r="W109" s="116">
        <v>0</v>
      </c>
      <c r="X109" s="145">
        <v>0</v>
      </c>
      <c r="Y109" s="116">
        <v>0</v>
      </c>
      <c r="Z109" s="116">
        <v>0</v>
      </c>
      <c r="AA109" s="116">
        <v>0</v>
      </c>
      <c r="AB109" s="116">
        <v>0</v>
      </c>
      <c r="AC109" s="116">
        <v>0</v>
      </c>
      <c r="AD109" s="116">
        <v>0</v>
      </c>
      <c r="AE109" s="116">
        <v>0</v>
      </c>
      <c r="AF109" s="116">
        <v>0</v>
      </c>
      <c r="AG109" s="116">
        <v>0</v>
      </c>
      <c r="AH109" s="116">
        <v>0</v>
      </c>
      <c r="AI109" s="116">
        <v>0</v>
      </c>
      <c r="AJ109" s="116">
        <v>0</v>
      </c>
      <c r="AK109" s="116">
        <v>0</v>
      </c>
      <c r="AL109" s="73">
        <v>0</v>
      </c>
      <c r="AM109" s="73">
        <v>0</v>
      </c>
      <c r="AN109" s="73">
        <v>0</v>
      </c>
      <c r="AO109" s="73">
        <v>0</v>
      </c>
      <c r="AP109" s="73">
        <v>0</v>
      </c>
      <c r="AQ109" s="73">
        <v>0</v>
      </c>
      <c r="AR109" s="73">
        <v>0</v>
      </c>
      <c r="AS109" s="73">
        <v>0</v>
      </c>
      <c r="AT109" s="73">
        <v>0</v>
      </c>
      <c r="AU109" s="73">
        <v>0</v>
      </c>
      <c r="AV109" s="73">
        <v>0</v>
      </c>
      <c r="AW109" s="73">
        <v>0</v>
      </c>
      <c r="AX109" s="73">
        <v>0</v>
      </c>
      <c r="AY109" s="73">
        <v>0</v>
      </c>
      <c r="AZ109" s="73">
        <v>0</v>
      </c>
      <c r="BA109" s="73">
        <v>0</v>
      </c>
      <c r="BB109" s="73">
        <v>0</v>
      </c>
      <c r="BC109" s="73">
        <v>0</v>
      </c>
      <c r="BD109" s="73">
        <v>0</v>
      </c>
      <c r="BE109" s="73">
        <v>0</v>
      </c>
      <c r="BF109" s="73">
        <v>0</v>
      </c>
      <c r="BG109" s="73">
        <v>0</v>
      </c>
      <c r="BH109" s="73">
        <v>0</v>
      </c>
      <c r="BI109" s="73">
        <v>0</v>
      </c>
      <c r="BJ109" s="73">
        <v>0</v>
      </c>
      <c r="BK109" s="73">
        <v>0</v>
      </c>
      <c r="BL109" s="73">
        <v>0</v>
      </c>
      <c r="BM109" s="73">
        <v>0</v>
      </c>
      <c r="BN109" s="73">
        <v>0</v>
      </c>
      <c r="BO109" s="73">
        <v>0</v>
      </c>
      <c r="BP109" s="73">
        <v>0</v>
      </c>
      <c r="BQ109" s="73">
        <v>0</v>
      </c>
      <c r="BR109" s="73">
        <v>0</v>
      </c>
      <c r="BS109" s="73">
        <v>0</v>
      </c>
      <c r="BT109" s="73">
        <v>0</v>
      </c>
      <c r="BU109" s="73">
        <v>0</v>
      </c>
      <c r="BV109" s="73">
        <v>0</v>
      </c>
      <c r="BW109" s="73">
        <v>0</v>
      </c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194</v>
      </c>
      <c r="F110" s="187"/>
      <c r="G110" s="67">
        <f t="shared" ref="G110:G119" si="7">HLOOKUP($E$3,$P$3:$CE$269,O110,FALSE)</f>
        <v>6.0176E-2</v>
      </c>
      <c r="H110" s="124">
        <f>'Model Inputs'!H22</f>
        <v>6.0176E-2</v>
      </c>
      <c r="I110" s="125">
        <f>'Model Inputs'!I22</f>
        <v>6.0176E-2</v>
      </c>
      <c r="J110" s="125">
        <f>'Model Inputs'!J22</f>
        <v>6.0176E-2</v>
      </c>
      <c r="K110" s="125">
        <f>'Model Inputs'!K22</f>
        <v>6.0176E-2</v>
      </c>
      <c r="L110" s="125">
        <f>'Model Inputs'!L22</f>
        <v>6.0176E-2</v>
      </c>
      <c r="M110" s="126">
        <f>'Model Inputs'!M22</f>
        <v>6.5000000000000002E-2</v>
      </c>
      <c r="N110" s="158">
        <v>10</v>
      </c>
      <c r="O110" s="72">
        <v>108</v>
      </c>
      <c r="P110" s="72">
        <v>0</v>
      </c>
      <c r="Q110" s="116">
        <v>6.0176E-2</v>
      </c>
      <c r="R110" s="116">
        <v>6.0176E-2</v>
      </c>
      <c r="S110" s="116">
        <v>6.0176E-2</v>
      </c>
      <c r="T110" s="116">
        <v>6.0176E-2</v>
      </c>
      <c r="U110" s="116">
        <v>6.0176E-2</v>
      </c>
      <c r="V110" s="116">
        <v>6.0176E-2</v>
      </c>
      <c r="W110" s="116">
        <v>6.0176E-2</v>
      </c>
      <c r="X110" s="145">
        <v>6.0176E-2</v>
      </c>
      <c r="Y110" s="116">
        <v>6.0176E-2</v>
      </c>
      <c r="Z110" s="116">
        <v>6.0176E-2</v>
      </c>
      <c r="AA110" s="116">
        <v>6.0176E-2</v>
      </c>
      <c r="AB110" s="116">
        <v>6.0176E-2</v>
      </c>
      <c r="AC110" s="116">
        <v>6.0176E-2</v>
      </c>
      <c r="AD110" s="116">
        <v>6.0176E-2</v>
      </c>
      <c r="AE110" s="116">
        <v>6.0176E-2</v>
      </c>
      <c r="AF110" s="116">
        <v>6.0176E-2</v>
      </c>
      <c r="AG110" s="116">
        <v>6.0176E-2</v>
      </c>
      <c r="AH110" s="116">
        <v>6.0176E-2</v>
      </c>
      <c r="AI110" s="116">
        <v>6.0176E-2</v>
      </c>
      <c r="AJ110" s="116">
        <v>6.0176E-2</v>
      </c>
      <c r="AK110" s="116">
        <v>6.0176E-2</v>
      </c>
      <c r="AL110" s="73">
        <v>6.0176E-2</v>
      </c>
      <c r="AM110" s="73">
        <v>6.0176E-2</v>
      </c>
      <c r="AN110" s="73">
        <v>6.0176E-2</v>
      </c>
      <c r="AO110" s="73">
        <v>6.0176E-2</v>
      </c>
      <c r="AP110" s="73">
        <v>6.0176E-2</v>
      </c>
      <c r="AQ110" s="73">
        <v>6.0176E-2</v>
      </c>
      <c r="AR110" s="73">
        <v>6.0176E-2</v>
      </c>
      <c r="AS110" s="73">
        <v>6.0176E-2</v>
      </c>
      <c r="AT110" s="73">
        <v>6.0176E-2</v>
      </c>
      <c r="AU110" s="73">
        <v>6.0176E-2</v>
      </c>
      <c r="AV110" s="73">
        <v>6.0176E-2</v>
      </c>
      <c r="AW110" s="73">
        <v>6.0176E-2</v>
      </c>
      <c r="AX110" s="73">
        <v>6.0176E-2</v>
      </c>
      <c r="AY110" s="73">
        <v>6.0176E-2</v>
      </c>
      <c r="AZ110" s="73">
        <v>6.0176E-2</v>
      </c>
      <c r="BA110" s="73">
        <v>6.0176E-2</v>
      </c>
      <c r="BB110" s="73">
        <v>6.0176E-2</v>
      </c>
      <c r="BC110" s="73">
        <v>6.0176E-2</v>
      </c>
      <c r="BD110" s="73">
        <v>6.0176E-2</v>
      </c>
      <c r="BE110" s="73">
        <v>6.0176E-2</v>
      </c>
      <c r="BF110" s="73">
        <v>6.0176E-2</v>
      </c>
      <c r="BG110" s="73">
        <v>6.0176E-2</v>
      </c>
      <c r="BH110" s="73">
        <v>6.0176E-2</v>
      </c>
      <c r="BI110" s="73">
        <v>6.0176E-2</v>
      </c>
      <c r="BJ110" s="73">
        <v>6.0176E-2</v>
      </c>
      <c r="BK110" s="73">
        <v>6.0176E-2</v>
      </c>
      <c r="BL110" s="73">
        <v>6.0176E-2</v>
      </c>
      <c r="BM110" s="73">
        <v>6.0176E-2</v>
      </c>
      <c r="BN110" s="73">
        <v>6.0176E-2</v>
      </c>
      <c r="BO110" s="73">
        <v>6.0176E-2</v>
      </c>
      <c r="BP110" s="73">
        <v>6.0176E-2</v>
      </c>
      <c r="BQ110" s="73">
        <v>6.0176E-2</v>
      </c>
      <c r="BR110" s="73">
        <v>6.0176E-2</v>
      </c>
      <c r="BS110" s="73">
        <v>6.0176E-2</v>
      </c>
      <c r="BT110" s="73">
        <v>6.0176E-2</v>
      </c>
      <c r="BU110" s="73">
        <v>6.0176E-2</v>
      </c>
      <c r="BV110" s="73">
        <v>6.0176E-2</v>
      </c>
      <c r="BW110" s="73">
        <v>6.0176E-2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195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16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196</v>
      </c>
      <c r="F112" s="189"/>
      <c r="G112" s="22">
        <f t="shared" si="7"/>
        <v>173.41619499024227</v>
      </c>
      <c r="H112" s="127">
        <f>G112*EXP('Model Inputs'!H21)</f>
        <v>176.83888304926026</v>
      </c>
      <c r="I112" s="128">
        <f>H112*EXP('Model Inputs'!I21)</f>
        <v>182.7719229343931</v>
      </c>
      <c r="J112" s="128">
        <f>I112*EXP('Model Inputs'!J21)</f>
        <v>188.90401950701235</v>
      </c>
      <c r="K112" s="128">
        <f>J112*EXP('Model Inputs'!K21)</f>
        <v>195.24185122632272</v>
      </c>
      <c r="L112" s="128">
        <f>K112*EXP('Model Inputs'!L21)</f>
        <v>201.79232061743662</v>
      </c>
      <c r="M112" s="129">
        <f>L112*EXP('Model Inputs'!M21)</f>
        <v>208.56256178890604</v>
      </c>
      <c r="N112" s="158">
        <v>9</v>
      </c>
      <c r="O112" s="72">
        <v>110</v>
      </c>
      <c r="P112" s="72">
        <v>0</v>
      </c>
      <c r="Q112" s="116">
        <v>173.41619499024227</v>
      </c>
      <c r="R112" s="116">
        <v>173.41619499024227</v>
      </c>
      <c r="S112" s="116">
        <v>173.41619499024227</v>
      </c>
      <c r="T112" s="116">
        <v>173.41619499024227</v>
      </c>
      <c r="U112" s="116">
        <v>173.41619499024227</v>
      </c>
      <c r="V112" s="116">
        <v>173.41619499024227</v>
      </c>
      <c r="W112" s="116">
        <v>173.41619499024227</v>
      </c>
      <c r="X112" s="145">
        <v>173.41619499024227</v>
      </c>
      <c r="Y112" s="116">
        <v>173.41619499024227</v>
      </c>
      <c r="Z112" s="116">
        <v>173.41619499024227</v>
      </c>
      <c r="AA112" s="116">
        <v>173.41619499024227</v>
      </c>
      <c r="AB112" s="116">
        <v>173.41619499024227</v>
      </c>
      <c r="AC112" s="116">
        <v>173.41619499024227</v>
      </c>
      <c r="AD112" s="116">
        <v>173.41619499024227</v>
      </c>
      <c r="AE112" s="116">
        <v>173.41619499024227</v>
      </c>
      <c r="AF112" s="116">
        <v>173.41619499024227</v>
      </c>
      <c r="AG112" s="116">
        <v>173.41619499024227</v>
      </c>
      <c r="AH112" s="116">
        <v>173.41619499024227</v>
      </c>
      <c r="AI112" s="116">
        <v>173.41619499024227</v>
      </c>
      <c r="AJ112" s="116">
        <v>173.41619499024227</v>
      </c>
      <c r="AK112" s="116">
        <v>173.41619499024227</v>
      </c>
      <c r="AL112" s="73">
        <v>173.41619499024227</v>
      </c>
      <c r="AM112" s="73">
        <v>173.41619499024227</v>
      </c>
      <c r="AN112" s="73">
        <v>173.41619499024227</v>
      </c>
      <c r="AO112" s="73">
        <v>173.41619499024227</v>
      </c>
      <c r="AP112" s="73">
        <v>173.41619499024227</v>
      </c>
      <c r="AQ112" s="73">
        <v>173.41619499024227</v>
      </c>
      <c r="AR112" s="73">
        <v>173.41619499024227</v>
      </c>
      <c r="AS112" s="73">
        <v>173.41619499024227</v>
      </c>
      <c r="AT112" s="73">
        <v>173.41619499024227</v>
      </c>
      <c r="AU112" s="73">
        <v>173.41619499024227</v>
      </c>
      <c r="AV112" s="73">
        <v>173.41619499024227</v>
      </c>
      <c r="AW112" s="73">
        <v>173.41619499024227</v>
      </c>
      <c r="AX112" s="73">
        <v>173.41619499024227</v>
      </c>
      <c r="AY112" s="73">
        <v>173.41619499024227</v>
      </c>
      <c r="AZ112" s="73">
        <v>173.41619499024227</v>
      </c>
      <c r="BA112" s="73">
        <v>173.41619499024227</v>
      </c>
      <c r="BB112" s="73">
        <v>173.41619499024227</v>
      </c>
      <c r="BC112" s="73">
        <v>173.41619499024227</v>
      </c>
      <c r="BD112" s="73">
        <v>173.41619499024227</v>
      </c>
      <c r="BE112" s="73">
        <v>173.41619499024227</v>
      </c>
      <c r="BF112" s="73">
        <v>173.41619499024227</v>
      </c>
      <c r="BG112" s="73">
        <v>173.41619499024227</v>
      </c>
      <c r="BH112" s="73">
        <v>173.41619499024227</v>
      </c>
      <c r="BI112" s="73">
        <v>173.41619499024227</v>
      </c>
      <c r="BJ112" s="73">
        <v>173.41619499024227</v>
      </c>
      <c r="BK112" s="73">
        <v>173.41619499024227</v>
      </c>
      <c r="BL112" s="73">
        <v>173.41619499024227</v>
      </c>
      <c r="BM112" s="73">
        <v>173.41619499024227</v>
      </c>
      <c r="BN112" s="73">
        <v>173.41619499024227</v>
      </c>
      <c r="BO112" s="73">
        <v>173.41619499024227</v>
      </c>
      <c r="BP112" s="73">
        <v>173.41619499024227</v>
      </c>
      <c r="BQ112" s="73">
        <v>173.41619499024227</v>
      </c>
      <c r="BR112" s="73">
        <v>173.41619499024227</v>
      </c>
      <c r="BS112" s="73">
        <v>173.41619499024227</v>
      </c>
      <c r="BT112" s="73">
        <v>173.41619499024227</v>
      </c>
      <c r="BU112" s="73">
        <v>173.41619499024227</v>
      </c>
      <c r="BV112" s="73">
        <v>173.41619499024227</v>
      </c>
      <c r="BW112" s="73">
        <v>173.41619499024227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197</v>
      </c>
      <c r="F113" s="190"/>
      <c r="G113" s="15">
        <f t="shared" si="7"/>
        <v>18.193319016886882</v>
      </c>
      <c r="H113" s="15">
        <f t="shared" ref="H113:M113" si="8">G112*H110+H111*H112</f>
        <v>18.552397681693865</v>
      </c>
      <c r="I113" s="15">
        <f t="shared" si="8"/>
        <v>19.030687889060928</v>
      </c>
      <c r="J113" s="15">
        <f t="shared" si="8"/>
        <v>19.669177729871905</v>
      </c>
      <c r="K113" s="15">
        <f t="shared" si="8"/>
        <v>20.329089249142189</v>
      </c>
      <c r="L113" s="15">
        <f t="shared" si="8"/>
        <v>21.011141155735537</v>
      </c>
      <c r="M113" s="15">
        <f t="shared" si="8"/>
        <v>22.689522426244167</v>
      </c>
      <c r="N113" s="157"/>
      <c r="O113" s="72">
        <v>111</v>
      </c>
      <c r="P113" s="72">
        <v>0</v>
      </c>
      <c r="Q113" s="116">
        <v>18.193319016886882</v>
      </c>
      <c r="R113" s="116">
        <v>18.193319016886882</v>
      </c>
      <c r="S113" s="116">
        <v>18.193319016886882</v>
      </c>
      <c r="T113" s="116">
        <v>18.193319016886882</v>
      </c>
      <c r="U113" s="116">
        <v>18.193319016886882</v>
      </c>
      <c r="V113" s="116">
        <v>18.193319016886882</v>
      </c>
      <c r="W113" s="116">
        <v>18.193319016886882</v>
      </c>
      <c r="X113" s="145">
        <v>18.193319016886882</v>
      </c>
      <c r="Y113" s="116">
        <v>18.193319016886882</v>
      </c>
      <c r="Z113" s="116">
        <v>18.193319016886882</v>
      </c>
      <c r="AA113" s="116">
        <v>18.193319016886882</v>
      </c>
      <c r="AB113" s="116">
        <v>18.193319016886882</v>
      </c>
      <c r="AC113" s="116">
        <v>18.193319016886882</v>
      </c>
      <c r="AD113" s="116">
        <v>18.193319016886882</v>
      </c>
      <c r="AE113" s="116">
        <v>18.193319016886882</v>
      </c>
      <c r="AF113" s="116">
        <v>18.193319016886882</v>
      </c>
      <c r="AG113" s="116">
        <v>18.193319016886882</v>
      </c>
      <c r="AH113" s="116">
        <v>18.193319016886882</v>
      </c>
      <c r="AI113" s="116">
        <v>18.193319016886882</v>
      </c>
      <c r="AJ113" s="116">
        <v>18.193319016886882</v>
      </c>
      <c r="AK113" s="116">
        <v>18.193319016886882</v>
      </c>
      <c r="AL113" s="73">
        <v>18.193319016886882</v>
      </c>
      <c r="AM113" s="73">
        <v>18.193319016886882</v>
      </c>
      <c r="AN113" s="73">
        <v>18.193319016886882</v>
      </c>
      <c r="AO113" s="73">
        <v>18.193319016886882</v>
      </c>
      <c r="AP113" s="73">
        <v>18.193319016886882</v>
      </c>
      <c r="AQ113" s="73">
        <v>18.193319016886882</v>
      </c>
      <c r="AR113" s="73">
        <v>18.193319016886882</v>
      </c>
      <c r="AS113" s="73">
        <v>18.193319016886882</v>
      </c>
      <c r="AT113" s="73">
        <v>18.193319016886882</v>
      </c>
      <c r="AU113" s="73">
        <v>18.193319016886882</v>
      </c>
      <c r="AV113" s="73">
        <v>18.193319016886882</v>
      </c>
      <c r="AW113" s="73">
        <v>18.193319016886882</v>
      </c>
      <c r="AX113" s="73">
        <v>18.193319016886882</v>
      </c>
      <c r="AY113" s="73">
        <v>18.193319016886882</v>
      </c>
      <c r="AZ113" s="73">
        <v>18.193319016886882</v>
      </c>
      <c r="BA113" s="73">
        <v>18.193319016886882</v>
      </c>
      <c r="BB113" s="73">
        <v>18.193319016886882</v>
      </c>
      <c r="BC113" s="73">
        <v>18.193319016886882</v>
      </c>
      <c r="BD113" s="73">
        <v>18.193319016886882</v>
      </c>
      <c r="BE113" s="73">
        <v>18.193319016886882</v>
      </c>
      <c r="BF113" s="73">
        <v>18.193319016886882</v>
      </c>
      <c r="BG113" s="73">
        <v>18.193319016886882</v>
      </c>
      <c r="BH113" s="73">
        <v>18.193319016886882</v>
      </c>
      <c r="BI113" s="73">
        <v>18.193319016886882</v>
      </c>
      <c r="BJ113" s="73">
        <v>18.193319016886882</v>
      </c>
      <c r="BK113" s="73">
        <v>18.193319016886882</v>
      </c>
      <c r="BL113" s="73">
        <v>18.193319016886882</v>
      </c>
      <c r="BM113" s="73">
        <v>18.193319016886882</v>
      </c>
      <c r="BN113" s="73">
        <v>18.193319016886882</v>
      </c>
      <c r="BO113" s="73">
        <v>18.193319016886882</v>
      </c>
      <c r="BP113" s="73">
        <v>18.193319016886882</v>
      </c>
      <c r="BQ113" s="73">
        <v>18.193319016886882</v>
      </c>
      <c r="BR113" s="73">
        <v>18.193319016886882</v>
      </c>
      <c r="BS113" s="73">
        <v>18.193319016886882</v>
      </c>
      <c r="BT113" s="73">
        <v>18.193319016886882</v>
      </c>
      <c r="BU113" s="73">
        <v>18.193319016886882</v>
      </c>
      <c r="BV113" s="73">
        <v>18.193319016886882</v>
      </c>
      <c r="BW113" s="73">
        <v>18.193319016886882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198</v>
      </c>
      <c r="F114" s="186"/>
      <c r="G114" s="6">
        <f t="shared" si="7"/>
        <v>1948108.46</v>
      </c>
      <c r="H114" s="130">
        <f>H92</f>
        <v>649271.3899999999</v>
      </c>
      <c r="I114" s="131">
        <f t="shared" ref="I114:L114" si="9">I92</f>
        <v>667872.87999999989</v>
      </c>
      <c r="J114" s="131">
        <f t="shared" si="9"/>
        <v>821827.57</v>
      </c>
      <c r="K114" s="131">
        <f t="shared" si="9"/>
        <v>1201589.05</v>
      </c>
      <c r="L114" s="131">
        <f t="shared" si="9"/>
        <v>3001496</v>
      </c>
      <c r="M114" s="132">
        <f t="shared" ref="M114" si="10">M92</f>
        <v>1318200</v>
      </c>
      <c r="N114" s="158">
        <v>1</v>
      </c>
      <c r="O114" s="72">
        <v>112</v>
      </c>
      <c r="P114" s="72">
        <v>0</v>
      </c>
      <c r="Q114" s="116">
        <v>396096369</v>
      </c>
      <c r="R114" s="116">
        <v>9442000</v>
      </c>
      <c r="S114" s="116">
        <v>302664.13</v>
      </c>
      <c r="T114" s="116">
        <v>9625611</v>
      </c>
      <c r="U114" s="116">
        <v>9196377</v>
      </c>
      <c r="V114" s="116">
        <v>20639511.120000001</v>
      </c>
      <c r="W114" s="116">
        <v>15443000</v>
      </c>
      <c r="X114" s="145">
        <v>1948108.46</v>
      </c>
      <c r="Y114" s="116">
        <v>124116.79</v>
      </c>
      <c r="Z114" s="116">
        <v>200621</v>
      </c>
      <c r="AA114" s="116">
        <v>1094568.98</v>
      </c>
      <c r="AB114" s="116">
        <v>58740871</v>
      </c>
      <c r="AC114" s="116">
        <v>17007795</v>
      </c>
      <c r="AD114" s="116">
        <v>13523376.880000001</v>
      </c>
      <c r="AE114" s="116">
        <v>19657749.010000002</v>
      </c>
      <c r="AF114" s="116">
        <v>5508633</v>
      </c>
      <c r="AG114" s="116">
        <v>7596241</v>
      </c>
      <c r="AH114" s="116">
        <v>452495</v>
      </c>
      <c r="AI114" s="116">
        <v>7192770.9100000001</v>
      </c>
      <c r="AJ114" s="116">
        <v>3482950.61</v>
      </c>
      <c r="AK114" s="116">
        <v>453420.74</v>
      </c>
      <c r="AL114" s="73">
        <v>10201364.130000001</v>
      </c>
      <c r="AM114" s="73">
        <v>2337778.9500000002</v>
      </c>
      <c r="AN114" s="73">
        <v>30952185</v>
      </c>
      <c r="AO114" s="73">
        <v>179444.32</v>
      </c>
      <c r="AP114" s="73">
        <v>156525</v>
      </c>
      <c r="AQ114" s="73">
        <v>168650.47</v>
      </c>
      <c r="AR114" s="73">
        <v>673946977.85000002</v>
      </c>
      <c r="AS114" s="73">
        <v>239750697</v>
      </c>
      <c r="AT114" s="73">
        <v>8585117</v>
      </c>
      <c r="AU114" s="73">
        <v>4744359.08</v>
      </c>
      <c r="AV114" s="73">
        <v>20078437</v>
      </c>
      <c r="AW114" s="73">
        <v>1394845</v>
      </c>
      <c r="AX114" s="73">
        <v>3473539.6</v>
      </c>
      <c r="AY114" s="73">
        <v>42135702.159999996</v>
      </c>
      <c r="AZ114" s="73">
        <v>11765970</v>
      </c>
      <c r="BA114" s="73">
        <v>6043598</v>
      </c>
      <c r="BB114" s="73">
        <v>16947192.989999998</v>
      </c>
      <c r="BC114" s="73">
        <v>2617181.83</v>
      </c>
      <c r="BD114" s="73">
        <v>7098154.0899999999</v>
      </c>
      <c r="BE114" s="73">
        <v>724051</v>
      </c>
      <c r="BF114" s="73">
        <v>28947764.239999998</v>
      </c>
      <c r="BG114" s="73">
        <v>1368227.77</v>
      </c>
      <c r="BH114" s="73">
        <v>4421840</v>
      </c>
      <c r="BI114" s="73">
        <v>29297557.620000001</v>
      </c>
      <c r="BJ114" s="73">
        <v>1487372.31</v>
      </c>
      <c r="BK114" s="73">
        <v>5016000</v>
      </c>
      <c r="BL114" s="73">
        <v>5835537.4500000002</v>
      </c>
      <c r="BM114" s="73">
        <v>755473.9</v>
      </c>
      <c r="BN114" s="73">
        <v>571427</v>
      </c>
      <c r="BO114" s="73">
        <v>360555.73</v>
      </c>
      <c r="BP114" s="73">
        <v>14277590</v>
      </c>
      <c r="BQ114" s="73">
        <v>3531644.37</v>
      </c>
      <c r="BR114" s="73">
        <v>504959941</v>
      </c>
      <c r="BS114" s="73">
        <v>3530236.45</v>
      </c>
      <c r="BT114" s="73">
        <v>19651071</v>
      </c>
      <c r="BU114" s="73">
        <v>3771952.97</v>
      </c>
      <c r="BV114" s="73">
        <v>664109.26</v>
      </c>
      <c r="BW114" s="73">
        <v>4651442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199</v>
      </c>
      <c r="F115" s="186"/>
      <c r="G115" s="6">
        <f t="shared" si="7"/>
        <v>225269.16</v>
      </c>
      <c r="H115" s="133">
        <f>H93</f>
        <v>225269.16</v>
      </c>
      <c r="I115" s="134">
        <f t="shared" ref="I115:L115" si="11">I93</f>
        <v>225269.16</v>
      </c>
      <c r="J115" s="134">
        <f t="shared" si="11"/>
        <v>225269.16</v>
      </c>
      <c r="K115" s="134">
        <f t="shared" si="11"/>
        <v>225269.16</v>
      </c>
      <c r="L115" s="134">
        <f t="shared" si="11"/>
        <v>225269.16</v>
      </c>
      <c r="M115" s="135">
        <f t="shared" ref="M115" si="12">M93</f>
        <v>225269.16</v>
      </c>
      <c r="N115" s="158">
        <v>2</v>
      </c>
      <c r="O115" s="72">
        <v>113</v>
      </c>
      <c r="P115" s="72">
        <v>0</v>
      </c>
      <c r="Q115" s="116">
        <v>1745077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225269.16</v>
      </c>
      <c r="Y115" s="116">
        <v>0</v>
      </c>
      <c r="Z115" s="116">
        <v>0</v>
      </c>
      <c r="AA115" s="116">
        <v>0</v>
      </c>
      <c r="AB115" s="116">
        <v>0</v>
      </c>
      <c r="AC115" s="116">
        <v>34153.019999999997</v>
      </c>
      <c r="AD115" s="116">
        <v>0</v>
      </c>
      <c r="AE115" s="116">
        <v>815689.61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7226.78</v>
      </c>
      <c r="AL115" s="73">
        <v>0</v>
      </c>
      <c r="AM115" s="73">
        <v>0</v>
      </c>
      <c r="AN115" s="73">
        <v>23494533</v>
      </c>
      <c r="AO115" s="73">
        <v>0</v>
      </c>
      <c r="AP115" s="73">
        <v>0</v>
      </c>
      <c r="AQ115" s="73">
        <v>0</v>
      </c>
      <c r="AR115" s="73">
        <v>3659550.55</v>
      </c>
      <c r="AS115" s="73">
        <v>29717361</v>
      </c>
      <c r="AT115" s="73">
        <v>0</v>
      </c>
      <c r="AU115" s="73">
        <v>0</v>
      </c>
      <c r="AV115" s="73">
        <v>1480467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199245.03</v>
      </c>
      <c r="BC115" s="73">
        <v>285746.33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233948.9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10608856</v>
      </c>
      <c r="BS115" s="73">
        <v>0</v>
      </c>
      <c r="BT115" s="73">
        <v>184374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200</v>
      </c>
      <c r="F116" s="186"/>
      <c r="G116" s="6">
        <f t="shared" si="7"/>
        <v>9934.7082323939831</v>
      </c>
      <c r="H116" s="6">
        <f t="shared" ref="H116:K116" si="13">(H114-H115)/H112</f>
        <v>2397.6753454266604</v>
      </c>
      <c r="I116" s="6">
        <f t="shared" si="13"/>
        <v>2421.6176800792027</v>
      </c>
      <c r="J116" s="6">
        <f t="shared" si="13"/>
        <v>3157.9974399531234</v>
      </c>
      <c r="K116" s="6">
        <f t="shared" si="13"/>
        <v>5000.5666503758875</v>
      </c>
      <c r="L116" s="6">
        <f t="shared" ref="L116:M116" si="14">(L114-L115)/L112</f>
        <v>13757.841881719802</v>
      </c>
      <c r="M116" s="6">
        <f t="shared" si="14"/>
        <v>5240.3021454358441</v>
      </c>
      <c r="N116" s="158"/>
      <c r="O116" s="72">
        <v>114</v>
      </c>
      <c r="P116" s="72">
        <v>0</v>
      </c>
      <c r="Q116" s="116">
        <v>2274016.5185967162</v>
      </c>
      <c r="R116" s="116">
        <v>54447.048619255424</v>
      </c>
      <c r="S116" s="116">
        <v>1745.304871999009</v>
      </c>
      <c r="T116" s="116">
        <v>55505.836698479114</v>
      </c>
      <c r="U116" s="116">
        <v>53030.669947045368</v>
      </c>
      <c r="V116" s="116">
        <v>119017.20667531276</v>
      </c>
      <c r="W116" s="116">
        <v>89051.659799529923</v>
      </c>
      <c r="X116" s="145">
        <v>9934.7082323939831</v>
      </c>
      <c r="Y116" s="116">
        <v>715.71625710611261</v>
      </c>
      <c r="Z116" s="116">
        <v>1156.8758039656473</v>
      </c>
      <c r="AA116" s="116">
        <v>6311.8036931994084</v>
      </c>
      <c r="AB116" s="116">
        <v>338727.71227223164</v>
      </c>
      <c r="AC116" s="116">
        <v>97878.067160653984</v>
      </c>
      <c r="AD116" s="116">
        <v>77982.202762325222</v>
      </c>
      <c r="AE116" s="116">
        <v>108652.24785413036</v>
      </c>
      <c r="AF116" s="116">
        <v>31765.389618368445</v>
      </c>
      <c r="AG116" s="116">
        <v>43803.527118256876</v>
      </c>
      <c r="AH116" s="116">
        <v>2609.3007058854037</v>
      </c>
      <c r="AI116" s="116">
        <v>41476.927287008693</v>
      </c>
      <c r="AJ116" s="116">
        <v>20084.344545767352</v>
      </c>
      <c r="AK116" s="116">
        <v>2572.9659218108568</v>
      </c>
      <c r="AL116" s="73">
        <v>58825.902220804739</v>
      </c>
      <c r="AM116" s="73">
        <v>13480.741808062054</v>
      </c>
      <c r="AN116" s="73">
        <v>43004.357236759948</v>
      </c>
      <c r="AO116" s="73">
        <v>1034.7610268469846</v>
      </c>
      <c r="AP116" s="73">
        <v>902.59736127186568</v>
      </c>
      <c r="AQ116" s="73">
        <v>972.5185701917261</v>
      </c>
      <c r="AR116" s="73">
        <v>3865195.1009403453</v>
      </c>
      <c r="AS116" s="73">
        <v>1211151.7958966754</v>
      </c>
      <c r="AT116" s="73">
        <v>49505.854977864466</v>
      </c>
      <c r="AU116" s="73">
        <v>27358.223839860828</v>
      </c>
      <c r="AV116" s="73">
        <v>107244.71264662717</v>
      </c>
      <c r="AW116" s="73">
        <v>8043.3375906932142</v>
      </c>
      <c r="AX116" s="73">
        <v>20030.076200181004</v>
      </c>
      <c r="AY116" s="73">
        <v>242974.43593645262</v>
      </c>
      <c r="AZ116" s="73">
        <v>67848.161474549968</v>
      </c>
      <c r="BA116" s="73">
        <v>34850.251444739974</v>
      </c>
      <c r="BB116" s="73">
        <v>96576.608435805931</v>
      </c>
      <c r="BC116" s="73">
        <v>13444.162467820173</v>
      </c>
      <c r="BD116" s="73">
        <v>40931.32184338029</v>
      </c>
      <c r="BE116" s="73">
        <v>4175.2213513895904</v>
      </c>
      <c r="BF116" s="73">
        <v>166926.5332550332</v>
      </c>
      <c r="BG116" s="73">
        <v>7889.8500228135381</v>
      </c>
      <c r="BH116" s="73">
        <v>25498.425912578732</v>
      </c>
      <c r="BI116" s="73">
        <v>168943.60772734351</v>
      </c>
      <c r="BJ116" s="73">
        <v>8576.8939289879527</v>
      </c>
      <c r="BK116" s="73">
        <v>28924.634174347088</v>
      </c>
      <c r="BL116" s="73">
        <v>32301.415391539344</v>
      </c>
      <c r="BM116" s="73">
        <v>4356.4206909424393</v>
      </c>
      <c r="BN116" s="73">
        <v>3295.119005650844</v>
      </c>
      <c r="BO116" s="73">
        <v>2079.1352850308335</v>
      </c>
      <c r="BP116" s="73">
        <v>82331.353198029552</v>
      </c>
      <c r="BQ116" s="73">
        <v>20365.135852500498</v>
      </c>
      <c r="BR116" s="73">
        <v>2850662.7367058536</v>
      </c>
      <c r="BS116" s="73">
        <v>20357.017118260716</v>
      </c>
      <c r="BT116" s="73">
        <v>112254.20440746809</v>
      </c>
      <c r="BU116" s="73">
        <v>21750.869174659489</v>
      </c>
      <c r="BV116" s="73">
        <v>3829.5688591101189</v>
      </c>
      <c r="BW116" s="73">
        <v>26822.419902949237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201</v>
      </c>
      <c r="F117" s="191"/>
      <c r="G117" s="17">
        <f t="shared" si="7"/>
        <v>6472.371851056736</v>
      </c>
      <c r="H117" s="17">
        <f t="shared" ref="H117:M117" si="15">H111*G118</f>
        <v>6631.2930909601164</v>
      </c>
      <c r="I117" s="17">
        <f t="shared" si="15"/>
        <v>6436.9700364401297</v>
      </c>
      <c r="J117" s="17">
        <f t="shared" si="15"/>
        <v>6252.6653632831649</v>
      </c>
      <c r="K117" s="17">
        <f t="shared" si="15"/>
        <v>6110.6201056023156</v>
      </c>
      <c r="L117" s="17">
        <f t="shared" si="15"/>
        <v>6059.6686520074236</v>
      </c>
      <c r="M117" s="17">
        <f t="shared" si="15"/>
        <v>6413.0148032512216</v>
      </c>
      <c r="N117" s="159"/>
      <c r="O117" s="72">
        <v>115</v>
      </c>
      <c r="P117" s="72">
        <v>0</v>
      </c>
      <c r="Q117" s="116">
        <v>1205112.560536399</v>
      </c>
      <c r="R117" s="116">
        <v>35018.968041279375</v>
      </c>
      <c r="S117" s="116">
        <v>1510.1604237634947</v>
      </c>
      <c r="T117" s="116">
        <v>33402.357791672468</v>
      </c>
      <c r="U117" s="116">
        <v>28383.288481633233</v>
      </c>
      <c r="V117" s="116">
        <v>63126.802054465108</v>
      </c>
      <c r="W117" s="116">
        <v>38820.578591340025</v>
      </c>
      <c r="X117" s="145">
        <v>6472.371851056736</v>
      </c>
      <c r="Y117" s="116">
        <v>591.79874808743784</v>
      </c>
      <c r="Z117" s="116">
        <v>1310.8497097562645</v>
      </c>
      <c r="AA117" s="116">
        <v>6117.4649062861918</v>
      </c>
      <c r="AB117" s="116">
        <v>164624.09903766724</v>
      </c>
      <c r="AC117" s="116">
        <v>65817.092261630212</v>
      </c>
      <c r="AD117" s="116">
        <v>50615.551796908927</v>
      </c>
      <c r="AE117" s="116">
        <v>98069.520192553449</v>
      </c>
      <c r="AF117" s="116">
        <v>11569.155003212605</v>
      </c>
      <c r="AG117" s="116">
        <v>21437.166512315267</v>
      </c>
      <c r="AH117" s="116">
        <v>1985.9956125892791</v>
      </c>
      <c r="AI117" s="116">
        <v>25159.288635542318</v>
      </c>
      <c r="AJ117" s="116">
        <v>20278.82084933755</v>
      </c>
      <c r="AK117" s="116">
        <v>2338.1356528362112</v>
      </c>
      <c r="AL117" s="73">
        <v>44372.076984069572</v>
      </c>
      <c r="AM117" s="73">
        <v>9289.4137261380911</v>
      </c>
      <c r="AN117" s="73">
        <v>30163.640151425083</v>
      </c>
      <c r="AO117" s="73">
        <v>924.69257363544307</v>
      </c>
      <c r="AP117" s="73">
        <v>360.00502128592285</v>
      </c>
      <c r="AQ117" s="73">
        <v>1576.4927682206085</v>
      </c>
      <c r="AR117" s="73">
        <v>2125163.8795785215</v>
      </c>
      <c r="AS117" s="73">
        <v>393448.98428400204</v>
      </c>
      <c r="AT117" s="73">
        <v>24095.3092165866</v>
      </c>
      <c r="AU117" s="73">
        <v>22407.976467953245</v>
      </c>
      <c r="AV117" s="73">
        <v>83971.77200957587</v>
      </c>
      <c r="AW117" s="73">
        <v>6647.8312007186623</v>
      </c>
      <c r="AX117" s="73">
        <v>12412.944005626883</v>
      </c>
      <c r="AY117" s="73">
        <v>129491.25275612345</v>
      </c>
      <c r="AZ117" s="73">
        <v>45270.791824397151</v>
      </c>
      <c r="BA117" s="73">
        <v>44450.751928388709</v>
      </c>
      <c r="BB117" s="73">
        <v>63298.639508785891</v>
      </c>
      <c r="BC117" s="73">
        <v>11162.776470928844</v>
      </c>
      <c r="BD117" s="73">
        <v>27525.142200162358</v>
      </c>
      <c r="BE117" s="73">
        <v>3722.1534328662424</v>
      </c>
      <c r="BF117" s="73">
        <v>87007.598107419195</v>
      </c>
      <c r="BG117" s="73">
        <v>9572.1519508286656</v>
      </c>
      <c r="BH117" s="73">
        <v>11485.544912312276</v>
      </c>
      <c r="BI117" s="73">
        <v>52119.964779225142</v>
      </c>
      <c r="BJ117" s="73">
        <v>6637.3943069132674</v>
      </c>
      <c r="BK117" s="73">
        <v>33995.781667635871</v>
      </c>
      <c r="BL117" s="73">
        <v>32054.070605915203</v>
      </c>
      <c r="BM117" s="73">
        <v>3147.4120765726898</v>
      </c>
      <c r="BN117" s="73">
        <v>3032.9981507685288</v>
      </c>
      <c r="BO117" s="73">
        <v>2358.9474803685475</v>
      </c>
      <c r="BP117" s="73">
        <v>52720.066908670524</v>
      </c>
      <c r="BQ117" s="73">
        <v>5804.9799054527148</v>
      </c>
      <c r="BR117" s="73">
        <v>1587920.0601719092</v>
      </c>
      <c r="BS117" s="73">
        <v>7273.4341213518774</v>
      </c>
      <c r="BT117" s="73">
        <v>85325.012959650747</v>
      </c>
      <c r="BU117" s="73">
        <v>13105.917219828307</v>
      </c>
      <c r="BV117" s="73">
        <v>3614.8646741192779</v>
      </c>
      <c r="BW117" s="73">
        <v>20820.602788628763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202</v>
      </c>
      <c r="F118" s="191"/>
      <c r="G118" s="17">
        <f t="shared" si="7"/>
        <v>144472.61636078684</v>
      </c>
      <c r="H118" s="17">
        <f t="shared" ref="H118:M118" si="16">G118+H116-H117</f>
        <v>140238.99861525337</v>
      </c>
      <c r="I118" s="17">
        <f t="shared" si="16"/>
        <v>136223.64625889246</v>
      </c>
      <c r="J118" s="17">
        <f t="shared" si="16"/>
        <v>133128.97833556242</v>
      </c>
      <c r="K118" s="17">
        <f t="shared" si="16"/>
        <v>132018.92488033601</v>
      </c>
      <c r="L118" s="17">
        <f t="shared" si="16"/>
        <v>139717.09811004839</v>
      </c>
      <c r="M118" s="17">
        <f t="shared" si="16"/>
        <v>138544.38545223302</v>
      </c>
      <c r="N118" s="159"/>
      <c r="O118" s="72">
        <v>116</v>
      </c>
      <c r="P118" s="72">
        <v>0</v>
      </c>
      <c r="Q118" s="116">
        <v>27324079.568875108</v>
      </c>
      <c r="R118" s="116">
        <v>782368.56078014104</v>
      </c>
      <c r="S118" s="116">
        <v>33136.243005174394</v>
      </c>
      <c r="T118" s="116">
        <v>749823.69223300426</v>
      </c>
      <c r="U118" s="116">
        <v>643019.67954021029</v>
      </c>
      <c r="V118" s="116">
        <v>1431201.9962213945</v>
      </c>
      <c r="W118" s="116">
        <v>895995.32067093556</v>
      </c>
      <c r="X118" s="145">
        <v>144472.61636078684</v>
      </c>
      <c r="Y118" s="116">
        <v>13017.136421599018</v>
      </c>
      <c r="Z118" s="116">
        <v>28404.843300228215</v>
      </c>
      <c r="AA118" s="116">
        <v>133472.44132038145</v>
      </c>
      <c r="AB118" s="116">
        <v>3760685.2916151136</v>
      </c>
      <c r="AC118" s="116">
        <v>1465984.5535837777</v>
      </c>
      <c r="AD118" s="116">
        <v>1130101.9842314059</v>
      </c>
      <c r="AE118" s="116">
        <v>2147173.5815298436</v>
      </c>
      <c r="AF118" s="116">
        <v>272247.54187468969</v>
      </c>
      <c r="AG118" s="116">
        <v>489407.02536226547</v>
      </c>
      <c r="AH118" s="116">
        <v>43891.183363215059</v>
      </c>
      <c r="AI118" s="116">
        <v>564450.28866328159</v>
      </c>
      <c r="AJ118" s="116">
        <v>441609.89949899074</v>
      </c>
      <c r="AK118" s="116">
        <v>51174.604840569664</v>
      </c>
      <c r="AL118" s="73">
        <v>981165.74210099597</v>
      </c>
      <c r="AM118" s="73">
        <v>206575.06939212201</v>
      </c>
      <c r="AN118" s="73">
        <v>670000.63323838683</v>
      </c>
      <c r="AO118" s="73">
        <v>20255.876157687424</v>
      </c>
      <c r="AP118" s="73">
        <v>8385.8389910953738</v>
      </c>
      <c r="AQ118" s="73">
        <v>33742.273475622715</v>
      </c>
      <c r="AR118" s="73">
        <v>48039897.878845952</v>
      </c>
      <c r="AS118" s="73">
        <v>9389576.1075604297</v>
      </c>
      <c r="AT118" s="73">
        <v>550362.81627514702</v>
      </c>
      <c r="AU118" s="73">
        <v>493141.45582404797</v>
      </c>
      <c r="AV118" s="73">
        <v>1852723.3112160461</v>
      </c>
      <c r="AW118" s="73">
        <v>146228.43015290835</v>
      </c>
      <c r="AX118" s="73">
        <v>278051.6421210657</v>
      </c>
      <c r="AY118" s="73">
        <v>2934643.3739455459</v>
      </c>
      <c r="AZ118" s="73">
        <v>1008869.1305302649</v>
      </c>
      <c r="BA118" s="73">
        <v>958825.46745510295</v>
      </c>
      <c r="BB118" s="73">
        <v>1412333.2959158192</v>
      </c>
      <c r="BC118" s="73">
        <v>245479.13046157203</v>
      </c>
      <c r="BD118" s="73">
        <v>613082.48030034988</v>
      </c>
      <c r="BE118" s="73">
        <v>81545.735301230146</v>
      </c>
      <c r="BF118" s="73">
        <v>1975509.3078582718</v>
      </c>
      <c r="BG118" s="73">
        <v>206861.31355844814</v>
      </c>
      <c r="BH118" s="73">
        <v>264242.61765194999</v>
      </c>
      <c r="BI118" s="73">
        <v>1252334.8581817814</v>
      </c>
      <c r="BJ118" s="73">
        <v>146545.04007770141</v>
      </c>
      <c r="BK118" s="73">
        <v>735577.69058156665</v>
      </c>
      <c r="BL118" s="73">
        <v>698593.109620378</v>
      </c>
      <c r="BM118" s="73">
        <v>69780.077820746432</v>
      </c>
      <c r="BN118" s="73">
        <v>66340.511939163989</v>
      </c>
      <c r="BO118" s="73">
        <v>51113.379098094694</v>
      </c>
      <c r="BP118" s="73">
        <v>1178196.6219902418</v>
      </c>
      <c r="BQ118" s="73">
        <v>141030.30639264069</v>
      </c>
      <c r="BR118" s="73">
        <v>35857950.959146343</v>
      </c>
      <c r="BS118" s="73">
        <v>171546.20001982554</v>
      </c>
      <c r="BT118" s="73">
        <v>1885861.9356667879</v>
      </c>
      <c r="BU118" s="73">
        <v>294176.91752843262</v>
      </c>
      <c r="BV118" s="73">
        <v>78969.9258433629</v>
      </c>
      <c r="BW118" s="73">
        <v>459609.72100601462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203</v>
      </c>
      <c r="F119" s="191"/>
      <c r="G119" s="17">
        <f t="shared" si="7"/>
        <v>2628436.3986561061</v>
      </c>
      <c r="H119" s="17">
        <f t="shared" ref="H119:K119" si="17">H113*H118</f>
        <v>2601769.6727926959</v>
      </c>
      <c r="I119" s="17">
        <f t="shared" si="17"/>
        <v>2592429.695062825</v>
      </c>
      <c r="J119" s="17">
        <f t="shared" si="17"/>
        <v>2618537.5358784436</v>
      </c>
      <c r="K119" s="17">
        <f t="shared" si="17"/>
        <v>2683824.5064681489</v>
      </c>
      <c r="L119" s="17">
        <f t="shared" ref="L119:M119" si="18">L113*L118</f>
        <v>2935615.6702599777</v>
      </c>
      <c r="M119" s="17">
        <f t="shared" si="18"/>
        <v>3143505.9407486571</v>
      </c>
      <c r="N119" s="159"/>
      <c r="O119" s="72">
        <v>117</v>
      </c>
      <c r="P119" s="72">
        <v>0</v>
      </c>
      <c r="Q119" s="116">
        <v>497115696.43934584</v>
      </c>
      <c r="R119" s="116">
        <v>14233880.81505576</v>
      </c>
      <c r="S119" s="116">
        <v>602858.2400142242</v>
      </c>
      <c r="T119" s="116">
        <v>13641781.639215052</v>
      </c>
      <c r="U119" s="116">
        <v>11698662.164011417</v>
      </c>
      <c r="V119" s="116">
        <v>26038314.494861163</v>
      </c>
      <c r="W119" s="116">
        <v>16301128.706604192</v>
      </c>
      <c r="X119" s="145">
        <v>2628436.3986561061</v>
      </c>
      <c r="Y119" s="116">
        <v>236824.91560448825</v>
      </c>
      <c r="Z119" s="116">
        <v>516778.37578573392</v>
      </c>
      <c r="AA119" s="116">
        <v>2428306.7049044142</v>
      </c>
      <c r="AB119" s="116">
        <v>68419347.232468039</v>
      </c>
      <c r="AC119" s="116">
        <v>26671124.657178171</v>
      </c>
      <c r="AD119" s="116">
        <v>20560305.920738835</v>
      </c>
      <c r="AE119" s="116">
        <v>39064213.953404017</v>
      </c>
      <c r="AF119" s="116">
        <v>4953086.3808894996</v>
      </c>
      <c r="AG119" s="116">
        <v>8903938.1415213458</v>
      </c>
      <c r="AH119" s="116">
        <v>798526.3009556497</v>
      </c>
      <c r="AI119" s="116">
        <v>10269224.170824971</v>
      </c>
      <c r="AJ119" s="116">
        <v>8034349.7826004932</v>
      </c>
      <c r="AK119" s="116">
        <v>931035.91142760753</v>
      </c>
      <c r="AL119" s="73">
        <v>17850661.354483981</v>
      </c>
      <c r="AM119" s="73">
        <v>3758286.1383864204</v>
      </c>
      <c r="AN119" s="73">
        <v>12189535.262022195</v>
      </c>
      <c r="AO119" s="73">
        <v>368521.61690336018</v>
      </c>
      <c r="AP119" s="73">
        <v>152566.24398924696</v>
      </c>
      <c r="AQ119" s="73">
        <v>613883.9456970446</v>
      </c>
      <c r="AR119" s="73">
        <v>874005187.64851189</v>
      </c>
      <c r="AS119" s="73">
        <v>170827553.55818588</v>
      </c>
      <c r="AT119" s="73">
        <v>10012926.291526053</v>
      </c>
      <c r="AU119" s="73">
        <v>8971879.8262589332</v>
      </c>
      <c r="AV119" s="73">
        <v>33707186.250976525</v>
      </c>
      <c r="AW119" s="73">
        <v>2660380.4791104225</v>
      </c>
      <c r="AX119" s="73">
        <v>5058682.2282778099</v>
      </c>
      <c r="AY119" s="73">
        <v>53390903.102984577</v>
      </c>
      <c r="AZ119" s="73">
        <v>18354677.938026402</v>
      </c>
      <c r="BA119" s="73">
        <v>17444217.610926379</v>
      </c>
      <c r="BB119" s="73">
        <v>25695030.210767802</v>
      </c>
      <c r="BC119" s="73">
        <v>4466080.1324753743</v>
      </c>
      <c r="BD119" s="73">
        <v>11154005.147768533</v>
      </c>
      <c r="BE119" s="73">
        <v>1483587.5768018942</v>
      </c>
      <c r="BF119" s="73">
        <v>35941071.058694936</v>
      </c>
      <c r="BG119" s="73">
        <v>3763493.8698211145</v>
      </c>
      <c r="BH119" s="73">
        <v>4807450.2407991914</v>
      </c>
      <c r="BI119" s="73">
        <v>22784127.590868939</v>
      </c>
      <c r="BJ119" s="73">
        <v>2666140.6644760952</v>
      </c>
      <c r="BK119" s="73">
        <v>13382599.586455351</v>
      </c>
      <c r="BL119" s="73">
        <v>12709727.306322565</v>
      </c>
      <c r="BM119" s="73">
        <v>1269531.2168160325</v>
      </c>
      <c r="BN119" s="73">
        <v>1206954.0974528035</v>
      </c>
      <c r="BO119" s="73">
        <v>929922.01196271461</v>
      </c>
      <c r="BP119" s="73">
        <v>21435307.008486953</v>
      </c>
      <c r="BQ119" s="73">
        <v>2565809.3552506133</v>
      </c>
      <c r="BR119" s="73">
        <v>652375141.09163439</v>
      </c>
      <c r="BS119" s="73">
        <v>3120994.7430953728</v>
      </c>
      <c r="BT119" s="73">
        <v>34310087.817389674</v>
      </c>
      <c r="BU119" s="73">
        <v>5352054.5079991966</v>
      </c>
      <c r="BV119" s="73">
        <v>1436725.053608201</v>
      </c>
      <c r="BW119" s="73">
        <v>8361826.2775248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Q120" s="116">
        <v>0</v>
      </c>
      <c r="R120" s="116">
        <v>0</v>
      </c>
      <c r="S120" s="116">
        <v>0</v>
      </c>
      <c r="T120" s="116">
        <v>0</v>
      </c>
      <c r="U120" s="116">
        <v>0</v>
      </c>
      <c r="V120" s="116">
        <v>0</v>
      </c>
      <c r="W120" s="116">
        <v>0</v>
      </c>
      <c r="X120" s="145">
        <v>0</v>
      </c>
      <c r="Y120" s="116">
        <v>0</v>
      </c>
      <c r="Z120" s="116">
        <v>0</v>
      </c>
      <c r="AA120" s="116">
        <v>0</v>
      </c>
      <c r="AB120" s="116">
        <v>0</v>
      </c>
      <c r="AC120" s="116">
        <v>0</v>
      </c>
      <c r="AD120" s="116">
        <v>0</v>
      </c>
      <c r="AE120" s="116">
        <v>0</v>
      </c>
      <c r="AF120" s="116">
        <v>0</v>
      </c>
      <c r="AG120" s="116">
        <v>0</v>
      </c>
      <c r="AH120" s="116">
        <v>0</v>
      </c>
      <c r="AI120" s="116">
        <v>0</v>
      </c>
      <c r="AJ120" s="116">
        <v>0</v>
      </c>
      <c r="AK120" s="116">
        <v>0</v>
      </c>
      <c r="AL120" s="73">
        <v>0</v>
      </c>
      <c r="AM120" s="73">
        <v>0</v>
      </c>
      <c r="AN120" s="73">
        <v>0</v>
      </c>
      <c r="AO120" s="73">
        <v>0</v>
      </c>
      <c r="AP120" s="73">
        <v>0</v>
      </c>
      <c r="AQ120" s="73">
        <v>0</v>
      </c>
      <c r="AR120" s="73">
        <v>0</v>
      </c>
      <c r="AS120" s="73">
        <v>0</v>
      </c>
      <c r="AT120" s="73">
        <v>0</v>
      </c>
      <c r="AU120" s="73">
        <v>0</v>
      </c>
      <c r="AV120" s="73">
        <v>0</v>
      </c>
      <c r="AW120" s="73">
        <v>0</v>
      </c>
      <c r="AX120" s="73">
        <v>0</v>
      </c>
      <c r="AY120" s="73">
        <v>0</v>
      </c>
      <c r="AZ120" s="73">
        <v>0</v>
      </c>
      <c r="BA120" s="73">
        <v>0</v>
      </c>
      <c r="BB120" s="73">
        <v>0</v>
      </c>
      <c r="BC120" s="73">
        <v>0</v>
      </c>
      <c r="BD120" s="73">
        <v>0</v>
      </c>
      <c r="BE120" s="73">
        <v>0</v>
      </c>
      <c r="BF120" s="73">
        <v>0</v>
      </c>
      <c r="BG120" s="73">
        <v>0</v>
      </c>
      <c r="BH120" s="73">
        <v>0</v>
      </c>
      <c r="BI120" s="73">
        <v>0</v>
      </c>
      <c r="BJ120" s="73">
        <v>0</v>
      </c>
      <c r="BK120" s="73">
        <v>0</v>
      </c>
      <c r="BL120" s="73">
        <v>0</v>
      </c>
      <c r="BM120" s="73">
        <v>0</v>
      </c>
      <c r="BN120" s="73">
        <v>0</v>
      </c>
      <c r="BO120" s="73">
        <v>0</v>
      </c>
      <c r="BP120" s="73">
        <v>0</v>
      </c>
      <c r="BQ120" s="73">
        <v>0</v>
      </c>
      <c r="BR120" s="73">
        <v>0</v>
      </c>
      <c r="BS120" s="73">
        <v>0</v>
      </c>
      <c r="BT120" s="73">
        <v>0</v>
      </c>
      <c r="BU120" s="73">
        <v>0</v>
      </c>
      <c r="BV120" s="73">
        <v>0</v>
      </c>
      <c r="BW120" s="73">
        <v>0</v>
      </c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204</v>
      </c>
      <c r="E121"/>
      <c r="F121" s="191"/>
      <c r="G121" s="17">
        <f>HLOOKUP($E$3,$P$3:$CE$269,O121,FALSE)</f>
        <v>5230753.3686561054</v>
      </c>
      <c r="H121" s="17">
        <f t="shared" ref="H121:K121" si="19">H107+H119</f>
        <v>5009067.0827926956</v>
      </c>
      <c r="I121" s="17">
        <f t="shared" si="19"/>
        <v>4994831.9950628243</v>
      </c>
      <c r="J121" s="17">
        <f t="shared" si="19"/>
        <v>5286933.6858784445</v>
      </c>
      <c r="K121" s="17">
        <f t="shared" si="19"/>
        <v>5409192.1964681493</v>
      </c>
      <c r="L121" s="17">
        <f t="shared" ref="L121:M121" si="20">L107+L119</f>
        <v>5837184.8502599783</v>
      </c>
      <c r="M121" s="17">
        <f t="shared" si="20"/>
        <v>6229026.1207486577</v>
      </c>
      <c r="N121" s="159"/>
      <c r="O121" s="72">
        <v>119</v>
      </c>
      <c r="P121" s="72">
        <v>0</v>
      </c>
      <c r="Q121" s="116">
        <v>754668088.66934586</v>
      </c>
      <c r="R121" s="116">
        <v>26224814.845055759</v>
      </c>
      <c r="S121" s="116">
        <v>1686235.4800142241</v>
      </c>
      <c r="T121" s="116">
        <v>26955316.859215051</v>
      </c>
      <c r="U121" s="116">
        <v>21770577.404011413</v>
      </c>
      <c r="V121" s="116">
        <v>45082250.024861157</v>
      </c>
      <c r="W121" s="116">
        <v>26306344.396604195</v>
      </c>
      <c r="X121" s="145">
        <v>5230753.3686561054</v>
      </c>
      <c r="Y121" s="116">
        <v>1055872.8556044884</v>
      </c>
      <c r="Z121" s="116">
        <v>1207885.8657857338</v>
      </c>
      <c r="AA121" s="116">
        <v>5216114.614904413</v>
      </c>
      <c r="AB121" s="116">
        <v>98545535.322468042</v>
      </c>
      <c r="AC121" s="116">
        <v>45032973.797178172</v>
      </c>
      <c r="AD121" s="116">
        <v>33858673.570738837</v>
      </c>
      <c r="AE121" s="116">
        <v>63496958.673404016</v>
      </c>
      <c r="AF121" s="116">
        <v>11482969.2908895</v>
      </c>
      <c r="AG121" s="116">
        <v>16165659.711521346</v>
      </c>
      <c r="AH121" s="116">
        <v>2508193.4709556494</v>
      </c>
      <c r="AI121" s="116">
        <v>17625637.12082497</v>
      </c>
      <c r="AJ121" s="116">
        <v>13890202.932600494</v>
      </c>
      <c r="AK121" s="116">
        <v>2560291.5314276069</v>
      </c>
      <c r="AL121" s="73">
        <v>32417207.134483978</v>
      </c>
      <c r="AM121" s="73">
        <v>6909837.3283864204</v>
      </c>
      <c r="AN121" s="73">
        <v>18405232.292022198</v>
      </c>
      <c r="AO121" s="73">
        <v>1454856.9869033601</v>
      </c>
      <c r="AP121" s="73">
        <v>658730.50398924691</v>
      </c>
      <c r="AQ121" s="73">
        <v>1605521.7456970445</v>
      </c>
      <c r="AR121" s="73">
        <v>1412623382.278512</v>
      </c>
      <c r="AS121" s="73">
        <v>249159924.3456859</v>
      </c>
      <c r="AT121" s="73">
        <v>15778586.941526052</v>
      </c>
      <c r="AU121" s="73">
        <v>15932369.146258933</v>
      </c>
      <c r="AV121" s="73">
        <v>51229035.310976528</v>
      </c>
      <c r="AW121" s="73">
        <v>5278676.5891104229</v>
      </c>
      <c r="AX121" s="73">
        <v>10050502.40827781</v>
      </c>
      <c r="AY121" s="73">
        <v>91255367.282984585</v>
      </c>
      <c r="AZ121" s="73">
        <v>28291091.938026402</v>
      </c>
      <c r="BA121" s="73">
        <v>29795311.760926377</v>
      </c>
      <c r="BB121" s="73">
        <v>44043782.6307678</v>
      </c>
      <c r="BC121" s="73">
        <v>7240799.6624753736</v>
      </c>
      <c r="BD121" s="73">
        <v>17721539.217768535</v>
      </c>
      <c r="BE121" s="73">
        <v>4274052.0703018941</v>
      </c>
      <c r="BF121" s="73">
        <v>53848032.668694943</v>
      </c>
      <c r="BG121" s="73">
        <v>7182787.8098211139</v>
      </c>
      <c r="BH121" s="73">
        <v>9713585.2407991923</v>
      </c>
      <c r="BI121" s="73">
        <v>35391376.690868944</v>
      </c>
      <c r="BJ121" s="73">
        <v>6003343.904476095</v>
      </c>
      <c r="BK121" s="73">
        <v>21850013.006455351</v>
      </c>
      <c r="BL121" s="73">
        <v>23450121.626322567</v>
      </c>
      <c r="BM121" s="73">
        <v>2625396.3268160326</v>
      </c>
      <c r="BN121" s="73">
        <v>3449528.4574528034</v>
      </c>
      <c r="BO121" s="73">
        <v>2476145.8219627147</v>
      </c>
      <c r="BP121" s="73">
        <v>38292310.668486953</v>
      </c>
      <c r="BQ121" s="73">
        <v>5333572.3752506133</v>
      </c>
      <c r="BR121" s="73">
        <v>905571377.19163442</v>
      </c>
      <c r="BS121" s="73">
        <v>6553072.5630953722</v>
      </c>
      <c r="BT121" s="73">
        <v>48188974.237389676</v>
      </c>
      <c r="BU121" s="73">
        <v>12109972.537999196</v>
      </c>
      <c r="BV121" s="73">
        <v>3243626.863608201</v>
      </c>
      <c r="BW121" s="73">
        <v>14289634.597524799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Q122" s="116">
        <v>0</v>
      </c>
      <c r="R122" s="116">
        <v>0</v>
      </c>
      <c r="S122" s="116">
        <v>0</v>
      </c>
      <c r="T122" s="116">
        <v>0</v>
      </c>
      <c r="U122" s="116">
        <v>0</v>
      </c>
      <c r="V122" s="116">
        <v>0</v>
      </c>
      <c r="W122" s="116">
        <v>0</v>
      </c>
      <c r="X122" s="145">
        <v>0</v>
      </c>
      <c r="Y122" s="116">
        <v>0</v>
      </c>
      <c r="Z122" s="116">
        <v>0</v>
      </c>
      <c r="AA122" s="116">
        <v>0</v>
      </c>
      <c r="AB122" s="116">
        <v>0</v>
      </c>
      <c r="AC122" s="116">
        <v>0</v>
      </c>
      <c r="AD122" s="116">
        <v>0</v>
      </c>
      <c r="AE122" s="116">
        <v>0</v>
      </c>
      <c r="AF122" s="116">
        <v>0</v>
      </c>
      <c r="AG122" s="116">
        <v>0</v>
      </c>
      <c r="AH122" s="116">
        <v>0</v>
      </c>
      <c r="AI122" s="116">
        <v>0</v>
      </c>
      <c r="AJ122" s="116">
        <v>0</v>
      </c>
      <c r="AK122" s="116">
        <v>0</v>
      </c>
      <c r="AL122" s="73">
        <v>0</v>
      </c>
      <c r="AM122" s="73">
        <v>0</v>
      </c>
      <c r="AN122" s="73">
        <v>0</v>
      </c>
      <c r="AO122" s="73">
        <v>0</v>
      </c>
      <c r="AP122" s="73">
        <v>0</v>
      </c>
      <c r="AQ122" s="73">
        <v>0</v>
      </c>
      <c r="AR122" s="73">
        <v>0</v>
      </c>
      <c r="AS122" s="73">
        <v>0</v>
      </c>
      <c r="AT122" s="73">
        <v>0</v>
      </c>
      <c r="AU122" s="73">
        <v>0</v>
      </c>
      <c r="AV122" s="73">
        <v>0</v>
      </c>
      <c r="AW122" s="73">
        <v>0</v>
      </c>
      <c r="AX122" s="73">
        <v>0</v>
      </c>
      <c r="AY122" s="73">
        <v>0</v>
      </c>
      <c r="AZ122" s="73">
        <v>0</v>
      </c>
      <c r="BA122" s="73">
        <v>0</v>
      </c>
      <c r="BB122" s="73">
        <v>0</v>
      </c>
      <c r="BC122" s="73">
        <v>0</v>
      </c>
      <c r="BD122" s="73">
        <v>0</v>
      </c>
      <c r="BE122" s="73">
        <v>0</v>
      </c>
      <c r="BF122" s="73">
        <v>0</v>
      </c>
      <c r="BG122" s="73">
        <v>0</v>
      </c>
      <c r="BH122" s="73">
        <v>0</v>
      </c>
      <c r="BI122" s="73">
        <v>0</v>
      </c>
      <c r="BJ122" s="73">
        <v>0</v>
      </c>
      <c r="BK122" s="73">
        <v>0</v>
      </c>
      <c r="BL122" s="73">
        <v>0</v>
      </c>
      <c r="BM122" s="73">
        <v>0</v>
      </c>
      <c r="BN122" s="73">
        <v>0</v>
      </c>
      <c r="BO122" s="73">
        <v>0</v>
      </c>
      <c r="BP122" s="73">
        <v>0</v>
      </c>
      <c r="BQ122" s="73">
        <v>0</v>
      </c>
      <c r="BR122" s="73">
        <v>0</v>
      </c>
      <c r="BS122" s="73">
        <v>0</v>
      </c>
      <c r="BT122" s="73">
        <v>0</v>
      </c>
      <c r="BU122" s="73">
        <v>0</v>
      </c>
      <c r="BV122" s="73">
        <v>0</v>
      </c>
      <c r="BW122" s="73">
        <v>0</v>
      </c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15" t="s">
        <v>205</v>
      </c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6"/>
      <c r="N123" s="158"/>
      <c r="O123" s="72">
        <v>121</v>
      </c>
      <c r="P123" s="72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  <c r="X123" s="145">
        <v>0</v>
      </c>
      <c r="Y123" s="116">
        <v>0</v>
      </c>
      <c r="Z123" s="116">
        <v>0</v>
      </c>
      <c r="AA123" s="116">
        <v>0</v>
      </c>
      <c r="AB123" s="116">
        <v>0</v>
      </c>
      <c r="AC123" s="116">
        <v>0</v>
      </c>
      <c r="AD123" s="116">
        <v>0</v>
      </c>
      <c r="AE123" s="116">
        <v>0</v>
      </c>
      <c r="AF123" s="116">
        <v>0</v>
      </c>
      <c r="AG123" s="116">
        <v>0</v>
      </c>
      <c r="AH123" s="116">
        <v>0</v>
      </c>
      <c r="AI123" s="116">
        <v>0</v>
      </c>
      <c r="AJ123" s="116">
        <v>0</v>
      </c>
      <c r="AK123" s="116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73">
        <v>0</v>
      </c>
      <c r="AT123" s="73">
        <v>0</v>
      </c>
      <c r="AU123" s="73">
        <v>0</v>
      </c>
      <c r="AV123" s="73">
        <v>0</v>
      </c>
      <c r="AW123" s="73">
        <v>0</v>
      </c>
      <c r="AX123" s="73">
        <v>0</v>
      </c>
      <c r="AY123" s="73">
        <v>0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0</v>
      </c>
      <c r="BG123" s="73">
        <v>0</v>
      </c>
      <c r="BH123" s="73">
        <v>0</v>
      </c>
      <c r="BI123" s="73">
        <v>0</v>
      </c>
      <c r="BJ123" s="73">
        <v>0</v>
      </c>
      <c r="BK123" s="73">
        <v>0</v>
      </c>
      <c r="BL123" s="73">
        <v>0</v>
      </c>
      <c r="BM123" s="73">
        <v>0</v>
      </c>
      <c r="BN123" s="73">
        <v>0</v>
      </c>
      <c r="BO123" s="73">
        <v>0</v>
      </c>
      <c r="BP123" s="73">
        <v>0</v>
      </c>
      <c r="BQ123" s="73">
        <v>0</v>
      </c>
      <c r="BR123" s="73">
        <v>0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Q124" s="116">
        <v>0</v>
      </c>
      <c r="R124" s="116">
        <v>0</v>
      </c>
      <c r="S124" s="116">
        <v>0</v>
      </c>
      <c r="T124" s="116">
        <v>0</v>
      </c>
      <c r="U124" s="116">
        <v>0</v>
      </c>
      <c r="V124" s="116">
        <v>0</v>
      </c>
      <c r="W124" s="116">
        <v>0</v>
      </c>
      <c r="X124" s="145">
        <v>0</v>
      </c>
      <c r="Y124" s="116">
        <v>0</v>
      </c>
      <c r="Z124" s="116">
        <v>0</v>
      </c>
      <c r="AA124" s="116">
        <v>0</v>
      </c>
      <c r="AB124" s="116">
        <v>0</v>
      </c>
      <c r="AC124" s="116">
        <v>0</v>
      </c>
      <c r="AD124" s="116">
        <v>0</v>
      </c>
      <c r="AE124" s="116">
        <v>0</v>
      </c>
      <c r="AF124" s="116">
        <v>0</v>
      </c>
      <c r="AG124" s="116">
        <v>0</v>
      </c>
      <c r="AH124" s="116">
        <v>0</v>
      </c>
      <c r="AI124" s="116">
        <v>0</v>
      </c>
      <c r="AJ124" s="116">
        <v>0</v>
      </c>
      <c r="AK124" s="116">
        <v>0</v>
      </c>
      <c r="AL124" s="73">
        <v>0</v>
      </c>
      <c r="AM124" s="73">
        <v>0</v>
      </c>
      <c r="AN124" s="73">
        <v>0</v>
      </c>
      <c r="AO124" s="73">
        <v>0</v>
      </c>
      <c r="AP124" s="73">
        <v>0</v>
      </c>
      <c r="AQ124" s="73">
        <v>0</v>
      </c>
      <c r="AR124" s="73">
        <v>0</v>
      </c>
      <c r="AS124" s="73">
        <v>0</v>
      </c>
      <c r="AT124" s="73">
        <v>0</v>
      </c>
      <c r="AU124" s="73">
        <v>0</v>
      </c>
      <c r="AV124" s="73">
        <v>0</v>
      </c>
      <c r="AW124" s="73">
        <v>0</v>
      </c>
      <c r="AX124" s="73">
        <v>0</v>
      </c>
      <c r="AY124" s="73">
        <v>0</v>
      </c>
      <c r="AZ124" s="73">
        <v>0</v>
      </c>
      <c r="BA124" s="73">
        <v>0</v>
      </c>
      <c r="BB124" s="73">
        <v>0</v>
      </c>
      <c r="BC124" s="73">
        <v>0</v>
      </c>
      <c r="BD124" s="73">
        <v>0</v>
      </c>
      <c r="BE124" s="73">
        <v>0</v>
      </c>
      <c r="BF124" s="73">
        <v>0</v>
      </c>
      <c r="BG124" s="73">
        <v>0</v>
      </c>
      <c r="BH124" s="73">
        <v>0</v>
      </c>
      <c r="BI124" s="73">
        <v>0</v>
      </c>
      <c r="BJ124" s="73">
        <v>0</v>
      </c>
      <c r="BK124" s="73">
        <v>0</v>
      </c>
      <c r="BL124" s="73">
        <v>0</v>
      </c>
      <c r="BM124" s="73">
        <v>0</v>
      </c>
      <c r="BN124" s="73">
        <v>0</v>
      </c>
      <c r="BO124" s="73">
        <v>0</v>
      </c>
      <c r="BP124" s="73">
        <v>0</v>
      </c>
      <c r="BQ124" s="73">
        <v>0</v>
      </c>
      <c r="BR124" s="73">
        <v>0</v>
      </c>
      <c r="BS124" s="73">
        <v>0</v>
      </c>
      <c r="BT124" s="73">
        <v>0</v>
      </c>
      <c r="BU124" s="73">
        <v>0</v>
      </c>
      <c r="BV124" s="73">
        <v>0</v>
      </c>
      <c r="BW124" s="73">
        <v>0</v>
      </c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206</v>
      </c>
      <c r="D125" s="8"/>
      <c r="E125"/>
      <c r="O125" s="72">
        <v>123</v>
      </c>
      <c r="P125" s="72">
        <v>0</v>
      </c>
      <c r="Q125" s="116">
        <v>0</v>
      </c>
      <c r="R125" s="116">
        <v>0</v>
      </c>
      <c r="S125" s="116">
        <v>0</v>
      </c>
      <c r="T125" s="116">
        <v>0</v>
      </c>
      <c r="U125" s="116">
        <v>0</v>
      </c>
      <c r="V125" s="116">
        <v>0</v>
      </c>
      <c r="W125" s="116">
        <v>0</v>
      </c>
      <c r="X125" s="145">
        <v>0</v>
      </c>
      <c r="Y125" s="116">
        <v>0</v>
      </c>
      <c r="Z125" s="116">
        <v>0</v>
      </c>
      <c r="AA125" s="116">
        <v>0</v>
      </c>
      <c r="AB125" s="116">
        <v>0</v>
      </c>
      <c r="AC125" s="116">
        <v>0</v>
      </c>
      <c r="AD125" s="116">
        <v>0</v>
      </c>
      <c r="AE125" s="116">
        <v>0</v>
      </c>
      <c r="AF125" s="116">
        <v>0</v>
      </c>
      <c r="AG125" s="116">
        <v>0</v>
      </c>
      <c r="AH125" s="116">
        <v>0</v>
      </c>
      <c r="AI125" s="116">
        <v>0</v>
      </c>
      <c r="AJ125" s="116">
        <v>0</v>
      </c>
      <c r="AK125" s="116">
        <v>0</v>
      </c>
      <c r="AL125" s="73">
        <v>0</v>
      </c>
      <c r="AM125" s="73">
        <v>0</v>
      </c>
      <c r="AN125" s="73">
        <v>0</v>
      </c>
      <c r="AO125" s="73">
        <v>0</v>
      </c>
      <c r="AP125" s="73">
        <v>0</v>
      </c>
      <c r="AQ125" s="73">
        <v>0</v>
      </c>
      <c r="AR125" s="73">
        <v>0</v>
      </c>
      <c r="AS125" s="73">
        <v>0</v>
      </c>
      <c r="AT125" s="73">
        <v>0</v>
      </c>
      <c r="AU125" s="73">
        <v>0</v>
      </c>
      <c r="AV125" s="73">
        <v>0</v>
      </c>
      <c r="AW125" s="73">
        <v>0</v>
      </c>
      <c r="AX125" s="73">
        <v>0</v>
      </c>
      <c r="AY125" s="73">
        <v>0</v>
      </c>
      <c r="AZ125" s="73">
        <v>0</v>
      </c>
      <c r="BA125" s="73">
        <v>0</v>
      </c>
      <c r="BB125" s="73">
        <v>0</v>
      </c>
      <c r="BC125" s="73">
        <v>0</v>
      </c>
      <c r="BD125" s="73">
        <v>0</v>
      </c>
      <c r="BE125" s="73">
        <v>0</v>
      </c>
      <c r="BF125" s="73">
        <v>0</v>
      </c>
      <c r="BG125" s="73">
        <v>0</v>
      </c>
      <c r="BH125" s="73">
        <v>0</v>
      </c>
      <c r="BI125" s="73">
        <v>0</v>
      </c>
      <c r="BJ125" s="73">
        <v>0</v>
      </c>
      <c r="BK125" s="73">
        <v>0</v>
      </c>
      <c r="BL125" s="73">
        <v>0</v>
      </c>
      <c r="BM125" s="73">
        <v>0</v>
      </c>
      <c r="BN125" s="73">
        <v>0</v>
      </c>
      <c r="BO125" s="73">
        <v>0</v>
      </c>
      <c r="BP125" s="73">
        <v>0</v>
      </c>
      <c r="BQ125" s="73">
        <v>0</v>
      </c>
      <c r="BR125" s="73">
        <v>0</v>
      </c>
      <c r="BS125" s="73">
        <v>0</v>
      </c>
      <c r="BT125" s="73">
        <v>0</v>
      </c>
      <c r="BU125" s="73">
        <v>0</v>
      </c>
      <c r="BV125" s="73">
        <v>0</v>
      </c>
      <c r="BW125" s="73">
        <v>0</v>
      </c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Q126" s="116">
        <v>0</v>
      </c>
      <c r="R126" s="116"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v>0</v>
      </c>
      <c r="X126" s="145">
        <v>0</v>
      </c>
      <c r="Y126" s="116">
        <v>0</v>
      </c>
      <c r="Z126" s="116">
        <v>0</v>
      </c>
      <c r="AA126" s="116">
        <v>0</v>
      </c>
      <c r="AB126" s="116">
        <v>0</v>
      </c>
      <c r="AC126" s="116">
        <v>0</v>
      </c>
      <c r="AD126" s="116">
        <v>0</v>
      </c>
      <c r="AE126" s="116">
        <v>0</v>
      </c>
      <c r="AF126" s="116">
        <v>0</v>
      </c>
      <c r="AG126" s="116">
        <v>0</v>
      </c>
      <c r="AH126" s="116">
        <v>0</v>
      </c>
      <c r="AI126" s="116">
        <v>0</v>
      </c>
      <c r="AJ126" s="116">
        <v>0</v>
      </c>
      <c r="AK126" s="116">
        <v>0</v>
      </c>
      <c r="AL126" s="73">
        <v>0</v>
      </c>
      <c r="AM126" s="73">
        <v>0</v>
      </c>
      <c r="AN126" s="73">
        <v>0</v>
      </c>
      <c r="AO126" s="73">
        <v>0</v>
      </c>
      <c r="AP126" s="73">
        <v>0</v>
      </c>
      <c r="AQ126" s="73">
        <v>0</v>
      </c>
      <c r="AR126" s="73">
        <v>0</v>
      </c>
      <c r="AS126" s="73">
        <v>0</v>
      </c>
      <c r="AT126" s="73">
        <v>0</v>
      </c>
      <c r="AU126" s="73">
        <v>0</v>
      </c>
      <c r="AV126" s="73">
        <v>0</v>
      </c>
      <c r="AW126" s="73">
        <v>0</v>
      </c>
      <c r="AX126" s="73">
        <v>0</v>
      </c>
      <c r="AY126" s="73">
        <v>0</v>
      </c>
      <c r="AZ126" s="73">
        <v>0</v>
      </c>
      <c r="BA126" s="73">
        <v>0</v>
      </c>
      <c r="BB126" s="73">
        <v>0</v>
      </c>
      <c r="BC126" s="73">
        <v>0</v>
      </c>
      <c r="BD126" s="73">
        <v>0</v>
      </c>
      <c r="BE126" s="73">
        <v>0</v>
      </c>
      <c r="BF126" s="73">
        <v>0</v>
      </c>
      <c r="BG126" s="73">
        <v>0</v>
      </c>
      <c r="BH126" s="73">
        <v>0</v>
      </c>
      <c r="BI126" s="73">
        <v>0</v>
      </c>
      <c r="BJ126" s="73">
        <v>0</v>
      </c>
      <c r="BK126" s="73">
        <v>0</v>
      </c>
      <c r="BL126" s="73">
        <v>0</v>
      </c>
      <c r="BM126" s="73">
        <v>0</v>
      </c>
      <c r="BN126" s="73">
        <v>0</v>
      </c>
      <c r="BO126" s="73">
        <v>0</v>
      </c>
      <c r="BP126" s="73">
        <v>0</v>
      </c>
      <c r="BQ126" s="73">
        <v>0</v>
      </c>
      <c r="BR126" s="73">
        <v>0</v>
      </c>
      <c r="BS126" s="73">
        <v>0</v>
      </c>
      <c r="BT126" s="73">
        <v>0</v>
      </c>
      <c r="BU126" s="73">
        <v>0</v>
      </c>
      <c r="BV126" s="73">
        <v>0</v>
      </c>
      <c r="BW126" s="73">
        <v>0</v>
      </c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207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Q127" s="116">
        <v>0</v>
      </c>
      <c r="R127" s="116">
        <v>0</v>
      </c>
      <c r="S127" s="116">
        <v>0</v>
      </c>
      <c r="T127" s="116">
        <v>0</v>
      </c>
      <c r="U127" s="116">
        <v>0</v>
      </c>
      <c r="V127" s="116">
        <v>0</v>
      </c>
      <c r="W127" s="116">
        <v>0</v>
      </c>
      <c r="X127" s="145">
        <v>0</v>
      </c>
      <c r="Y127" s="116">
        <v>0</v>
      </c>
      <c r="Z127" s="116">
        <v>0</v>
      </c>
      <c r="AA127" s="116">
        <v>0</v>
      </c>
      <c r="AB127" s="116">
        <v>0</v>
      </c>
      <c r="AC127" s="116">
        <v>0</v>
      </c>
      <c r="AD127" s="116">
        <v>0</v>
      </c>
      <c r="AE127" s="116">
        <v>0</v>
      </c>
      <c r="AF127" s="116">
        <v>0</v>
      </c>
      <c r="AG127" s="116">
        <v>0</v>
      </c>
      <c r="AH127" s="116">
        <v>0</v>
      </c>
      <c r="AI127" s="116">
        <v>0</v>
      </c>
      <c r="AJ127" s="116">
        <v>0</v>
      </c>
      <c r="AK127" s="116">
        <v>0</v>
      </c>
      <c r="AL127" s="73">
        <v>0</v>
      </c>
      <c r="AM127" s="73">
        <v>0</v>
      </c>
      <c r="AN127" s="73">
        <v>0</v>
      </c>
      <c r="AO127" s="73">
        <v>0</v>
      </c>
      <c r="AP127" s="73">
        <v>0</v>
      </c>
      <c r="AQ127" s="73">
        <v>0</v>
      </c>
      <c r="AR127" s="73">
        <v>0</v>
      </c>
      <c r="AS127" s="73">
        <v>0</v>
      </c>
      <c r="AT127" s="73">
        <v>0</v>
      </c>
      <c r="AU127" s="73">
        <v>0</v>
      </c>
      <c r="AV127" s="73">
        <v>0</v>
      </c>
      <c r="AW127" s="73">
        <v>0</v>
      </c>
      <c r="AX127" s="73">
        <v>0</v>
      </c>
      <c r="AY127" s="73">
        <v>0</v>
      </c>
      <c r="AZ127" s="73">
        <v>0</v>
      </c>
      <c r="BA127" s="73">
        <v>0</v>
      </c>
      <c r="BB127" s="73">
        <v>0</v>
      </c>
      <c r="BC127" s="73">
        <v>0</v>
      </c>
      <c r="BD127" s="73">
        <v>0</v>
      </c>
      <c r="BE127" s="73">
        <v>0</v>
      </c>
      <c r="BF127" s="73">
        <v>0</v>
      </c>
      <c r="BG127" s="73">
        <v>0</v>
      </c>
      <c r="BH127" s="73">
        <v>0</v>
      </c>
      <c r="BI127" s="73">
        <v>0</v>
      </c>
      <c r="BJ127" s="73">
        <v>0</v>
      </c>
      <c r="BK127" s="73">
        <v>0</v>
      </c>
      <c r="BL127" s="73">
        <v>0</v>
      </c>
      <c r="BM127" s="73">
        <v>0</v>
      </c>
      <c r="BN127" s="73">
        <v>0</v>
      </c>
      <c r="BO127" s="73">
        <v>0</v>
      </c>
      <c r="BP127" s="73">
        <v>0</v>
      </c>
      <c r="BQ127" s="73">
        <v>0</v>
      </c>
      <c r="BR127" s="73">
        <v>0</v>
      </c>
      <c r="BS127" s="73">
        <v>0</v>
      </c>
      <c r="BT127" s="73">
        <v>0</v>
      </c>
      <c r="BU127" s="73">
        <v>0</v>
      </c>
      <c r="BV127" s="73">
        <v>0</v>
      </c>
      <c r="BW127" s="73">
        <v>0</v>
      </c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14</v>
      </c>
      <c r="F128" s="186"/>
      <c r="G128" s="6">
        <f>HLOOKUP($E$3,$P$3:$CE$269,O128,FALSE)</f>
        <v>7156</v>
      </c>
      <c r="H128" s="6">
        <f t="shared" ref="H128:K130" si="21">H96</f>
        <v>7244.6666666666661</v>
      </c>
      <c r="I128" s="6">
        <f t="shared" si="21"/>
        <v>7356.4166666666661</v>
      </c>
      <c r="J128" s="6">
        <f t="shared" si="21"/>
        <v>7465.833333333333</v>
      </c>
      <c r="K128" s="6">
        <f t="shared" si="21"/>
        <v>7498.0833333333339</v>
      </c>
      <c r="L128" s="6">
        <f t="shared" ref="L128:M128" si="22">L96</f>
        <v>7593.6885648235639</v>
      </c>
      <c r="M128" s="6">
        <f t="shared" si="22"/>
        <v>7690.520522722878</v>
      </c>
      <c r="N128" s="158"/>
      <c r="O128" s="72">
        <v>126</v>
      </c>
      <c r="P128" s="72">
        <v>0</v>
      </c>
      <c r="Q128" s="116">
        <v>1054614</v>
      </c>
      <c r="R128" s="116">
        <v>11732</v>
      </c>
      <c r="S128" s="116">
        <v>1629</v>
      </c>
      <c r="T128" s="116">
        <v>36743</v>
      </c>
      <c r="U128" s="116">
        <v>40125</v>
      </c>
      <c r="V128" s="116">
        <v>68205</v>
      </c>
      <c r="W128" s="116">
        <v>29456</v>
      </c>
      <c r="X128" s="145">
        <v>7156</v>
      </c>
      <c r="Y128" s="116">
        <v>1222</v>
      </c>
      <c r="Z128" s="116">
        <v>2366</v>
      </c>
      <c r="AA128" s="116">
        <v>12479</v>
      </c>
      <c r="AB128" s="116">
        <v>167653</v>
      </c>
      <c r="AC128" s="116">
        <v>66529</v>
      </c>
      <c r="AD128" s="116">
        <v>59811</v>
      </c>
      <c r="AE128" s="116">
        <v>89561</v>
      </c>
      <c r="AF128" s="116">
        <v>17916</v>
      </c>
      <c r="AG128" s="116">
        <v>23384</v>
      </c>
      <c r="AH128" s="116">
        <v>3309</v>
      </c>
      <c r="AI128" s="116">
        <v>30397</v>
      </c>
      <c r="AJ128" s="116">
        <v>21382</v>
      </c>
      <c r="AK128" s="116">
        <v>3773</v>
      </c>
      <c r="AL128" s="73">
        <v>47725</v>
      </c>
      <c r="AM128" s="73">
        <v>11632</v>
      </c>
      <c r="AN128" s="73">
        <v>22528</v>
      </c>
      <c r="AO128" s="73">
        <v>2700</v>
      </c>
      <c r="AP128" s="73">
        <v>1244</v>
      </c>
      <c r="AQ128" s="73">
        <v>5549</v>
      </c>
      <c r="AR128" s="73">
        <v>1344318</v>
      </c>
      <c r="AS128" s="73">
        <v>339771</v>
      </c>
      <c r="AT128" s="73">
        <v>18632</v>
      </c>
      <c r="AU128" s="73">
        <v>27778</v>
      </c>
      <c r="AV128" s="73">
        <v>97696</v>
      </c>
      <c r="AW128" s="73">
        <v>10546</v>
      </c>
      <c r="AX128" s="73">
        <v>13762</v>
      </c>
      <c r="AY128" s="73">
        <v>160598</v>
      </c>
      <c r="AZ128" s="73">
        <v>40388</v>
      </c>
      <c r="BA128" s="73">
        <v>43931</v>
      </c>
      <c r="BB128" s="73">
        <v>56067</v>
      </c>
      <c r="BC128" s="73">
        <v>9558</v>
      </c>
      <c r="BD128" s="73">
        <v>24199</v>
      </c>
      <c r="BE128" s="73">
        <v>5977</v>
      </c>
      <c r="BF128" s="73">
        <v>73134</v>
      </c>
      <c r="BG128" s="73">
        <v>12652</v>
      </c>
      <c r="BH128" s="73">
        <v>14366</v>
      </c>
      <c r="BI128" s="73">
        <v>59183</v>
      </c>
      <c r="BJ128" s="73">
        <v>11320</v>
      </c>
      <c r="BK128" s="73">
        <v>37250</v>
      </c>
      <c r="BL128" s="73">
        <v>33647</v>
      </c>
      <c r="BM128" s="73">
        <v>4325</v>
      </c>
      <c r="BN128" s="73">
        <v>5910</v>
      </c>
      <c r="BO128" s="73">
        <v>2848</v>
      </c>
      <c r="BP128" s="73">
        <v>56700</v>
      </c>
      <c r="BQ128" s="73">
        <v>7129</v>
      </c>
      <c r="BR128" s="73">
        <v>777904</v>
      </c>
      <c r="BS128" s="73">
        <v>14003</v>
      </c>
      <c r="BT128" s="73">
        <v>57856</v>
      </c>
      <c r="BU128" s="73">
        <v>23664</v>
      </c>
      <c r="BV128" s="73">
        <v>3830</v>
      </c>
      <c r="BW128" s="73">
        <v>23774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15</v>
      </c>
      <c r="F129" s="193"/>
      <c r="G129" s="24">
        <f>HLOOKUP($E$3,$P$3:$CE$269,O129,FALSE)</f>
        <v>139072664.70999998</v>
      </c>
      <c r="H129" s="24">
        <f t="shared" si="21"/>
        <v>138883589.40000001</v>
      </c>
      <c r="I129" s="24">
        <f t="shared" si="21"/>
        <v>143567973.22999999</v>
      </c>
      <c r="J129" s="24">
        <f t="shared" si="21"/>
        <v>144326882.88</v>
      </c>
      <c r="K129" s="24">
        <f t="shared" si="21"/>
        <v>142192699.02000001</v>
      </c>
      <c r="L129" s="24">
        <f t="shared" ref="L129:M129" si="23">L97</f>
        <v>139058352.97448114</v>
      </c>
      <c r="M129" s="24">
        <f t="shared" si="23"/>
        <v>139321297.66517532</v>
      </c>
      <c r="N129" s="160"/>
      <c r="O129" s="72">
        <v>127</v>
      </c>
      <c r="P129" s="72">
        <v>0</v>
      </c>
      <c r="Q129" s="116">
        <v>26328005697</v>
      </c>
      <c r="R129" s="116">
        <v>235234354</v>
      </c>
      <c r="S129" s="116">
        <v>29166609.600000001</v>
      </c>
      <c r="T129" s="116">
        <v>968790791</v>
      </c>
      <c r="U129" s="116">
        <v>985202186.73000002</v>
      </c>
      <c r="V129" s="116">
        <v>1521791950</v>
      </c>
      <c r="W129" s="116">
        <v>465069748</v>
      </c>
      <c r="X129" s="145">
        <v>139072664.70999998</v>
      </c>
      <c r="Y129" s="116">
        <v>25025731</v>
      </c>
      <c r="Z129" s="116">
        <v>28318560</v>
      </c>
      <c r="AA129" s="116">
        <v>241131396</v>
      </c>
      <c r="AB129" s="116">
        <v>3420220802</v>
      </c>
      <c r="AC129" s="116">
        <v>1723381576.3600001</v>
      </c>
      <c r="AD129" s="116">
        <v>1182245787</v>
      </c>
      <c r="AE129" s="116">
        <v>2319341970.71</v>
      </c>
      <c r="AF129" s="116">
        <v>301705633.06</v>
      </c>
      <c r="AG129" s="116">
        <v>662289126.36000001</v>
      </c>
      <c r="AH129" s="116">
        <v>56944854.579999998</v>
      </c>
      <c r="AI129" s="116">
        <v>533666540.88999999</v>
      </c>
      <c r="AJ129" s="116">
        <v>607370642</v>
      </c>
      <c r="AK129" s="116">
        <v>72998194</v>
      </c>
      <c r="AL129" s="73">
        <v>861995353.83999991</v>
      </c>
      <c r="AM129" s="73">
        <v>228394772.78000003</v>
      </c>
      <c r="AN129" s="73">
        <v>491767051</v>
      </c>
      <c r="AO129" s="73">
        <v>77289803.75</v>
      </c>
      <c r="AP129" s="73">
        <v>20821358</v>
      </c>
      <c r="AQ129" s="73">
        <v>140205389</v>
      </c>
      <c r="AR129" s="73">
        <v>35609662926.185493</v>
      </c>
      <c r="AS129" s="73">
        <v>7227463251</v>
      </c>
      <c r="AT129" s="73">
        <v>268855307.15000004</v>
      </c>
      <c r="AU129" s="73">
        <v>692672227.24000001</v>
      </c>
      <c r="AV129" s="73">
        <v>1773657756.105</v>
      </c>
      <c r="AW129" s="73">
        <v>236987672.50999999</v>
      </c>
      <c r="AX129" s="73">
        <v>290170097.56</v>
      </c>
      <c r="AY129" s="73">
        <v>3097394557.4700003</v>
      </c>
      <c r="AZ129" s="73">
        <v>904512556</v>
      </c>
      <c r="BA129" s="73">
        <v>820306888</v>
      </c>
      <c r="BB129" s="73">
        <v>1203861657</v>
      </c>
      <c r="BC129" s="73">
        <v>228203808.09999999</v>
      </c>
      <c r="BD129" s="73">
        <v>493563531.47000003</v>
      </c>
      <c r="BE129" s="73">
        <v>116766753</v>
      </c>
      <c r="BF129" s="73">
        <v>1548700494.55</v>
      </c>
      <c r="BG129" s="73">
        <v>250896851.95999998</v>
      </c>
      <c r="BH129" s="73">
        <v>313845567</v>
      </c>
      <c r="BI129" s="73">
        <v>1044351259</v>
      </c>
      <c r="BJ129" s="73">
        <v>181716053</v>
      </c>
      <c r="BK129" s="73">
        <v>756277062.59000003</v>
      </c>
      <c r="BL129" s="73">
        <v>628461962.02999997</v>
      </c>
      <c r="BM129" s="73">
        <v>85112498.469999999</v>
      </c>
      <c r="BN129" s="73">
        <v>98886899</v>
      </c>
      <c r="BO129" s="73">
        <v>80385021.510000005</v>
      </c>
      <c r="BP129" s="73">
        <v>971032520.61000013</v>
      </c>
      <c r="BQ129" s="73">
        <v>173270141.83000001</v>
      </c>
      <c r="BR129" s="73">
        <v>23818888112.117657</v>
      </c>
      <c r="BS129" s="73">
        <v>132726316</v>
      </c>
      <c r="BT129" s="73">
        <v>1431774008</v>
      </c>
      <c r="BU129" s="73">
        <v>367665134</v>
      </c>
      <c r="BV129" s="73">
        <v>97898095.549999997</v>
      </c>
      <c r="BW129" s="73">
        <v>441117871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16</v>
      </c>
      <c r="F130" s="186"/>
      <c r="G130" s="6">
        <f>HLOOKUP($E$3,$P$3:$CE$269,O130,FALSE)</f>
        <v>24218</v>
      </c>
      <c r="H130" s="6">
        <f t="shared" si="21"/>
        <v>24218</v>
      </c>
      <c r="I130" s="6">
        <f t="shared" si="21"/>
        <v>24218</v>
      </c>
      <c r="J130" s="6">
        <f t="shared" si="21"/>
        <v>24218</v>
      </c>
      <c r="K130" s="6">
        <f t="shared" si="21"/>
        <v>24218</v>
      </c>
      <c r="L130" s="6">
        <f t="shared" ref="L130:M130" si="24">L98</f>
        <v>24218</v>
      </c>
      <c r="M130" s="6">
        <f t="shared" si="24"/>
        <v>24218</v>
      </c>
      <c r="N130" s="158"/>
      <c r="O130" s="72">
        <v>128</v>
      </c>
      <c r="P130" s="72">
        <v>0</v>
      </c>
      <c r="Q130" s="116">
        <v>4962217</v>
      </c>
      <c r="R130" s="116">
        <v>48304</v>
      </c>
      <c r="S130" s="116">
        <v>6295</v>
      </c>
      <c r="T130" s="116">
        <v>151868</v>
      </c>
      <c r="U130" s="116">
        <v>183514</v>
      </c>
      <c r="V130" s="116">
        <v>323414</v>
      </c>
      <c r="W130" s="116">
        <v>92987</v>
      </c>
      <c r="X130" s="145">
        <v>24218</v>
      </c>
      <c r="Y130" s="116">
        <v>7121</v>
      </c>
      <c r="Z130" s="116">
        <v>6429</v>
      </c>
      <c r="AA130" s="116">
        <v>62827</v>
      </c>
      <c r="AB130" s="116">
        <v>648618</v>
      </c>
      <c r="AC130" s="116">
        <v>302619</v>
      </c>
      <c r="AD130" s="116">
        <v>229174</v>
      </c>
      <c r="AE130" s="116">
        <v>454300</v>
      </c>
      <c r="AF130" s="116">
        <v>56139</v>
      </c>
      <c r="AG130" s="116">
        <v>111736</v>
      </c>
      <c r="AH130" s="116">
        <v>16594</v>
      </c>
      <c r="AI130" s="116">
        <v>120116</v>
      </c>
      <c r="AJ130" s="116">
        <v>103142</v>
      </c>
      <c r="AK130" s="116">
        <v>16574</v>
      </c>
      <c r="AL130" s="73">
        <v>176843</v>
      </c>
      <c r="AM130" s="73">
        <v>55347</v>
      </c>
      <c r="AN130" s="73">
        <v>99439</v>
      </c>
      <c r="AO130" s="73">
        <v>15777</v>
      </c>
      <c r="AP130" s="73">
        <v>5210</v>
      </c>
      <c r="AQ130" s="73">
        <v>29923</v>
      </c>
      <c r="AR130" s="73">
        <v>6291230</v>
      </c>
      <c r="AS130" s="73">
        <v>1348215</v>
      </c>
      <c r="AT130" s="73">
        <v>59938</v>
      </c>
      <c r="AU130" s="73">
        <v>126161</v>
      </c>
      <c r="AV130" s="73">
        <v>342588</v>
      </c>
      <c r="AW130" s="73">
        <v>43615</v>
      </c>
      <c r="AX130" s="73">
        <v>50163</v>
      </c>
      <c r="AY130" s="73">
        <v>647506</v>
      </c>
      <c r="AZ130" s="73">
        <v>169704</v>
      </c>
      <c r="BA130" s="73">
        <v>166024</v>
      </c>
      <c r="BB130" s="73">
        <v>251133</v>
      </c>
      <c r="BC130" s="73">
        <v>49550</v>
      </c>
      <c r="BD130" s="73">
        <v>99886</v>
      </c>
      <c r="BE130" s="73">
        <v>23352</v>
      </c>
      <c r="BF130" s="73">
        <v>337953</v>
      </c>
      <c r="BG130" s="73">
        <v>45153</v>
      </c>
      <c r="BH130" s="73">
        <v>55924</v>
      </c>
      <c r="BI130" s="73">
        <v>213296</v>
      </c>
      <c r="BJ130" s="73">
        <v>35702</v>
      </c>
      <c r="BK130" s="73">
        <v>136317</v>
      </c>
      <c r="BL130" s="73">
        <v>132818</v>
      </c>
      <c r="BM130" s="73">
        <v>14544</v>
      </c>
      <c r="BN130" s="73">
        <v>20248</v>
      </c>
      <c r="BO130" s="73">
        <v>21743</v>
      </c>
      <c r="BP130" s="73">
        <v>180436</v>
      </c>
      <c r="BQ130" s="73">
        <v>34047</v>
      </c>
      <c r="BR130" s="73">
        <v>4271851</v>
      </c>
      <c r="BS130" s="73">
        <v>31880</v>
      </c>
      <c r="BT130" s="73">
        <v>271173</v>
      </c>
      <c r="BU130" s="73">
        <v>73288</v>
      </c>
      <c r="BV130" s="73">
        <v>16845</v>
      </c>
      <c r="BW130" s="73">
        <v>80824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208</v>
      </c>
      <c r="F131" s="186"/>
      <c r="G131" s="6">
        <f>HLOOKUP($E$3,$P$3:$CE$269,O131,FALSE)</f>
        <v>39945</v>
      </c>
      <c r="H131" s="6">
        <f t="shared" ref="H131:M131" si="25">MAX(G131,H130)</f>
        <v>39945</v>
      </c>
      <c r="I131" s="6">
        <f t="shared" si="25"/>
        <v>39945</v>
      </c>
      <c r="J131" s="6">
        <f t="shared" si="25"/>
        <v>39945</v>
      </c>
      <c r="K131" s="6">
        <f t="shared" si="25"/>
        <v>39945</v>
      </c>
      <c r="L131" s="6">
        <f t="shared" si="25"/>
        <v>39945</v>
      </c>
      <c r="M131" s="6">
        <f t="shared" si="25"/>
        <v>39945</v>
      </c>
      <c r="N131" s="158"/>
      <c r="O131" s="72">
        <v>129</v>
      </c>
      <c r="P131" s="72">
        <v>0</v>
      </c>
      <c r="Q131" s="11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739846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111673</v>
      </c>
      <c r="AK131" s="116">
        <v>18859</v>
      </c>
      <c r="AL131" s="73">
        <v>206940</v>
      </c>
      <c r="AM131" s="73">
        <v>57081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180305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234849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Q132" s="116">
        <v>0</v>
      </c>
      <c r="R132" s="116">
        <v>0</v>
      </c>
      <c r="S132" s="116">
        <v>0</v>
      </c>
      <c r="T132" s="116">
        <v>0</v>
      </c>
      <c r="U132" s="116">
        <v>0</v>
      </c>
      <c r="V132" s="116">
        <v>0</v>
      </c>
      <c r="W132" s="116">
        <v>0</v>
      </c>
      <c r="X132" s="145">
        <v>0</v>
      </c>
      <c r="Y132" s="116">
        <v>0</v>
      </c>
      <c r="Z132" s="116">
        <v>0</v>
      </c>
      <c r="AA132" s="116">
        <v>0</v>
      </c>
      <c r="AB132" s="116">
        <v>0</v>
      </c>
      <c r="AC132" s="116">
        <v>0</v>
      </c>
      <c r="AD132" s="116">
        <v>0</v>
      </c>
      <c r="AE132" s="116">
        <v>0</v>
      </c>
      <c r="AF132" s="116">
        <v>0</v>
      </c>
      <c r="AG132" s="116">
        <v>0</v>
      </c>
      <c r="AH132" s="116">
        <v>0</v>
      </c>
      <c r="AI132" s="116">
        <v>0</v>
      </c>
      <c r="AJ132" s="116">
        <v>0</v>
      </c>
      <c r="AK132" s="116">
        <v>0</v>
      </c>
      <c r="AL132" s="73">
        <v>0</v>
      </c>
      <c r="AM132" s="73">
        <v>0</v>
      </c>
      <c r="AN132" s="73">
        <v>0</v>
      </c>
      <c r="AO132" s="73">
        <v>0</v>
      </c>
      <c r="AP132" s="73">
        <v>0</v>
      </c>
      <c r="AQ132" s="73">
        <v>0</v>
      </c>
      <c r="AR132" s="73">
        <v>0</v>
      </c>
      <c r="AS132" s="73">
        <v>0</v>
      </c>
      <c r="AT132" s="73">
        <v>0</v>
      </c>
      <c r="AU132" s="73">
        <v>0</v>
      </c>
      <c r="AV132" s="73">
        <v>0</v>
      </c>
      <c r="AW132" s="73">
        <v>0</v>
      </c>
      <c r="AX132" s="73">
        <v>0</v>
      </c>
      <c r="AY132" s="73">
        <v>0</v>
      </c>
      <c r="AZ132" s="73">
        <v>0</v>
      </c>
      <c r="BA132" s="73">
        <v>0</v>
      </c>
      <c r="BB132" s="73">
        <v>0</v>
      </c>
      <c r="BC132" s="73">
        <v>0</v>
      </c>
      <c r="BD132" s="73">
        <v>0</v>
      </c>
      <c r="BE132" s="73">
        <v>0</v>
      </c>
      <c r="BF132" s="73">
        <v>0</v>
      </c>
      <c r="BG132" s="73">
        <v>0</v>
      </c>
      <c r="BH132" s="73">
        <v>0</v>
      </c>
      <c r="BI132" s="73">
        <v>0</v>
      </c>
      <c r="BJ132" s="73">
        <v>0</v>
      </c>
      <c r="BK132" s="73">
        <v>0</v>
      </c>
      <c r="BL132" s="73">
        <v>0</v>
      </c>
      <c r="BM132" s="73">
        <v>0</v>
      </c>
      <c r="BN132" s="73">
        <v>0</v>
      </c>
      <c r="BO132" s="73">
        <v>0</v>
      </c>
      <c r="BP132" s="73">
        <v>0</v>
      </c>
      <c r="BQ132" s="73">
        <v>0</v>
      </c>
      <c r="BR132" s="73">
        <v>0</v>
      </c>
      <c r="BS132" s="73">
        <v>0</v>
      </c>
      <c r="BT132" s="73">
        <v>0</v>
      </c>
      <c r="BU132" s="73">
        <v>0</v>
      </c>
      <c r="BV132" s="73">
        <v>0</v>
      </c>
      <c r="BW132" s="73">
        <v>0</v>
      </c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209</v>
      </c>
      <c r="F133" s="192"/>
      <c r="G133" s="3"/>
      <c r="O133" s="72">
        <v>131</v>
      </c>
      <c r="P133" s="72">
        <v>0</v>
      </c>
      <c r="Q133" s="116">
        <v>0</v>
      </c>
      <c r="R133" s="116">
        <v>0</v>
      </c>
      <c r="S133" s="116">
        <v>0</v>
      </c>
      <c r="T133" s="116">
        <v>0</v>
      </c>
      <c r="U133" s="116">
        <v>0</v>
      </c>
      <c r="V133" s="116">
        <v>0</v>
      </c>
      <c r="W133" s="116">
        <v>0</v>
      </c>
      <c r="X133" s="145">
        <v>0</v>
      </c>
      <c r="Y133" s="116">
        <v>0</v>
      </c>
      <c r="Z133" s="116">
        <v>0</v>
      </c>
      <c r="AA133" s="116">
        <v>0</v>
      </c>
      <c r="AB133" s="116">
        <v>0</v>
      </c>
      <c r="AC133" s="116">
        <v>0</v>
      </c>
      <c r="AD133" s="116">
        <v>0</v>
      </c>
      <c r="AE133" s="116">
        <v>0</v>
      </c>
      <c r="AF133" s="116">
        <v>0</v>
      </c>
      <c r="AG133" s="116">
        <v>0</v>
      </c>
      <c r="AH133" s="116">
        <v>0</v>
      </c>
      <c r="AI133" s="116">
        <v>0</v>
      </c>
      <c r="AJ133" s="116">
        <v>0</v>
      </c>
      <c r="AK133" s="116">
        <v>0</v>
      </c>
      <c r="AL133" s="73">
        <v>0</v>
      </c>
      <c r="AM133" s="73">
        <v>0</v>
      </c>
      <c r="AN133" s="73">
        <v>0</v>
      </c>
      <c r="AO133" s="73">
        <v>0</v>
      </c>
      <c r="AP133" s="73">
        <v>0</v>
      </c>
      <c r="AQ133" s="73">
        <v>0</v>
      </c>
      <c r="AR133" s="73">
        <v>0</v>
      </c>
      <c r="AS133" s="73">
        <v>0</v>
      </c>
      <c r="AT133" s="73">
        <v>0</v>
      </c>
      <c r="AU133" s="73">
        <v>0</v>
      </c>
      <c r="AV133" s="73">
        <v>0</v>
      </c>
      <c r="AW133" s="73">
        <v>0</v>
      </c>
      <c r="AX133" s="73">
        <v>0</v>
      </c>
      <c r="AY133" s="73">
        <v>0</v>
      </c>
      <c r="AZ133" s="73">
        <v>0</v>
      </c>
      <c r="BA133" s="73">
        <v>0</v>
      </c>
      <c r="BB133" s="73">
        <v>0</v>
      </c>
      <c r="BC133" s="73">
        <v>0</v>
      </c>
      <c r="BD133" s="73">
        <v>0</v>
      </c>
      <c r="BE133" s="73">
        <v>0</v>
      </c>
      <c r="BF133" s="73">
        <v>0</v>
      </c>
      <c r="BG133" s="73">
        <v>0</v>
      </c>
      <c r="BH133" s="73">
        <v>0</v>
      </c>
      <c r="BI133" s="73">
        <v>0</v>
      </c>
      <c r="BJ133" s="73">
        <v>0</v>
      </c>
      <c r="BK133" s="73">
        <v>0</v>
      </c>
      <c r="BL133" s="73">
        <v>0</v>
      </c>
      <c r="BM133" s="73">
        <v>0</v>
      </c>
      <c r="BN133" s="73">
        <v>0</v>
      </c>
      <c r="BO133" s="73">
        <v>0</v>
      </c>
      <c r="BP133" s="73">
        <v>0</v>
      </c>
      <c r="BQ133" s="73">
        <v>0</v>
      </c>
      <c r="BR133" s="73">
        <v>0</v>
      </c>
      <c r="BS133" s="73">
        <v>0</v>
      </c>
      <c r="BT133" s="73">
        <v>0</v>
      </c>
      <c r="BU133" s="73">
        <v>0</v>
      </c>
      <c r="BV133" s="73">
        <v>0</v>
      </c>
      <c r="BW133" s="73">
        <v>0</v>
      </c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210</v>
      </c>
      <c r="F134" s="194">
        <f>CG134</f>
        <v>0</v>
      </c>
      <c r="G134" s="68">
        <f>HLOOKUP($E$3,$P$3:$CE$269,O134,FALSE)</f>
        <v>112.37500000000001</v>
      </c>
      <c r="H134" s="136">
        <f>G134*EXP('Model Inputs'!H21)</f>
        <v>114.592927631579</v>
      </c>
      <c r="I134" s="137">
        <f>H134*EXP('Model Inputs'!I21)</f>
        <v>118.43758214685839</v>
      </c>
      <c r="J134" s="137">
        <f>I134*EXP('Model Inputs'!J21)</f>
        <v>122.41122689432191</v>
      </c>
      <c r="K134" s="137">
        <f>J134*EXP('Model Inputs'!K21)</f>
        <v>126.51818956581621</v>
      </c>
      <c r="L134" s="137">
        <f>K134*EXP('Model Inputs'!L21)</f>
        <v>130.76294304958307</v>
      </c>
      <c r="M134" s="138">
        <f>L134*EXP('Model Inputs'!M21)</f>
        <v>135.1501103016767</v>
      </c>
      <c r="N134" s="161">
        <v>9</v>
      </c>
      <c r="O134" s="72">
        <v>132</v>
      </c>
      <c r="P134" s="72">
        <v>0</v>
      </c>
      <c r="Q134" s="116">
        <v>112.37500000000001</v>
      </c>
      <c r="R134" s="116">
        <v>112.37500000000001</v>
      </c>
      <c r="S134" s="116">
        <v>112.37500000000001</v>
      </c>
      <c r="T134" s="116">
        <v>112.37500000000001</v>
      </c>
      <c r="U134" s="116">
        <v>112.37500000000001</v>
      </c>
      <c r="V134" s="116">
        <v>112.37500000000001</v>
      </c>
      <c r="W134" s="116">
        <v>112.37500000000001</v>
      </c>
      <c r="X134" s="145">
        <v>112.37500000000001</v>
      </c>
      <c r="Y134" s="116">
        <v>112.37500000000001</v>
      </c>
      <c r="Z134" s="116">
        <v>112.37500000000001</v>
      </c>
      <c r="AA134" s="116">
        <v>112.37500000000001</v>
      </c>
      <c r="AB134" s="116">
        <v>112.37500000000001</v>
      </c>
      <c r="AC134" s="116">
        <v>112.37500000000001</v>
      </c>
      <c r="AD134" s="116">
        <v>112.37500000000001</v>
      </c>
      <c r="AE134" s="116">
        <v>112.37500000000001</v>
      </c>
      <c r="AF134" s="116">
        <v>112.37500000000001</v>
      </c>
      <c r="AG134" s="116">
        <v>112.37500000000001</v>
      </c>
      <c r="AH134" s="116">
        <v>112.37500000000001</v>
      </c>
      <c r="AI134" s="116">
        <v>112.37500000000001</v>
      </c>
      <c r="AJ134" s="116">
        <v>112.37500000000001</v>
      </c>
      <c r="AK134" s="116">
        <v>112.37500000000001</v>
      </c>
      <c r="AL134" s="73">
        <v>112.37500000000001</v>
      </c>
      <c r="AM134" s="73">
        <v>112.37500000000001</v>
      </c>
      <c r="AN134" s="73">
        <v>112.37500000000001</v>
      </c>
      <c r="AO134" s="73">
        <v>112.37500000000001</v>
      </c>
      <c r="AP134" s="73">
        <v>112.37500000000001</v>
      </c>
      <c r="AQ134" s="73">
        <v>112.37500000000001</v>
      </c>
      <c r="AR134" s="73">
        <v>112.37500000000001</v>
      </c>
      <c r="AS134" s="73">
        <v>112.37500000000001</v>
      </c>
      <c r="AT134" s="73">
        <v>112.37500000000001</v>
      </c>
      <c r="AU134" s="73">
        <v>112.37500000000001</v>
      </c>
      <c r="AV134" s="73">
        <v>112.37500000000001</v>
      </c>
      <c r="AW134" s="73">
        <v>112.37500000000001</v>
      </c>
      <c r="AX134" s="73">
        <v>112.37500000000001</v>
      </c>
      <c r="AY134" s="73">
        <v>112.37500000000001</v>
      </c>
      <c r="AZ134" s="73">
        <v>112.37500000000001</v>
      </c>
      <c r="BA134" s="73">
        <v>112.37500000000001</v>
      </c>
      <c r="BB134" s="73">
        <v>112.37500000000001</v>
      </c>
      <c r="BC134" s="73">
        <v>112.37500000000001</v>
      </c>
      <c r="BD134" s="73">
        <v>112.37500000000001</v>
      </c>
      <c r="BE134" s="73">
        <v>112.37500000000001</v>
      </c>
      <c r="BF134" s="73">
        <v>112.37500000000001</v>
      </c>
      <c r="BG134" s="73">
        <v>112.37500000000001</v>
      </c>
      <c r="BH134" s="73">
        <v>112.37500000000001</v>
      </c>
      <c r="BI134" s="73">
        <v>112.37500000000001</v>
      </c>
      <c r="BJ134" s="73">
        <v>112.37500000000001</v>
      </c>
      <c r="BK134" s="73">
        <v>112.37500000000001</v>
      </c>
      <c r="BL134" s="73">
        <v>112.37500000000001</v>
      </c>
      <c r="BM134" s="73">
        <v>112.37500000000001</v>
      </c>
      <c r="BN134" s="73">
        <v>112.37500000000001</v>
      </c>
      <c r="BO134" s="73">
        <v>112.37500000000001</v>
      </c>
      <c r="BP134" s="73">
        <v>112.37500000000001</v>
      </c>
      <c r="BQ134" s="73">
        <v>112.37500000000001</v>
      </c>
      <c r="BR134" s="73">
        <v>112.37500000000001</v>
      </c>
      <c r="BS134" s="73">
        <v>112.37500000000001</v>
      </c>
      <c r="BT134" s="73">
        <v>112.37500000000001</v>
      </c>
      <c r="BU134" s="73">
        <v>112.37500000000001</v>
      </c>
      <c r="BV134" s="73">
        <v>112.37500000000001</v>
      </c>
      <c r="BW134" s="73">
        <v>112.37500000000001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211</v>
      </c>
      <c r="F135" s="194">
        <f>CG135</f>
        <v>0</v>
      </c>
      <c r="G135" s="22">
        <f>HLOOKUP($E$3,$P$3:$CE$269,O135,FALSE)</f>
        <v>1049.6680319015754</v>
      </c>
      <c r="H135" s="127">
        <f>G135*EXP('Model Inputs'!H20)</f>
        <v>1078.5771173911987</v>
      </c>
      <c r="I135" s="128">
        <f>H135*EXP('Model Inputs'!I20)</f>
        <v>1108.2823929127621</v>
      </c>
      <c r="J135" s="128">
        <f>I135*EXP('Model Inputs'!J20)</f>
        <v>1138.8057864711204</v>
      </c>
      <c r="K135" s="128">
        <f>J135*EXP('Model Inputs'!K20)</f>
        <v>1170.1698299940333</v>
      </c>
      <c r="L135" s="128">
        <f>K135*EXP('Model Inputs'!L20)</f>
        <v>1202.3976759649083</v>
      </c>
      <c r="M135" s="129">
        <f>L135*EXP('Model Inputs'!M20)</f>
        <v>1235.5131145136297</v>
      </c>
      <c r="N135" s="161">
        <v>8</v>
      </c>
      <c r="O135" s="72">
        <v>133</v>
      </c>
      <c r="P135" s="72">
        <v>0</v>
      </c>
      <c r="Q135" s="116">
        <v>1049.6680319015754</v>
      </c>
      <c r="R135" s="116">
        <v>1049.6680319015754</v>
      </c>
      <c r="S135" s="116">
        <v>1049.6680319015754</v>
      </c>
      <c r="T135" s="116">
        <v>1049.6680319015754</v>
      </c>
      <c r="U135" s="116">
        <v>1049.6680319015754</v>
      </c>
      <c r="V135" s="116">
        <v>1049.6680319015754</v>
      </c>
      <c r="W135" s="116">
        <v>1049.6680319015754</v>
      </c>
      <c r="X135" s="145">
        <v>1049.6680319015754</v>
      </c>
      <c r="Y135" s="116">
        <v>1049.6680319015754</v>
      </c>
      <c r="Z135" s="116">
        <v>1049.6680319015754</v>
      </c>
      <c r="AA135" s="116">
        <v>1049.6680319015754</v>
      </c>
      <c r="AB135" s="116">
        <v>1049.6680319015754</v>
      </c>
      <c r="AC135" s="116">
        <v>1049.6680319015754</v>
      </c>
      <c r="AD135" s="116">
        <v>1049.6680319015754</v>
      </c>
      <c r="AE135" s="116">
        <v>1049.6680319015754</v>
      </c>
      <c r="AF135" s="116">
        <v>1049.6680319015754</v>
      </c>
      <c r="AG135" s="116">
        <v>1049.6680319015754</v>
      </c>
      <c r="AH135" s="116">
        <v>1049.6680319015754</v>
      </c>
      <c r="AI135" s="116">
        <v>1049.6680319015754</v>
      </c>
      <c r="AJ135" s="116">
        <v>1049.6680319015754</v>
      </c>
      <c r="AK135" s="116">
        <v>1049.6680319015754</v>
      </c>
      <c r="AL135" s="73">
        <v>1049.6680319015754</v>
      </c>
      <c r="AM135" s="73">
        <v>1049.6680319015754</v>
      </c>
      <c r="AN135" s="73">
        <v>1049.6680319015754</v>
      </c>
      <c r="AO135" s="73">
        <v>1049.6680319015754</v>
      </c>
      <c r="AP135" s="73">
        <v>1049.6680319015754</v>
      </c>
      <c r="AQ135" s="73">
        <v>1049.6680319015754</v>
      </c>
      <c r="AR135" s="73">
        <v>1049.6680319015754</v>
      </c>
      <c r="AS135" s="73">
        <v>1049.6680319015754</v>
      </c>
      <c r="AT135" s="73">
        <v>1049.6680319015754</v>
      </c>
      <c r="AU135" s="73">
        <v>1049.6680319015754</v>
      </c>
      <c r="AV135" s="73">
        <v>1049.6680319015754</v>
      </c>
      <c r="AW135" s="73">
        <v>1049.6680319015754</v>
      </c>
      <c r="AX135" s="73">
        <v>1049.6680319015754</v>
      </c>
      <c r="AY135" s="73">
        <v>1049.6680319015754</v>
      </c>
      <c r="AZ135" s="73">
        <v>1049.6680319015754</v>
      </c>
      <c r="BA135" s="73">
        <v>1049.6680319015754</v>
      </c>
      <c r="BB135" s="73">
        <v>1049.6680319015754</v>
      </c>
      <c r="BC135" s="73">
        <v>1049.6680319015754</v>
      </c>
      <c r="BD135" s="73">
        <v>1049.6680319015754</v>
      </c>
      <c r="BE135" s="73">
        <v>1049.6680319015754</v>
      </c>
      <c r="BF135" s="73">
        <v>1049.6680319015754</v>
      </c>
      <c r="BG135" s="73">
        <v>1049.6680319015754</v>
      </c>
      <c r="BH135" s="73">
        <v>1049.6680319015754</v>
      </c>
      <c r="BI135" s="73">
        <v>1049.6680319015754</v>
      </c>
      <c r="BJ135" s="73">
        <v>1049.6680319015754</v>
      </c>
      <c r="BK135" s="73">
        <v>1049.6680319015754</v>
      </c>
      <c r="BL135" s="73">
        <v>1049.6680319015754</v>
      </c>
      <c r="BM135" s="73">
        <v>1049.6680319015754</v>
      </c>
      <c r="BN135" s="73">
        <v>1049.6680319015754</v>
      </c>
      <c r="BO135" s="73">
        <v>1049.6680319015754</v>
      </c>
      <c r="BP135" s="73">
        <v>1049.6680319015754</v>
      </c>
      <c r="BQ135" s="73">
        <v>1049.6680319015754</v>
      </c>
      <c r="BR135" s="73">
        <v>1049.6680319015754</v>
      </c>
      <c r="BS135" s="73">
        <v>1049.6680319015754</v>
      </c>
      <c r="BT135" s="73">
        <v>1049.6680319015754</v>
      </c>
      <c r="BU135" s="73">
        <v>1049.6680319015754</v>
      </c>
      <c r="BV135" s="73">
        <v>1049.6680319015754</v>
      </c>
      <c r="BW135" s="73">
        <v>1049.6680319015754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212</v>
      </c>
      <c r="F136" s="188">
        <f t="shared" ref="F136:F139" si="26">CG136</f>
        <v>0</v>
      </c>
      <c r="G136" s="25">
        <f>HLOOKUP($E$3,$P$3:$CE$269,O136,FALSE)</f>
        <v>2.4881492977204912E-2</v>
      </c>
      <c r="H136" s="25">
        <f>LN(H134/G134)*0.3+LN(H135/G135)*0.7</f>
        <v>2.4881492977204912E-2</v>
      </c>
      <c r="I136" s="25">
        <f t="shared" ref="I136:M136" si="27">LN(I134/H134)*0.3+LN(I135/H135)*0.7</f>
        <v>2.891811415531377E-2</v>
      </c>
      <c r="J136" s="25">
        <f t="shared" si="27"/>
        <v>2.891811415531377E-2</v>
      </c>
      <c r="K136" s="25">
        <f t="shared" si="27"/>
        <v>2.891811415531377E-2</v>
      </c>
      <c r="L136" s="25">
        <f t="shared" si="27"/>
        <v>2.891811415531377E-2</v>
      </c>
      <c r="M136" s="25">
        <f t="shared" si="27"/>
        <v>2.891811415531377E-2</v>
      </c>
      <c r="N136" s="162"/>
      <c r="O136" s="72">
        <v>134</v>
      </c>
      <c r="P136" s="72">
        <v>0</v>
      </c>
      <c r="Q136" s="116">
        <v>2.4881492977204912E-2</v>
      </c>
      <c r="R136" s="116">
        <v>2.4881492977204912E-2</v>
      </c>
      <c r="S136" s="116">
        <v>2.4881492977204912E-2</v>
      </c>
      <c r="T136" s="116">
        <v>2.4881492977204912E-2</v>
      </c>
      <c r="U136" s="116">
        <v>2.4881492977204912E-2</v>
      </c>
      <c r="V136" s="116">
        <v>2.4881492977204912E-2</v>
      </c>
      <c r="W136" s="116">
        <v>2.4881492977204912E-2</v>
      </c>
      <c r="X136" s="145">
        <v>2.4881492977204912E-2</v>
      </c>
      <c r="Y136" s="116">
        <v>2.4881492977204912E-2</v>
      </c>
      <c r="Z136" s="116">
        <v>2.4881492977204912E-2</v>
      </c>
      <c r="AA136" s="116">
        <v>2.4881492977204912E-2</v>
      </c>
      <c r="AB136" s="116">
        <v>2.4881492977204912E-2</v>
      </c>
      <c r="AC136" s="116">
        <v>2.4881492977204912E-2</v>
      </c>
      <c r="AD136" s="116">
        <v>2.4881492977204912E-2</v>
      </c>
      <c r="AE136" s="116">
        <v>2.4881492977204912E-2</v>
      </c>
      <c r="AF136" s="116">
        <v>2.4881492977204912E-2</v>
      </c>
      <c r="AG136" s="116">
        <v>2.4881492977204912E-2</v>
      </c>
      <c r="AH136" s="116">
        <v>2.4881492977204912E-2</v>
      </c>
      <c r="AI136" s="116">
        <v>2.4881492977204912E-2</v>
      </c>
      <c r="AJ136" s="116">
        <v>2.4881492977204912E-2</v>
      </c>
      <c r="AK136" s="116">
        <v>2.4881492977204912E-2</v>
      </c>
      <c r="AL136" s="73">
        <v>2.4881492977204912E-2</v>
      </c>
      <c r="AM136" s="73">
        <v>2.4881492977204912E-2</v>
      </c>
      <c r="AN136" s="73">
        <v>2.4881492977204912E-2</v>
      </c>
      <c r="AO136" s="73">
        <v>2.4881492977204912E-2</v>
      </c>
      <c r="AP136" s="73">
        <v>2.4881492977204912E-2</v>
      </c>
      <c r="AQ136" s="73">
        <v>2.4881492977204912E-2</v>
      </c>
      <c r="AR136" s="73">
        <v>2.4881492977204912E-2</v>
      </c>
      <c r="AS136" s="73">
        <v>2.4881492977204912E-2</v>
      </c>
      <c r="AT136" s="73">
        <v>2.4881492977204912E-2</v>
      </c>
      <c r="AU136" s="73">
        <v>2.4881492977204912E-2</v>
      </c>
      <c r="AV136" s="73">
        <v>2.4881492977204912E-2</v>
      </c>
      <c r="AW136" s="73">
        <v>2.4881492977204912E-2</v>
      </c>
      <c r="AX136" s="73">
        <v>2.4881492977204912E-2</v>
      </c>
      <c r="AY136" s="73">
        <v>2.4881492977204912E-2</v>
      </c>
      <c r="AZ136" s="73">
        <v>2.4881492977204912E-2</v>
      </c>
      <c r="BA136" s="73">
        <v>2.4881492977204912E-2</v>
      </c>
      <c r="BB136" s="73">
        <v>2.4881492977204912E-2</v>
      </c>
      <c r="BC136" s="73">
        <v>2.4881492977204912E-2</v>
      </c>
      <c r="BD136" s="73">
        <v>2.4881492977204912E-2</v>
      </c>
      <c r="BE136" s="73">
        <v>2.4881492977204912E-2</v>
      </c>
      <c r="BF136" s="73">
        <v>2.4881492977204912E-2</v>
      </c>
      <c r="BG136" s="73">
        <v>2.4881492977204912E-2</v>
      </c>
      <c r="BH136" s="73">
        <v>2.4881492977204912E-2</v>
      </c>
      <c r="BI136" s="73">
        <v>2.4881492977204912E-2</v>
      </c>
      <c r="BJ136" s="73">
        <v>2.4881492977204912E-2</v>
      </c>
      <c r="BK136" s="73">
        <v>2.4881492977204912E-2</v>
      </c>
      <c r="BL136" s="73">
        <v>2.4881492977204912E-2</v>
      </c>
      <c r="BM136" s="73">
        <v>2.4881492977204912E-2</v>
      </c>
      <c r="BN136" s="73">
        <v>2.4881492977204912E-2</v>
      </c>
      <c r="BO136" s="73">
        <v>2.4881492977204912E-2</v>
      </c>
      <c r="BP136" s="73">
        <v>2.4881492977204912E-2</v>
      </c>
      <c r="BQ136" s="73">
        <v>2.4881492977204912E-2</v>
      </c>
      <c r="BR136" s="73">
        <v>2.4881492977204912E-2</v>
      </c>
      <c r="BS136" s="73">
        <v>2.4881492977204912E-2</v>
      </c>
      <c r="BT136" s="73">
        <v>2.4881492977204912E-2</v>
      </c>
      <c r="BU136" s="73">
        <v>2.4881492977204912E-2</v>
      </c>
      <c r="BV136" s="73">
        <v>2.4881492977204912E-2</v>
      </c>
      <c r="BW136" s="73">
        <v>2.4881492977204912E-2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213</v>
      </c>
      <c r="F137" s="194"/>
      <c r="G137" s="15">
        <f>HLOOKUP($E$3,$P$3:$CE$269,O137,FALSE)</f>
        <v>136.79288064028393</v>
      </c>
      <c r="H137" s="15">
        <f t="shared" ref="H137:M137" si="28">G137*EXP(H136)</f>
        <v>140.2391885870654</v>
      </c>
      <c r="I137" s="15">
        <f t="shared" si="28"/>
        <v>144.35384881993633</v>
      </c>
      <c r="J137" s="15">
        <f t="shared" si="28"/>
        <v>148.5892344292341</v>
      </c>
      <c r="K137" s="15">
        <f t="shared" si="28"/>
        <v>152.94888753403745</v>
      </c>
      <c r="L137" s="15">
        <f t="shared" si="28"/>
        <v>157.43645418027086</v>
      </c>
      <c r="M137" s="15">
        <f t="shared" si="28"/>
        <v>162.05568738994955</v>
      </c>
      <c r="N137" s="157"/>
      <c r="O137" s="72">
        <v>135</v>
      </c>
      <c r="P137" s="72">
        <v>0</v>
      </c>
      <c r="Q137" s="116">
        <v>152.32375585085606</v>
      </c>
      <c r="R137" s="116">
        <v>120.80912357248653</v>
      </c>
      <c r="S137" s="116">
        <v>128.25627624189059</v>
      </c>
      <c r="T137" s="116">
        <v>138.86213252083189</v>
      </c>
      <c r="U137" s="116">
        <v>130.24480361682427</v>
      </c>
      <c r="V137" s="116">
        <v>146.33052649931889</v>
      </c>
      <c r="W137" s="116">
        <v>128.44783469671762</v>
      </c>
      <c r="X137" s="145">
        <v>136.79288064028393</v>
      </c>
      <c r="Y137" s="116">
        <v>129.93924250199913</v>
      </c>
      <c r="Z137" s="116">
        <v>151.15332584424328</v>
      </c>
      <c r="AA137" s="116">
        <v>155.90963362299166</v>
      </c>
      <c r="AB137" s="116">
        <v>153.04946487974487</v>
      </c>
      <c r="AC137" s="116">
        <v>142.14962945969702</v>
      </c>
      <c r="AD137" s="116">
        <v>132.67085030445236</v>
      </c>
      <c r="AE137" s="116">
        <v>155.90963362299166</v>
      </c>
      <c r="AF137" s="116">
        <v>123.91580871379877</v>
      </c>
      <c r="AG137" s="116">
        <v>133.47187947293793</v>
      </c>
      <c r="AH137" s="116">
        <v>129.93924250199913</v>
      </c>
      <c r="AI137" s="116">
        <v>155.90963362299166</v>
      </c>
      <c r="AJ137" s="116">
        <v>130.38976696127855</v>
      </c>
      <c r="AK137" s="116">
        <v>128.25627624189059</v>
      </c>
      <c r="AL137" s="73">
        <v>129.93924250199913</v>
      </c>
      <c r="AM137" s="73">
        <v>146.33052649931889</v>
      </c>
      <c r="AN137" s="73">
        <v>149.32714117508672</v>
      </c>
      <c r="AO137" s="73">
        <v>129.93924250199913</v>
      </c>
      <c r="AP137" s="73">
        <v>118.46414706522935</v>
      </c>
      <c r="AQ137" s="73">
        <v>118.46414706522935</v>
      </c>
      <c r="AR137" s="73">
        <v>144.16361873949333</v>
      </c>
      <c r="AS137" s="73">
        <v>151.15332584424328</v>
      </c>
      <c r="AT137" s="73">
        <v>142.91279550073847</v>
      </c>
      <c r="AU137" s="73">
        <v>123.82510094921582</v>
      </c>
      <c r="AV137" s="73">
        <v>142.14962945969702</v>
      </c>
      <c r="AW137" s="73">
        <v>130.85164947422152</v>
      </c>
      <c r="AX137" s="73">
        <v>132.0297864792885</v>
      </c>
      <c r="AY137" s="73">
        <v>133.47187947293793</v>
      </c>
      <c r="AZ137" s="73">
        <v>146.33052649931889</v>
      </c>
      <c r="BA137" s="73">
        <v>147.61827567579755</v>
      </c>
      <c r="BB137" s="73">
        <v>128.44783469671762</v>
      </c>
      <c r="BC137" s="73">
        <v>128.44783469671762</v>
      </c>
      <c r="BD137" s="73">
        <v>121.14677745783855</v>
      </c>
      <c r="BE137" s="73">
        <v>134.7616652111825</v>
      </c>
      <c r="BF137" s="73">
        <v>149.32714117508672</v>
      </c>
      <c r="BG137" s="73">
        <v>147.61827567579755</v>
      </c>
      <c r="BH137" s="73">
        <v>142.91279550073847</v>
      </c>
      <c r="BI137" s="73">
        <v>152.32375585085606</v>
      </c>
      <c r="BJ137" s="73">
        <v>111.48834674661968</v>
      </c>
      <c r="BK137" s="73">
        <v>122.98621267273046</v>
      </c>
      <c r="BL137" s="73">
        <v>120.80912357248653</v>
      </c>
      <c r="BM137" s="73">
        <v>111.48834674661968</v>
      </c>
      <c r="BN137" s="73">
        <v>128.90970248158163</v>
      </c>
      <c r="BO137" s="73">
        <v>128.25627624189059</v>
      </c>
      <c r="BP137" s="73">
        <v>128.25627624189059</v>
      </c>
      <c r="BQ137" s="73">
        <v>137.46802067334647</v>
      </c>
      <c r="BR137" s="73">
        <v>152.32375585085606</v>
      </c>
      <c r="BS137" s="73">
        <v>142.91279550073847</v>
      </c>
      <c r="BT137" s="73">
        <v>142.14962945969702</v>
      </c>
      <c r="BU137" s="73">
        <v>128.44783469671762</v>
      </c>
      <c r="BV137" s="73">
        <v>129.76126027158236</v>
      </c>
      <c r="BW137" s="73">
        <v>117.37289108346781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16">
        <v>0</v>
      </c>
      <c r="R138" s="116">
        <v>0</v>
      </c>
      <c r="S138" s="116">
        <v>0</v>
      </c>
      <c r="T138" s="116">
        <v>0</v>
      </c>
      <c r="U138" s="116">
        <v>0</v>
      </c>
      <c r="V138" s="116">
        <v>0</v>
      </c>
      <c r="W138" s="116">
        <v>0</v>
      </c>
      <c r="X138" s="145">
        <v>0</v>
      </c>
      <c r="Y138" s="116">
        <v>0</v>
      </c>
      <c r="Z138" s="116">
        <v>0</v>
      </c>
      <c r="AA138" s="116">
        <v>0</v>
      </c>
      <c r="AB138" s="116">
        <v>0</v>
      </c>
      <c r="AC138" s="116">
        <v>0</v>
      </c>
      <c r="AD138" s="116">
        <v>0</v>
      </c>
      <c r="AE138" s="116">
        <v>0</v>
      </c>
      <c r="AF138" s="116">
        <v>0</v>
      </c>
      <c r="AG138" s="116">
        <v>0</v>
      </c>
      <c r="AH138" s="116">
        <v>0</v>
      </c>
      <c r="AI138" s="116">
        <v>0</v>
      </c>
      <c r="AJ138" s="116">
        <v>0</v>
      </c>
      <c r="AK138" s="116">
        <v>0</v>
      </c>
      <c r="AL138" s="73">
        <v>0</v>
      </c>
      <c r="AM138" s="73">
        <v>0</v>
      </c>
      <c r="AN138" s="73">
        <v>0</v>
      </c>
      <c r="AO138" s="73">
        <v>0</v>
      </c>
      <c r="AP138" s="73">
        <v>0</v>
      </c>
      <c r="AQ138" s="73">
        <v>0</v>
      </c>
      <c r="AR138" s="73">
        <v>0</v>
      </c>
      <c r="AS138" s="73">
        <v>0</v>
      </c>
      <c r="AT138" s="73">
        <v>0</v>
      </c>
      <c r="AU138" s="73">
        <v>0</v>
      </c>
      <c r="AV138" s="73">
        <v>0</v>
      </c>
      <c r="AW138" s="73">
        <v>0</v>
      </c>
      <c r="AX138" s="73">
        <v>0</v>
      </c>
      <c r="AY138" s="73">
        <v>0</v>
      </c>
      <c r="AZ138" s="73">
        <v>0</v>
      </c>
      <c r="BA138" s="73">
        <v>0</v>
      </c>
      <c r="BB138" s="73">
        <v>0</v>
      </c>
      <c r="BC138" s="73">
        <v>0</v>
      </c>
      <c r="BD138" s="73">
        <v>0</v>
      </c>
      <c r="BE138" s="73">
        <v>0</v>
      </c>
      <c r="BF138" s="73">
        <v>0</v>
      </c>
      <c r="BG138" s="73">
        <v>0</v>
      </c>
      <c r="BH138" s="73">
        <v>0</v>
      </c>
      <c r="BI138" s="73">
        <v>0</v>
      </c>
      <c r="BJ138" s="73">
        <v>0</v>
      </c>
      <c r="BK138" s="73">
        <v>0</v>
      </c>
      <c r="BL138" s="73">
        <v>0</v>
      </c>
      <c r="BM138" s="73">
        <v>0</v>
      </c>
      <c r="BN138" s="73">
        <v>0</v>
      </c>
      <c r="BO138" s="73">
        <v>0</v>
      </c>
      <c r="BP138" s="73">
        <v>0</v>
      </c>
      <c r="BQ138" s="73">
        <v>0</v>
      </c>
      <c r="BR138" s="73">
        <v>0</v>
      </c>
      <c r="BS138" s="73">
        <v>0</v>
      </c>
      <c r="BT138" s="73">
        <v>0</v>
      </c>
      <c r="BU138" s="73">
        <v>0</v>
      </c>
      <c r="BV138" s="73">
        <v>0</v>
      </c>
      <c r="BW138" s="73">
        <v>0</v>
      </c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214</v>
      </c>
      <c r="F139" s="195">
        <f t="shared" si="26"/>
        <v>0</v>
      </c>
      <c r="G139" s="15">
        <f>HLOOKUP($E$3,$P$3:$CE$269,O139,FALSE)</f>
        <v>18.193319016886882</v>
      </c>
      <c r="H139" s="15">
        <f t="shared" ref="H139:K139" si="29">H113</f>
        <v>18.552397681693865</v>
      </c>
      <c r="I139" s="15">
        <f t="shared" si="29"/>
        <v>19.030687889060928</v>
      </c>
      <c r="J139" s="15">
        <f t="shared" si="29"/>
        <v>19.669177729871905</v>
      </c>
      <c r="K139" s="15">
        <f t="shared" si="29"/>
        <v>20.329089249142189</v>
      </c>
      <c r="L139" s="15">
        <f t="shared" ref="L139:M139" si="30">L113</f>
        <v>21.011141155735537</v>
      </c>
      <c r="M139" s="15">
        <f t="shared" si="30"/>
        <v>22.689522426244167</v>
      </c>
      <c r="N139" s="157"/>
      <c r="O139" s="72">
        <v>137</v>
      </c>
      <c r="P139" s="72">
        <v>0</v>
      </c>
      <c r="Q139" s="116">
        <v>18.193319016886882</v>
      </c>
      <c r="R139" s="116">
        <v>18.193319016886882</v>
      </c>
      <c r="S139" s="116">
        <v>18.193319016886882</v>
      </c>
      <c r="T139" s="116">
        <v>18.193319016886882</v>
      </c>
      <c r="U139" s="116">
        <v>18.193319016886882</v>
      </c>
      <c r="V139" s="116">
        <v>18.193319016886882</v>
      </c>
      <c r="W139" s="116">
        <v>18.193319016886882</v>
      </c>
      <c r="X139" s="145">
        <v>18.193319016886882</v>
      </c>
      <c r="Y139" s="116">
        <v>18.193319016886882</v>
      </c>
      <c r="Z139" s="116">
        <v>18.193319016886882</v>
      </c>
      <c r="AA139" s="116">
        <v>18.193319016886882</v>
      </c>
      <c r="AB139" s="116">
        <v>18.193319016886882</v>
      </c>
      <c r="AC139" s="116">
        <v>18.193319016886882</v>
      </c>
      <c r="AD139" s="116">
        <v>18.193319016886882</v>
      </c>
      <c r="AE139" s="116">
        <v>18.193319016886882</v>
      </c>
      <c r="AF139" s="116">
        <v>18.193319016886882</v>
      </c>
      <c r="AG139" s="116">
        <v>18.193319016886882</v>
      </c>
      <c r="AH139" s="116">
        <v>18.193319016886882</v>
      </c>
      <c r="AI139" s="116">
        <v>18.193319016886882</v>
      </c>
      <c r="AJ139" s="116">
        <v>18.193319016886882</v>
      </c>
      <c r="AK139" s="116">
        <v>18.193319016886882</v>
      </c>
      <c r="AL139" s="73">
        <v>18.193319016886882</v>
      </c>
      <c r="AM139" s="73">
        <v>18.193319016886882</v>
      </c>
      <c r="AN139" s="73">
        <v>18.193319016886882</v>
      </c>
      <c r="AO139" s="73">
        <v>18.193319016886882</v>
      </c>
      <c r="AP139" s="73">
        <v>18.193319016886882</v>
      </c>
      <c r="AQ139" s="73">
        <v>18.193319016886882</v>
      </c>
      <c r="AR139" s="73">
        <v>18.193319016886882</v>
      </c>
      <c r="AS139" s="73">
        <v>18.193319016886882</v>
      </c>
      <c r="AT139" s="73">
        <v>18.193319016886882</v>
      </c>
      <c r="AU139" s="73">
        <v>18.193319016886882</v>
      </c>
      <c r="AV139" s="73">
        <v>18.193319016886882</v>
      </c>
      <c r="AW139" s="73">
        <v>18.193319016886882</v>
      </c>
      <c r="AX139" s="73">
        <v>18.193319016886882</v>
      </c>
      <c r="AY139" s="73">
        <v>18.193319016886882</v>
      </c>
      <c r="AZ139" s="73">
        <v>18.193319016886882</v>
      </c>
      <c r="BA139" s="73">
        <v>18.193319016886882</v>
      </c>
      <c r="BB139" s="73">
        <v>18.193319016886882</v>
      </c>
      <c r="BC139" s="73">
        <v>18.193319016886882</v>
      </c>
      <c r="BD139" s="73">
        <v>18.193319016886882</v>
      </c>
      <c r="BE139" s="73">
        <v>18.193319016886882</v>
      </c>
      <c r="BF139" s="73">
        <v>18.193319016886882</v>
      </c>
      <c r="BG139" s="73">
        <v>18.193319016886882</v>
      </c>
      <c r="BH139" s="73">
        <v>18.193319016886882</v>
      </c>
      <c r="BI139" s="73">
        <v>18.193319016886882</v>
      </c>
      <c r="BJ139" s="73">
        <v>18.193319016886882</v>
      </c>
      <c r="BK139" s="73">
        <v>18.193319016886882</v>
      </c>
      <c r="BL139" s="73">
        <v>18.193319016886882</v>
      </c>
      <c r="BM139" s="73">
        <v>18.193319016886882</v>
      </c>
      <c r="BN139" s="73">
        <v>18.193319016886882</v>
      </c>
      <c r="BO139" s="73">
        <v>18.193319016886882</v>
      </c>
      <c r="BP139" s="73">
        <v>18.193319016886882</v>
      </c>
      <c r="BQ139" s="73">
        <v>18.193319016886882</v>
      </c>
      <c r="BR139" s="73">
        <v>18.193319016886882</v>
      </c>
      <c r="BS139" s="73">
        <v>18.193319016886882</v>
      </c>
      <c r="BT139" s="73">
        <v>18.193319016886882</v>
      </c>
      <c r="BU139" s="73">
        <v>18.193319016886882</v>
      </c>
      <c r="BV139" s="73">
        <v>18.193319016886882</v>
      </c>
      <c r="BW139" s="73">
        <v>18.193319016886882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Q140" s="116">
        <v>0</v>
      </c>
      <c r="R140" s="116">
        <v>0</v>
      </c>
      <c r="S140" s="116">
        <v>0</v>
      </c>
      <c r="T140" s="116">
        <v>0</v>
      </c>
      <c r="U140" s="116">
        <v>0</v>
      </c>
      <c r="V140" s="116">
        <v>0</v>
      </c>
      <c r="W140" s="116">
        <v>0</v>
      </c>
      <c r="X140" s="145">
        <v>0</v>
      </c>
      <c r="Y140" s="116">
        <v>0</v>
      </c>
      <c r="Z140" s="116">
        <v>0</v>
      </c>
      <c r="AA140" s="116">
        <v>0</v>
      </c>
      <c r="AB140" s="116">
        <v>0</v>
      </c>
      <c r="AC140" s="116">
        <v>0</v>
      </c>
      <c r="AD140" s="116">
        <v>0</v>
      </c>
      <c r="AE140" s="116">
        <v>0</v>
      </c>
      <c r="AF140" s="116">
        <v>0</v>
      </c>
      <c r="AG140" s="116">
        <v>0</v>
      </c>
      <c r="AH140" s="116">
        <v>0</v>
      </c>
      <c r="AI140" s="116">
        <v>0</v>
      </c>
      <c r="AJ140" s="116">
        <v>0</v>
      </c>
      <c r="AK140" s="116">
        <v>0</v>
      </c>
      <c r="AL140" s="73">
        <v>0</v>
      </c>
      <c r="AM140" s="73">
        <v>0</v>
      </c>
      <c r="AN140" s="73">
        <v>0</v>
      </c>
      <c r="AO140" s="73">
        <v>0</v>
      </c>
      <c r="AP140" s="73">
        <v>0</v>
      </c>
      <c r="AQ140" s="73">
        <v>0</v>
      </c>
      <c r="AR140" s="73">
        <v>0</v>
      </c>
      <c r="AS140" s="73">
        <v>0</v>
      </c>
      <c r="AT140" s="73">
        <v>0</v>
      </c>
      <c r="AU140" s="73">
        <v>0</v>
      </c>
      <c r="AV140" s="73">
        <v>0</v>
      </c>
      <c r="AW140" s="73">
        <v>0</v>
      </c>
      <c r="AX140" s="73">
        <v>0</v>
      </c>
      <c r="AY140" s="73">
        <v>0</v>
      </c>
      <c r="AZ140" s="73">
        <v>0</v>
      </c>
      <c r="BA140" s="73">
        <v>0</v>
      </c>
      <c r="BB140" s="73">
        <v>0</v>
      </c>
      <c r="BC140" s="73">
        <v>0</v>
      </c>
      <c r="BD140" s="73">
        <v>0</v>
      </c>
      <c r="BE140" s="73">
        <v>0</v>
      </c>
      <c r="BF140" s="73">
        <v>0</v>
      </c>
      <c r="BG140" s="73">
        <v>0</v>
      </c>
      <c r="BH140" s="73">
        <v>0</v>
      </c>
      <c r="BI140" s="73">
        <v>0</v>
      </c>
      <c r="BJ140" s="73">
        <v>0</v>
      </c>
      <c r="BK140" s="73">
        <v>0</v>
      </c>
      <c r="BL140" s="73">
        <v>0</v>
      </c>
      <c r="BM140" s="73">
        <v>0</v>
      </c>
      <c r="BN140" s="73">
        <v>0</v>
      </c>
      <c r="BO140" s="73">
        <v>0</v>
      </c>
      <c r="BP140" s="73">
        <v>0</v>
      </c>
      <c r="BQ140" s="73">
        <v>0</v>
      </c>
      <c r="BR140" s="73">
        <v>0</v>
      </c>
      <c r="BS140" s="73">
        <v>0</v>
      </c>
      <c r="BT140" s="73">
        <v>0</v>
      </c>
      <c r="BU140" s="73">
        <v>0</v>
      </c>
      <c r="BV140" s="73">
        <v>0</v>
      </c>
      <c r="BW140" s="73">
        <v>0</v>
      </c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215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Q141" s="116">
        <v>0</v>
      </c>
      <c r="R141" s="116">
        <v>0</v>
      </c>
      <c r="S141" s="116">
        <v>0</v>
      </c>
      <c r="T141" s="116">
        <v>0</v>
      </c>
      <c r="U141" s="116">
        <v>0</v>
      </c>
      <c r="V141" s="116">
        <v>0</v>
      </c>
      <c r="W141" s="116">
        <v>0</v>
      </c>
      <c r="X141" s="145">
        <v>0</v>
      </c>
      <c r="Y141" s="116">
        <v>0</v>
      </c>
      <c r="Z141" s="116">
        <v>0</v>
      </c>
      <c r="AA141" s="116">
        <v>0</v>
      </c>
      <c r="AB141" s="116">
        <v>0</v>
      </c>
      <c r="AC141" s="116">
        <v>0</v>
      </c>
      <c r="AD141" s="116">
        <v>0</v>
      </c>
      <c r="AE141" s="116">
        <v>0</v>
      </c>
      <c r="AF141" s="116">
        <v>0</v>
      </c>
      <c r="AG141" s="116">
        <v>0</v>
      </c>
      <c r="AH141" s="116">
        <v>0</v>
      </c>
      <c r="AI141" s="116">
        <v>0</v>
      </c>
      <c r="AJ141" s="116">
        <v>0</v>
      </c>
      <c r="AK141" s="116">
        <v>0</v>
      </c>
      <c r="AL141" s="73">
        <v>0</v>
      </c>
      <c r="AM141" s="73">
        <v>0</v>
      </c>
      <c r="AN141" s="73">
        <v>0</v>
      </c>
      <c r="AO141" s="73">
        <v>0</v>
      </c>
      <c r="AP141" s="73">
        <v>0</v>
      </c>
      <c r="AQ141" s="73">
        <v>0</v>
      </c>
      <c r="AR141" s="73">
        <v>0</v>
      </c>
      <c r="AS141" s="73">
        <v>0</v>
      </c>
      <c r="AT141" s="73">
        <v>0</v>
      </c>
      <c r="AU141" s="73">
        <v>0</v>
      </c>
      <c r="AV141" s="73">
        <v>0</v>
      </c>
      <c r="AW141" s="73">
        <v>0</v>
      </c>
      <c r="AX141" s="73">
        <v>0</v>
      </c>
      <c r="AY141" s="73">
        <v>0</v>
      </c>
      <c r="AZ141" s="73">
        <v>0</v>
      </c>
      <c r="BA141" s="73">
        <v>0</v>
      </c>
      <c r="BB141" s="73">
        <v>0</v>
      </c>
      <c r="BC141" s="73">
        <v>0</v>
      </c>
      <c r="BD141" s="73">
        <v>0</v>
      </c>
      <c r="BE141" s="73">
        <v>0</v>
      </c>
      <c r="BF141" s="73">
        <v>0</v>
      </c>
      <c r="BG141" s="73">
        <v>0</v>
      </c>
      <c r="BH141" s="73">
        <v>0</v>
      </c>
      <c r="BI141" s="73">
        <v>0</v>
      </c>
      <c r="BJ141" s="73">
        <v>0</v>
      </c>
      <c r="BK141" s="73">
        <v>0</v>
      </c>
      <c r="BL141" s="73">
        <v>0</v>
      </c>
      <c r="BM141" s="73">
        <v>0</v>
      </c>
      <c r="BN141" s="73">
        <v>0</v>
      </c>
      <c r="BO141" s="73">
        <v>0</v>
      </c>
      <c r="BP141" s="73">
        <v>0</v>
      </c>
      <c r="BQ141" s="73">
        <v>0</v>
      </c>
      <c r="BR141" s="73">
        <v>0</v>
      </c>
      <c r="BS141" s="73">
        <v>0</v>
      </c>
      <c r="BT141" s="73">
        <v>0</v>
      </c>
      <c r="BU141" s="73">
        <v>0</v>
      </c>
      <c r="BV141" s="73">
        <v>0</v>
      </c>
      <c r="BW141" s="73">
        <v>0</v>
      </c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216</v>
      </c>
      <c r="F142" s="190"/>
      <c r="G142" s="15">
        <f>HLOOKUP($E$3,$P$3:$CE$269,O142,FALSE)</f>
        <v>159</v>
      </c>
      <c r="H142" s="26">
        <f>'Model Inputs'!H16</f>
        <v>159</v>
      </c>
      <c r="I142" s="26">
        <f>'Model Inputs'!I16</f>
        <v>159</v>
      </c>
      <c r="J142" s="26">
        <f>'Model Inputs'!J16</f>
        <v>159</v>
      </c>
      <c r="K142" s="26">
        <f>'Model Inputs'!K16</f>
        <v>159</v>
      </c>
      <c r="L142" s="26">
        <f>'Model Inputs'!L16</f>
        <v>159</v>
      </c>
      <c r="M142" s="26">
        <f>'Model Inputs'!M16</f>
        <v>159</v>
      </c>
      <c r="N142" s="157"/>
      <c r="O142" s="72">
        <v>140</v>
      </c>
      <c r="P142" s="72">
        <v>0</v>
      </c>
      <c r="Q142" s="116">
        <v>49610</v>
      </c>
      <c r="R142" s="116">
        <v>2166</v>
      </c>
      <c r="S142" s="116">
        <v>92</v>
      </c>
      <c r="T142" s="116">
        <v>773</v>
      </c>
      <c r="U142" s="116">
        <v>515</v>
      </c>
      <c r="V142" s="116">
        <v>1539</v>
      </c>
      <c r="W142" s="116">
        <v>1602</v>
      </c>
      <c r="X142" s="145">
        <v>159</v>
      </c>
      <c r="Y142" s="116">
        <v>54</v>
      </c>
      <c r="Z142" s="116">
        <v>36</v>
      </c>
      <c r="AA142" s="116">
        <v>165</v>
      </c>
      <c r="AB142" s="116">
        <v>3823</v>
      </c>
      <c r="AC142" s="116">
        <v>1523</v>
      </c>
      <c r="AD142" s="116">
        <v>3083</v>
      </c>
      <c r="AE142" s="116">
        <v>4690</v>
      </c>
      <c r="AF142" s="116">
        <v>371</v>
      </c>
      <c r="AG142" s="116">
        <v>437</v>
      </c>
      <c r="AH142" s="116">
        <v>141</v>
      </c>
      <c r="AI142" s="116">
        <v>1616</v>
      </c>
      <c r="AJ142" s="116">
        <v>261</v>
      </c>
      <c r="AK142" s="116">
        <v>81</v>
      </c>
      <c r="AL142" s="73">
        <v>1015</v>
      </c>
      <c r="AM142" s="73">
        <v>689</v>
      </c>
      <c r="AN142" s="73">
        <v>1686</v>
      </c>
      <c r="AO142" s="73">
        <v>97</v>
      </c>
      <c r="AP142" s="73">
        <v>21</v>
      </c>
      <c r="AQ142" s="73">
        <v>71</v>
      </c>
      <c r="AR142" s="73">
        <v>123139</v>
      </c>
      <c r="AS142" s="73">
        <v>5836</v>
      </c>
      <c r="AT142" s="73">
        <v>1455</v>
      </c>
      <c r="AU142" s="73">
        <v>335</v>
      </c>
      <c r="AV142" s="73">
        <v>1980</v>
      </c>
      <c r="AW142" s="73">
        <v>221</v>
      </c>
      <c r="AX142" s="73">
        <v>358</v>
      </c>
      <c r="AY142" s="73">
        <v>3060</v>
      </c>
      <c r="AZ142" s="73">
        <v>2723</v>
      </c>
      <c r="BA142" s="73">
        <v>1028</v>
      </c>
      <c r="BB142" s="73">
        <v>3212</v>
      </c>
      <c r="BC142" s="73">
        <v>368</v>
      </c>
      <c r="BD142" s="73">
        <v>573</v>
      </c>
      <c r="BE142" s="73">
        <v>370</v>
      </c>
      <c r="BF142" s="73">
        <v>1914</v>
      </c>
      <c r="BG142" s="73">
        <v>221</v>
      </c>
      <c r="BH142" s="73">
        <v>244</v>
      </c>
      <c r="BI142" s="73">
        <v>1010</v>
      </c>
      <c r="BJ142" s="73">
        <v>510</v>
      </c>
      <c r="BK142" s="73">
        <v>573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1268</v>
      </c>
      <c r="BQ142" s="73">
        <v>132</v>
      </c>
      <c r="BR142" s="73">
        <v>28887</v>
      </c>
      <c r="BS142" s="73">
        <v>286</v>
      </c>
      <c r="BT142" s="73">
        <v>1648</v>
      </c>
      <c r="BU142" s="73">
        <v>490</v>
      </c>
      <c r="BV142" s="73">
        <v>208</v>
      </c>
      <c r="BW142" s="73">
        <v>560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217</v>
      </c>
      <c r="F143" s="189"/>
      <c r="G143" s="22">
        <f>HLOOKUP($E$3,$P$3:$CE$269,O143,FALSE)</f>
        <v>148.22222222222223</v>
      </c>
      <c r="H143" s="22">
        <f>(G143*14+H142)/15</f>
        <v>148.94074074074075</v>
      </c>
      <c r="I143" s="22">
        <f>(H143*15+I142)/16</f>
        <v>149.56944444444446</v>
      </c>
      <c r="J143" s="22">
        <f>(I143*16+J142)/17</f>
        <v>150.12418300653596</v>
      </c>
      <c r="K143" s="22">
        <f>(J143*17+K142)/18</f>
        <v>150.61728395061729</v>
      </c>
      <c r="L143" s="22">
        <f>(K143*17+L142)/18</f>
        <v>151.08299039780522</v>
      </c>
      <c r="M143" s="22">
        <f>(L143*17+M142)/18</f>
        <v>151.52282426459382</v>
      </c>
      <c r="N143" s="151"/>
      <c r="O143" s="72">
        <v>141</v>
      </c>
      <c r="P143" s="72">
        <v>0</v>
      </c>
      <c r="Q143" s="116">
        <v>21586.805555555558</v>
      </c>
      <c r="R143" s="116">
        <v>1859.4888888888891</v>
      </c>
      <c r="S143" s="116">
        <v>92.083333333333329</v>
      </c>
      <c r="T143" s="116">
        <v>772.43333333333328</v>
      </c>
      <c r="U143" s="116">
        <v>502.5</v>
      </c>
      <c r="V143" s="116">
        <v>1532.2722222222224</v>
      </c>
      <c r="W143" s="116">
        <v>1020.6555555555556</v>
      </c>
      <c r="X143" s="145">
        <v>148.22222222222223</v>
      </c>
      <c r="Y143" s="116">
        <v>28.916666666666668</v>
      </c>
      <c r="Z143" s="116">
        <v>30.005555555555556</v>
      </c>
      <c r="AA143" s="116">
        <v>149.36111111111114</v>
      </c>
      <c r="AB143" s="116">
        <v>3291.9444444444443</v>
      </c>
      <c r="AC143" s="116">
        <v>1528.0944444444444</v>
      </c>
      <c r="AD143" s="116">
        <v>1282.5333333333333</v>
      </c>
      <c r="AE143" s="116">
        <v>1751.0555555555557</v>
      </c>
      <c r="AF143" s="116">
        <v>336.38888888888891</v>
      </c>
      <c r="AG143" s="116">
        <v>392.6611111111111</v>
      </c>
      <c r="AH143" s="116">
        <v>137.5333333333333</v>
      </c>
      <c r="AI143" s="116">
        <v>520.68333333333328</v>
      </c>
      <c r="AJ143" s="116">
        <v>269.26111111111106</v>
      </c>
      <c r="AK143" s="116">
        <v>80.48888888888888</v>
      </c>
      <c r="AL143" s="73">
        <v>940.15555555555557</v>
      </c>
      <c r="AM143" s="73">
        <v>306.38888888888891</v>
      </c>
      <c r="AN143" s="73">
        <v>1419.9555555555555</v>
      </c>
      <c r="AO143" s="73">
        <v>72.344444444444434</v>
      </c>
      <c r="AP143" s="73">
        <v>21.166666666666668</v>
      </c>
      <c r="AQ143" s="73">
        <v>66.805555555555557</v>
      </c>
      <c r="AR143" s="73">
        <v>122413.18888888888</v>
      </c>
      <c r="AS143" s="73">
        <v>5446.3888888888887</v>
      </c>
      <c r="AT143" s="73">
        <v>766.11111111111109</v>
      </c>
      <c r="AU143" s="73">
        <v>351.60000000000008</v>
      </c>
      <c r="AV143" s="73">
        <v>1857.5</v>
      </c>
      <c r="AW143" s="73">
        <v>141.55555555555554</v>
      </c>
      <c r="AX143" s="73">
        <v>500.88888888888891</v>
      </c>
      <c r="AY143" s="73">
        <v>2754.3333333333335</v>
      </c>
      <c r="AZ143" s="73">
        <v>1342.4166666666667</v>
      </c>
      <c r="BA143" s="73">
        <v>1066.5</v>
      </c>
      <c r="BB143" s="73">
        <v>2091.2777777777778</v>
      </c>
      <c r="BC143" s="73">
        <v>336.14444444444439</v>
      </c>
      <c r="BD143" s="73">
        <v>585.55555555555554</v>
      </c>
      <c r="BE143" s="73">
        <v>370</v>
      </c>
      <c r="BF143" s="73">
        <v>1574.0555555555557</v>
      </c>
      <c r="BG143" s="73">
        <v>190.35000000000002</v>
      </c>
      <c r="BH143" s="73">
        <v>274.12777777777779</v>
      </c>
      <c r="BI143" s="73">
        <v>1124.8333333333333</v>
      </c>
      <c r="BJ143" s="73">
        <v>210.89999999999998</v>
      </c>
      <c r="BK143" s="73">
        <v>552.72222222222217</v>
      </c>
      <c r="BL143" s="73">
        <v>730.66666666666663</v>
      </c>
      <c r="BM143" s="73">
        <v>66.944444444444443</v>
      </c>
      <c r="BN143" s="73">
        <v>95.855555555555554</v>
      </c>
      <c r="BO143" s="73">
        <v>317.29999999999995</v>
      </c>
      <c r="BP143" s="73">
        <v>1246.6944444444443</v>
      </c>
      <c r="BQ143" s="73">
        <v>149.44999999999996</v>
      </c>
      <c r="BR143" s="73">
        <v>16630.722222222223</v>
      </c>
      <c r="BS143" s="73">
        <v>246.86111111111111</v>
      </c>
      <c r="BT143" s="73">
        <v>1510.4277777777779</v>
      </c>
      <c r="BU143" s="73">
        <v>442.1</v>
      </c>
      <c r="BV143" s="73">
        <v>99.722222222222229</v>
      </c>
      <c r="BW143" s="73">
        <v>482.73333333333335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218</v>
      </c>
      <c r="F144" s="186"/>
      <c r="G144" s="6">
        <f>HLOOKUP($E$3,$P$3:$CE$269,O144,FALSE)</f>
        <v>6380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16">
        <v>943450</v>
      </c>
      <c r="R144" s="116">
        <v>11688</v>
      </c>
      <c r="S144" s="116">
        <v>1662</v>
      </c>
      <c r="T144" s="116">
        <v>35323</v>
      </c>
      <c r="U144" s="116">
        <v>37223</v>
      </c>
      <c r="V144" s="116">
        <v>63532</v>
      </c>
      <c r="W144" s="116">
        <v>28291</v>
      </c>
      <c r="X144" s="145">
        <v>6380</v>
      </c>
      <c r="Y144" s="116">
        <v>1320</v>
      </c>
      <c r="Z144" s="116">
        <v>1941</v>
      </c>
      <c r="AA144" s="116">
        <v>11112</v>
      </c>
      <c r="AB144" s="116">
        <v>150086</v>
      </c>
      <c r="AC144" s="116">
        <v>49297</v>
      </c>
      <c r="AD144" s="116">
        <v>55253</v>
      </c>
      <c r="AE144" s="116">
        <v>84697</v>
      </c>
      <c r="AF144" s="116">
        <v>14878</v>
      </c>
      <c r="AG144" s="116">
        <v>21390</v>
      </c>
      <c r="AH144" s="116">
        <v>3359</v>
      </c>
      <c r="AI144" s="116">
        <v>28054</v>
      </c>
      <c r="AJ144" s="116">
        <v>19531</v>
      </c>
      <c r="AK144" s="116">
        <v>3761</v>
      </c>
      <c r="AL144" s="73">
        <v>46349</v>
      </c>
      <c r="AM144" s="73">
        <v>9992</v>
      </c>
      <c r="AN144" s="73">
        <v>21044</v>
      </c>
      <c r="AO144" s="73">
        <v>2764</v>
      </c>
      <c r="AP144" s="73">
        <v>1178</v>
      </c>
      <c r="AQ144" s="73">
        <v>5449</v>
      </c>
      <c r="AR144" s="73">
        <v>1248286</v>
      </c>
      <c r="AS144" s="73">
        <v>296007</v>
      </c>
      <c r="AT144" s="73">
        <v>14563</v>
      </c>
      <c r="AU144" s="73">
        <v>26832</v>
      </c>
      <c r="AV144" s="73">
        <v>85174</v>
      </c>
      <c r="AW144" s="73">
        <v>9440</v>
      </c>
      <c r="AX144" s="73">
        <v>12703</v>
      </c>
      <c r="AY144" s="73">
        <v>145298</v>
      </c>
      <c r="AZ144" s="73">
        <v>27323</v>
      </c>
      <c r="BA144" s="73">
        <v>39322</v>
      </c>
      <c r="BB144" s="73">
        <v>50403</v>
      </c>
      <c r="BC144" s="73">
        <v>7858</v>
      </c>
      <c r="BD144" s="73">
        <v>23755</v>
      </c>
      <c r="BE144" s="73">
        <v>6050</v>
      </c>
      <c r="BF144" s="73">
        <v>62179</v>
      </c>
      <c r="BG144" s="73">
        <v>11091</v>
      </c>
      <c r="BH144" s="73">
        <v>12809</v>
      </c>
      <c r="BI144" s="73">
        <v>52184</v>
      </c>
      <c r="BJ144" s="73">
        <v>10389</v>
      </c>
      <c r="BK144" s="73">
        <v>34654</v>
      </c>
      <c r="BL144" s="73">
        <v>32808</v>
      </c>
      <c r="BM144" s="73">
        <v>4180</v>
      </c>
      <c r="BN144" s="73">
        <v>5814</v>
      </c>
      <c r="BO144" s="73">
        <v>2727</v>
      </c>
      <c r="BP144" s="73">
        <v>55032</v>
      </c>
      <c r="BQ144" s="73">
        <v>6669</v>
      </c>
      <c r="BR144" s="73">
        <v>689138</v>
      </c>
      <c r="BS144" s="73">
        <v>11844</v>
      </c>
      <c r="BT144" s="73">
        <v>51075</v>
      </c>
      <c r="BU144" s="73">
        <v>21702</v>
      </c>
      <c r="BV144" s="73">
        <v>3585</v>
      </c>
      <c r="BW144" s="73">
        <v>21744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18</v>
      </c>
      <c r="F145" s="188"/>
      <c r="G145" s="19">
        <f>HLOOKUP($E$3,$P$3:$CE$269,O145,FALSE)</f>
        <v>0.12163009404388715</v>
      </c>
      <c r="H145" s="19">
        <f>'Model Inputs'!H17</f>
        <v>0.01</v>
      </c>
      <c r="I145" s="19">
        <f>'Model Inputs'!I17</f>
        <v>0.01</v>
      </c>
      <c r="J145" s="19">
        <f>'Model Inputs'!J17</f>
        <v>0.01</v>
      </c>
      <c r="K145" s="19">
        <f>'Model Inputs'!K17</f>
        <v>0.01</v>
      </c>
      <c r="L145" s="19">
        <f>'Model Inputs'!L17</f>
        <v>0.01</v>
      </c>
      <c r="M145" s="19">
        <f>'Model Inputs'!M17</f>
        <v>0.01</v>
      </c>
      <c r="N145" s="152"/>
      <c r="O145" s="72">
        <v>143</v>
      </c>
      <c r="P145" s="72">
        <v>0</v>
      </c>
      <c r="Q145" s="116">
        <v>0.11782712385394033</v>
      </c>
      <c r="R145" s="116">
        <v>3.7645448323066393E-3</v>
      </c>
      <c r="S145" s="116">
        <v>-1.9855595667870037E-2</v>
      </c>
      <c r="T145" s="116">
        <v>4.020043597655918E-2</v>
      </c>
      <c r="U145" s="116">
        <v>7.7962550036267897E-2</v>
      </c>
      <c r="V145" s="116">
        <v>7.3553484858024307E-2</v>
      </c>
      <c r="W145" s="116">
        <v>4.1179173588773814E-2</v>
      </c>
      <c r="X145" s="145">
        <v>0.12163009404388715</v>
      </c>
      <c r="Y145" s="116">
        <v>-7.4242424242424249E-2</v>
      </c>
      <c r="Z145" s="116">
        <v>0.21895929933024214</v>
      </c>
      <c r="AA145" s="116">
        <v>0.12302015838732902</v>
      </c>
      <c r="AB145" s="116">
        <v>0.11704622682995083</v>
      </c>
      <c r="AC145" s="116">
        <v>0.34955473963932898</v>
      </c>
      <c r="AD145" s="116">
        <v>8.2493258284618023E-2</v>
      </c>
      <c r="AE145" s="116">
        <v>5.7428244211719423E-2</v>
      </c>
      <c r="AF145" s="116">
        <v>0.20419411211184299</v>
      </c>
      <c r="AG145" s="116">
        <v>9.3221131369798968E-2</v>
      </c>
      <c r="AH145" s="116">
        <v>-1.4885382554331646E-2</v>
      </c>
      <c r="AI145" s="116">
        <v>8.3517501960504739E-2</v>
      </c>
      <c r="AJ145" s="116">
        <v>9.4772413086887511E-2</v>
      </c>
      <c r="AK145" s="116">
        <v>3.1906407870247273E-3</v>
      </c>
      <c r="AL145" s="73">
        <v>2.96878034046042E-2</v>
      </c>
      <c r="AM145" s="73">
        <v>0.16413130504403523</v>
      </c>
      <c r="AN145" s="73">
        <v>7.0518912754229238E-2</v>
      </c>
      <c r="AO145" s="73">
        <v>-2.3154848046309694E-2</v>
      </c>
      <c r="AP145" s="73">
        <v>5.6027164685908321E-2</v>
      </c>
      <c r="AQ145" s="73">
        <v>1.8351991191044227E-2</v>
      </c>
      <c r="AR145" s="73">
        <v>7.6931087907739087E-2</v>
      </c>
      <c r="AS145" s="73">
        <v>0.14784785494937619</v>
      </c>
      <c r="AT145" s="73">
        <v>0.27940671564924807</v>
      </c>
      <c r="AU145" s="73">
        <v>3.5256410256410256E-2</v>
      </c>
      <c r="AV145" s="73">
        <v>0.14701669523563529</v>
      </c>
      <c r="AW145" s="73">
        <v>0.11716101694915254</v>
      </c>
      <c r="AX145" s="73">
        <v>8.3366133984098242E-2</v>
      </c>
      <c r="AY145" s="73">
        <v>0.1053008300183072</v>
      </c>
      <c r="AZ145" s="73">
        <v>0.47816857592504486</v>
      </c>
      <c r="BA145" s="73">
        <v>0.11721173897563705</v>
      </c>
      <c r="BB145" s="73">
        <v>0.11237426343670019</v>
      </c>
      <c r="BC145" s="73">
        <v>0.21634003563247645</v>
      </c>
      <c r="BD145" s="73">
        <v>1.8690801936434433E-2</v>
      </c>
      <c r="BE145" s="73">
        <v>-1.2066115702479339E-2</v>
      </c>
      <c r="BF145" s="73">
        <v>0.17618488557229933</v>
      </c>
      <c r="BG145" s="73">
        <v>0.14074474799386891</v>
      </c>
      <c r="BH145" s="73">
        <v>0.12155515653056445</v>
      </c>
      <c r="BI145" s="73">
        <v>0.13412156982983289</v>
      </c>
      <c r="BJ145" s="73">
        <v>8.9614014823370877E-2</v>
      </c>
      <c r="BK145" s="73">
        <v>7.4911987072199454E-2</v>
      </c>
      <c r="BL145" s="73">
        <v>2.5573030968056572E-2</v>
      </c>
      <c r="BM145" s="73">
        <v>3.4688995215311005E-2</v>
      </c>
      <c r="BN145" s="73">
        <v>1.6511867905056758E-2</v>
      </c>
      <c r="BO145" s="73">
        <v>4.4371103777044368E-2</v>
      </c>
      <c r="BP145" s="73">
        <v>3.0309638028783253E-2</v>
      </c>
      <c r="BQ145" s="73">
        <v>6.8975858449542654E-2</v>
      </c>
      <c r="BR145" s="73">
        <v>0.12880729258871226</v>
      </c>
      <c r="BS145" s="73">
        <v>0.18228638973319825</v>
      </c>
      <c r="BT145" s="73">
        <v>0.13276554087126774</v>
      </c>
      <c r="BU145" s="73">
        <v>9.0406414155377382E-2</v>
      </c>
      <c r="BV145" s="73">
        <v>6.8340306834030681E-2</v>
      </c>
      <c r="BW145" s="73">
        <v>9.3359087564385573E-2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Q146" s="116">
        <v>0</v>
      </c>
      <c r="R146" s="116">
        <v>0</v>
      </c>
      <c r="S146" s="116">
        <v>0</v>
      </c>
      <c r="T146" s="116">
        <v>0</v>
      </c>
      <c r="U146" s="116">
        <v>0</v>
      </c>
      <c r="V146" s="116">
        <v>0</v>
      </c>
      <c r="W146" s="116">
        <v>0</v>
      </c>
      <c r="X146" s="145">
        <v>0</v>
      </c>
      <c r="Y146" s="116">
        <v>0</v>
      </c>
      <c r="Z146" s="116">
        <v>0</v>
      </c>
      <c r="AA146" s="116">
        <v>0</v>
      </c>
      <c r="AB146" s="116">
        <v>0</v>
      </c>
      <c r="AC146" s="116">
        <v>0</v>
      </c>
      <c r="AD146" s="116">
        <v>0</v>
      </c>
      <c r="AE146" s="116">
        <v>0</v>
      </c>
      <c r="AF146" s="116">
        <v>0</v>
      </c>
      <c r="AG146" s="116">
        <v>0</v>
      </c>
      <c r="AH146" s="116">
        <v>0</v>
      </c>
      <c r="AI146" s="116">
        <v>0</v>
      </c>
      <c r="AJ146" s="116">
        <v>0</v>
      </c>
      <c r="AK146" s="116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73">
        <v>0</v>
      </c>
      <c r="AT146" s="73">
        <v>0</v>
      </c>
      <c r="AU146" s="73">
        <v>0</v>
      </c>
      <c r="AV146" s="73">
        <v>0</v>
      </c>
      <c r="AW146" s="73">
        <v>0</v>
      </c>
      <c r="AX146" s="73">
        <v>0</v>
      </c>
      <c r="AY146" s="73">
        <v>0</v>
      </c>
      <c r="AZ146" s="73">
        <v>0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0</v>
      </c>
      <c r="BR146" s="73">
        <v>0</v>
      </c>
      <c r="BS146" s="73">
        <v>0</v>
      </c>
      <c r="BT146" s="73">
        <v>0</v>
      </c>
      <c r="BU146" s="73">
        <v>0</v>
      </c>
      <c r="BV146" s="73">
        <v>0</v>
      </c>
      <c r="BW146" s="73">
        <v>0</v>
      </c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219</v>
      </c>
      <c r="E147"/>
      <c r="O147" s="72">
        <v>145</v>
      </c>
      <c r="P147" s="72">
        <v>0</v>
      </c>
      <c r="Q147" s="116">
        <v>0</v>
      </c>
      <c r="R147" s="116">
        <v>0</v>
      </c>
      <c r="S147" s="116">
        <v>0</v>
      </c>
      <c r="T147" s="116">
        <v>0</v>
      </c>
      <c r="U147" s="116">
        <v>0</v>
      </c>
      <c r="V147" s="116">
        <v>0</v>
      </c>
      <c r="W147" s="116">
        <v>0</v>
      </c>
      <c r="X147" s="145">
        <v>0</v>
      </c>
      <c r="Y147" s="116">
        <v>0</v>
      </c>
      <c r="Z147" s="116">
        <v>0</v>
      </c>
      <c r="AA147" s="116">
        <v>0</v>
      </c>
      <c r="AB147" s="116">
        <v>0</v>
      </c>
      <c r="AC147" s="116">
        <v>0</v>
      </c>
      <c r="AD147" s="116">
        <v>0</v>
      </c>
      <c r="AE147" s="116">
        <v>0</v>
      </c>
      <c r="AF147" s="116">
        <v>0</v>
      </c>
      <c r="AG147" s="116">
        <v>0</v>
      </c>
      <c r="AH147" s="116">
        <v>0</v>
      </c>
      <c r="AI147" s="116">
        <v>0</v>
      </c>
      <c r="AJ147" s="116">
        <v>0</v>
      </c>
      <c r="AK147" s="116">
        <v>0</v>
      </c>
      <c r="AL147" s="73">
        <v>0</v>
      </c>
      <c r="AM147" s="73">
        <v>0</v>
      </c>
      <c r="AN147" s="73">
        <v>0</v>
      </c>
      <c r="AO147" s="73">
        <v>0</v>
      </c>
      <c r="AP147" s="73">
        <v>0</v>
      </c>
      <c r="AQ147" s="73">
        <v>0</v>
      </c>
      <c r="AR147" s="73">
        <v>0</v>
      </c>
      <c r="AS147" s="73">
        <v>0</v>
      </c>
      <c r="AT147" s="73">
        <v>0</v>
      </c>
      <c r="AU147" s="73">
        <v>0</v>
      </c>
      <c r="AV147" s="73">
        <v>0</v>
      </c>
      <c r="AW147" s="73">
        <v>0</v>
      </c>
      <c r="AX147" s="73">
        <v>0</v>
      </c>
      <c r="AY147" s="73">
        <v>0</v>
      </c>
      <c r="AZ147" s="73">
        <v>0</v>
      </c>
      <c r="BA147" s="73">
        <v>0</v>
      </c>
      <c r="BB147" s="73">
        <v>0</v>
      </c>
      <c r="BC147" s="73">
        <v>0</v>
      </c>
      <c r="BD147" s="73">
        <v>0</v>
      </c>
      <c r="BE147" s="73">
        <v>0</v>
      </c>
      <c r="BF147" s="73">
        <v>0</v>
      </c>
      <c r="BG147" s="73">
        <v>0</v>
      </c>
      <c r="BH147" s="73">
        <v>0</v>
      </c>
      <c r="BI147" s="73">
        <v>0</v>
      </c>
      <c r="BJ147" s="73">
        <v>0</v>
      </c>
      <c r="BK147" s="73">
        <v>0</v>
      </c>
      <c r="BL147" s="73">
        <v>0</v>
      </c>
      <c r="BM147" s="73">
        <v>0</v>
      </c>
      <c r="BN147" s="73">
        <v>0</v>
      </c>
      <c r="BO147" s="73">
        <v>0</v>
      </c>
      <c r="BP147" s="73">
        <v>0</v>
      </c>
      <c r="BQ147" s="73">
        <v>0</v>
      </c>
      <c r="BR147" s="73">
        <v>0</v>
      </c>
      <c r="BS147" s="73">
        <v>0</v>
      </c>
      <c r="BT147" s="73">
        <v>0</v>
      </c>
      <c r="BU147" s="73">
        <v>0</v>
      </c>
      <c r="BV147" s="73">
        <v>0</v>
      </c>
      <c r="BW147" s="73">
        <v>0</v>
      </c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Q148" s="116">
        <v>0</v>
      </c>
      <c r="R148" s="116">
        <v>0</v>
      </c>
      <c r="S148" s="116">
        <v>0</v>
      </c>
      <c r="T148" s="116">
        <v>0</v>
      </c>
      <c r="U148" s="116">
        <v>0</v>
      </c>
      <c r="V148" s="116">
        <v>0</v>
      </c>
      <c r="W148" s="116">
        <v>0</v>
      </c>
      <c r="X148" s="145">
        <v>0</v>
      </c>
      <c r="Y148" s="116">
        <v>0</v>
      </c>
      <c r="Z148" s="116">
        <v>0</v>
      </c>
      <c r="AA148" s="116">
        <v>0</v>
      </c>
      <c r="AB148" s="116">
        <v>0</v>
      </c>
      <c r="AC148" s="116">
        <v>0</v>
      </c>
      <c r="AD148" s="116">
        <v>0</v>
      </c>
      <c r="AE148" s="116">
        <v>0</v>
      </c>
      <c r="AF148" s="116">
        <v>0</v>
      </c>
      <c r="AG148" s="116">
        <v>0</v>
      </c>
      <c r="AH148" s="116">
        <v>0</v>
      </c>
      <c r="AI148" s="116">
        <v>0</v>
      </c>
      <c r="AJ148" s="116">
        <v>0</v>
      </c>
      <c r="AK148" s="116">
        <v>0</v>
      </c>
      <c r="AL148" s="73">
        <v>0</v>
      </c>
      <c r="AM148" s="73">
        <v>0</v>
      </c>
      <c r="AN148" s="73">
        <v>0</v>
      </c>
      <c r="AO148" s="73">
        <v>0</v>
      </c>
      <c r="AP148" s="73">
        <v>0</v>
      </c>
      <c r="AQ148" s="73">
        <v>0</v>
      </c>
      <c r="AR148" s="73">
        <v>0</v>
      </c>
      <c r="AS148" s="73">
        <v>0</v>
      </c>
      <c r="AT148" s="73">
        <v>0</v>
      </c>
      <c r="AU148" s="73">
        <v>0</v>
      </c>
      <c r="AV148" s="73">
        <v>0</v>
      </c>
      <c r="AW148" s="73">
        <v>0</v>
      </c>
      <c r="AX148" s="73">
        <v>0</v>
      </c>
      <c r="AY148" s="73">
        <v>0</v>
      </c>
      <c r="AZ148" s="73">
        <v>0</v>
      </c>
      <c r="BA148" s="73">
        <v>0</v>
      </c>
      <c r="BB148" s="73">
        <v>0</v>
      </c>
      <c r="BC148" s="73">
        <v>0</v>
      </c>
      <c r="BD148" s="73">
        <v>0</v>
      </c>
      <c r="BE148" s="73">
        <v>0</v>
      </c>
      <c r="BF148" s="73">
        <v>0</v>
      </c>
      <c r="BG148" s="73">
        <v>0</v>
      </c>
      <c r="BH148" s="73">
        <v>0</v>
      </c>
      <c r="BI148" s="73">
        <v>0</v>
      </c>
      <c r="BJ148" s="73">
        <v>0</v>
      </c>
      <c r="BK148" s="73">
        <v>0</v>
      </c>
      <c r="BL148" s="73">
        <v>0</v>
      </c>
      <c r="BM148" s="73">
        <v>0</v>
      </c>
      <c r="BN148" s="73">
        <v>0</v>
      </c>
      <c r="BO148" s="73">
        <v>0</v>
      </c>
      <c r="BP148" s="73">
        <v>0</v>
      </c>
      <c r="BQ148" s="73">
        <v>0</v>
      </c>
      <c r="BR148" s="73">
        <v>0</v>
      </c>
      <c r="BS148" s="73">
        <v>0</v>
      </c>
      <c r="BT148" s="73">
        <v>0</v>
      </c>
      <c r="BU148" s="73">
        <v>0</v>
      </c>
      <c r="BV148" s="73">
        <v>0</v>
      </c>
      <c r="BW148" s="73">
        <v>0</v>
      </c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220</v>
      </c>
      <c r="D149" s="8"/>
      <c r="E149"/>
      <c r="O149" s="72">
        <v>147</v>
      </c>
      <c r="P149" s="72">
        <v>0</v>
      </c>
      <c r="Q149" s="116">
        <v>0</v>
      </c>
      <c r="R149" s="116">
        <v>0</v>
      </c>
      <c r="S149" s="116">
        <v>0</v>
      </c>
      <c r="T149" s="116">
        <v>0</v>
      </c>
      <c r="U149" s="116">
        <v>0</v>
      </c>
      <c r="V149" s="116">
        <v>0</v>
      </c>
      <c r="W149" s="116">
        <v>0</v>
      </c>
      <c r="X149" s="145">
        <v>0</v>
      </c>
      <c r="Y149" s="116">
        <v>0</v>
      </c>
      <c r="Z149" s="116">
        <v>0</v>
      </c>
      <c r="AA149" s="116">
        <v>0</v>
      </c>
      <c r="AB149" s="116">
        <v>0</v>
      </c>
      <c r="AC149" s="116">
        <v>0</v>
      </c>
      <c r="AD149" s="116">
        <v>0</v>
      </c>
      <c r="AE149" s="116">
        <v>0</v>
      </c>
      <c r="AF149" s="116">
        <v>0</v>
      </c>
      <c r="AG149" s="116">
        <v>0</v>
      </c>
      <c r="AH149" s="116">
        <v>0</v>
      </c>
      <c r="AI149" s="116">
        <v>0</v>
      </c>
      <c r="AJ149" s="116">
        <v>0</v>
      </c>
      <c r="AK149" s="116">
        <v>0</v>
      </c>
      <c r="AL149" s="73">
        <v>0</v>
      </c>
      <c r="AM149" s="73">
        <v>0</v>
      </c>
      <c r="AN149" s="73">
        <v>0</v>
      </c>
      <c r="AO149" s="73">
        <v>0</v>
      </c>
      <c r="AP149" s="73">
        <v>0</v>
      </c>
      <c r="AQ149" s="73">
        <v>0</v>
      </c>
      <c r="AR149" s="73">
        <v>0</v>
      </c>
      <c r="AS149" s="73">
        <v>0</v>
      </c>
      <c r="AT149" s="73">
        <v>0</v>
      </c>
      <c r="AU149" s="73">
        <v>0</v>
      </c>
      <c r="AV149" s="73">
        <v>0</v>
      </c>
      <c r="AW149" s="73">
        <v>0</v>
      </c>
      <c r="AX149" s="73">
        <v>0</v>
      </c>
      <c r="AY149" s="73">
        <v>0</v>
      </c>
      <c r="AZ149" s="73">
        <v>0</v>
      </c>
      <c r="BA149" s="73">
        <v>0</v>
      </c>
      <c r="BB149" s="73">
        <v>0</v>
      </c>
      <c r="BC149" s="73">
        <v>0</v>
      </c>
      <c r="BD149" s="73">
        <v>0</v>
      </c>
      <c r="BE149" s="73">
        <v>0</v>
      </c>
      <c r="BF149" s="73">
        <v>0</v>
      </c>
      <c r="BG149" s="73">
        <v>0</v>
      </c>
      <c r="BH149" s="73">
        <v>0</v>
      </c>
      <c r="BI149" s="73">
        <v>0</v>
      </c>
      <c r="BJ149" s="73">
        <v>0</v>
      </c>
      <c r="BK149" s="73">
        <v>0</v>
      </c>
      <c r="BL149" s="73">
        <v>0</v>
      </c>
      <c r="BM149" s="73">
        <v>0</v>
      </c>
      <c r="BN149" s="73">
        <v>0</v>
      </c>
      <c r="BO149" s="73">
        <v>0</v>
      </c>
      <c r="BP149" s="73">
        <v>0</v>
      </c>
      <c r="BQ149" s="73">
        <v>0</v>
      </c>
      <c r="BR149" s="73">
        <v>0</v>
      </c>
      <c r="BS149" s="73">
        <v>0</v>
      </c>
      <c r="BT149" s="73">
        <v>0</v>
      </c>
      <c r="BU149" s="73">
        <v>0</v>
      </c>
      <c r="BV149" s="73">
        <v>0</v>
      </c>
      <c r="BW149" s="73">
        <v>0</v>
      </c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Q150" s="116">
        <v>0</v>
      </c>
      <c r="R150" s="116">
        <v>0</v>
      </c>
      <c r="S150" s="116">
        <v>0</v>
      </c>
      <c r="T150" s="116">
        <v>0</v>
      </c>
      <c r="U150" s="116">
        <v>0</v>
      </c>
      <c r="V150" s="116">
        <v>0</v>
      </c>
      <c r="W150" s="116">
        <v>0</v>
      </c>
      <c r="X150" s="145">
        <v>0</v>
      </c>
      <c r="Y150" s="116">
        <v>0</v>
      </c>
      <c r="Z150" s="116">
        <v>0</v>
      </c>
      <c r="AA150" s="116">
        <v>0</v>
      </c>
      <c r="AB150" s="116">
        <v>0</v>
      </c>
      <c r="AC150" s="116">
        <v>0</v>
      </c>
      <c r="AD150" s="116">
        <v>0</v>
      </c>
      <c r="AE150" s="116">
        <v>0</v>
      </c>
      <c r="AF150" s="116">
        <v>0</v>
      </c>
      <c r="AG150" s="116">
        <v>0</v>
      </c>
      <c r="AH150" s="116">
        <v>0</v>
      </c>
      <c r="AI150" s="116">
        <v>0</v>
      </c>
      <c r="AJ150" s="116">
        <v>0</v>
      </c>
      <c r="AK150" s="116">
        <v>0</v>
      </c>
      <c r="AL150" s="73">
        <v>0</v>
      </c>
      <c r="AM150" s="73">
        <v>0</v>
      </c>
      <c r="AN150" s="73">
        <v>0</v>
      </c>
      <c r="AO150" s="73">
        <v>0</v>
      </c>
      <c r="AP150" s="73">
        <v>0</v>
      </c>
      <c r="AQ150" s="73">
        <v>0</v>
      </c>
      <c r="AR150" s="73">
        <v>0</v>
      </c>
      <c r="AS150" s="73">
        <v>0</v>
      </c>
      <c r="AT150" s="73">
        <v>0</v>
      </c>
      <c r="AU150" s="73">
        <v>0</v>
      </c>
      <c r="AV150" s="73">
        <v>0</v>
      </c>
      <c r="AW150" s="73">
        <v>0</v>
      </c>
      <c r="AX150" s="73">
        <v>0</v>
      </c>
      <c r="AY150" s="73">
        <v>0</v>
      </c>
      <c r="AZ150" s="73">
        <v>0</v>
      </c>
      <c r="BA150" s="73">
        <v>0</v>
      </c>
      <c r="BB150" s="73">
        <v>0</v>
      </c>
      <c r="BC150" s="73">
        <v>0</v>
      </c>
      <c r="BD150" s="73">
        <v>0</v>
      </c>
      <c r="BE150" s="73">
        <v>0</v>
      </c>
      <c r="BF150" s="73">
        <v>0</v>
      </c>
      <c r="BG150" s="73">
        <v>0</v>
      </c>
      <c r="BH150" s="73">
        <v>0</v>
      </c>
      <c r="BI150" s="73">
        <v>0</v>
      </c>
      <c r="BJ150" s="73">
        <v>0</v>
      </c>
      <c r="BK150" s="73">
        <v>0</v>
      </c>
      <c r="BL150" s="73">
        <v>0</v>
      </c>
      <c r="BM150" s="73">
        <v>0</v>
      </c>
      <c r="BN150" s="73">
        <v>0</v>
      </c>
      <c r="BO150" s="73">
        <v>0</v>
      </c>
      <c r="BP150" s="73">
        <v>0</v>
      </c>
      <c r="BQ150" s="73">
        <v>0</v>
      </c>
      <c r="BR150" s="73">
        <v>0</v>
      </c>
      <c r="BS150" s="73">
        <v>0</v>
      </c>
      <c r="BT150" s="73">
        <v>0</v>
      </c>
      <c r="BU150" s="73">
        <v>0</v>
      </c>
      <c r="BV150" s="73">
        <v>0</v>
      </c>
      <c r="BW150" s="73">
        <v>0</v>
      </c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221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116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222</v>
      </c>
      <c r="F152" s="196"/>
      <c r="G152" s="27">
        <f t="shared" si="31"/>
        <v>0.1329990196253617</v>
      </c>
      <c r="H152" s="27">
        <f t="shared" ref="H152:K152" si="33">H113/H137</f>
        <v>0.13229110827445986</v>
      </c>
      <c r="I152" s="27">
        <f t="shared" si="33"/>
        <v>0.13183360225330307</v>
      </c>
      <c r="J152" s="27">
        <f t="shared" si="33"/>
        <v>0.13237283175612152</v>
      </c>
      <c r="K152" s="27">
        <f t="shared" si="33"/>
        <v>0.13291426683059807</v>
      </c>
      <c r="L152" s="27">
        <f t="shared" ref="L152:M152" si="34">L113/L137</f>
        <v>0.1334579164980238</v>
      </c>
      <c r="M152" s="27">
        <f t="shared" si="34"/>
        <v>0.14001065184245634</v>
      </c>
      <c r="N152" s="164"/>
      <c r="O152" s="72">
        <v>150</v>
      </c>
      <c r="P152" s="72">
        <v>0</v>
      </c>
      <c r="Q152" s="116">
        <v>0.11943848755082175</v>
      </c>
      <c r="R152" s="116">
        <v>0.15059557158338899</v>
      </c>
      <c r="S152" s="116">
        <v>0.14185129609232056</v>
      </c>
      <c r="T152" s="116">
        <v>0.13101713682927596</v>
      </c>
      <c r="U152" s="116">
        <v>0.13968556527146372</v>
      </c>
      <c r="V152" s="116">
        <v>0.1243303051805227</v>
      </c>
      <c r="W152" s="116">
        <v>0.14163974861735679</v>
      </c>
      <c r="X152" s="145">
        <v>0.1329990196253617</v>
      </c>
      <c r="Y152" s="116">
        <v>0.14001404553829822</v>
      </c>
      <c r="Z152" s="116">
        <v>0.12036333911457747</v>
      </c>
      <c r="AA152" s="116">
        <v>0.11669143589215614</v>
      </c>
      <c r="AB152" s="116">
        <v>0.11887215045921178</v>
      </c>
      <c r="AC152" s="116">
        <v>0.12798710124000107</v>
      </c>
      <c r="AD152" s="116">
        <v>0.13713124605093696</v>
      </c>
      <c r="AE152" s="116">
        <v>0.11669143589215614</v>
      </c>
      <c r="AF152" s="116">
        <v>0.14681999985092253</v>
      </c>
      <c r="AG152" s="116">
        <v>0.13630825525743545</v>
      </c>
      <c r="AH152" s="116">
        <v>0.14001404553829822</v>
      </c>
      <c r="AI152" s="116">
        <v>0.11669143589215614</v>
      </c>
      <c r="AJ152" s="116">
        <v>0.13953026714350747</v>
      </c>
      <c r="AK152" s="116">
        <v>0.14185129609232056</v>
      </c>
      <c r="AL152" s="73">
        <v>0.14001404553829822</v>
      </c>
      <c r="AM152" s="73">
        <v>0.1243303051805227</v>
      </c>
      <c r="AN152" s="73">
        <v>0.12183531321714072</v>
      </c>
      <c r="AO152" s="73">
        <v>0.14001404553829822</v>
      </c>
      <c r="AP152" s="73">
        <v>0.15357658386608042</v>
      </c>
      <c r="AQ152" s="73">
        <v>0.15357658386608042</v>
      </c>
      <c r="AR152" s="73">
        <v>0.12619910054951236</v>
      </c>
      <c r="AS152" s="73">
        <v>0.12036333911457747</v>
      </c>
      <c r="AT152" s="73">
        <v>0.12730363962961505</v>
      </c>
      <c r="AU152" s="73">
        <v>0.14692755247054856</v>
      </c>
      <c r="AV152" s="73">
        <v>0.12798710124000107</v>
      </c>
      <c r="AW152" s="73">
        <v>0.1390377506893489</v>
      </c>
      <c r="AX152" s="73">
        <v>0.13779707975018854</v>
      </c>
      <c r="AY152" s="73">
        <v>0.13630825525743545</v>
      </c>
      <c r="AZ152" s="73">
        <v>0.1243303051805227</v>
      </c>
      <c r="BA152" s="73">
        <v>0.12324570879586375</v>
      </c>
      <c r="BB152" s="73">
        <v>0.14163974861735679</v>
      </c>
      <c r="BC152" s="73">
        <v>0.14163974861735679</v>
      </c>
      <c r="BD152" s="73">
        <v>0.15017583957789149</v>
      </c>
      <c r="BE152" s="73">
        <v>0.1350036673142653</v>
      </c>
      <c r="BF152" s="73">
        <v>0.12183531321714072</v>
      </c>
      <c r="BG152" s="73">
        <v>0.12324570879586375</v>
      </c>
      <c r="BH152" s="73">
        <v>0.12730363962961505</v>
      </c>
      <c r="BI152" s="73">
        <v>0.11943848755082175</v>
      </c>
      <c r="BJ152" s="73">
        <v>0.16318583554059654</v>
      </c>
      <c r="BK152" s="73">
        <v>0.14792974449339116</v>
      </c>
      <c r="BL152" s="73">
        <v>0.15059557158338899</v>
      </c>
      <c r="BM152" s="73">
        <v>0.16318583554059654</v>
      </c>
      <c r="BN152" s="73">
        <v>0.14113227062552802</v>
      </c>
      <c r="BO152" s="73">
        <v>0.14185129609232056</v>
      </c>
      <c r="BP152" s="73">
        <v>0.14185129609232056</v>
      </c>
      <c r="BQ152" s="73">
        <v>0.13234582798073535</v>
      </c>
      <c r="BR152" s="73">
        <v>0.11943848755082175</v>
      </c>
      <c r="BS152" s="73">
        <v>0.12730363962961505</v>
      </c>
      <c r="BT152" s="73">
        <v>0.12798710124000107</v>
      </c>
      <c r="BU152" s="73">
        <v>0.14163974861735679</v>
      </c>
      <c r="BV152" s="73">
        <v>0.14020609062218864</v>
      </c>
      <c r="BW152" s="73">
        <v>0.15500443798346078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223</v>
      </c>
      <c r="F153" s="191"/>
      <c r="G153" s="17">
        <f t="shared" si="31"/>
        <v>7156</v>
      </c>
      <c r="H153" s="17">
        <f t="shared" ref="H153:K153" si="35">H96</f>
        <v>7244.6666666666661</v>
      </c>
      <c r="I153" s="17">
        <f t="shared" si="35"/>
        <v>7356.4166666666661</v>
      </c>
      <c r="J153" s="17">
        <f t="shared" si="35"/>
        <v>7465.833333333333</v>
      </c>
      <c r="K153" s="17">
        <f t="shared" si="35"/>
        <v>7498.0833333333339</v>
      </c>
      <c r="L153" s="17">
        <f t="shared" ref="L153:M153" si="36">L96</f>
        <v>7593.6885648235639</v>
      </c>
      <c r="M153" s="17">
        <f t="shared" si="36"/>
        <v>7690.520522722878</v>
      </c>
      <c r="N153" s="159"/>
      <c r="O153" s="72">
        <v>151</v>
      </c>
      <c r="P153" s="72">
        <v>0</v>
      </c>
      <c r="Q153" s="116">
        <v>1054614</v>
      </c>
      <c r="R153" s="116">
        <v>11732</v>
      </c>
      <c r="S153" s="116">
        <v>1629</v>
      </c>
      <c r="T153" s="116">
        <v>36743</v>
      </c>
      <c r="U153" s="116">
        <v>40125</v>
      </c>
      <c r="V153" s="116">
        <v>68205</v>
      </c>
      <c r="W153" s="116">
        <v>29456</v>
      </c>
      <c r="X153" s="145">
        <v>7156</v>
      </c>
      <c r="Y153" s="116">
        <v>1222</v>
      </c>
      <c r="Z153" s="116">
        <v>2366</v>
      </c>
      <c r="AA153" s="116">
        <v>12479</v>
      </c>
      <c r="AB153" s="116">
        <v>167653</v>
      </c>
      <c r="AC153" s="116">
        <v>66529</v>
      </c>
      <c r="AD153" s="116">
        <v>59811</v>
      </c>
      <c r="AE153" s="116">
        <v>89561</v>
      </c>
      <c r="AF153" s="116">
        <v>17916</v>
      </c>
      <c r="AG153" s="116">
        <v>23384</v>
      </c>
      <c r="AH153" s="116">
        <v>3309</v>
      </c>
      <c r="AI153" s="116">
        <v>30397</v>
      </c>
      <c r="AJ153" s="116">
        <v>21382</v>
      </c>
      <c r="AK153" s="116">
        <v>3773</v>
      </c>
      <c r="AL153" s="73">
        <v>47725</v>
      </c>
      <c r="AM153" s="73">
        <v>11632</v>
      </c>
      <c r="AN153" s="73">
        <v>22528</v>
      </c>
      <c r="AO153" s="73">
        <v>2700</v>
      </c>
      <c r="AP153" s="73">
        <v>1244</v>
      </c>
      <c r="AQ153" s="73">
        <v>5549</v>
      </c>
      <c r="AR153" s="73">
        <v>1344318</v>
      </c>
      <c r="AS153" s="73">
        <v>339771</v>
      </c>
      <c r="AT153" s="73">
        <v>18632</v>
      </c>
      <c r="AU153" s="73">
        <v>27778</v>
      </c>
      <c r="AV153" s="73">
        <v>97696</v>
      </c>
      <c r="AW153" s="73">
        <v>10546</v>
      </c>
      <c r="AX153" s="73">
        <v>13762</v>
      </c>
      <c r="AY153" s="73">
        <v>160598</v>
      </c>
      <c r="AZ153" s="73">
        <v>40388</v>
      </c>
      <c r="BA153" s="73">
        <v>43931</v>
      </c>
      <c r="BB153" s="73">
        <v>56067</v>
      </c>
      <c r="BC153" s="73">
        <v>9558</v>
      </c>
      <c r="BD153" s="73">
        <v>24199</v>
      </c>
      <c r="BE153" s="73">
        <v>5977</v>
      </c>
      <c r="BF153" s="73">
        <v>73134</v>
      </c>
      <c r="BG153" s="73">
        <v>12652</v>
      </c>
      <c r="BH153" s="73">
        <v>14366</v>
      </c>
      <c r="BI153" s="73">
        <v>59183</v>
      </c>
      <c r="BJ153" s="73">
        <v>11320</v>
      </c>
      <c r="BK153" s="73">
        <v>37250</v>
      </c>
      <c r="BL153" s="73">
        <v>33647</v>
      </c>
      <c r="BM153" s="73">
        <v>4325</v>
      </c>
      <c r="BN153" s="73">
        <v>5910</v>
      </c>
      <c r="BO153" s="73">
        <v>2848</v>
      </c>
      <c r="BP153" s="73">
        <v>56700</v>
      </c>
      <c r="BQ153" s="73">
        <v>7129</v>
      </c>
      <c r="BR153" s="73">
        <v>777904</v>
      </c>
      <c r="BS153" s="73">
        <v>14003</v>
      </c>
      <c r="BT153" s="73">
        <v>57856</v>
      </c>
      <c r="BU153" s="73">
        <v>23664</v>
      </c>
      <c r="BV153" s="73">
        <v>3830</v>
      </c>
      <c r="BW153" s="73">
        <v>23774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224</v>
      </c>
      <c r="F154" s="191"/>
      <c r="G154" s="17">
        <f t="shared" si="31"/>
        <v>39945</v>
      </c>
      <c r="H154" s="17">
        <f t="shared" ref="H154:K154" si="37">H131</f>
        <v>39945</v>
      </c>
      <c r="I154" s="17">
        <f t="shared" si="37"/>
        <v>39945</v>
      </c>
      <c r="J154" s="17">
        <f t="shared" si="37"/>
        <v>39945</v>
      </c>
      <c r="K154" s="17">
        <f t="shared" si="37"/>
        <v>39945</v>
      </c>
      <c r="L154" s="17">
        <f t="shared" ref="L154:M154" si="38">L131</f>
        <v>39945</v>
      </c>
      <c r="M154" s="17">
        <f t="shared" si="38"/>
        <v>39945</v>
      </c>
      <c r="N154" s="159"/>
      <c r="O154" s="72">
        <v>152</v>
      </c>
      <c r="P154" s="72">
        <v>0</v>
      </c>
      <c r="Q154" s="116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739846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111673</v>
      </c>
      <c r="AK154" s="116">
        <v>18859</v>
      </c>
      <c r="AL154" s="73">
        <v>206940</v>
      </c>
      <c r="AM154" s="73">
        <v>57081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180305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234849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225</v>
      </c>
      <c r="F155" s="193"/>
      <c r="G155" s="24">
        <f t="shared" si="31"/>
        <v>139072664.70999998</v>
      </c>
      <c r="H155" s="24">
        <f t="shared" ref="H155:K155" si="39">H97</f>
        <v>138883589.40000001</v>
      </c>
      <c r="I155" s="24">
        <f t="shared" si="39"/>
        <v>143567973.22999999</v>
      </c>
      <c r="J155" s="24">
        <f t="shared" si="39"/>
        <v>144326882.88</v>
      </c>
      <c r="K155" s="24">
        <f t="shared" si="39"/>
        <v>142192699.02000001</v>
      </c>
      <c r="L155" s="24">
        <f t="shared" ref="L155:M155" si="40">L97</f>
        <v>139058352.97448114</v>
      </c>
      <c r="M155" s="24">
        <f t="shared" si="40"/>
        <v>139321297.66517532</v>
      </c>
      <c r="N155" s="160"/>
      <c r="O155" s="72">
        <v>153</v>
      </c>
      <c r="P155" s="72">
        <v>0</v>
      </c>
      <c r="Q155" s="116">
        <v>26328005697</v>
      </c>
      <c r="R155" s="116">
        <v>235234354</v>
      </c>
      <c r="S155" s="116">
        <v>29166609.600000001</v>
      </c>
      <c r="T155" s="116">
        <v>968790791</v>
      </c>
      <c r="U155" s="116">
        <v>985202186.73000002</v>
      </c>
      <c r="V155" s="116">
        <v>1521791950</v>
      </c>
      <c r="W155" s="116">
        <v>465069748</v>
      </c>
      <c r="X155" s="145">
        <v>139072664.70999998</v>
      </c>
      <c r="Y155" s="116">
        <v>25025731</v>
      </c>
      <c r="Z155" s="116">
        <v>28318560</v>
      </c>
      <c r="AA155" s="116">
        <v>241131396</v>
      </c>
      <c r="AB155" s="116">
        <v>3420220802</v>
      </c>
      <c r="AC155" s="116">
        <v>1723381576.3600001</v>
      </c>
      <c r="AD155" s="116">
        <v>1182245787</v>
      </c>
      <c r="AE155" s="116">
        <v>2319341970.71</v>
      </c>
      <c r="AF155" s="116">
        <v>301705633.06</v>
      </c>
      <c r="AG155" s="116">
        <v>662289126.36000001</v>
      </c>
      <c r="AH155" s="116">
        <v>56944854.579999998</v>
      </c>
      <c r="AI155" s="116">
        <v>533666540.88999999</v>
      </c>
      <c r="AJ155" s="116">
        <v>607370642</v>
      </c>
      <c r="AK155" s="116">
        <v>72998194</v>
      </c>
      <c r="AL155" s="73">
        <v>861995353.83999991</v>
      </c>
      <c r="AM155" s="73">
        <v>228394772.78000003</v>
      </c>
      <c r="AN155" s="73">
        <v>491767051</v>
      </c>
      <c r="AO155" s="73">
        <v>77289803.75</v>
      </c>
      <c r="AP155" s="73">
        <v>20821358</v>
      </c>
      <c r="AQ155" s="73">
        <v>140205389</v>
      </c>
      <c r="AR155" s="73">
        <v>35609662926.185493</v>
      </c>
      <c r="AS155" s="73">
        <v>7227463251</v>
      </c>
      <c r="AT155" s="73">
        <v>268855307.15000004</v>
      </c>
      <c r="AU155" s="73">
        <v>692672227.24000001</v>
      </c>
      <c r="AV155" s="73">
        <v>1773657756.105</v>
      </c>
      <c r="AW155" s="73">
        <v>236987672.50999999</v>
      </c>
      <c r="AX155" s="73">
        <v>290170097.56</v>
      </c>
      <c r="AY155" s="73">
        <v>3097394557.4700003</v>
      </c>
      <c r="AZ155" s="73">
        <v>904512556</v>
      </c>
      <c r="BA155" s="73">
        <v>820306888</v>
      </c>
      <c r="BB155" s="73">
        <v>1203861657</v>
      </c>
      <c r="BC155" s="73">
        <v>228203808.09999999</v>
      </c>
      <c r="BD155" s="73">
        <v>493563531.47000003</v>
      </c>
      <c r="BE155" s="73">
        <v>116766753</v>
      </c>
      <c r="BF155" s="73">
        <v>1548700494.55</v>
      </c>
      <c r="BG155" s="73">
        <v>250896851.95999998</v>
      </c>
      <c r="BH155" s="73">
        <v>313845567</v>
      </c>
      <c r="BI155" s="73">
        <v>1044351259</v>
      </c>
      <c r="BJ155" s="73">
        <v>181716053</v>
      </c>
      <c r="BK155" s="73">
        <v>756277062.59000003</v>
      </c>
      <c r="BL155" s="73">
        <v>628461962.02999997</v>
      </c>
      <c r="BM155" s="73">
        <v>85112498.469999999</v>
      </c>
      <c r="BN155" s="73">
        <v>98886899</v>
      </c>
      <c r="BO155" s="73">
        <v>80385021.510000005</v>
      </c>
      <c r="BP155" s="73">
        <v>971032520.61000013</v>
      </c>
      <c r="BQ155" s="73">
        <v>173270141.83000001</v>
      </c>
      <c r="BR155" s="73">
        <v>23818888112.117657</v>
      </c>
      <c r="BS155" s="73">
        <v>132726316</v>
      </c>
      <c r="BT155" s="73">
        <v>1431774008</v>
      </c>
      <c r="BU155" s="73">
        <v>367665134</v>
      </c>
      <c r="BV155" s="73">
        <v>97898095.549999997</v>
      </c>
      <c r="BW155" s="73">
        <v>441117871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226</v>
      </c>
      <c r="F156" s="197"/>
      <c r="G156" s="28">
        <f t="shared" si="31"/>
        <v>148.22222222222223</v>
      </c>
      <c r="H156" s="28">
        <f t="shared" ref="H156:K156" si="41">H143</f>
        <v>148.94074074074075</v>
      </c>
      <c r="I156" s="28">
        <f t="shared" si="41"/>
        <v>149.56944444444446</v>
      </c>
      <c r="J156" s="28">
        <f t="shared" si="41"/>
        <v>150.12418300653596</v>
      </c>
      <c r="K156" s="28">
        <f t="shared" si="41"/>
        <v>150.61728395061729</v>
      </c>
      <c r="L156" s="28">
        <f t="shared" ref="L156:M156" si="42">L143</f>
        <v>151.08299039780522</v>
      </c>
      <c r="M156" s="28">
        <f t="shared" si="42"/>
        <v>151.52282426459382</v>
      </c>
      <c r="N156" s="165"/>
      <c r="O156" s="72">
        <v>154</v>
      </c>
      <c r="P156" s="72">
        <v>0</v>
      </c>
      <c r="Q156" s="116">
        <v>21586.805555555558</v>
      </c>
      <c r="R156" s="116">
        <v>1859.4888888888891</v>
      </c>
      <c r="S156" s="116">
        <v>92.083333333333329</v>
      </c>
      <c r="T156" s="116">
        <v>772.43333333333328</v>
      </c>
      <c r="U156" s="116">
        <v>502.5</v>
      </c>
      <c r="V156" s="116">
        <v>1532.2722222222224</v>
      </c>
      <c r="W156" s="116">
        <v>1020.6555555555556</v>
      </c>
      <c r="X156" s="145">
        <v>148.22222222222223</v>
      </c>
      <c r="Y156" s="116">
        <v>28.916666666666668</v>
      </c>
      <c r="Z156" s="116">
        <v>30.005555555555556</v>
      </c>
      <c r="AA156" s="116">
        <v>149.36111111111114</v>
      </c>
      <c r="AB156" s="116">
        <v>3291.9444444444443</v>
      </c>
      <c r="AC156" s="116">
        <v>1528.0944444444444</v>
      </c>
      <c r="AD156" s="116">
        <v>1282.5333333333333</v>
      </c>
      <c r="AE156" s="116">
        <v>1751.0555555555557</v>
      </c>
      <c r="AF156" s="116">
        <v>336.38888888888891</v>
      </c>
      <c r="AG156" s="116">
        <v>392.6611111111111</v>
      </c>
      <c r="AH156" s="116">
        <v>137.5333333333333</v>
      </c>
      <c r="AI156" s="116">
        <v>520.68333333333328</v>
      </c>
      <c r="AJ156" s="116">
        <v>269.26111111111106</v>
      </c>
      <c r="AK156" s="116">
        <v>80.48888888888888</v>
      </c>
      <c r="AL156" s="73">
        <v>940.15555555555557</v>
      </c>
      <c r="AM156" s="73">
        <v>306.38888888888891</v>
      </c>
      <c r="AN156" s="73">
        <v>1419.9555555555555</v>
      </c>
      <c r="AO156" s="73">
        <v>72.344444444444434</v>
      </c>
      <c r="AP156" s="73">
        <v>21.166666666666668</v>
      </c>
      <c r="AQ156" s="73">
        <v>66.805555555555557</v>
      </c>
      <c r="AR156" s="73">
        <v>122413.18888888888</v>
      </c>
      <c r="AS156" s="73">
        <v>5446.3888888888887</v>
      </c>
      <c r="AT156" s="73">
        <v>766.11111111111109</v>
      </c>
      <c r="AU156" s="73">
        <v>351.60000000000008</v>
      </c>
      <c r="AV156" s="73">
        <v>1857.5</v>
      </c>
      <c r="AW156" s="73">
        <v>141.55555555555554</v>
      </c>
      <c r="AX156" s="73">
        <v>500.88888888888891</v>
      </c>
      <c r="AY156" s="73">
        <v>2754.3333333333335</v>
      </c>
      <c r="AZ156" s="73">
        <v>1342.4166666666667</v>
      </c>
      <c r="BA156" s="73">
        <v>1066.5</v>
      </c>
      <c r="BB156" s="73">
        <v>2091.2777777777778</v>
      </c>
      <c r="BC156" s="73">
        <v>336.14444444444439</v>
      </c>
      <c r="BD156" s="73">
        <v>585.55555555555554</v>
      </c>
      <c r="BE156" s="73">
        <v>370</v>
      </c>
      <c r="BF156" s="73">
        <v>1574.0555555555557</v>
      </c>
      <c r="BG156" s="73">
        <v>190.35000000000002</v>
      </c>
      <c r="BH156" s="73">
        <v>274.12777777777779</v>
      </c>
      <c r="BI156" s="73">
        <v>1124.8333333333333</v>
      </c>
      <c r="BJ156" s="73">
        <v>210.89999999999998</v>
      </c>
      <c r="BK156" s="73">
        <v>552.72222222222217</v>
      </c>
      <c r="BL156" s="73">
        <v>730.66666666666663</v>
      </c>
      <c r="BM156" s="73">
        <v>66.944444444444443</v>
      </c>
      <c r="BN156" s="73">
        <v>95.855555555555554</v>
      </c>
      <c r="BO156" s="73">
        <v>317.29999999999995</v>
      </c>
      <c r="BP156" s="73">
        <v>1246.6944444444443</v>
      </c>
      <c r="BQ156" s="73">
        <v>149.44999999999996</v>
      </c>
      <c r="BR156" s="73">
        <v>16630.722222222223</v>
      </c>
      <c r="BS156" s="73">
        <v>246.86111111111111</v>
      </c>
      <c r="BT156" s="73">
        <v>1510.4277777777779</v>
      </c>
      <c r="BU156" s="73">
        <v>442.1</v>
      </c>
      <c r="BV156" s="73">
        <v>99.722222222222229</v>
      </c>
      <c r="BW156" s="73">
        <v>482.73333333333335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227</v>
      </c>
      <c r="F157" s="187"/>
      <c r="G157" s="20">
        <f t="shared" si="31"/>
        <v>0.12163009404388715</v>
      </c>
      <c r="H157" s="20">
        <f t="shared" ref="H157:L157" si="43">H145</f>
        <v>0.01</v>
      </c>
      <c r="I157" s="20">
        <f t="shared" si="43"/>
        <v>0.01</v>
      </c>
      <c r="J157" s="20">
        <f t="shared" si="43"/>
        <v>0.01</v>
      </c>
      <c r="K157" s="20">
        <f t="shared" si="43"/>
        <v>0.01</v>
      </c>
      <c r="L157" s="20">
        <f t="shared" si="43"/>
        <v>0.01</v>
      </c>
      <c r="M157" s="20">
        <f t="shared" ref="M157" si="44">M145</f>
        <v>0.01</v>
      </c>
      <c r="N157" s="166"/>
      <c r="O157" s="72">
        <v>155</v>
      </c>
      <c r="P157" s="72">
        <v>0</v>
      </c>
      <c r="Q157" s="116">
        <v>0.11782712385394033</v>
      </c>
      <c r="R157" s="116">
        <v>3.7645448323066393E-3</v>
      </c>
      <c r="S157" s="116">
        <v>-1.9855595667870037E-2</v>
      </c>
      <c r="T157" s="116">
        <v>4.020043597655918E-2</v>
      </c>
      <c r="U157" s="116">
        <v>7.7962550036267897E-2</v>
      </c>
      <c r="V157" s="116">
        <v>7.3553484858024307E-2</v>
      </c>
      <c r="W157" s="116">
        <v>4.1179173588773814E-2</v>
      </c>
      <c r="X157" s="145">
        <v>0.12163009404388715</v>
      </c>
      <c r="Y157" s="116">
        <v>-7.4242424242424249E-2</v>
      </c>
      <c r="Z157" s="116">
        <v>0.21895929933024214</v>
      </c>
      <c r="AA157" s="116">
        <v>0.12302015838732902</v>
      </c>
      <c r="AB157" s="116">
        <v>0.11704622682995083</v>
      </c>
      <c r="AC157" s="116">
        <v>0.34955473963932898</v>
      </c>
      <c r="AD157" s="116">
        <v>8.2493258284618023E-2</v>
      </c>
      <c r="AE157" s="116">
        <v>5.7428244211719423E-2</v>
      </c>
      <c r="AF157" s="116">
        <v>0.20419411211184299</v>
      </c>
      <c r="AG157" s="116">
        <v>9.3221131369798968E-2</v>
      </c>
      <c r="AH157" s="116">
        <v>-1.4885382554331646E-2</v>
      </c>
      <c r="AI157" s="116">
        <v>8.3517501960504739E-2</v>
      </c>
      <c r="AJ157" s="116">
        <v>9.4772413086887511E-2</v>
      </c>
      <c r="AK157" s="116">
        <v>3.1906407870247273E-3</v>
      </c>
      <c r="AL157" s="73">
        <v>2.96878034046042E-2</v>
      </c>
      <c r="AM157" s="73">
        <v>0.16413130504403523</v>
      </c>
      <c r="AN157" s="73">
        <v>7.0518912754229238E-2</v>
      </c>
      <c r="AO157" s="73">
        <v>-2.3154848046309694E-2</v>
      </c>
      <c r="AP157" s="73">
        <v>5.6027164685908321E-2</v>
      </c>
      <c r="AQ157" s="73">
        <v>1.8351991191044227E-2</v>
      </c>
      <c r="AR157" s="73">
        <v>7.6931087907739087E-2</v>
      </c>
      <c r="AS157" s="73">
        <v>0.14784785494937619</v>
      </c>
      <c r="AT157" s="73">
        <v>0.27940671564924807</v>
      </c>
      <c r="AU157" s="73">
        <v>3.5256410256410256E-2</v>
      </c>
      <c r="AV157" s="73">
        <v>0.14701669523563529</v>
      </c>
      <c r="AW157" s="73">
        <v>0.11716101694915254</v>
      </c>
      <c r="AX157" s="73">
        <v>8.3366133984098242E-2</v>
      </c>
      <c r="AY157" s="73">
        <v>0.1053008300183072</v>
      </c>
      <c r="AZ157" s="73">
        <v>0.47816857592504486</v>
      </c>
      <c r="BA157" s="73">
        <v>0.11721173897563705</v>
      </c>
      <c r="BB157" s="73">
        <v>0.11237426343670019</v>
      </c>
      <c r="BC157" s="73">
        <v>0.21634003563247645</v>
      </c>
      <c r="BD157" s="73">
        <v>1.8690801936434433E-2</v>
      </c>
      <c r="BE157" s="73">
        <v>-1.2066115702479339E-2</v>
      </c>
      <c r="BF157" s="73">
        <v>0.17618488557229933</v>
      </c>
      <c r="BG157" s="73">
        <v>0.14074474799386891</v>
      </c>
      <c r="BH157" s="73">
        <v>0.12155515653056445</v>
      </c>
      <c r="BI157" s="73">
        <v>0.13412156982983289</v>
      </c>
      <c r="BJ157" s="73">
        <v>8.9614014823370877E-2</v>
      </c>
      <c r="BK157" s="73">
        <v>7.4911987072199454E-2</v>
      </c>
      <c r="BL157" s="73">
        <v>2.5573030968056572E-2</v>
      </c>
      <c r="BM157" s="73">
        <v>3.4688995215311005E-2</v>
      </c>
      <c r="BN157" s="73">
        <v>1.6511867905056758E-2</v>
      </c>
      <c r="BO157" s="73">
        <v>4.4371103777044368E-2</v>
      </c>
      <c r="BP157" s="73">
        <v>3.0309638028783253E-2</v>
      </c>
      <c r="BQ157" s="73">
        <v>6.8975858449542654E-2</v>
      </c>
      <c r="BR157" s="73">
        <v>0.12880729258871226</v>
      </c>
      <c r="BS157" s="73">
        <v>0.18228638973319825</v>
      </c>
      <c r="BT157" s="73">
        <v>0.13276554087126774</v>
      </c>
      <c r="BU157" s="73">
        <v>9.0406414155377382E-2</v>
      </c>
      <c r="BV157" s="73">
        <v>6.8340306834030681E-2</v>
      </c>
      <c r="BW157" s="73">
        <v>9.3359087564385573E-2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228</v>
      </c>
      <c r="G158">
        <f t="shared" si="31"/>
        <v>13</v>
      </c>
      <c r="H158">
        <f t="shared" ref="H158:M158" si="45">H5-2006</f>
        <v>14</v>
      </c>
      <c r="I158">
        <f t="shared" si="45"/>
        <v>15</v>
      </c>
      <c r="J158">
        <f t="shared" si="45"/>
        <v>16</v>
      </c>
      <c r="K158">
        <f t="shared" si="45"/>
        <v>17</v>
      </c>
      <c r="L158">
        <f t="shared" si="45"/>
        <v>18</v>
      </c>
      <c r="M158">
        <f t="shared" si="45"/>
        <v>19</v>
      </c>
      <c r="O158" s="72">
        <v>156</v>
      </c>
      <c r="P158" s="72">
        <v>0</v>
      </c>
      <c r="Q158" s="116">
        <v>13</v>
      </c>
      <c r="R158" s="116">
        <v>13</v>
      </c>
      <c r="S158" s="116">
        <v>13</v>
      </c>
      <c r="T158" s="116">
        <v>13</v>
      </c>
      <c r="U158" s="116">
        <v>13</v>
      </c>
      <c r="V158" s="116">
        <v>13</v>
      </c>
      <c r="W158" s="116">
        <v>13</v>
      </c>
      <c r="X158" s="145">
        <v>13</v>
      </c>
      <c r="Y158" s="116">
        <v>13</v>
      </c>
      <c r="Z158" s="116">
        <v>13</v>
      </c>
      <c r="AA158" s="116">
        <v>13</v>
      </c>
      <c r="AB158" s="116">
        <v>13</v>
      </c>
      <c r="AC158" s="116">
        <v>13</v>
      </c>
      <c r="AD158" s="116">
        <v>13</v>
      </c>
      <c r="AE158" s="116">
        <v>13</v>
      </c>
      <c r="AF158" s="116">
        <v>13</v>
      </c>
      <c r="AG158" s="116">
        <v>13</v>
      </c>
      <c r="AH158" s="116">
        <v>13</v>
      </c>
      <c r="AI158" s="116">
        <v>13</v>
      </c>
      <c r="AJ158" s="116">
        <v>13</v>
      </c>
      <c r="AK158" s="116">
        <v>13</v>
      </c>
      <c r="AL158" s="73">
        <v>13</v>
      </c>
      <c r="AM158" s="73">
        <v>13</v>
      </c>
      <c r="AN158" s="73">
        <v>13</v>
      </c>
      <c r="AO158" s="73">
        <v>13</v>
      </c>
      <c r="AP158" s="73">
        <v>13</v>
      </c>
      <c r="AQ158" s="73">
        <v>13</v>
      </c>
      <c r="AR158" s="73">
        <v>13</v>
      </c>
      <c r="AS158" s="73">
        <v>13</v>
      </c>
      <c r="AT158" s="73">
        <v>13</v>
      </c>
      <c r="AU158" s="73">
        <v>13</v>
      </c>
      <c r="AV158" s="73">
        <v>13</v>
      </c>
      <c r="AW158" s="73">
        <v>13</v>
      </c>
      <c r="AX158" s="73">
        <v>13</v>
      </c>
      <c r="AY158" s="73">
        <v>13</v>
      </c>
      <c r="AZ158" s="73">
        <v>13</v>
      </c>
      <c r="BA158" s="73">
        <v>13</v>
      </c>
      <c r="BB158" s="73">
        <v>13</v>
      </c>
      <c r="BC158" s="73">
        <v>13</v>
      </c>
      <c r="BD158" s="73">
        <v>13</v>
      </c>
      <c r="BE158" s="73">
        <v>13</v>
      </c>
      <c r="BF158" s="73">
        <v>13</v>
      </c>
      <c r="BG158" s="73">
        <v>13</v>
      </c>
      <c r="BH158" s="73">
        <v>13</v>
      </c>
      <c r="BI158" s="73">
        <v>13</v>
      </c>
      <c r="BJ158" s="73">
        <v>13</v>
      </c>
      <c r="BK158" s="73">
        <v>13</v>
      </c>
      <c r="BL158" s="73">
        <v>13</v>
      </c>
      <c r="BM158" s="73">
        <v>13</v>
      </c>
      <c r="BN158" s="73">
        <v>13</v>
      </c>
      <c r="BO158" s="73">
        <v>13</v>
      </c>
      <c r="BP158" s="73">
        <v>13</v>
      </c>
      <c r="BQ158" s="73">
        <v>13</v>
      </c>
      <c r="BR158" s="73">
        <v>13</v>
      </c>
      <c r="BS158" s="73">
        <v>13</v>
      </c>
      <c r="BT158" s="73">
        <v>13</v>
      </c>
      <c r="BU158" s="73">
        <v>13</v>
      </c>
      <c r="BV158" s="73">
        <v>13</v>
      </c>
      <c r="BW158" s="73">
        <v>13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Q159" s="116">
        <v>0</v>
      </c>
      <c r="R159" s="116">
        <v>0</v>
      </c>
      <c r="S159" s="116">
        <v>0</v>
      </c>
      <c r="T159" s="116">
        <v>0</v>
      </c>
      <c r="U159" s="116">
        <v>0</v>
      </c>
      <c r="V159" s="116">
        <v>0</v>
      </c>
      <c r="W159" s="116">
        <v>0</v>
      </c>
      <c r="X159" s="145">
        <v>0</v>
      </c>
      <c r="Y159" s="116">
        <v>0</v>
      </c>
      <c r="Z159" s="116">
        <v>0</v>
      </c>
      <c r="AA159" s="116">
        <v>0</v>
      </c>
      <c r="AB159" s="116">
        <v>0</v>
      </c>
      <c r="AC159" s="116">
        <v>0</v>
      </c>
      <c r="AD159" s="116">
        <v>0</v>
      </c>
      <c r="AE159" s="116">
        <v>0</v>
      </c>
      <c r="AF159" s="116">
        <v>0</v>
      </c>
      <c r="AG159" s="116">
        <v>0</v>
      </c>
      <c r="AH159" s="116">
        <v>0</v>
      </c>
      <c r="AI159" s="116">
        <v>0</v>
      </c>
      <c r="AJ159" s="116">
        <v>0</v>
      </c>
      <c r="AK159" s="116">
        <v>0</v>
      </c>
      <c r="AL159" s="73">
        <v>0</v>
      </c>
      <c r="AM159" s="73">
        <v>0</v>
      </c>
      <c r="AN159" s="73">
        <v>0</v>
      </c>
      <c r="AO159" s="73">
        <v>0</v>
      </c>
      <c r="AP159" s="73">
        <v>0</v>
      </c>
      <c r="AQ159" s="73">
        <v>0</v>
      </c>
      <c r="AR159" s="73">
        <v>0</v>
      </c>
      <c r="AS159" s="73">
        <v>0</v>
      </c>
      <c r="AT159" s="73">
        <v>0</v>
      </c>
      <c r="AU159" s="73">
        <v>0</v>
      </c>
      <c r="AV159" s="73">
        <v>0</v>
      </c>
      <c r="AW159" s="73">
        <v>0</v>
      </c>
      <c r="AX159" s="73">
        <v>0</v>
      </c>
      <c r="AY159" s="73">
        <v>0</v>
      </c>
      <c r="AZ159" s="73">
        <v>0</v>
      </c>
      <c r="BA159" s="73">
        <v>0</v>
      </c>
      <c r="BB159" s="73">
        <v>0</v>
      </c>
      <c r="BC159" s="73">
        <v>0</v>
      </c>
      <c r="BD159" s="73">
        <v>0</v>
      </c>
      <c r="BE159" s="73">
        <v>0</v>
      </c>
      <c r="BF159" s="73">
        <v>0</v>
      </c>
      <c r="BG159" s="73">
        <v>0</v>
      </c>
      <c r="BH159" s="73">
        <v>0</v>
      </c>
      <c r="BI159" s="73">
        <v>0</v>
      </c>
      <c r="BJ159" s="73">
        <v>0</v>
      </c>
      <c r="BK159" s="73">
        <v>0</v>
      </c>
      <c r="BL159" s="73">
        <v>0</v>
      </c>
      <c r="BM159" s="73">
        <v>0</v>
      </c>
      <c r="BN159" s="73">
        <v>0</v>
      </c>
      <c r="BO159" s="73">
        <v>0</v>
      </c>
      <c r="BP159" s="73">
        <v>0</v>
      </c>
      <c r="BQ159" s="73">
        <v>0</v>
      </c>
      <c r="BR159" s="73">
        <v>0</v>
      </c>
      <c r="BS159" s="73">
        <v>0</v>
      </c>
      <c r="BT159" s="73">
        <v>0</v>
      </c>
      <c r="BU159" s="73">
        <v>0</v>
      </c>
      <c r="BV159" s="73">
        <v>0</v>
      </c>
      <c r="BW159" s="73">
        <v>0</v>
      </c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Q160" s="116">
        <v>0</v>
      </c>
      <c r="R160" s="116">
        <v>0</v>
      </c>
      <c r="S160" s="116">
        <v>0</v>
      </c>
      <c r="T160" s="116">
        <v>0</v>
      </c>
      <c r="U160" s="116">
        <v>0</v>
      </c>
      <c r="V160" s="116">
        <v>0</v>
      </c>
      <c r="W160" s="116">
        <v>0</v>
      </c>
      <c r="X160" s="145">
        <v>0</v>
      </c>
      <c r="Y160" s="116">
        <v>0</v>
      </c>
      <c r="Z160" s="116">
        <v>0</v>
      </c>
      <c r="AA160" s="116">
        <v>0</v>
      </c>
      <c r="AB160" s="116">
        <v>0</v>
      </c>
      <c r="AC160" s="116">
        <v>0</v>
      </c>
      <c r="AD160" s="116">
        <v>0</v>
      </c>
      <c r="AE160" s="116">
        <v>0</v>
      </c>
      <c r="AF160" s="116">
        <v>0</v>
      </c>
      <c r="AG160" s="116">
        <v>0</v>
      </c>
      <c r="AH160" s="116">
        <v>0</v>
      </c>
      <c r="AI160" s="116">
        <v>0</v>
      </c>
      <c r="AJ160" s="116">
        <v>0</v>
      </c>
      <c r="AK160" s="116">
        <v>0</v>
      </c>
      <c r="AL160" s="73">
        <v>0</v>
      </c>
      <c r="AM160" s="73">
        <v>0</v>
      </c>
      <c r="AN160" s="73">
        <v>0</v>
      </c>
      <c r="AO160" s="73">
        <v>0</v>
      </c>
      <c r="AP160" s="73">
        <v>0</v>
      </c>
      <c r="AQ160" s="73">
        <v>0</v>
      </c>
      <c r="AR160" s="73">
        <v>0</v>
      </c>
      <c r="AS160" s="73">
        <v>0</v>
      </c>
      <c r="AT160" s="73">
        <v>0</v>
      </c>
      <c r="AU160" s="73">
        <v>0</v>
      </c>
      <c r="AV160" s="73">
        <v>0</v>
      </c>
      <c r="AW160" s="73">
        <v>0</v>
      </c>
      <c r="AX160" s="73">
        <v>0</v>
      </c>
      <c r="AY160" s="73">
        <v>0</v>
      </c>
      <c r="AZ160" s="73">
        <v>0</v>
      </c>
      <c r="BA160" s="73">
        <v>0</v>
      </c>
      <c r="BB160" s="73">
        <v>0</v>
      </c>
      <c r="BC160" s="73">
        <v>0</v>
      </c>
      <c r="BD160" s="73">
        <v>0</v>
      </c>
      <c r="BE160" s="73">
        <v>0</v>
      </c>
      <c r="BF160" s="73">
        <v>0</v>
      </c>
      <c r="BG160" s="73">
        <v>0</v>
      </c>
      <c r="BH160" s="73">
        <v>0</v>
      </c>
      <c r="BI160" s="73">
        <v>0</v>
      </c>
      <c r="BJ160" s="73">
        <v>0</v>
      </c>
      <c r="BK160" s="73">
        <v>0</v>
      </c>
      <c r="BL160" s="73">
        <v>0</v>
      </c>
      <c r="BM160" s="73">
        <v>0</v>
      </c>
      <c r="BN160" s="73">
        <v>0</v>
      </c>
      <c r="BO160" s="73">
        <v>0</v>
      </c>
      <c r="BP160" s="73">
        <v>0</v>
      </c>
      <c r="BQ160" s="73">
        <v>0</v>
      </c>
      <c r="BR160" s="73">
        <v>0</v>
      </c>
      <c r="BS160" s="73">
        <v>0</v>
      </c>
      <c r="BT160" s="73">
        <v>0</v>
      </c>
      <c r="BU160" s="73">
        <v>0</v>
      </c>
      <c r="BV160" s="73">
        <v>0</v>
      </c>
      <c r="BW160" s="73">
        <v>0</v>
      </c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229</v>
      </c>
      <c r="D161" s="8"/>
      <c r="E161"/>
      <c r="O161" s="72">
        <v>159</v>
      </c>
      <c r="P161" s="72">
        <v>0</v>
      </c>
      <c r="Q161" s="116">
        <v>0</v>
      </c>
      <c r="R161" s="116">
        <v>0</v>
      </c>
      <c r="S161" s="116">
        <v>0</v>
      </c>
      <c r="T161" s="116">
        <v>0</v>
      </c>
      <c r="U161" s="116">
        <v>0</v>
      </c>
      <c r="V161" s="116">
        <v>0</v>
      </c>
      <c r="W161" s="116">
        <v>0</v>
      </c>
      <c r="X161" s="145">
        <v>0</v>
      </c>
      <c r="Y161" s="116">
        <v>0</v>
      </c>
      <c r="Z161" s="116">
        <v>0</v>
      </c>
      <c r="AA161" s="116">
        <v>0</v>
      </c>
      <c r="AB161" s="116">
        <v>0</v>
      </c>
      <c r="AC161" s="116">
        <v>0</v>
      </c>
      <c r="AD161" s="116">
        <v>0</v>
      </c>
      <c r="AE161" s="116">
        <v>0</v>
      </c>
      <c r="AF161" s="116">
        <v>0</v>
      </c>
      <c r="AG161" s="116">
        <v>0</v>
      </c>
      <c r="AH161" s="116">
        <v>0</v>
      </c>
      <c r="AI161" s="116">
        <v>0</v>
      </c>
      <c r="AJ161" s="116">
        <v>0</v>
      </c>
      <c r="AK161" s="116">
        <v>0</v>
      </c>
      <c r="AL161" s="73">
        <v>0</v>
      </c>
      <c r="AM161" s="73">
        <v>0</v>
      </c>
      <c r="AN161" s="73">
        <v>0</v>
      </c>
      <c r="AO161" s="73">
        <v>0</v>
      </c>
      <c r="AP161" s="73">
        <v>0</v>
      </c>
      <c r="AQ161" s="73">
        <v>0</v>
      </c>
      <c r="AR161" s="73">
        <v>0</v>
      </c>
      <c r="AS161" s="73">
        <v>0</v>
      </c>
      <c r="AT161" s="73">
        <v>0</v>
      </c>
      <c r="AU161" s="73">
        <v>0</v>
      </c>
      <c r="AV161" s="73">
        <v>0</v>
      </c>
      <c r="AW161" s="73">
        <v>0</v>
      </c>
      <c r="AX161" s="73">
        <v>0</v>
      </c>
      <c r="AY161" s="73">
        <v>0</v>
      </c>
      <c r="AZ161" s="73">
        <v>0</v>
      </c>
      <c r="BA161" s="73">
        <v>0</v>
      </c>
      <c r="BB161" s="73">
        <v>0</v>
      </c>
      <c r="BC161" s="73">
        <v>0</v>
      </c>
      <c r="BD161" s="73">
        <v>0</v>
      </c>
      <c r="BE161" s="73">
        <v>0</v>
      </c>
      <c r="BF161" s="73">
        <v>0</v>
      </c>
      <c r="BG161" s="73">
        <v>0</v>
      </c>
      <c r="BH161" s="73">
        <v>0</v>
      </c>
      <c r="BI161" s="73">
        <v>0</v>
      </c>
      <c r="BJ161" s="73">
        <v>0</v>
      </c>
      <c r="BK161" s="73">
        <v>0</v>
      </c>
      <c r="BL161" s="73">
        <v>0</v>
      </c>
      <c r="BM161" s="73">
        <v>0</v>
      </c>
      <c r="BN161" s="73">
        <v>0</v>
      </c>
      <c r="BO161" s="73">
        <v>0</v>
      </c>
      <c r="BP161" s="73">
        <v>0</v>
      </c>
      <c r="BQ161" s="73">
        <v>0</v>
      </c>
      <c r="BR161" s="73">
        <v>0</v>
      </c>
      <c r="BS161" s="73">
        <v>0</v>
      </c>
      <c r="BT161" s="73">
        <v>0</v>
      </c>
      <c r="BU161" s="73">
        <v>0</v>
      </c>
      <c r="BV161" s="73">
        <v>0</v>
      </c>
      <c r="BW161" s="73">
        <v>0</v>
      </c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221</v>
      </c>
      <c r="F162" s="198"/>
      <c r="G162" s="32">
        <f t="shared" ref="G162:G179" si="46">HLOOKUP($E$3,$P$3:$CE$269,O162,FALSE)</f>
        <v>12.81331330994302</v>
      </c>
      <c r="H162" s="32">
        <f t="shared" ref="H162:M179" si="47">G162</f>
        <v>12.81331330994302</v>
      </c>
      <c r="I162" s="32">
        <f t="shared" si="47"/>
        <v>12.81331330994302</v>
      </c>
      <c r="J162" s="32">
        <f t="shared" si="47"/>
        <v>12.81331330994302</v>
      </c>
      <c r="K162" s="32">
        <f t="shared" si="47"/>
        <v>12.81331330994302</v>
      </c>
      <c r="L162" s="32">
        <f t="shared" si="47"/>
        <v>12.81331330994302</v>
      </c>
      <c r="M162" s="32">
        <f t="shared" si="47"/>
        <v>12.81331330994302</v>
      </c>
      <c r="N162" s="167"/>
      <c r="O162" s="72">
        <v>160</v>
      </c>
      <c r="P162" s="72">
        <v>0</v>
      </c>
      <c r="Q162" s="116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222</v>
      </c>
      <c r="F163" s="198"/>
      <c r="G163" s="32">
        <f t="shared" si="46"/>
        <v>0.62722193683244376</v>
      </c>
      <c r="H163" s="32">
        <f t="shared" si="47"/>
        <v>0.62722193683244376</v>
      </c>
      <c r="I163" s="32">
        <f t="shared" si="47"/>
        <v>0.62722193683244376</v>
      </c>
      <c r="J163" s="32">
        <f t="shared" si="47"/>
        <v>0.62722193683244376</v>
      </c>
      <c r="K163" s="32">
        <f t="shared" si="47"/>
        <v>0.62722193683244376</v>
      </c>
      <c r="L163" s="32">
        <f t="shared" si="47"/>
        <v>0.62722193683244376</v>
      </c>
      <c r="M163" s="32">
        <f t="shared" si="47"/>
        <v>0.62722193683244376</v>
      </c>
      <c r="N163" s="167"/>
      <c r="O163" s="72">
        <v>161</v>
      </c>
      <c r="P163" s="72">
        <v>0</v>
      </c>
      <c r="Q163" s="116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223</v>
      </c>
      <c r="F164" s="198"/>
      <c r="G164" s="32">
        <f t="shared" si="46"/>
        <v>0.44755158910340032</v>
      </c>
      <c r="H164" s="32">
        <f t="shared" si="47"/>
        <v>0.44755158910340032</v>
      </c>
      <c r="I164" s="32">
        <f t="shared" si="47"/>
        <v>0.44755158910340032</v>
      </c>
      <c r="J164" s="32">
        <f t="shared" si="47"/>
        <v>0.44755158910340032</v>
      </c>
      <c r="K164" s="32">
        <f t="shared" si="47"/>
        <v>0.44755158910340032</v>
      </c>
      <c r="L164" s="32">
        <f t="shared" si="47"/>
        <v>0.44755158910340032</v>
      </c>
      <c r="M164" s="32">
        <f t="shared" si="47"/>
        <v>0.44755158910340032</v>
      </c>
      <c r="N164" s="167"/>
      <c r="O164" s="72">
        <v>162</v>
      </c>
      <c r="P164" s="72">
        <v>0</v>
      </c>
      <c r="Q164" s="116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224</v>
      </c>
      <c r="F165" s="198"/>
      <c r="G165" s="32">
        <f t="shared" si="46"/>
        <v>0.15481466094418173</v>
      </c>
      <c r="H165" s="32">
        <f t="shared" si="47"/>
        <v>0.15481466094418173</v>
      </c>
      <c r="I165" s="32">
        <f t="shared" si="47"/>
        <v>0.15481466094418173</v>
      </c>
      <c r="J165" s="32">
        <f t="shared" si="47"/>
        <v>0.15481466094418173</v>
      </c>
      <c r="K165" s="32">
        <f t="shared" si="47"/>
        <v>0.15481466094418173</v>
      </c>
      <c r="L165" s="32">
        <f t="shared" si="47"/>
        <v>0.15481466094418173</v>
      </c>
      <c r="M165" s="32">
        <f t="shared" si="47"/>
        <v>0.15481466094418173</v>
      </c>
      <c r="N165" s="167"/>
      <c r="O165" s="72">
        <v>163</v>
      </c>
      <c r="P165" s="72">
        <v>0</v>
      </c>
      <c r="Q165" s="116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225</v>
      </c>
      <c r="F166" s="198"/>
      <c r="G166" s="32">
        <f t="shared" si="46"/>
        <v>0.10977007445625103</v>
      </c>
      <c r="H166" s="32">
        <f t="shared" si="47"/>
        <v>0.10977007445625103</v>
      </c>
      <c r="I166" s="32">
        <f t="shared" si="47"/>
        <v>0.10977007445625103</v>
      </c>
      <c r="J166" s="32">
        <f t="shared" si="47"/>
        <v>0.10977007445625103</v>
      </c>
      <c r="K166" s="32">
        <f t="shared" si="47"/>
        <v>0.10977007445625103</v>
      </c>
      <c r="L166" s="32">
        <f t="shared" si="47"/>
        <v>0.10977007445625103</v>
      </c>
      <c r="M166" s="32">
        <f t="shared" si="47"/>
        <v>0.10977007445625103</v>
      </c>
      <c r="N166" s="167"/>
      <c r="O166" s="72">
        <v>164</v>
      </c>
      <c r="P166" s="72">
        <v>0</v>
      </c>
      <c r="Q166" s="116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230</v>
      </c>
      <c r="F167" s="198"/>
      <c r="G167" s="32">
        <f t="shared" si="46"/>
        <v>0.12487470386764654</v>
      </c>
      <c r="H167" s="32">
        <f t="shared" si="47"/>
        <v>0.12487470386764654</v>
      </c>
      <c r="I167" s="32">
        <f t="shared" si="47"/>
        <v>0.12487470386764654</v>
      </c>
      <c r="J167" s="32">
        <f t="shared" si="47"/>
        <v>0.12487470386764654</v>
      </c>
      <c r="K167" s="32">
        <f t="shared" si="47"/>
        <v>0.12487470386764654</v>
      </c>
      <c r="L167" s="32">
        <f t="shared" si="47"/>
        <v>0.12487470386764654</v>
      </c>
      <c r="M167" s="32">
        <f t="shared" si="47"/>
        <v>0.12487470386764654</v>
      </c>
      <c r="N167" s="167"/>
      <c r="O167" s="72">
        <v>165</v>
      </c>
      <c r="P167" s="72">
        <v>0</v>
      </c>
      <c r="Q167" s="116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231</v>
      </c>
      <c r="F168" s="198"/>
      <c r="G168" s="32">
        <f t="shared" si="46"/>
        <v>-0.39556858220062985</v>
      </c>
      <c r="H168" s="32">
        <f t="shared" si="47"/>
        <v>-0.39556858220062985</v>
      </c>
      <c r="I168" s="32">
        <f t="shared" si="47"/>
        <v>-0.39556858220062985</v>
      </c>
      <c r="J168" s="32">
        <f t="shared" si="47"/>
        <v>-0.39556858220062985</v>
      </c>
      <c r="K168" s="32">
        <f t="shared" si="47"/>
        <v>-0.39556858220062985</v>
      </c>
      <c r="L168" s="32">
        <f t="shared" si="47"/>
        <v>-0.39556858220062985</v>
      </c>
      <c r="M168" s="32">
        <f t="shared" si="47"/>
        <v>-0.39556858220062985</v>
      </c>
      <c r="N168" s="167"/>
      <c r="O168" s="72">
        <v>166</v>
      </c>
      <c r="P168" s="72">
        <v>0</v>
      </c>
      <c r="Q168" s="116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232</v>
      </c>
      <c r="F169" s="198"/>
      <c r="G169" s="32">
        <f t="shared" si="46"/>
        <v>0.25152891820417489</v>
      </c>
      <c r="H169" s="32">
        <f t="shared" si="47"/>
        <v>0.25152891820417489</v>
      </c>
      <c r="I169" s="32">
        <f t="shared" si="47"/>
        <v>0.25152891820417489</v>
      </c>
      <c r="J169" s="32">
        <f t="shared" si="47"/>
        <v>0.25152891820417489</v>
      </c>
      <c r="K169" s="32">
        <f t="shared" si="47"/>
        <v>0.25152891820417489</v>
      </c>
      <c r="L169" s="32">
        <f t="shared" si="47"/>
        <v>0.25152891820417489</v>
      </c>
      <c r="M169" s="32">
        <f t="shared" si="47"/>
        <v>0.25152891820417489</v>
      </c>
      <c r="N169" s="167"/>
      <c r="O169" s="72">
        <v>167</v>
      </c>
      <c r="P169" s="72">
        <v>0</v>
      </c>
      <c r="Q169" s="116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233</v>
      </c>
      <c r="F170" s="198"/>
      <c r="G170" s="32">
        <f t="shared" si="46"/>
        <v>0.17826995710647331</v>
      </c>
      <c r="H170" s="32">
        <f t="shared" si="47"/>
        <v>0.17826995710647331</v>
      </c>
      <c r="I170" s="32">
        <f t="shared" si="47"/>
        <v>0.17826995710647331</v>
      </c>
      <c r="J170" s="32">
        <f t="shared" si="47"/>
        <v>0.17826995710647331</v>
      </c>
      <c r="K170" s="32">
        <f t="shared" si="47"/>
        <v>0.17826995710647331</v>
      </c>
      <c r="L170" s="32">
        <f t="shared" si="47"/>
        <v>0.17826995710647331</v>
      </c>
      <c r="M170" s="32">
        <f t="shared" si="47"/>
        <v>0.17826995710647331</v>
      </c>
      <c r="N170" s="167"/>
      <c r="O170" s="72">
        <v>168</v>
      </c>
      <c r="P170" s="72">
        <v>0</v>
      </c>
      <c r="Q170" s="116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234</v>
      </c>
      <c r="F171" s="198"/>
      <c r="G171" s="32">
        <f t="shared" si="46"/>
        <v>5.3512745703827136E-2</v>
      </c>
      <c r="H171" s="32">
        <f t="shared" si="47"/>
        <v>5.3512745703827136E-2</v>
      </c>
      <c r="I171" s="32">
        <f t="shared" si="47"/>
        <v>5.3512745703827136E-2</v>
      </c>
      <c r="J171" s="32">
        <f t="shared" si="47"/>
        <v>5.3512745703827136E-2</v>
      </c>
      <c r="K171" s="32">
        <f t="shared" si="47"/>
        <v>5.3512745703827136E-2</v>
      </c>
      <c r="L171" s="32">
        <f t="shared" si="47"/>
        <v>5.3512745703827136E-2</v>
      </c>
      <c r="M171" s="32">
        <f t="shared" si="47"/>
        <v>5.3512745703827136E-2</v>
      </c>
      <c r="N171" s="167"/>
      <c r="O171" s="72">
        <v>169</v>
      </c>
      <c r="P171" s="72">
        <v>0</v>
      </c>
      <c r="Q171" s="116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235</v>
      </c>
      <c r="F172" s="198"/>
      <c r="G172" s="32">
        <f t="shared" si="46"/>
        <v>9.2589979425976576E-3</v>
      </c>
      <c r="H172" s="32">
        <f t="shared" si="47"/>
        <v>9.2589979425976576E-3</v>
      </c>
      <c r="I172" s="32">
        <f t="shared" si="47"/>
        <v>9.2589979425976576E-3</v>
      </c>
      <c r="J172" s="32">
        <f t="shared" si="47"/>
        <v>9.2589979425976576E-3</v>
      </c>
      <c r="K172" s="32">
        <f t="shared" si="47"/>
        <v>9.2589979425976576E-3</v>
      </c>
      <c r="L172" s="32">
        <f t="shared" si="47"/>
        <v>9.2589979425976576E-3</v>
      </c>
      <c r="M172" s="32">
        <f t="shared" si="47"/>
        <v>9.2589979425976576E-3</v>
      </c>
      <c r="N172" s="167"/>
      <c r="O172" s="72">
        <v>170</v>
      </c>
      <c r="P172" s="72">
        <v>0</v>
      </c>
      <c r="Q172" s="116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236</v>
      </c>
      <c r="F173" s="198"/>
      <c r="G173" s="32">
        <f t="shared" si="46"/>
        <v>8.5376572339093681E-4</v>
      </c>
      <c r="H173" s="32">
        <f t="shared" si="47"/>
        <v>8.5376572339093681E-4</v>
      </c>
      <c r="I173" s="32">
        <f t="shared" si="47"/>
        <v>8.5376572339093681E-4</v>
      </c>
      <c r="J173" s="32">
        <f t="shared" si="47"/>
        <v>8.5376572339093681E-4</v>
      </c>
      <c r="K173" s="32">
        <f t="shared" si="47"/>
        <v>8.5376572339093681E-4</v>
      </c>
      <c r="L173" s="32">
        <f t="shared" si="47"/>
        <v>8.5376572339093681E-4</v>
      </c>
      <c r="M173" s="32">
        <f t="shared" si="47"/>
        <v>8.5376572339093681E-4</v>
      </c>
      <c r="N173" s="167"/>
      <c r="O173" s="72">
        <v>171</v>
      </c>
      <c r="P173" s="72">
        <v>0</v>
      </c>
      <c r="Q173" s="116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237</v>
      </c>
      <c r="F174" s="198"/>
      <c r="G174" s="32">
        <f t="shared" si="46"/>
        <v>0.12466894617253094</v>
      </c>
      <c r="H174" s="32">
        <f t="shared" si="47"/>
        <v>0.12466894617253094</v>
      </c>
      <c r="I174" s="32">
        <f t="shared" si="47"/>
        <v>0.12466894617253094</v>
      </c>
      <c r="J174" s="32">
        <f t="shared" si="47"/>
        <v>0.12466894617253094</v>
      </c>
      <c r="K174" s="32">
        <f t="shared" si="47"/>
        <v>0.12466894617253094</v>
      </c>
      <c r="L174" s="32">
        <f t="shared" si="47"/>
        <v>0.12466894617253094</v>
      </c>
      <c r="M174" s="32">
        <f t="shared" si="47"/>
        <v>0.12466894617253094</v>
      </c>
      <c r="N174" s="167"/>
      <c r="O174" s="72">
        <v>172</v>
      </c>
      <c r="P174" s="72">
        <v>0</v>
      </c>
      <c r="Q174" s="116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238</v>
      </c>
      <c r="F175" s="198"/>
      <c r="G175" s="32">
        <f t="shared" si="46"/>
        <v>0.10565182817113133</v>
      </c>
      <c r="H175" s="32">
        <f t="shared" si="47"/>
        <v>0.10565182817113133</v>
      </c>
      <c r="I175" s="32">
        <f t="shared" si="47"/>
        <v>0.10565182817113133</v>
      </c>
      <c r="J175" s="32">
        <f t="shared" si="47"/>
        <v>0.10565182817113133</v>
      </c>
      <c r="K175" s="32">
        <f t="shared" si="47"/>
        <v>0.10565182817113133</v>
      </c>
      <c r="L175" s="32">
        <f t="shared" si="47"/>
        <v>0.10565182817113133</v>
      </c>
      <c r="M175" s="32">
        <f t="shared" si="47"/>
        <v>0.10565182817113133</v>
      </c>
      <c r="N175" s="167"/>
      <c r="O175" s="72">
        <v>173</v>
      </c>
      <c r="P175" s="72">
        <v>0</v>
      </c>
      <c r="Q175" s="116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239</v>
      </c>
      <c r="F176" s="198"/>
      <c r="G176" s="32">
        <f t="shared" si="46"/>
        <v>-0.24875118665730625</v>
      </c>
      <c r="H176" s="32">
        <f t="shared" si="47"/>
        <v>-0.24875118665730625</v>
      </c>
      <c r="I176" s="32">
        <f t="shared" si="47"/>
        <v>-0.24875118665730625</v>
      </c>
      <c r="J176" s="32">
        <f t="shared" si="47"/>
        <v>-0.24875118665730625</v>
      </c>
      <c r="K176" s="32">
        <f t="shared" si="47"/>
        <v>-0.24875118665730625</v>
      </c>
      <c r="L176" s="32">
        <f t="shared" si="47"/>
        <v>-0.24875118665730625</v>
      </c>
      <c r="M176" s="32">
        <f t="shared" si="47"/>
        <v>-0.24875118665730625</v>
      </c>
      <c r="N176" s="167"/>
      <c r="O176" s="72">
        <v>174</v>
      </c>
      <c r="P176" s="72">
        <v>0</v>
      </c>
      <c r="Q176" s="116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226</v>
      </c>
      <c r="F177" s="198"/>
      <c r="G177" s="32">
        <f t="shared" si="46"/>
        <v>0.28370267151158091</v>
      </c>
      <c r="H177" s="32">
        <f t="shared" si="47"/>
        <v>0.28370267151158091</v>
      </c>
      <c r="I177" s="32">
        <f t="shared" si="47"/>
        <v>0.28370267151158091</v>
      </c>
      <c r="J177" s="32">
        <f t="shared" si="47"/>
        <v>0.28370267151158091</v>
      </c>
      <c r="K177" s="32">
        <f t="shared" si="47"/>
        <v>0.28370267151158091</v>
      </c>
      <c r="L177" s="32">
        <f t="shared" si="47"/>
        <v>0.28370267151158091</v>
      </c>
      <c r="M177" s="32">
        <f t="shared" si="47"/>
        <v>0.28370267151158091</v>
      </c>
      <c r="N177" s="167"/>
      <c r="O177" s="72">
        <v>175</v>
      </c>
      <c r="P177" s="72">
        <v>0</v>
      </c>
      <c r="Q177" s="116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227</v>
      </c>
      <c r="F178" s="198"/>
      <c r="G178" s="32">
        <f t="shared" si="46"/>
        <v>1.7042358123801227E-2</v>
      </c>
      <c r="H178" s="32">
        <f t="shared" si="47"/>
        <v>1.7042358123801227E-2</v>
      </c>
      <c r="I178" s="32">
        <f t="shared" si="47"/>
        <v>1.7042358123801227E-2</v>
      </c>
      <c r="J178" s="32">
        <f t="shared" si="47"/>
        <v>1.7042358123801227E-2</v>
      </c>
      <c r="K178" s="32">
        <f t="shared" si="47"/>
        <v>1.7042358123801227E-2</v>
      </c>
      <c r="L178" s="32">
        <f t="shared" si="47"/>
        <v>1.7042358123801227E-2</v>
      </c>
      <c r="M178" s="32">
        <f t="shared" si="47"/>
        <v>1.7042358123801227E-2</v>
      </c>
      <c r="N178" s="167"/>
      <c r="O178" s="72">
        <v>176</v>
      </c>
      <c r="P178" s="72">
        <v>0</v>
      </c>
      <c r="Q178" s="116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228</v>
      </c>
      <c r="F179" s="198"/>
      <c r="G179" s="32">
        <f t="shared" si="46"/>
        <v>1.7168498267042372E-2</v>
      </c>
      <c r="H179" s="32">
        <f t="shared" si="47"/>
        <v>1.7168498267042372E-2</v>
      </c>
      <c r="I179" s="32">
        <f t="shared" si="47"/>
        <v>1.7168498267042372E-2</v>
      </c>
      <c r="J179" s="32">
        <f t="shared" si="47"/>
        <v>1.7168498267042372E-2</v>
      </c>
      <c r="K179" s="32">
        <f t="shared" si="47"/>
        <v>1.7168498267042372E-2</v>
      </c>
      <c r="L179" s="32">
        <f t="shared" si="47"/>
        <v>1.7168498267042372E-2</v>
      </c>
      <c r="M179" s="32">
        <f t="shared" si="47"/>
        <v>1.7168498267042372E-2</v>
      </c>
      <c r="N179" s="167"/>
      <c r="O179" s="72">
        <v>177</v>
      </c>
      <c r="P179" s="72">
        <v>0</v>
      </c>
      <c r="Q179" s="116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Q180" s="116">
        <v>0</v>
      </c>
      <c r="R180" s="116">
        <v>0</v>
      </c>
      <c r="S180" s="116">
        <v>0</v>
      </c>
      <c r="T180" s="116">
        <v>0</v>
      </c>
      <c r="U180" s="116">
        <v>0</v>
      </c>
      <c r="V180" s="116">
        <v>0</v>
      </c>
      <c r="W180" s="116">
        <v>0</v>
      </c>
      <c r="X180" s="145">
        <v>0</v>
      </c>
      <c r="Y180" s="116">
        <v>0</v>
      </c>
      <c r="Z180" s="116">
        <v>0</v>
      </c>
      <c r="AA180" s="116">
        <v>0</v>
      </c>
      <c r="AB180" s="116">
        <v>0</v>
      </c>
      <c r="AC180" s="116">
        <v>0</v>
      </c>
      <c r="AD180" s="116">
        <v>0</v>
      </c>
      <c r="AE180" s="116">
        <v>0</v>
      </c>
      <c r="AF180" s="116">
        <v>0</v>
      </c>
      <c r="AG180" s="116">
        <v>0</v>
      </c>
      <c r="AH180" s="116">
        <v>0</v>
      </c>
      <c r="AI180" s="116">
        <v>0</v>
      </c>
      <c r="AJ180" s="116">
        <v>0</v>
      </c>
      <c r="AK180" s="116">
        <v>0</v>
      </c>
      <c r="AL180" s="73">
        <v>0</v>
      </c>
      <c r="AM180" s="73">
        <v>0</v>
      </c>
      <c r="AN180" s="73">
        <v>0</v>
      </c>
      <c r="AO180" s="73">
        <v>0</v>
      </c>
      <c r="AP180" s="73">
        <v>0</v>
      </c>
      <c r="AQ180" s="73">
        <v>0</v>
      </c>
      <c r="AR180" s="73">
        <v>0</v>
      </c>
      <c r="AS180" s="73">
        <v>0</v>
      </c>
      <c r="AT180" s="73">
        <v>0</v>
      </c>
      <c r="AU180" s="73">
        <v>0</v>
      </c>
      <c r="AV180" s="73">
        <v>0</v>
      </c>
      <c r="AW180" s="73">
        <v>0</v>
      </c>
      <c r="AX180" s="73">
        <v>0</v>
      </c>
      <c r="AY180" s="73">
        <v>0</v>
      </c>
      <c r="AZ180" s="73">
        <v>0</v>
      </c>
      <c r="BA180" s="73">
        <v>0</v>
      </c>
      <c r="BB180" s="73">
        <v>0</v>
      </c>
      <c r="BC180" s="73">
        <v>0</v>
      </c>
      <c r="BD180" s="73">
        <v>0</v>
      </c>
      <c r="BE180" s="73">
        <v>0</v>
      </c>
      <c r="BF180" s="73">
        <v>0</v>
      </c>
      <c r="BG180" s="73">
        <v>0</v>
      </c>
      <c r="BH180" s="73">
        <v>0</v>
      </c>
      <c r="BI180" s="73">
        <v>0</v>
      </c>
      <c r="BJ180" s="73">
        <v>0</v>
      </c>
      <c r="BK180" s="73">
        <v>0</v>
      </c>
      <c r="BL180" s="73">
        <v>0</v>
      </c>
      <c r="BM180" s="73">
        <v>0</v>
      </c>
      <c r="BN180" s="73">
        <v>0</v>
      </c>
      <c r="BO180" s="73">
        <v>0</v>
      </c>
      <c r="BP180" s="73">
        <v>0</v>
      </c>
      <c r="BQ180" s="73">
        <v>0</v>
      </c>
      <c r="BR180" s="73">
        <v>0</v>
      </c>
      <c r="BS180" s="73">
        <v>0</v>
      </c>
      <c r="BT180" s="73">
        <v>0</v>
      </c>
      <c r="BU180" s="73">
        <v>0</v>
      </c>
      <c r="BV180" s="73">
        <v>0</v>
      </c>
      <c r="BW180" s="73">
        <v>0</v>
      </c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240</v>
      </c>
      <c r="D181" s="8"/>
      <c r="E181"/>
      <c r="O181" s="72">
        <v>179</v>
      </c>
      <c r="P181" s="72">
        <v>0</v>
      </c>
      <c r="Q181" s="116">
        <v>0</v>
      </c>
      <c r="R181" s="116">
        <v>0</v>
      </c>
      <c r="S181" s="116">
        <v>0</v>
      </c>
      <c r="T181" s="116">
        <v>0</v>
      </c>
      <c r="U181" s="116">
        <v>0</v>
      </c>
      <c r="V181" s="116">
        <v>0</v>
      </c>
      <c r="W181" s="116">
        <v>0</v>
      </c>
      <c r="X181" s="145">
        <v>0</v>
      </c>
      <c r="Y181" s="116">
        <v>0</v>
      </c>
      <c r="Z181" s="116">
        <v>0</v>
      </c>
      <c r="AA181" s="116">
        <v>0</v>
      </c>
      <c r="AB181" s="116">
        <v>0</v>
      </c>
      <c r="AC181" s="116">
        <v>0</v>
      </c>
      <c r="AD181" s="116">
        <v>0</v>
      </c>
      <c r="AE181" s="116">
        <v>0</v>
      </c>
      <c r="AF181" s="116">
        <v>0</v>
      </c>
      <c r="AG181" s="116">
        <v>0</v>
      </c>
      <c r="AH181" s="116">
        <v>0</v>
      </c>
      <c r="AI181" s="116">
        <v>0</v>
      </c>
      <c r="AJ181" s="116">
        <v>0</v>
      </c>
      <c r="AK181" s="116">
        <v>0</v>
      </c>
      <c r="AL181" s="73">
        <v>0</v>
      </c>
      <c r="AM181" s="73">
        <v>0</v>
      </c>
      <c r="AN181" s="73">
        <v>0</v>
      </c>
      <c r="AO181" s="73">
        <v>0</v>
      </c>
      <c r="AP181" s="73">
        <v>0</v>
      </c>
      <c r="AQ181" s="73">
        <v>0</v>
      </c>
      <c r="AR181" s="73">
        <v>0</v>
      </c>
      <c r="AS181" s="73">
        <v>0</v>
      </c>
      <c r="AT181" s="73">
        <v>0</v>
      </c>
      <c r="AU181" s="73">
        <v>0</v>
      </c>
      <c r="AV181" s="73">
        <v>0</v>
      </c>
      <c r="AW181" s="73">
        <v>0</v>
      </c>
      <c r="AX181" s="73">
        <v>0</v>
      </c>
      <c r="AY181" s="73">
        <v>0</v>
      </c>
      <c r="AZ181" s="73">
        <v>0</v>
      </c>
      <c r="BA181" s="73">
        <v>0</v>
      </c>
      <c r="BB181" s="73">
        <v>0</v>
      </c>
      <c r="BC181" s="73">
        <v>0</v>
      </c>
      <c r="BD181" s="73">
        <v>0</v>
      </c>
      <c r="BE181" s="73">
        <v>0</v>
      </c>
      <c r="BF181" s="73">
        <v>0</v>
      </c>
      <c r="BG181" s="73">
        <v>0</v>
      </c>
      <c r="BH181" s="73">
        <v>0</v>
      </c>
      <c r="BI181" s="73">
        <v>0</v>
      </c>
      <c r="BJ181" s="73">
        <v>0</v>
      </c>
      <c r="BK181" s="73">
        <v>0</v>
      </c>
      <c r="BL181" s="73">
        <v>0</v>
      </c>
      <c r="BM181" s="73">
        <v>0</v>
      </c>
      <c r="BN181" s="73">
        <v>0</v>
      </c>
      <c r="BO181" s="73">
        <v>0</v>
      </c>
      <c r="BP181" s="73">
        <v>0</v>
      </c>
      <c r="BQ181" s="73">
        <v>0</v>
      </c>
      <c r="BR181" s="73">
        <v>0</v>
      </c>
      <c r="BS181" s="73">
        <v>0</v>
      </c>
      <c r="BT181" s="73">
        <v>0</v>
      </c>
      <c r="BU181" s="73">
        <v>0</v>
      </c>
      <c r="BV181" s="73">
        <v>0</v>
      </c>
      <c r="BW181" s="73">
        <v>0</v>
      </c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Q182" s="116">
        <v>0</v>
      </c>
      <c r="R182" s="116">
        <v>0</v>
      </c>
      <c r="S182" s="116">
        <v>0</v>
      </c>
      <c r="T182" s="116">
        <v>0</v>
      </c>
      <c r="U182" s="116">
        <v>0</v>
      </c>
      <c r="V182" s="116">
        <v>0</v>
      </c>
      <c r="W182" s="116">
        <v>0</v>
      </c>
      <c r="X182" s="145">
        <v>0</v>
      </c>
      <c r="Y182" s="116">
        <v>0</v>
      </c>
      <c r="Z182" s="116">
        <v>0</v>
      </c>
      <c r="AA182" s="116">
        <v>0</v>
      </c>
      <c r="AB182" s="116">
        <v>0</v>
      </c>
      <c r="AC182" s="116">
        <v>0</v>
      </c>
      <c r="AD182" s="116">
        <v>0</v>
      </c>
      <c r="AE182" s="116">
        <v>0</v>
      </c>
      <c r="AF182" s="116">
        <v>0</v>
      </c>
      <c r="AG182" s="116">
        <v>0</v>
      </c>
      <c r="AH182" s="116">
        <v>0</v>
      </c>
      <c r="AI182" s="116">
        <v>0</v>
      </c>
      <c r="AJ182" s="116">
        <v>0</v>
      </c>
      <c r="AK182" s="116">
        <v>0</v>
      </c>
      <c r="AL182" s="73">
        <v>0</v>
      </c>
      <c r="AM182" s="73">
        <v>0</v>
      </c>
      <c r="AN182" s="73">
        <v>0</v>
      </c>
      <c r="AO182" s="73">
        <v>0</v>
      </c>
      <c r="AP182" s="73">
        <v>0</v>
      </c>
      <c r="AQ182" s="73">
        <v>0</v>
      </c>
      <c r="AR182" s="73">
        <v>0</v>
      </c>
      <c r="AS182" s="73">
        <v>0</v>
      </c>
      <c r="AT182" s="73">
        <v>0</v>
      </c>
      <c r="AU182" s="73">
        <v>0</v>
      </c>
      <c r="AV182" s="73">
        <v>0</v>
      </c>
      <c r="AW182" s="73">
        <v>0</v>
      </c>
      <c r="AX182" s="73">
        <v>0</v>
      </c>
      <c r="AY182" s="73">
        <v>0</v>
      </c>
      <c r="AZ182" s="73">
        <v>0</v>
      </c>
      <c r="BA182" s="73">
        <v>0</v>
      </c>
      <c r="BB182" s="73">
        <v>0</v>
      </c>
      <c r="BC182" s="73">
        <v>0</v>
      </c>
      <c r="BD182" s="73">
        <v>0</v>
      </c>
      <c r="BE182" s="73">
        <v>0</v>
      </c>
      <c r="BF182" s="73">
        <v>0</v>
      </c>
      <c r="BG182" s="73">
        <v>0</v>
      </c>
      <c r="BH182" s="73">
        <v>0</v>
      </c>
      <c r="BI182" s="73">
        <v>0</v>
      </c>
      <c r="BJ182" s="73">
        <v>0</v>
      </c>
      <c r="BK182" s="73">
        <v>0</v>
      </c>
      <c r="BL182" s="73">
        <v>0</v>
      </c>
      <c r="BM182" s="73">
        <v>0</v>
      </c>
      <c r="BN182" s="73">
        <v>0</v>
      </c>
      <c r="BO182" s="73">
        <v>0</v>
      </c>
      <c r="BP182" s="73">
        <v>0</v>
      </c>
      <c r="BQ182" s="73">
        <v>0</v>
      </c>
      <c r="BR182" s="73">
        <v>0</v>
      </c>
      <c r="BS182" s="73">
        <v>0</v>
      </c>
      <c r="BT182" s="73">
        <v>0</v>
      </c>
      <c r="BU182" s="73">
        <v>0</v>
      </c>
      <c r="BV182" s="73">
        <v>0</v>
      </c>
      <c r="BW182" s="73">
        <v>0</v>
      </c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221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116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222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116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223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116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224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11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241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11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230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116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231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116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232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116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233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116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234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116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235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116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236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116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237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116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238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116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239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116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226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11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227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16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Q200" s="116">
        <v>0</v>
      </c>
      <c r="R200" s="116">
        <v>0</v>
      </c>
      <c r="S200" s="116">
        <v>0</v>
      </c>
      <c r="T200" s="116">
        <v>0</v>
      </c>
      <c r="U200" s="116">
        <v>0</v>
      </c>
      <c r="V200" s="116">
        <v>0</v>
      </c>
      <c r="W200" s="116">
        <v>0</v>
      </c>
      <c r="X200" s="145">
        <v>0</v>
      </c>
      <c r="Y200" s="116">
        <v>0</v>
      </c>
      <c r="Z200" s="116">
        <v>0</v>
      </c>
      <c r="AA200" s="116">
        <v>0</v>
      </c>
      <c r="AB200" s="116">
        <v>0</v>
      </c>
      <c r="AC200" s="116">
        <v>0</v>
      </c>
      <c r="AD200" s="116">
        <v>0</v>
      </c>
      <c r="AE200" s="116">
        <v>0</v>
      </c>
      <c r="AF200" s="116">
        <v>0</v>
      </c>
      <c r="AG200" s="116">
        <v>0</v>
      </c>
      <c r="AH200" s="116">
        <v>0</v>
      </c>
      <c r="AI200" s="116">
        <v>0</v>
      </c>
      <c r="AJ200" s="116">
        <v>0</v>
      </c>
      <c r="AK200" s="116">
        <v>0</v>
      </c>
      <c r="AL200" s="73">
        <v>0</v>
      </c>
      <c r="AM200" s="73">
        <v>0</v>
      </c>
      <c r="AN200" s="73">
        <v>0</v>
      </c>
      <c r="AO200" s="73">
        <v>0</v>
      </c>
      <c r="AP200" s="73">
        <v>0</v>
      </c>
      <c r="AQ200" s="73">
        <v>0</v>
      </c>
      <c r="AR200" s="73">
        <v>0</v>
      </c>
      <c r="AS200" s="73">
        <v>0</v>
      </c>
      <c r="AT200" s="73">
        <v>0</v>
      </c>
      <c r="AU200" s="73">
        <v>0</v>
      </c>
      <c r="AV200" s="73">
        <v>0</v>
      </c>
      <c r="AW200" s="73">
        <v>0</v>
      </c>
      <c r="AX200" s="73">
        <v>0</v>
      </c>
      <c r="AY200" s="73">
        <v>0</v>
      </c>
      <c r="AZ200" s="73">
        <v>0</v>
      </c>
      <c r="BA200" s="73">
        <v>0</v>
      </c>
      <c r="BB200" s="73">
        <v>0</v>
      </c>
      <c r="BC200" s="73">
        <v>0</v>
      </c>
      <c r="BD200" s="73">
        <v>0</v>
      </c>
      <c r="BE200" s="73">
        <v>0</v>
      </c>
      <c r="BF200" s="73">
        <v>0</v>
      </c>
      <c r="BG200" s="73">
        <v>0</v>
      </c>
      <c r="BH200" s="73">
        <v>0</v>
      </c>
      <c r="BI200" s="73">
        <v>0</v>
      </c>
      <c r="BJ200" s="73">
        <v>0</v>
      </c>
      <c r="BK200" s="73">
        <v>0</v>
      </c>
      <c r="BL200" s="73">
        <v>0</v>
      </c>
      <c r="BM200" s="73">
        <v>0</v>
      </c>
      <c r="BN200" s="73">
        <v>0</v>
      </c>
      <c r="BO200" s="73">
        <v>0</v>
      </c>
      <c r="BP200" s="73">
        <v>0</v>
      </c>
      <c r="BQ200" s="73">
        <v>0</v>
      </c>
      <c r="BR200" s="73">
        <v>0</v>
      </c>
      <c r="BS200" s="73">
        <v>0</v>
      </c>
      <c r="BT200" s="73">
        <v>0</v>
      </c>
      <c r="BU200" s="73">
        <v>0</v>
      </c>
      <c r="BV200" s="73">
        <v>0</v>
      </c>
      <c r="BW200" s="73">
        <v>0</v>
      </c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Q201" s="116">
        <v>0</v>
      </c>
      <c r="R201" s="116">
        <v>0</v>
      </c>
      <c r="S201" s="116">
        <v>0</v>
      </c>
      <c r="T201" s="116">
        <v>0</v>
      </c>
      <c r="U201" s="116">
        <v>0</v>
      </c>
      <c r="V201" s="116">
        <v>0</v>
      </c>
      <c r="W201" s="116">
        <v>0</v>
      </c>
      <c r="X201" s="145">
        <v>0</v>
      </c>
      <c r="Y201" s="116">
        <v>0</v>
      </c>
      <c r="Z201" s="116">
        <v>0</v>
      </c>
      <c r="AA201" s="116">
        <v>0</v>
      </c>
      <c r="AB201" s="116">
        <v>0</v>
      </c>
      <c r="AC201" s="116">
        <v>0</v>
      </c>
      <c r="AD201" s="116">
        <v>0</v>
      </c>
      <c r="AE201" s="116">
        <v>0</v>
      </c>
      <c r="AF201" s="116">
        <v>0</v>
      </c>
      <c r="AG201" s="116">
        <v>0</v>
      </c>
      <c r="AH201" s="116">
        <v>0</v>
      </c>
      <c r="AI201" s="116">
        <v>0</v>
      </c>
      <c r="AJ201" s="116">
        <v>0</v>
      </c>
      <c r="AK201" s="116">
        <v>0</v>
      </c>
      <c r="AL201" s="73">
        <v>0</v>
      </c>
      <c r="AM201" s="73">
        <v>0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73">
        <v>0</v>
      </c>
      <c r="AT201" s="73">
        <v>0</v>
      </c>
      <c r="AU201" s="73">
        <v>0</v>
      </c>
      <c r="AV201" s="73">
        <v>0</v>
      </c>
      <c r="AW201" s="73">
        <v>0</v>
      </c>
      <c r="AX201" s="73">
        <v>0</v>
      </c>
      <c r="AY201" s="73">
        <v>0</v>
      </c>
      <c r="AZ201" s="73">
        <v>0</v>
      </c>
      <c r="BA201" s="73">
        <v>0</v>
      </c>
      <c r="BB201" s="73">
        <v>0</v>
      </c>
      <c r="BC201" s="73">
        <v>0</v>
      </c>
      <c r="BD201" s="73">
        <v>0</v>
      </c>
      <c r="BE201" s="73">
        <v>0</v>
      </c>
      <c r="BF201" s="73">
        <v>0</v>
      </c>
      <c r="BG201" s="73">
        <v>0</v>
      </c>
      <c r="BH201" s="73">
        <v>0</v>
      </c>
      <c r="BI201" s="73">
        <v>0</v>
      </c>
      <c r="BJ201" s="73">
        <v>0</v>
      </c>
      <c r="BK201" s="73">
        <v>0</v>
      </c>
      <c r="BL201" s="73">
        <v>0</v>
      </c>
      <c r="BM201" s="73">
        <v>0</v>
      </c>
      <c r="BN201" s="73">
        <v>0</v>
      </c>
      <c r="BO201" s="73">
        <v>0</v>
      </c>
      <c r="BP201" s="73">
        <v>0</v>
      </c>
      <c r="BQ201" s="73">
        <v>0</v>
      </c>
      <c r="BR201" s="73">
        <v>0</v>
      </c>
      <c r="BS201" s="73">
        <v>0</v>
      </c>
      <c r="BT201" s="73">
        <v>0</v>
      </c>
      <c r="BU201" s="73">
        <v>0</v>
      </c>
      <c r="BV201" s="73">
        <v>0</v>
      </c>
      <c r="BW201" s="73">
        <v>0</v>
      </c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Q202" s="116">
        <v>0</v>
      </c>
      <c r="R202" s="116">
        <v>0</v>
      </c>
      <c r="S202" s="116">
        <v>0</v>
      </c>
      <c r="T202" s="116">
        <v>0</v>
      </c>
      <c r="U202" s="116">
        <v>0</v>
      </c>
      <c r="V202" s="116">
        <v>0</v>
      </c>
      <c r="W202" s="116">
        <v>0</v>
      </c>
      <c r="X202" s="145">
        <v>0</v>
      </c>
      <c r="Y202" s="116">
        <v>0</v>
      </c>
      <c r="Z202" s="116">
        <v>0</v>
      </c>
      <c r="AA202" s="116">
        <v>0</v>
      </c>
      <c r="AB202" s="116">
        <v>0</v>
      </c>
      <c r="AC202" s="116">
        <v>0</v>
      </c>
      <c r="AD202" s="116">
        <v>0</v>
      </c>
      <c r="AE202" s="116">
        <v>0</v>
      </c>
      <c r="AF202" s="116">
        <v>0</v>
      </c>
      <c r="AG202" s="116">
        <v>0</v>
      </c>
      <c r="AH202" s="116">
        <v>0</v>
      </c>
      <c r="AI202" s="116">
        <v>0</v>
      </c>
      <c r="AJ202" s="116">
        <v>0</v>
      </c>
      <c r="AK202" s="116">
        <v>0</v>
      </c>
      <c r="AL202" s="73">
        <v>0</v>
      </c>
      <c r="AM202" s="73">
        <v>0</v>
      </c>
      <c r="AN202" s="73">
        <v>0</v>
      </c>
      <c r="AO202" s="73">
        <v>0</v>
      </c>
      <c r="AP202" s="73">
        <v>0</v>
      </c>
      <c r="AQ202" s="73">
        <v>0</v>
      </c>
      <c r="AR202" s="73">
        <v>0</v>
      </c>
      <c r="AS202" s="73">
        <v>0</v>
      </c>
      <c r="AT202" s="73">
        <v>0</v>
      </c>
      <c r="AU202" s="73">
        <v>0</v>
      </c>
      <c r="AV202" s="73">
        <v>0</v>
      </c>
      <c r="AW202" s="73">
        <v>0</v>
      </c>
      <c r="AX202" s="73">
        <v>0</v>
      </c>
      <c r="AY202" s="73">
        <v>0</v>
      </c>
      <c r="AZ202" s="73">
        <v>0</v>
      </c>
      <c r="BA202" s="73">
        <v>0</v>
      </c>
      <c r="BB202" s="73">
        <v>0</v>
      </c>
      <c r="BC202" s="73">
        <v>0</v>
      </c>
      <c r="BD202" s="73">
        <v>0</v>
      </c>
      <c r="BE202" s="73">
        <v>0</v>
      </c>
      <c r="BF202" s="73">
        <v>0</v>
      </c>
      <c r="BG202" s="73">
        <v>0</v>
      </c>
      <c r="BH202" s="73">
        <v>0</v>
      </c>
      <c r="BI202" s="73">
        <v>0</v>
      </c>
      <c r="BJ202" s="73">
        <v>0</v>
      </c>
      <c r="BK202" s="73">
        <v>0</v>
      </c>
      <c r="BL202" s="73">
        <v>0</v>
      </c>
      <c r="BM202" s="73">
        <v>0</v>
      </c>
      <c r="BN202" s="73">
        <v>0</v>
      </c>
      <c r="BO202" s="73">
        <v>0</v>
      </c>
      <c r="BP202" s="73">
        <v>0</v>
      </c>
      <c r="BQ202" s="73">
        <v>0</v>
      </c>
      <c r="BR202" s="73">
        <v>0</v>
      </c>
      <c r="BS202" s="73">
        <v>0</v>
      </c>
      <c r="BT202" s="73">
        <v>0</v>
      </c>
      <c r="BU202" s="73">
        <v>0</v>
      </c>
      <c r="BV202" s="73">
        <v>0</v>
      </c>
      <c r="BW202" s="73">
        <v>0</v>
      </c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242</v>
      </c>
      <c r="D203" s="8"/>
      <c r="E203"/>
      <c r="O203" s="72">
        <v>201</v>
      </c>
      <c r="P203" s="72">
        <v>0</v>
      </c>
      <c r="Q203" s="116">
        <v>0</v>
      </c>
      <c r="R203" s="116">
        <v>0</v>
      </c>
      <c r="S203" s="116">
        <v>0</v>
      </c>
      <c r="T203" s="116">
        <v>0</v>
      </c>
      <c r="U203" s="116">
        <v>0</v>
      </c>
      <c r="V203" s="116">
        <v>0</v>
      </c>
      <c r="W203" s="116">
        <v>0</v>
      </c>
      <c r="X203" s="145">
        <v>0</v>
      </c>
      <c r="Y203" s="116">
        <v>0</v>
      </c>
      <c r="Z203" s="116">
        <v>0</v>
      </c>
      <c r="AA203" s="116">
        <v>0</v>
      </c>
      <c r="AB203" s="116">
        <v>0</v>
      </c>
      <c r="AC203" s="116">
        <v>0</v>
      </c>
      <c r="AD203" s="116">
        <v>0</v>
      </c>
      <c r="AE203" s="116">
        <v>0</v>
      </c>
      <c r="AF203" s="116">
        <v>0</v>
      </c>
      <c r="AG203" s="116">
        <v>0</v>
      </c>
      <c r="AH203" s="116">
        <v>0</v>
      </c>
      <c r="AI203" s="116">
        <v>0</v>
      </c>
      <c r="AJ203" s="116">
        <v>0</v>
      </c>
      <c r="AK203" s="116">
        <v>0</v>
      </c>
      <c r="AL203" s="73">
        <v>0</v>
      </c>
      <c r="AM203" s="73">
        <v>0</v>
      </c>
      <c r="AN203" s="73">
        <v>0</v>
      </c>
      <c r="AO203" s="73">
        <v>0</v>
      </c>
      <c r="AP203" s="73">
        <v>0</v>
      </c>
      <c r="AQ203" s="73">
        <v>0</v>
      </c>
      <c r="AR203" s="73">
        <v>0</v>
      </c>
      <c r="AS203" s="73">
        <v>0</v>
      </c>
      <c r="AT203" s="73">
        <v>0</v>
      </c>
      <c r="AU203" s="73">
        <v>0</v>
      </c>
      <c r="AV203" s="73">
        <v>0</v>
      </c>
      <c r="AW203" s="73">
        <v>0</v>
      </c>
      <c r="AX203" s="73">
        <v>0</v>
      </c>
      <c r="AY203" s="73">
        <v>0</v>
      </c>
      <c r="AZ203" s="73">
        <v>0</v>
      </c>
      <c r="BA203" s="73">
        <v>0</v>
      </c>
      <c r="BB203" s="73">
        <v>0</v>
      </c>
      <c r="BC203" s="73">
        <v>0</v>
      </c>
      <c r="BD203" s="73">
        <v>0</v>
      </c>
      <c r="BE203" s="73">
        <v>0</v>
      </c>
      <c r="BF203" s="73">
        <v>0</v>
      </c>
      <c r="BG203" s="73">
        <v>0</v>
      </c>
      <c r="BH203" s="73">
        <v>0</v>
      </c>
      <c r="BI203" s="73">
        <v>0</v>
      </c>
      <c r="BJ203" s="73">
        <v>0</v>
      </c>
      <c r="BK203" s="73">
        <v>0</v>
      </c>
      <c r="BL203" s="73">
        <v>0</v>
      </c>
      <c r="BM203" s="73">
        <v>0</v>
      </c>
      <c r="BN203" s="73">
        <v>0</v>
      </c>
      <c r="BO203" s="73">
        <v>0</v>
      </c>
      <c r="BP203" s="73">
        <v>0</v>
      </c>
      <c r="BQ203" s="73">
        <v>0</v>
      </c>
      <c r="BR203" s="73">
        <v>0</v>
      </c>
      <c r="BS203" s="73">
        <v>0</v>
      </c>
      <c r="BT203" s="73">
        <v>0</v>
      </c>
      <c r="BU203" s="73">
        <v>0</v>
      </c>
      <c r="BV203" s="73">
        <v>0</v>
      </c>
      <c r="BW203" s="73">
        <v>0</v>
      </c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Q204" s="116">
        <v>0</v>
      </c>
      <c r="R204" s="116">
        <v>0</v>
      </c>
      <c r="S204" s="116">
        <v>0</v>
      </c>
      <c r="T204" s="116">
        <v>0</v>
      </c>
      <c r="U204" s="116">
        <v>0</v>
      </c>
      <c r="V204" s="116">
        <v>0</v>
      </c>
      <c r="W204" s="116">
        <v>0</v>
      </c>
      <c r="X204" s="145">
        <v>0</v>
      </c>
      <c r="Y204" s="116">
        <v>0</v>
      </c>
      <c r="Z204" s="116">
        <v>0</v>
      </c>
      <c r="AA204" s="116">
        <v>0</v>
      </c>
      <c r="AB204" s="116">
        <v>0</v>
      </c>
      <c r="AC204" s="116">
        <v>0</v>
      </c>
      <c r="AD204" s="116">
        <v>0</v>
      </c>
      <c r="AE204" s="116">
        <v>0</v>
      </c>
      <c r="AF204" s="116">
        <v>0</v>
      </c>
      <c r="AG204" s="116">
        <v>0</v>
      </c>
      <c r="AH204" s="116">
        <v>0</v>
      </c>
      <c r="AI204" s="116">
        <v>0</v>
      </c>
      <c r="AJ204" s="116">
        <v>0</v>
      </c>
      <c r="AK204" s="116">
        <v>0</v>
      </c>
      <c r="AL204" s="73">
        <v>0</v>
      </c>
      <c r="AM204" s="73">
        <v>0</v>
      </c>
      <c r="AN204" s="73">
        <v>0</v>
      </c>
      <c r="AO204" s="73">
        <v>0</v>
      </c>
      <c r="AP204" s="73">
        <v>0</v>
      </c>
      <c r="AQ204" s="73">
        <v>0</v>
      </c>
      <c r="AR204" s="73">
        <v>0</v>
      </c>
      <c r="AS204" s="73">
        <v>0</v>
      </c>
      <c r="AT204" s="73">
        <v>0</v>
      </c>
      <c r="AU204" s="73">
        <v>0</v>
      </c>
      <c r="AV204" s="73">
        <v>0</v>
      </c>
      <c r="AW204" s="73">
        <v>0</v>
      </c>
      <c r="AX204" s="73">
        <v>0</v>
      </c>
      <c r="AY204" s="73">
        <v>0</v>
      </c>
      <c r="AZ204" s="73">
        <v>0</v>
      </c>
      <c r="BA204" s="73">
        <v>0</v>
      </c>
      <c r="BB204" s="73">
        <v>0</v>
      </c>
      <c r="BC204" s="73">
        <v>0</v>
      </c>
      <c r="BD204" s="73">
        <v>0</v>
      </c>
      <c r="BE204" s="73">
        <v>0</v>
      </c>
      <c r="BF204" s="73">
        <v>0</v>
      </c>
      <c r="BG204" s="73">
        <v>0</v>
      </c>
      <c r="BH204" s="73">
        <v>0</v>
      </c>
      <c r="BI204" s="73">
        <v>0</v>
      </c>
      <c r="BJ204" s="73">
        <v>0</v>
      </c>
      <c r="BK204" s="73">
        <v>0</v>
      </c>
      <c r="BL204" s="73">
        <v>0</v>
      </c>
      <c r="BM204" s="73">
        <v>0</v>
      </c>
      <c r="BN204" s="73">
        <v>0</v>
      </c>
      <c r="BO204" s="73">
        <v>0</v>
      </c>
      <c r="BP204" s="73">
        <v>0</v>
      </c>
      <c r="BQ204" s="73">
        <v>0</v>
      </c>
      <c r="BR204" s="73">
        <v>0</v>
      </c>
      <c r="BS204" s="73">
        <v>0</v>
      </c>
      <c r="BT204" s="73">
        <v>0</v>
      </c>
      <c r="BU204" s="73">
        <v>0</v>
      </c>
      <c r="BV204" s="73">
        <v>0</v>
      </c>
      <c r="BW204" s="73">
        <v>0</v>
      </c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221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116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222</v>
      </c>
      <c r="F206" s="199"/>
      <c r="G206" s="31">
        <f t="shared" si="50"/>
        <v>-0.21196072566537538</v>
      </c>
      <c r="H206" s="31">
        <f t="shared" ref="H206:K209" si="51">LN(H152/H184)</f>
        <v>-0.21729762256960991</v>
      </c>
      <c r="I206" s="31">
        <f t="shared" si="51"/>
        <v>-0.22076194423649736</v>
      </c>
      <c r="J206" s="31">
        <f t="shared" si="51"/>
        <v>-0.21668005839181101</v>
      </c>
      <c r="K206" s="31">
        <f t="shared" si="51"/>
        <v>-0.21259817254712443</v>
      </c>
      <c r="L206" s="31">
        <f t="shared" ref="L206:M206" si="52">LN(L152/L184)</f>
        <v>-0.20851628670243799</v>
      </c>
      <c r="M206" s="31">
        <f t="shared" si="52"/>
        <v>-0.1605839783180868</v>
      </c>
      <c r="N206" s="168"/>
      <c r="O206" s="72">
        <v>204</v>
      </c>
      <c r="P206" s="72">
        <v>0</v>
      </c>
      <c r="Q206" s="116">
        <v>-0.31950099230770751</v>
      </c>
      <c r="R206" s="116">
        <v>-8.7704572845405962E-2</v>
      </c>
      <c r="S206" s="116">
        <v>-0.14752318434642703</v>
      </c>
      <c r="T206" s="116">
        <v>-0.22697435248587197</v>
      </c>
      <c r="U206" s="116">
        <v>-0.16290854831573814</v>
      </c>
      <c r="V206" s="116">
        <v>-0.2793607070594038</v>
      </c>
      <c r="W206" s="116">
        <v>-0.14901563017974825</v>
      </c>
      <c r="X206" s="145">
        <v>-0.21196072566537538</v>
      </c>
      <c r="Y206" s="116">
        <v>-0.16055973977146018</v>
      </c>
      <c r="Z206" s="116">
        <v>-0.31178748851842503</v>
      </c>
      <c r="AA206" s="116">
        <v>-0.3427693316937564</v>
      </c>
      <c r="AB206" s="116">
        <v>-0.32425393294425853</v>
      </c>
      <c r="AC206" s="116">
        <v>-0.25037299534274898</v>
      </c>
      <c r="AD206" s="116">
        <v>-0.18136401501164559</v>
      </c>
      <c r="AE206" s="116">
        <v>-0.3427693316937564</v>
      </c>
      <c r="AF206" s="116">
        <v>-0.11309513695481999</v>
      </c>
      <c r="AG206" s="116">
        <v>-0.18738357893464611</v>
      </c>
      <c r="AH206" s="116">
        <v>-0.16055973977146018</v>
      </c>
      <c r="AI206" s="116">
        <v>-0.3427693316937564</v>
      </c>
      <c r="AJ206" s="116">
        <v>-0.16402093612431601</v>
      </c>
      <c r="AK206" s="116">
        <v>-0.14752318434642703</v>
      </c>
      <c r="AL206" s="73">
        <v>-0.16055973977146018</v>
      </c>
      <c r="AM206" s="73">
        <v>-0.2793607070594038</v>
      </c>
      <c r="AN206" s="73">
        <v>-0.29963224147611311</v>
      </c>
      <c r="AO206" s="73">
        <v>-0.16055973977146018</v>
      </c>
      <c r="AP206" s="73">
        <v>-6.8103122318544304E-2</v>
      </c>
      <c r="AQ206" s="73">
        <v>-6.8103122318544304E-2</v>
      </c>
      <c r="AR206" s="73">
        <v>-0.26444165972331007</v>
      </c>
      <c r="AS206" s="73">
        <v>-0.31178748851842503</v>
      </c>
      <c r="AT206" s="73">
        <v>-0.25572738650423488</v>
      </c>
      <c r="AU206" s="73">
        <v>-0.11236285766546317</v>
      </c>
      <c r="AV206" s="73">
        <v>-0.25037299534274898</v>
      </c>
      <c r="AW206" s="73">
        <v>-0.16755699867149165</v>
      </c>
      <c r="AX206" s="73">
        <v>-0.17652031621055317</v>
      </c>
      <c r="AY206" s="73">
        <v>-0.18738357893464611</v>
      </c>
      <c r="AZ206" s="73">
        <v>-0.2793607070594038</v>
      </c>
      <c r="BA206" s="73">
        <v>-0.28812248737750779</v>
      </c>
      <c r="BB206" s="73">
        <v>-0.14901563017974825</v>
      </c>
      <c r="BC206" s="73">
        <v>-0.14901563017974825</v>
      </c>
      <c r="BD206" s="73">
        <v>-9.0495611237979487E-2</v>
      </c>
      <c r="BE206" s="73">
        <v>-0.19700053926176581</v>
      </c>
      <c r="BF206" s="73">
        <v>-0.29963224147611311</v>
      </c>
      <c r="BG206" s="73">
        <v>-0.28812248737750779</v>
      </c>
      <c r="BH206" s="73">
        <v>-0.25572738650423488</v>
      </c>
      <c r="BI206" s="73">
        <v>-0.31950099230770751</v>
      </c>
      <c r="BJ206" s="73">
        <v>-7.4128358893775018E-3</v>
      </c>
      <c r="BK206" s="73">
        <v>-0.10556502093235734</v>
      </c>
      <c r="BL206" s="73">
        <v>-8.7704572845405962E-2</v>
      </c>
      <c r="BM206" s="73">
        <v>-7.4128358893775018E-3</v>
      </c>
      <c r="BN206" s="73">
        <v>-0.1526049424321711</v>
      </c>
      <c r="BO206" s="73">
        <v>-0.14752318434642703</v>
      </c>
      <c r="BP206" s="73">
        <v>-0.14752318434642703</v>
      </c>
      <c r="BQ206" s="73">
        <v>-0.21688407706965318</v>
      </c>
      <c r="BR206" s="73">
        <v>-0.31950099230770751</v>
      </c>
      <c r="BS206" s="73">
        <v>-0.25572738650423488</v>
      </c>
      <c r="BT206" s="73">
        <v>-0.25037299534274898</v>
      </c>
      <c r="BU206" s="73">
        <v>-0.14901563017974825</v>
      </c>
      <c r="BV206" s="73">
        <v>-0.15918906658152626</v>
      </c>
      <c r="BW206" s="73">
        <v>-5.8848733961365217E-2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223</v>
      </c>
      <c r="F207" s="199"/>
      <c r="G207" s="31">
        <f t="shared" si="50"/>
        <v>-2.1818645550226359</v>
      </c>
      <c r="H207" s="31">
        <f t="shared" si="51"/>
        <v>-2.1695501546965583</v>
      </c>
      <c r="I207" s="31">
        <f t="shared" si="51"/>
        <v>-2.1542427724280584</v>
      </c>
      <c r="J207" s="31">
        <f t="shared" si="51"/>
        <v>-2.1394786638476218</v>
      </c>
      <c r="K207" s="31">
        <f t="shared" si="51"/>
        <v>-2.1351682883422849</v>
      </c>
      <c r="L207" s="31">
        <f t="shared" ref="L207:M207" si="53">LN(L153/L185)</f>
        <v>-2.1224982703900084</v>
      </c>
      <c r="M207" s="31">
        <f t="shared" si="53"/>
        <v>-2.1098272511818505</v>
      </c>
      <c r="N207" s="168"/>
      <c r="O207" s="72">
        <v>205</v>
      </c>
      <c r="P207" s="72">
        <v>0</v>
      </c>
      <c r="Q207" s="116">
        <v>2.8111143815145683</v>
      </c>
      <c r="R207" s="116">
        <v>-1.687495569553904</v>
      </c>
      <c r="S207" s="116">
        <v>-3.6618493910492003</v>
      </c>
      <c r="T207" s="116">
        <v>-0.54586798934363245</v>
      </c>
      <c r="U207" s="116">
        <v>-0.45781613921892861</v>
      </c>
      <c r="V207" s="116">
        <v>7.2702155275974928E-2</v>
      </c>
      <c r="W207" s="116">
        <v>-0.76691809617838647</v>
      </c>
      <c r="X207" s="145">
        <v>-2.1818645550226359</v>
      </c>
      <c r="Y207" s="116">
        <v>-3.9493268599197049</v>
      </c>
      <c r="Z207" s="116">
        <v>-3.2886149551129136</v>
      </c>
      <c r="AA207" s="116">
        <v>-1.6257684891433912</v>
      </c>
      <c r="AB207" s="116">
        <v>0.97208064650593051</v>
      </c>
      <c r="AC207" s="116">
        <v>4.7822222158556783E-2</v>
      </c>
      <c r="AD207" s="116">
        <v>-5.8626130140309048E-2</v>
      </c>
      <c r="AE207" s="116">
        <v>0.34510423669808227</v>
      </c>
      <c r="AF207" s="116">
        <v>-1.2641215523240548</v>
      </c>
      <c r="AG207" s="116">
        <v>-0.99776369286016375</v>
      </c>
      <c r="AH207" s="116">
        <v>-2.9531696917296335</v>
      </c>
      <c r="AI207" s="116">
        <v>-0.73547180133706602</v>
      </c>
      <c r="AJ207" s="116">
        <v>-1.0872662740778003</v>
      </c>
      <c r="AK207" s="116">
        <v>-2.8219452796869353</v>
      </c>
      <c r="AL207" s="73">
        <v>-0.28436035105729734</v>
      </c>
      <c r="AM207" s="73">
        <v>-1.6960557998779451</v>
      </c>
      <c r="AN207" s="73">
        <v>-1.0350567406934768</v>
      </c>
      <c r="AO207" s="73">
        <v>-3.1565639476588254</v>
      </c>
      <c r="AP207" s="73">
        <v>-3.9314837263521207</v>
      </c>
      <c r="AQ207" s="73">
        <v>-2.4361979893253443</v>
      </c>
      <c r="AR207" s="73">
        <v>3.053826379569788</v>
      </c>
      <c r="AS207" s="73">
        <v>1.6784561406065011</v>
      </c>
      <c r="AT207" s="73">
        <v>-1.2249351880870687</v>
      </c>
      <c r="AU207" s="73">
        <v>-0.82557138017508136</v>
      </c>
      <c r="AV207" s="73">
        <v>0.43204489588335881</v>
      </c>
      <c r="AW207" s="73">
        <v>-1.7940690795608305</v>
      </c>
      <c r="AX207" s="73">
        <v>-1.5279045498888206</v>
      </c>
      <c r="AY207" s="73">
        <v>0.92908862746588516</v>
      </c>
      <c r="AZ207" s="73">
        <v>-0.45128300952703398</v>
      </c>
      <c r="BA207" s="73">
        <v>-0.3671954994531384</v>
      </c>
      <c r="BB207" s="73">
        <v>-0.12326831651283339</v>
      </c>
      <c r="BC207" s="73">
        <v>-1.8924372205131421</v>
      </c>
      <c r="BD207" s="73">
        <v>-0.9635044106743077</v>
      </c>
      <c r="BE207" s="73">
        <v>-2.3618969508269916</v>
      </c>
      <c r="BF207" s="73">
        <v>0.14247765423264588</v>
      </c>
      <c r="BG207" s="73">
        <v>-1.6120004152257061</v>
      </c>
      <c r="BH207" s="73">
        <v>-1.4849514170164988</v>
      </c>
      <c r="BI207" s="73">
        <v>-6.9181382180259474E-2</v>
      </c>
      <c r="BJ207" s="73">
        <v>-1.7232446478940717</v>
      </c>
      <c r="BK207" s="73">
        <v>-0.53216377584354013</v>
      </c>
      <c r="BL207" s="73">
        <v>-0.6338918215988032</v>
      </c>
      <c r="BM207" s="73">
        <v>-2.685403580285266</v>
      </c>
      <c r="BN207" s="73">
        <v>-2.3731698892511015</v>
      </c>
      <c r="BO207" s="73">
        <v>-3.1031987271193793</v>
      </c>
      <c r="BP207" s="73">
        <v>-0.1120415099354022</v>
      </c>
      <c r="BQ207" s="73">
        <v>-2.1856447485336172</v>
      </c>
      <c r="BR207" s="73">
        <v>2.5067874025795063</v>
      </c>
      <c r="BS207" s="73">
        <v>-1.5105441282954686</v>
      </c>
      <c r="BT207" s="73">
        <v>-9.1858555899397232E-2</v>
      </c>
      <c r="BU207" s="73">
        <v>-0.98586081470066456</v>
      </c>
      <c r="BV207" s="73">
        <v>-2.8069509174765539</v>
      </c>
      <c r="BW207" s="73">
        <v>-0.98122317411067606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224</v>
      </c>
      <c r="F208" s="199"/>
      <c r="G208" s="31">
        <f t="shared" si="50"/>
        <v>-2.1564147945557934</v>
      </c>
      <c r="H208" s="31">
        <f t="shared" si="51"/>
        <v>-2.1564147945557934</v>
      </c>
      <c r="I208" s="31">
        <f t="shared" si="51"/>
        <v>-2.1564147945557934</v>
      </c>
      <c r="J208" s="31">
        <f t="shared" si="51"/>
        <v>-2.1564147945557934</v>
      </c>
      <c r="K208" s="31">
        <f t="shared" si="51"/>
        <v>-2.1564147945557934</v>
      </c>
      <c r="L208" s="31">
        <f t="shared" ref="L208:M208" si="54">LN(L154/L186)</f>
        <v>-2.1564147945557934</v>
      </c>
      <c r="M208" s="31">
        <f t="shared" si="54"/>
        <v>-2.1564147945557934</v>
      </c>
      <c r="N208" s="168"/>
      <c r="O208" s="72">
        <v>206</v>
      </c>
      <c r="P208" s="72">
        <v>0</v>
      </c>
      <c r="Q208" s="116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0.76252375394281147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-1.1283433445232467</v>
      </c>
      <c r="AK208" s="116">
        <v>-2.9069280489595708</v>
      </c>
      <c r="AL208" s="73">
        <v>-0.51148940631299422</v>
      </c>
      <c r="AM208" s="73">
        <v>-1.7994469907634254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-0.64926844110652626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-0.38497554806290518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225</v>
      </c>
      <c r="F209" s="199"/>
      <c r="G209" s="31">
        <f t="shared" si="50"/>
        <v>-2.4615399326767191</v>
      </c>
      <c r="H209" s="31">
        <f t="shared" si="51"/>
        <v>-2.4629004009976661</v>
      </c>
      <c r="I209" s="31">
        <f t="shared" si="51"/>
        <v>-2.4297278928163024</v>
      </c>
      <c r="J209" s="31">
        <f t="shared" si="51"/>
        <v>-2.4244557499367176</v>
      </c>
      <c r="K209" s="31">
        <f t="shared" si="51"/>
        <v>-2.4393533238967557</v>
      </c>
      <c r="L209" s="31">
        <f t="shared" ref="L209:M209" si="55">LN(L155/L187)</f>
        <v>-2.4616428463010291</v>
      </c>
      <c r="M209" s="31">
        <f t="shared" si="55"/>
        <v>-2.4597537371776554</v>
      </c>
      <c r="N209" s="168"/>
      <c r="O209" s="72">
        <v>207</v>
      </c>
      <c r="P209" s="72">
        <v>0</v>
      </c>
      <c r="Q209" s="116">
        <v>2.7818520100989268</v>
      </c>
      <c r="R209" s="116">
        <v>-1.9359542286263312</v>
      </c>
      <c r="S209" s="116">
        <v>-4.0235119487877062</v>
      </c>
      <c r="T209" s="116">
        <v>-0.52048781029002433</v>
      </c>
      <c r="U209" s="116">
        <v>-0.50368961108612231</v>
      </c>
      <c r="V209" s="116">
        <v>-6.8892662969799706E-2</v>
      </c>
      <c r="W209" s="116">
        <v>-1.2543491068717716</v>
      </c>
      <c r="X209" s="145">
        <v>-2.4615399326767191</v>
      </c>
      <c r="Y209" s="116">
        <v>-4.1766319613459544</v>
      </c>
      <c r="Z209" s="116">
        <v>-4.0530190768347065</v>
      </c>
      <c r="AA209" s="116">
        <v>-1.9111945003747643</v>
      </c>
      <c r="AB209" s="116">
        <v>0.74092389305109685</v>
      </c>
      <c r="AC209" s="116">
        <v>5.5507175552059633E-2</v>
      </c>
      <c r="AD209" s="116">
        <v>-0.32136537893627659</v>
      </c>
      <c r="AE209" s="116">
        <v>0.3525022942043417</v>
      </c>
      <c r="AF209" s="116">
        <v>-1.6870846798551384</v>
      </c>
      <c r="AG209" s="116">
        <v>-0.90083428955155176</v>
      </c>
      <c r="AH209" s="116">
        <v>-3.3544531608789279</v>
      </c>
      <c r="AI209" s="116">
        <v>-1.1167653082651929</v>
      </c>
      <c r="AJ209" s="116">
        <v>-0.98739727934841448</v>
      </c>
      <c r="AK209" s="116">
        <v>-3.1061017957934909</v>
      </c>
      <c r="AL209" s="73">
        <v>-0.63728661623745375</v>
      </c>
      <c r="AM209" s="73">
        <v>-1.9654609056420509</v>
      </c>
      <c r="AN209" s="73">
        <v>-1.1985313661187575</v>
      </c>
      <c r="AO209" s="73">
        <v>-3.0489744549325768</v>
      </c>
      <c r="AP209" s="73">
        <v>-4.3605572101056298</v>
      </c>
      <c r="AQ209" s="73">
        <v>-2.4534280851022601</v>
      </c>
      <c r="AR209" s="73">
        <v>3.0838358136105311</v>
      </c>
      <c r="AS209" s="73">
        <v>1.4891068923603497</v>
      </c>
      <c r="AT209" s="73">
        <v>-1.8023631536592735</v>
      </c>
      <c r="AU209" s="73">
        <v>-0.85597958617427361</v>
      </c>
      <c r="AV209" s="73">
        <v>8.4262725197323085E-2</v>
      </c>
      <c r="AW209" s="73">
        <v>-1.9285283718532427</v>
      </c>
      <c r="AX209" s="73">
        <v>-1.7260692025682516</v>
      </c>
      <c r="AY209" s="73">
        <v>0.64178007484214827</v>
      </c>
      <c r="AZ209" s="73">
        <v>-0.58914031046822457</v>
      </c>
      <c r="BA209" s="73">
        <v>-0.68685797300841922</v>
      </c>
      <c r="BB209" s="73">
        <v>-0.30324678046681164</v>
      </c>
      <c r="BC209" s="73">
        <v>-1.9662973720663064</v>
      </c>
      <c r="BD209" s="73">
        <v>-1.1948849098074292</v>
      </c>
      <c r="BE209" s="73">
        <v>-2.6363581160085068</v>
      </c>
      <c r="BF209" s="73">
        <v>-5.1365029255401665E-2</v>
      </c>
      <c r="BG209" s="73">
        <v>-1.8714945906069933</v>
      </c>
      <c r="BH209" s="73">
        <v>-1.6476354568278413</v>
      </c>
      <c r="BI209" s="73">
        <v>-0.44538533007468006</v>
      </c>
      <c r="BJ209" s="73">
        <v>-2.1940911764834312</v>
      </c>
      <c r="BK209" s="73">
        <v>-0.7681287029620727</v>
      </c>
      <c r="BL209" s="73">
        <v>-0.95326099254079366</v>
      </c>
      <c r="BM209" s="73">
        <v>-2.9525626040769457</v>
      </c>
      <c r="BN209" s="73">
        <v>-2.8025597341942263</v>
      </c>
      <c r="BO209" s="73">
        <v>-3.0097086377076985</v>
      </c>
      <c r="BP209" s="73">
        <v>-0.51817653730498148</v>
      </c>
      <c r="BQ209" s="73">
        <v>-2.2416846068383172</v>
      </c>
      <c r="BR209" s="73">
        <v>2.6816976661575742</v>
      </c>
      <c r="BS209" s="73">
        <v>-2.5082472632509685</v>
      </c>
      <c r="BT209" s="73">
        <v>-0.12986697748588866</v>
      </c>
      <c r="BU209" s="73">
        <v>-1.4893639349641248</v>
      </c>
      <c r="BV209" s="73">
        <v>-2.8126094005758491</v>
      </c>
      <c r="BW209" s="73">
        <v>-1.307224375997089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230</v>
      </c>
      <c r="F210" s="199"/>
      <c r="G210" s="31">
        <f t="shared" si="50"/>
        <v>2.2463674612296262E-2</v>
      </c>
      <c r="H210" s="31">
        <f t="shared" ref="H210:K213" si="56">H206*H206/2</f>
        <v>2.3609128387202322E-2</v>
      </c>
      <c r="I210" s="31">
        <f t="shared" si="56"/>
        <v>2.4367918011539185E-2</v>
      </c>
      <c r="J210" s="31">
        <f t="shared" si="56"/>
        <v>2.3475123852339314E-2</v>
      </c>
      <c r="K210" s="31">
        <f t="shared" si="56"/>
        <v>2.2598991485188447E-2</v>
      </c>
      <c r="L210" s="31">
        <f t="shared" ref="L210:M210" si="57">L206*L206/2</f>
        <v>2.1739520910086661E-2</v>
      </c>
      <c r="M210" s="31">
        <f t="shared" si="57"/>
        <v>1.2893607046231884E-2</v>
      </c>
      <c r="N210" s="168"/>
      <c r="O210" s="72">
        <v>208</v>
      </c>
      <c r="P210" s="72">
        <v>0</v>
      </c>
      <c r="Q210" s="116">
        <v>5.104044204280489E-2</v>
      </c>
      <c r="R210" s="116">
        <v>3.8460460489975604E-3</v>
      </c>
      <c r="S210" s="116">
        <v>1.0881544959854945E-2</v>
      </c>
      <c r="T210" s="116">
        <v>2.5758678343190428E-2</v>
      </c>
      <c r="U210" s="116">
        <v>1.3269597557170595E-2</v>
      </c>
      <c r="V210" s="116">
        <v>3.9021202324365012E-2</v>
      </c>
      <c r="W210" s="116">
        <v>1.1102829018933748E-2</v>
      </c>
      <c r="X210" s="145">
        <v>2.2463674612296262E-2</v>
      </c>
      <c r="Y210" s="116">
        <v>1.2889715017739506E-2</v>
      </c>
      <c r="Z210" s="116">
        <v>4.8605718998313507E-2</v>
      </c>
      <c r="AA210" s="116">
        <v>5.8745407374892193E-2</v>
      </c>
      <c r="AB210" s="116">
        <v>5.2570306514909855E-2</v>
      </c>
      <c r="AC210" s="116">
        <v>3.1343318398450101E-2</v>
      </c>
      <c r="AD210" s="116">
        <v>1.6446452970572203E-2</v>
      </c>
      <c r="AE210" s="116">
        <v>5.8745407374892193E-2</v>
      </c>
      <c r="AF210" s="116">
        <v>6.3952550014147449E-3</v>
      </c>
      <c r="AG210" s="116">
        <v>1.7556302827178374E-2</v>
      </c>
      <c r="AH210" s="116">
        <v>1.2889715017739506E-2</v>
      </c>
      <c r="AI210" s="116">
        <v>5.8745407374892193E-2</v>
      </c>
      <c r="AJ210" s="116">
        <v>1.3451433743548477E-2</v>
      </c>
      <c r="AK210" s="116">
        <v>1.0881544959854945E-2</v>
      </c>
      <c r="AL210" s="73">
        <v>1.2889715017739506E-2</v>
      </c>
      <c r="AM210" s="73">
        <v>3.9021202324365012E-2</v>
      </c>
      <c r="AN210" s="73">
        <v>4.4889740065999884E-2</v>
      </c>
      <c r="AO210" s="73">
        <v>1.2889715017739506E-2</v>
      </c>
      <c r="AP210" s="73">
        <v>2.3190176347673039E-3</v>
      </c>
      <c r="AQ210" s="73">
        <v>2.3190176347673039E-3</v>
      </c>
      <c r="AR210" s="73">
        <v>3.4964695698609459E-2</v>
      </c>
      <c r="AS210" s="73">
        <v>4.8605718998313507E-2</v>
      </c>
      <c r="AT210" s="73">
        <v>3.2698248104143166E-2</v>
      </c>
      <c r="AU210" s="73">
        <v>6.3127058913745671E-3</v>
      </c>
      <c r="AV210" s="73">
        <v>3.1343318398450101E-2</v>
      </c>
      <c r="AW210" s="73">
        <v>1.4037673901899127E-2</v>
      </c>
      <c r="AX210" s="73">
        <v>1.557971101753684E-2</v>
      </c>
      <c r="AY210" s="73">
        <v>1.7556302827178374E-2</v>
      </c>
      <c r="AZ210" s="73">
        <v>3.9021202324365012E-2</v>
      </c>
      <c r="BA210" s="73">
        <v>4.1507283866301065E-2</v>
      </c>
      <c r="BB210" s="73">
        <v>1.1102829018933748E-2</v>
      </c>
      <c r="BC210" s="73">
        <v>1.1102829018933748E-2</v>
      </c>
      <c r="BD210" s="73">
        <v>4.0947278266677597E-3</v>
      </c>
      <c r="BE210" s="73">
        <v>1.9404606234713264E-2</v>
      </c>
      <c r="BF210" s="73">
        <v>4.4889740065999884E-2</v>
      </c>
      <c r="BG210" s="73">
        <v>4.1507283866301065E-2</v>
      </c>
      <c r="BH210" s="73">
        <v>3.2698248104143166E-2</v>
      </c>
      <c r="BI210" s="73">
        <v>5.104044204280489E-2</v>
      </c>
      <c r="BJ210" s="73">
        <v>2.7475067961421569E-5</v>
      </c>
      <c r="BK210" s="73">
        <v>5.5719868222245212E-3</v>
      </c>
      <c r="BL210" s="73">
        <v>3.8460460489975604E-3</v>
      </c>
      <c r="BM210" s="73">
        <v>2.7475067961421569E-5</v>
      </c>
      <c r="BN210" s="73">
        <v>1.1644134227363127E-2</v>
      </c>
      <c r="BO210" s="73">
        <v>1.0881544959854945E-2</v>
      </c>
      <c r="BP210" s="73">
        <v>1.0881544959854945E-2</v>
      </c>
      <c r="BQ210" s="73">
        <v>2.3519351443177631E-2</v>
      </c>
      <c r="BR210" s="73">
        <v>5.104044204280489E-2</v>
      </c>
      <c r="BS210" s="73">
        <v>3.2698248104143166E-2</v>
      </c>
      <c r="BT210" s="73">
        <v>3.1343318398450101E-2</v>
      </c>
      <c r="BU210" s="73">
        <v>1.1102829018933748E-2</v>
      </c>
      <c r="BV210" s="73">
        <v>1.2670579459548801E-2</v>
      </c>
      <c r="BW210" s="73">
        <v>1.7315867444277699E-3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231</v>
      </c>
      <c r="F211" s="199"/>
      <c r="G211" s="31">
        <f t="shared" si="50"/>
        <v>2.3802664682320622</v>
      </c>
      <c r="H211" s="31">
        <f t="shared" si="56"/>
        <v>2.35347393687193</v>
      </c>
      <c r="I211" s="31">
        <f t="shared" si="56"/>
        <v>2.3203809612792639</v>
      </c>
      <c r="J211" s="31">
        <f t="shared" si="56"/>
        <v>2.2886844765296024</v>
      </c>
      <c r="K211" s="31">
        <f t="shared" si="56"/>
        <v>2.2794718097712612</v>
      </c>
      <c r="L211" s="31">
        <f t="shared" ref="L211:M211" si="58">L207*L207/2</f>
        <v>2.2524994539042886</v>
      </c>
      <c r="M211" s="31">
        <f t="shared" si="58"/>
        <v>2.2256855149147818</v>
      </c>
      <c r="N211" s="168"/>
      <c r="O211" s="72">
        <v>209</v>
      </c>
      <c r="P211" s="72">
        <v>0</v>
      </c>
      <c r="Q211" s="116">
        <v>3.951182032979017</v>
      </c>
      <c r="R211" s="116">
        <v>1.4238206486320275</v>
      </c>
      <c r="S211" s="116">
        <v>6.7045704813636995</v>
      </c>
      <c r="T211" s="116">
        <v>0.14898593089503001</v>
      </c>
      <c r="U211" s="116">
        <v>0.10479780866466271</v>
      </c>
      <c r="V211" s="116">
        <v>2.6428016908859845E-3</v>
      </c>
      <c r="W211" s="116">
        <v>0.29408168312294042</v>
      </c>
      <c r="X211" s="145">
        <v>2.3802664682320622</v>
      </c>
      <c r="Y211" s="116">
        <v>7.7985913232416184</v>
      </c>
      <c r="Z211" s="116">
        <v>5.4074941614961549</v>
      </c>
      <c r="AA211" s="116">
        <v>1.3215615901457924</v>
      </c>
      <c r="AB211" s="116">
        <v>0.47247039165569393</v>
      </c>
      <c r="AC211" s="116">
        <v>1.1434824660911797E-3</v>
      </c>
      <c r="AD211" s="116">
        <v>1.7185115676142265E-3</v>
      </c>
      <c r="AE211" s="116">
        <v>5.9548467093482993E-2</v>
      </c>
      <c r="AF211" s="116">
        <v>0.79900164952508901</v>
      </c>
      <c r="AG211" s="116">
        <v>0.49776619339497558</v>
      </c>
      <c r="AH211" s="116">
        <v>4.3606056140752489</v>
      </c>
      <c r="AI211" s="116">
        <v>0.27045938528099434</v>
      </c>
      <c r="AJ211" s="116">
        <v>0.59107397537351114</v>
      </c>
      <c r="AK211" s="116">
        <v>3.9816875807736878</v>
      </c>
      <c r="AL211" s="73">
        <v>4.043040462671469E-2</v>
      </c>
      <c r="AM211" s="73">
        <v>1.4383026381498081</v>
      </c>
      <c r="AN211" s="73">
        <v>0.53567122822750157</v>
      </c>
      <c r="AO211" s="73">
        <v>4.9819479778297335</v>
      </c>
      <c r="AP211" s="73">
        <v>7.7282821452857782</v>
      </c>
      <c r="AQ211" s="73">
        <v>2.967530321596425</v>
      </c>
      <c r="AR211" s="73">
        <v>4.6629277782781591</v>
      </c>
      <c r="AS211" s="73">
        <v>1.4086075079698352</v>
      </c>
      <c r="AT211" s="73">
        <v>0.75023310750695116</v>
      </c>
      <c r="AU211" s="73">
        <v>0.34078405188209437</v>
      </c>
      <c r="AV211" s="73">
        <v>9.3331396029431177E-2</v>
      </c>
      <c r="AW211" s="73">
        <v>1.6093419311181227</v>
      </c>
      <c r="AX211" s="73">
        <v>1.1672461567854797</v>
      </c>
      <c r="AY211" s="73">
        <v>0.43160283884322115</v>
      </c>
      <c r="AZ211" s="73">
        <v>0.10182817734388852</v>
      </c>
      <c r="BA211" s="73">
        <v>6.7416267409319885E-2</v>
      </c>
      <c r="BB211" s="73">
        <v>7.5975389279540366E-3</v>
      </c>
      <c r="BC211" s="73">
        <v>1.7906593167917535</v>
      </c>
      <c r="BD211" s="73">
        <v>0.46417037469442252</v>
      </c>
      <c r="BE211" s="73">
        <v>2.78927860316292</v>
      </c>
      <c r="BF211" s="73">
        <v>1.0149940977818697E-2</v>
      </c>
      <c r="BG211" s="73">
        <v>1.2992726693439245</v>
      </c>
      <c r="BH211" s="73">
        <v>1.1025403554496538</v>
      </c>
      <c r="BI211" s="73">
        <v>2.3930318201855617E-3</v>
      </c>
      <c r="BJ211" s="73">
        <v>1.4847860582477816</v>
      </c>
      <c r="BK211" s="73">
        <v>0.14159914216002681</v>
      </c>
      <c r="BL211" s="73">
        <v>0.20090942074492446</v>
      </c>
      <c r="BM211" s="73">
        <v>3.6056961945044628</v>
      </c>
      <c r="BN211" s="73">
        <v>2.8159676616240428</v>
      </c>
      <c r="BO211" s="73">
        <v>4.8149211699976675</v>
      </c>
      <c r="BP211" s="73">
        <v>6.2766499743024144E-3</v>
      </c>
      <c r="BQ211" s="73">
        <v>2.3885214833962896</v>
      </c>
      <c r="BR211" s="73">
        <v>3.141991540865654</v>
      </c>
      <c r="BS211" s="73">
        <v>1.1408717817639584</v>
      </c>
      <c r="BT211" s="73">
        <v>4.2189971459613432E-3</v>
      </c>
      <c r="BU211" s="73">
        <v>0.48596077298112905</v>
      </c>
      <c r="BV211" s="73">
        <v>3.9394867265612339</v>
      </c>
      <c r="BW211" s="73">
        <v>0.48139945870591505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232</v>
      </c>
      <c r="F212" s="199"/>
      <c r="G212" s="31">
        <f t="shared" si="50"/>
        <v>2.3250623830895525</v>
      </c>
      <c r="H212" s="31">
        <f t="shared" si="56"/>
        <v>2.3250623830895525</v>
      </c>
      <c r="I212" s="31">
        <f t="shared" si="56"/>
        <v>2.3250623830895525</v>
      </c>
      <c r="J212" s="31">
        <f t="shared" si="56"/>
        <v>2.3250623830895525</v>
      </c>
      <c r="K212" s="31">
        <f t="shared" si="56"/>
        <v>2.3250623830895525</v>
      </c>
      <c r="L212" s="31">
        <f t="shared" ref="L212:M212" si="59">L208*L208/2</f>
        <v>2.3250623830895525</v>
      </c>
      <c r="M212" s="31">
        <f t="shared" si="59"/>
        <v>2.3250623830895525</v>
      </c>
      <c r="N212" s="168"/>
      <c r="O212" s="72">
        <v>210</v>
      </c>
      <c r="P212" s="72">
        <v>0</v>
      </c>
      <c r="Q212" s="116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0.29072123766351865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0.63657935156495304</v>
      </c>
      <c r="AK212" s="116">
        <v>4.2251153409139484</v>
      </c>
      <c r="AL212" s="73">
        <v>0.13081070638520964</v>
      </c>
      <c r="AM212" s="73">
        <v>1.6190047362837736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0.21077475430844939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7.4103086303167115E-2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233</v>
      </c>
      <c r="F213" s="199"/>
      <c r="G213" s="31">
        <f t="shared" si="50"/>
        <v>3.0295894200810536</v>
      </c>
      <c r="H213" s="31">
        <f t="shared" si="56"/>
        <v>3.0329391926172322</v>
      </c>
      <c r="I213" s="31">
        <f t="shared" si="56"/>
        <v>2.9517888165647745</v>
      </c>
      <c r="J213" s="31">
        <f t="shared" si="56"/>
        <v>2.9389928417006059</v>
      </c>
      <c r="K213" s="31">
        <f t="shared" si="56"/>
        <v>2.9752223194030751</v>
      </c>
      <c r="L213" s="31">
        <f t="shared" ref="L213:M213" si="60">L209*L209/2</f>
        <v>3.0298427513725161</v>
      </c>
      <c r="M213" s="31">
        <f t="shared" si="60"/>
        <v>3.0251942237797214</v>
      </c>
      <c r="N213" s="168"/>
      <c r="O213" s="72">
        <v>211</v>
      </c>
      <c r="P213" s="72">
        <v>0</v>
      </c>
      <c r="Q213" s="116">
        <v>3.8693503030457199</v>
      </c>
      <c r="R213" s="116">
        <v>1.8739593876680865</v>
      </c>
      <c r="S213" s="116">
        <v>8.094324201018722</v>
      </c>
      <c r="T213" s="116">
        <v>0.13545378033025218</v>
      </c>
      <c r="U213" s="116">
        <v>0.12685161215804458</v>
      </c>
      <c r="V213" s="116">
        <v>2.3730995055352058E-3</v>
      </c>
      <c r="W213" s="116">
        <v>0.78669584095500555</v>
      </c>
      <c r="X213" s="145">
        <v>3.0295894200810536</v>
      </c>
      <c r="Y213" s="116">
        <v>8.7221272702682775</v>
      </c>
      <c r="Z213" s="116">
        <v>8.2134818185930278</v>
      </c>
      <c r="AA213" s="116">
        <v>1.8263322091313725</v>
      </c>
      <c r="AB213" s="116">
        <v>0.2744841076469966</v>
      </c>
      <c r="AC213" s="116">
        <v>1.5405232688835834E-3</v>
      </c>
      <c r="AD213" s="116">
        <v>5.163785338942832E-2</v>
      </c>
      <c r="AE213" s="116">
        <v>6.2128933709662139E-2</v>
      </c>
      <c r="AF213" s="116">
        <v>1.4231273585009574</v>
      </c>
      <c r="AG213" s="116">
        <v>0.40575120861592451</v>
      </c>
      <c r="AH213" s="116">
        <v>5.6261780042653156</v>
      </c>
      <c r="AI213" s="116">
        <v>0.62358237687232565</v>
      </c>
      <c r="AJ213" s="116">
        <v>0.48747669363232543</v>
      </c>
      <c r="AK213" s="116">
        <v>4.8239341829157745</v>
      </c>
      <c r="AL213" s="73">
        <v>0.20306711561769183</v>
      </c>
      <c r="AM213" s="73">
        <v>1.9315182858036355</v>
      </c>
      <c r="AN213" s="73">
        <v>0.71823871778524762</v>
      </c>
      <c r="AO213" s="73">
        <v>4.6481226134157021</v>
      </c>
      <c r="AP213" s="73">
        <v>9.5072295913020977</v>
      </c>
      <c r="AQ213" s="73">
        <v>3.0096546843842713</v>
      </c>
      <c r="AR213" s="73">
        <v>4.7550216626534629</v>
      </c>
      <c r="AS213" s="73">
        <v>1.1087196684375489</v>
      </c>
      <c r="AT213" s="73">
        <v>1.6242564688343009</v>
      </c>
      <c r="AU213" s="73">
        <v>0.36635052597354034</v>
      </c>
      <c r="AV213" s="73">
        <v>3.5501034288397933E-3</v>
      </c>
      <c r="AW213" s="73">
        <v>1.8596108405214595</v>
      </c>
      <c r="AX213" s="73">
        <v>1.4896574460273</v>
      </c>
      <c r="AY213" s="73">
        <v>0.20594083223219672</v>
      </c>
      <c r="AZ213" s="73">
        <v>0.17354315270929802</v>
      </c>
      <c r="BA213" s="73">
        <v>0.23588693754261716</v>
      </c>
      <c r="BB213" s="73">
        <v>4.5979304931743327E-2</v>
      </c>
      <c r="BC213" s="73">
        <v>1.9331626776974313</v>
      </c>
      <c r="BD213" s="73">
        <v>0.71387497384275411</v>
      </c>
      <c r="BE213" s="73">
        <v>3.4751920579219617</v>
      </c>
      <c r="BF213" s="73">
        <v>1.3191831152041345E-3</v>
      </c>
      <c r="BG213" s="73">
        <v>1.7512460013356188</v>
      </c>
      <c r="BH213" s="73">
        <v>1.3573512992981447</v>
      </c>
      <c r="BI213" s="73">
        <v>9.9184046122865854E-2</v>
      </c>
      <c r="BJ213" s="73">
        <v>2.4070180453612235</v>
      </c>
      <c r="BK213" s="73">
        <v>0.29501085215709805</v>
      </c>
      <c r="BL213" s="73">
        <v>0.45435325994992953</v>
      </c>
      <c r="BM213" s="73">
        <v>4.3588129654968171</v>
      </c>
      <c r="BN213" s="73">
        <v>3.9271705318634065</v>
      </c>
      <c r="BO213" s="73">
        <v>4.5291730419461649</v>
      </c>
      <c r="BP213" s="73">
        <v>0.13425346190669044</v>
      </c>
      <c r="BQ213" s="73">
        <v>2.5125749382679303</v>
      </c>
      <c r="BR213" s="73">
        <v>3.5957511863374902</v>
      </c>
      <c r="BS213" s="73">
        <v>3.1456521668029866</v>
      </c>
      <c r="BT213" s="73">
        <v>8.4327159206601561E-3</v>
      </c>
      <c r="BU213" s="73">
        <v>1.109102465385911</v>
      </c>
      <c r="BV213" s="73">
        <v>3.9553858201038183</v>
      </c>
      <c r="BW213" s="73">
        <v>0.85441778460048934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234</v>
      </c>
      <c r="F214" s="199"/>
      <c r="G214" s="31">
        <f t="shared" si="50"/>
        <v>0.46246959438615926</v>
      </c>
      <c r="H214" s="31">
        <f t="shared" ref="H214:K214" si="61">H206*H207</f>
        <v>0.47143809066109155</v>
      </c>
      <c r="I214" s="31">
        <f t="shared" si="61"/>
        <v>0.4755748227986405</v>
      </c>
      <c r="J214" s="31">
        <f t="shared" si="61"/>
        <v>0.46358236181053647</v>
      </c>
      <c r="K214" s="31">
        <f t="shared" si="61"/>
        <v>0.4539328761821414</v>
      </c>
      <c r="L214" s="31">
        <f t="shared" ref="L214:M214" si="62">L206*L207</f>
        <v>0.44257545787407176</v>
      </c>
      <c r="M214" s="31">
        <f t="shared" si="62"/>
        <v>0.33880445355869493</v>
      </c>
      <c r="N214" s="168"/>
      <c r="O214" s="72">
        <v>212</v>
      </c>
      <c r="P214" s="72">
        <v>0</v>
      </c>
      <c r="Q214" s="116">
        <v>-0.89815383438437202</v>
      </c>
      <c r="R214" s="116">
        <v>0.14800107810624019</v>
      </c>
      <c r="S214" s="116">
        <v>0.54020768276460274</v>
      </c>
      <c r="T214" s="116">
        <v>0.12389803342403584</v>
      </c>
      <c r="U214" s="116">
        <v>7.4582162635671537E-2</v>
      </c>
      <c r="V214" s="116">
        <v>-2.0310125502638922E-2</v>
      </c>
      <c r="W214" s="116">
        <v>0.11428278339827504</v>
      </c>
      <c r="X214" s="145">
        <v>0.46246959438615926</v>
      </c>
      <c r="Y214" s="116">
        <v>0.63410289290114574</v>
      </c>
      <c r="Z214" s="116">
        <v>1.0253489975587884</v>
      </c>
      <c r="AA214" s="116">
        <v>0.55726357851244823</v>
      </c>
      <c r="AB214" s="116">
        <v>-0.31520097276854547</v>
      </c>
      <c r="AC214" s="116">
        <v>-1.1973393005784245E-2</v>
      </c>
      <c r="AD214" s="116">
        <v>1.0632670346841698E-2</v>
      </c>
      <c r="AE214" s="116">
        <v>-0.11829114857768558</v>
      </c>
      <c r="AF214" s="116">
        <v>0.14296600008762861</v>
      </c>
      <c r="AG214" s="116">
        <v>0.18696453169918648</v>
      </c>
      <c r="AH214" s="116">
        <v>0.47416015720507326</v>
      </c>
      <c r="AI214" s="116">
        <v>0.25209717782390928</v>
      </c>
      <c r="AJ214" s="116">
        <v>0.17833443209063796</v>
      </c>
      <c r="AK214" s="116">
        <v>0.41630235371078533</v>
      </c>
      <c r="AL214" s="73">
        <v>4.565682396708072E-2</v>
      </c>
      <c r="AM214" s="73">
        <v>0.47381134746610543</v>
      </c>
      <c r="AN214" s="73">
        <v>0.31013637126894644</v>
      </c>
      <c r="AO214" s="73">
        <v>0.50681708600807407</v>
      </c>
      <c r="AP214" s="73">
        <v>0.26774631710912483</v>
      </c>
      <c r="AQ214" s="73">
        <v>0.1659126896592156</v>
      </c>
      <c r="AR214" s="73">
        <v>-0.80755891632026178</v>
      </c>
      <c r="AS214" s="73">
        <v>-0.52332162466802945</v>
      </c>
      <c r="AT214" s="73">
        <v>0.31324947428657945</v>
      </c>
      <c r="AU214" s="73">
        <v>9.2763559483292651E-2</v>
      </c>
      <c r="AV214" s="73">
        <v>-0.10817237470486267</v>
      </c>
      <c r="AW214" s="73">
        <v>0.30060883038053832</v>
      </c>
      <c r="AX214" s="73">
        <v>0.26970619428591752</v>
      </c>
      <c r="AY214" s="73">
        <v>-0.17409595216203569</v>
      </c>
      <c r="AZ214" s="73">
        <v>0.12607074062536788</v>
      </c>
      <c r="BA214" s="73">
        <v>0.10579728065626454</v>
      </c>
      <c r="BB214" s="73">
        <v>1.8368905866356536E-2</v>
      </c>
      <c r="BC214" s="73">
        <v>0.2820027249903771</v>
      </c>
      <c r="BD214" s="73">
        <v>8.7192920574460681E-2</v>
      </c>
      <c r="BE214" s="73">
        <v>0.4652949729936377</v>
      </c>
      <c r="BF214" s="73">
        <v>-4.2690898897986301E-2</v>
      </c>
      <c r="BG214" s="73">
        <v>0.46445356928840581</v>
      </c>
      <c r="BH214" s="73">
        <v>0.37974274495938948</v>
      </c>
      <c r="BI214" s="73">
        <v>2.2103520255811655E-2</v>
      </c>
      <c r="BJ214" s="73">
        <v>1.2774129772086871E-2</v>
      </c>
      <c r="BK214" s="73">
        <v>5.6177880136365634E-2</v>
      </c>
      <c r="BL214" s="73">
        <v>5.5595211443519317E-2</v>
      </c>
      <c r="BM214" s="73">
        <v>1.9906456037401456E-2</v>
      </c>
      <c r="BN214" s="73">
        <v>0.36215745433092622</v>
      </c>
      <c r="BO214" s="73">
        <v>0.45779375788442989</v>
      </c>
      <c r="BP214" s="73">
        <v>1.6528720324652375E-2</v>
      </c>
      <c r="BQ214" s="73">
        <v>0.47403154408784781</v>
      </c>
      <c r="BR214" s="73">
        <v>-0.80092106262861296</v>
      </c>
      <c r="BS214" s="73">
        <v>0.38628750212831786</v>
      </c>
      <c r="BT214" s="73">
        <v>2.2998901788391431E-2</v>
      </c>
      <c r="BU214" s="73">
        <v>0.14690867057213955</v>
      </c>
      <c r="BV214" s="73">
        <v>0.44683589649325134</v>
      </c>
      <c r="BW214" s="73">
        <v>5.7743741529965517E-2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235</v>
      </c>
      <c r="F215" s="199"/>
      <c r="G215" s="31">
        <f t="shared" si="50"/>
        <v>0.45707524468959737</v>
      </c>
      <c r="H215" s="31">
        <f t="shared" ref="H215:K215" si="63">H206*H208</f>
        <v>0.46858380813090772</v>
      </c>
      <c r="I215" s="31">
        <f t="shared" si="63"/>
        <v>0.47605432262648401</v>
      </c>
      <c r="J215" s="31">
        <f t="shared" si="63"/>
        <v>0.46725208360131448</v>
      </c>
      <c r="K215" s="31">
        <f t="shared" si="63"/>
        <v>0.45844984457614446</v>
      </c>
      <c r="L215" s="31">
        <f t="shared" ref="L215:M215" si="64">L206*L208</f>
        <v>0.44964760555097477</v>
      </c>
      <c r="M215" s="31">
        <f t="shared" si="64"/>
        <v>0.3462856666137491</v>
      </c>
      <c r="N215" s="168"/>
      <c r="O215" s="72">
        <v>213</v>
      </c>
      <c r="P215" s="72">
        <v>0</v>
      </c>
      <c r="Q215" s="116">
        <v>-0.91821801726774921</v>
      </c>
      <c r="R215" s="116">
        <v>0.17246261668054558</v>
      </c>
      <c r="S215" s="116">
        <v>0.54260055927058481</v>
      </c>
      <c r="T215" s="116">
        <v>0.10286156530823455</v>
      </c>
      <c r="U215" s="116">
        <v>9.0857203210019596E-2</v>
      </c>
      <c r="V215" s="116">
        <v>-2.6661299699199052E-2</v>
      </c>
      <c r="W215" s="116">
        <v>0.16126306253594716</v>
      </c>
      <c r="X215" s="145">
        <v>0.45707524468959737</v>
      </c>
      <c r="Y215" s="116">
        <v>0.58768547425828077</v>
      </c>
      <c r="Z215" s="116">
        <v>1.2043661357057001</v>
      </c>
      <c r="AA215" s="116">
        <v>0.56905182965349732</v>
      </c>
      <c r="AB215" s="116">
        <v>-0.24725132617937667</v>
      </c>
      <c r="AC215" s="116">
        <v>-2.5698384815745851E-2</v>
      </c>
      <c r="AD215" s="116">
        <v>1.6869918569982319E-2</v>
      </c>
      <c r="AE215" s="116">
        <v>-0.22050659281726726</v>
      </c>
      <c r="AF215" s="116">
        <v>0.17959274826071775</v>
      </c>
      <c r="AG215" s="116">
        <v>0.17410570433556918</v>
      </c>
      <c r="AH215" s="116">
        <v>0.48727908034421052</v>
      </c>
      <c r="AI215" s="116">
        <v>0.30099977423684815</v>
      </c>
      <c r="AJ215" s="116">
        <v>0.18507193163834454</v>
      </c>
      <c r="AK215" s="116">
        <v>0.4288392824484622</v>
      </c>
      <c r="AL215" s="73">
        <v>8.2124605973473014E-2</v>
      </c>
      <c r="AM215" s="73">
        <v>0.50269478365558695</v>
      </c>
      <c r="AN215" s="73">
        <v>0.14299417153594829</v>
      </c>
      <c r="AO215" s="73">
        <v>0.43756004669692966</v>
      </c>
      <c r="AP215" s="73">
        <v>0.25939257348559541</v>
      </c>
      <c r="AQ215" s="73">
        <v>0.14675976674951277</v>
      </c>
      <c r="AR215" s="73">
        <v>-0.77662344559275087</v>
      </c>
      <c r="AS215" s="73">
        <v>-0.46186369020009749</v>
      </c>
      <c r="AT215" s="73">
        <v>0.41972598983329384</v>
      </c>
      <c r="AU215" s="73">
        <v>9.5547507359085043E-2</v>
      </c>
      <c r="AV215" s="73">
        <v>-2.83896657426005E-2</v>
      </c>
      <c r="AW215" s="73">
        <v>0.32136974382111311</v>
      </c>
      <c r="AX215" s="73">
        <v>0.28166493523124875</v>
      </c>
      <c r="AY215" s="73">
        <v>-0.13762658229806496</v>
      </c>
      <c r="AZ215" s="73">
        <v>0.18138009077887604</v>
      </c>
      <c r="BA215" s="73">
        <v>0.15066504040689249</v>
      </c>
      <c r="BB215" s="73">
        <v>3.6986785487305926E-2</v>
      </c>
      <c r="BC215" s="73">
        <v>0.28184621852492886</v>
      </c>
      <c r="BD215" s="73">
        <v>9.4247926539895679E-2</v>
      </c>
      <c r="BE215" s="73">
        <v>0.50274102381673702</v>
      </c>
      <c r="BF215" s="73">
        <v>-2.8919327442897547E-2</v>
      </c>
      <c r="BG215" s="73">
        <v>0.53632181053909145</v>
      </c>
      <c r="BH215" s="73">
        <v>0.39060927137212031</v>
      </c>
      <c r="BI215" s="73">
        <v>0.12300006962030176</v>
      </c>
      <c r="BJ215" s="73">
        <v>1.4632701379604303E-2</v>
      </c>
      <c r="BK215" s="73">
        <v>8.0038774871275628E-2</v>
      </c>
      <c r="BL215" s="73">
        <v>6.9454195401246047E-2</v>
      </c>
      <c r="BM215" s="73">
        <v>2.1116472141844037E-2</v>
      </c>
      <c r="BN215" s="73">
        <v>0.33031855333769178</v>
      </c>
      <c r="BO215" s="73">
        <v>0.40114818477266095</v>
      </c>
      <c r="BP215" s="73">
        <v>6.5258158467289495E-2</v>
      </c>
      <c r="BQ215" s="73">
        <v>0.42588983214466747</v>
      </c>
      <c r="BR215" s="73">
        <v>-0.85527981792761432</v>
      </c>
      <c r="BS215" s="73">
        <v>0.56822120325261516</v>
      </c>
      <c r="BT215" s="73">
        <v>3.9183965966842774E-2</v>
      </c>
      <c r="BU215" s="73">
        <v>0.17821626549550473</v>
      </c>
      <c r="BV215" s="73">
        <v>0.47108584896807015</v>
      </c>
      <c r="BW215" s="73">
        <v>7.6296392989171902E-2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236</v>
      </c>
      <c r="F216" s="199"/>
      <c r="G216" s="31">
        <f t="shared" si="50"/>
        <v>0.52174979038445668</v>
      </c>
      <c r="H216" s="31">
        <f t="shared" ref="H216:K216" si="65">H206*H209</f>
        <v>0.53518240176253173</v>
      </c>
      <c r="I216" s="31">
        <f t="shared" si="65"/>
        <v>0.53639145358377482</v>
      </c>
      <c r="J216" s="31">
        <f t="shared" si="65"/>
        <v>0.52533121346464995</v>
      </c>
      <c r="K216" s="31">
        <f t="shared" si="65"/>
        <v>0.51860205885720401</v>
      </c>
      <c r="L216" s="31">
        <f t="shared" ref="L216:M216" si="66">L206*L209</f>
        <v>0.51329262549831089</v>
      </c>
      <c r="M216" s="31">
        <f t="shared" si="66"/>
        <v>0.39499704079876957</v>
      </c>
      <c r="N216" s="168"/>
      <c r="O216" s="72">
        <v>214</v>
      </c>
      <c r="P216" s="72">
        <v>0</v>
      </c>
      <c r="Q216" s="116">
        <v>-0.88880447767979787</v>
      </c>
      <c r="R216" s="116">
        <v>0.16979203866992976</v>
      </c>
      <c r="S216" s="116">
        <v>0.59356129494106069</v>
      </c>
      <c r="T216" s="116">
        <v>0.11813738371736765</v>
      </c>
      <c r="U216" s="116">
        <v>8.2055343343758913E-2</v>
      </c>
      <c r="V216" s="116">
        <v>1.9245903038448451E-2</v>
      </c>
      <c r="W216" s="116">
        <v>0.18691762262590145</v>
      </c>
      <c r="X216" s="145">
        <v>0.52174979038445668</v>
      </c>
      <c r="Y216" s="116">
        <v>0.67059894083486982</v>
      </c>
      <c r="Z216" s="116">
        <v>1.2636806388835586</v>
      </c>
      <c r="AA216" s="116">
        <v>0.65509886163024067</v>
      </c>
      <c r="AB216" s="116">
        <v>-0.24024748633418933</v>
      </c>
      <c r="AC216" s="116">
        <v>-1.3897497805984977E-2</v>
      </c>
      <c r="AD216" s="116">
        <v>5.8284115409622042E-2</v>
      </c>
      <c r="AE216" s="116">
        <v>-0.12082697580493811</v>
      </c>
      <c r="AF216" s="116">
        <v>0.19080107292259552</v>
      </c>
      <c r="AG216" s="116">
        <v>0.16880155320321905</v>
      </c>
      <c r="AH216" s="116">
        <v>0.5385901265862727</v>
      </c>
      <c r="AI216" s="116">
        <v>0.38279289837283204</v>
      </c>
      <c r="AJ216" s="116">
        <v>0.16195382608532971</v>
      </c>
      <c r="AK216" s="116">
        <v>0.45822202781961119</v>
      </c>
      <c r="AL216" s="73">
        <v>0.10232257326291998</v>
      </c>
      <c r="AM216" s="73">
        <v>0.54907254829777952</v>
      </c>
      <c r="AN216" s="73">
        <v>0.35911863970959129</v>
      </c>
      <c r="AO216" s="73">
        <v>0.48954254505380418</v>
      </c>
      <c r="AP216" s="73">
        <v>0.29696756105683403</v>
      </c>
      <c r="AQ216" s="73">
        <v>0.16708611297947115</v>
      </c>
      <c r="AR216" s="73">
        <v>-0.81549466086535316</v>
      </c>
      <c r="AS216" s="73">
        <v>-0.46428489810451007</v>
      </c>
      <c r="AT216" s="73">
        <v>0.46091361881681669</v>
      </c>
      <c r="AU216" s="73">
        <v>9.6180312405841975E-2</v>
      </c>
      <c r="AV216" s="73">
        <v>-2.109711090339671E-2</v>
      </c>
      <c r="AW216" s="73">
        <v>0.32313842584054775</v>
      </c>
      <c r="AX216" s="73">
        <v>0.30468628143864512</v>
      </c>
      <c r="AY216" s="73">
        <v>-0.12025904731286678</v>
      </c>
      <c r="AZ216" s="73">
        <v>0.1645826536895999</v>
      </c>
      <c r="BA216" s="73">
        <v>0.19789922765825885</v>
      </c>
      <c r="BB216" s="73">
        <v>4.518851009124171E-2</v>
      </c>
      <c r="BC216" s="73">
        <v>0.29300904201924355</v>
      </c>
      <c r="BD216" s="73">
        <v>0.1081318402720613</v>
      </c>
      <c r="BE216" s="73">
        <v>0.51936397054080874</v>
      </c>
      <c r="BF216" s="73">
        <v>1.5390618849282126E-2</v>
      </c>
      <c r="BG216" s="73">
        <v>0.53921967655923753</v>
      </c>
      <c r="BH216" s="73">
        <v>0.42134550928629499</v>
      </c>
      <c r="BI216" s="73">
        <v>0.14230105491815612</v>
      </c>
      <c r="BJ216" s="73">
        <v>1.6264437817602884E-2</v>
      </c>
      <c r="BK216" s="73">
        <v>8.1087522606935691E-2</v>
      </c>
      <c r="BL216" s="73">
        <v>8.3605348160978032E-2</v>
      </c>
      <c r="BM216" s="73">
        <v>2.1886862037135479E-2</v>
      </c>
      <c r="BN216" s="73">
        <v>0.42768446689943063</v>
      </c>
      <c r="BO216" s="73">
        <v>0.44400180218958657</v>
      </c>
      <c r="BP216" s="73">
        <v>7.6443052836836001E-2</v>
      </c>
      <c r="BQ216" s="73">
        <v>0.48618569703537678</v>
      </c>
      <c r="BR216" s="73">
        <v>-0.85680506540660828</v>
      </c>
      <c r="BS216" s="73">
        <v>0.64142751733756975</v>
      </c>
      <c r="BT216" s="73">
        <v>3.2515184149251287E-2</v>
      </c>
      <c r="BU216" s="73">
        <v>0.22193850533566864</v>
      </c>
      <c r="BV216" s="73">
        <v>0.4477366651360955</v>
      </c>
      <c r="BW216" s="73">
        <v>7.6928499530864336E-2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237</v>
      </c>
      <c r="F217" s="199"/>
      <c r="G217" s="31">
        <f t="shared" si="50"/>
        <v>4.7050050061677053</v>
      </c>
      <c r="H217" s="31">
        <f t="shared" ref="H217:K217" si="67">H207*H208</f>
        <v>4.6784500511184683</v>
      </c>
      <c r="I217" s="31">
        <f t="shared" si="67"/>
        <v>4.6454409855287544</v>
      </c>
      <c r="J217" s="31">
        <f t="shared" si="67"/>
        <v>4.6136034433574729</v>
      </c>
      <c r="K217" s="31">
        <f t="shared" si="67"/>
        <v>4.6043084858476737</v>
      </c>
      <c r="L217" s="31">
        <f t="shared" ref="L217:M217" si="68">L207*L208</f>
        <v>4.5769866716880969</v>
      </c>
      <c r="M217" s="31">
        <f t="shared" si="68"/>
        <v>4.5496626984055251</v>
      </c>
      <c r="N217" s="168"/>
      <c r="O217" s="72">
        <v>215</v>
      </c>
      <c r="P217" s="72">
        <v>0</v>
      </c>
      <c r="Q217" s="116">
        <v>8.0788978308437436</v>
      </c>
      <c r="R217" s="116">
        <v>3.3182979190273576</v>
      </c>
      <c r="S217" s="116">
        <v>13.468537412276033</v>
      </c>
      <c r="T217" s="116">
        <v>0.24737964981765823</v>
      </c>
      <c r="U217" s="116">
        <v>0.25533278900271406</v>
      </c>
      <c r="V217" s="116">
        <v>6.9384630751893901E-3</v>
      </c>
      <c r="W217" s="116">
        <v>0.82995025927671184</v>
      </c>
      <c r="X217" s="145">
        <v>4.7050050061677053</v>
      </c>
      <c r="Y217" s="116">
        <v>14.455442142448179</v>
      </c>
      <c r="Z217" s="116">
        <v>12.703192498627979</v>
      </c>
      <c r="AA217" s="116">
        <v>2.6990353214172935</v>
      </c>
      <c r="AB217" s="116">
        <v>0.7412345837088572</v>
      </c>
      <c r="AC217" s="116">
        <v>4.9084920923372737E-3</v>
      </c>
      <c r="AD217" s="116">
        <v>5.4532209240994896E-3</v>
      </c>
      <c r="AE217" s="116">
        <v>0.22200865819899715</v>
      </c>
      <c r="AF217" s="116">
        <v>2.0073989901809486</v>
      </c>
      <c r="AG217" s="116">
        <v>0.92706282745546498</v>
      </c>
      <c r="AH217" s="116">
        <v>8.9625071237328946</v>
      </c>
      <c r="AI217" s="116">
        <v>0.64584787987337122</v>
      </c>
      <c r="AJ217" s="116">
        <v>1.2268096640802741</v>
      </c>
      <c r="AK217" s="116">
        <v>8.2031918861510125</v>
      </c>
      <c r="AL217" s="73">
        <v>0.14544730714125165</v>
      </c>
      <c r="AM217" s="73">
        <v>3.0519625052572228</v>
      </c>
      <c r="AN217" s="73">
        <v>0.49396246678601108</v>
      </c>
      <c r="AO217" s="73">
        <v>8.6023200480108706</v>
      </c>
      <c r="AP217" s="73">
        <v>14.974316105878843</v>
      </c>
      <c r="AQ217" s="73">
        <v>5.2499186013335457</v>
      </c>
      <c r="AR217" s="73">
        <v>8.9686064125639184</v>
      </c>
      <c r="AS217" s="73">
        <v>2.486366437034631</v>
      </c>
      <c r="AT217" s="73">
        <v>2.0104891436528356</v>
      </c>
      <c r="AU217" s="73">
        <v>0.70202279615903918</v>
      </c>
      <c r="AV217" s="73">
        <v>4.8989349522835485E-2</v>
      </c>
      <c r="AW217" s="73">
        <v>3.4409754594986115</v>
      </c>
      <c r="AX217" s="73">
        <v>2.4380034282888752</v>
      </c>
      <c r="AY217" s="73">
        <v>0.68238259284569547</v>
      </c>
      <c r="AZ217" s="73">
        <v>0.29300381609347897</v>
      </c>
      <c r="BA217" s="73">
        <v>0.19201390792468559</v>
      </c>
      <c r="BB217" s="73">
        <v>3.0596111124329053E-2</v>
      </c>
      <c r="BC217" s="73">
        <v>3.5793310658356945</v>
      </c>
      <c r="BD217" s="73">
        <v>1.003455213748387</v>
      </c>
      <c r="BE217" s="73">
        <v>6.0275088365651399</v>
      </c>
      <c r="BF217" s="73">
        <v>1.375138374879561E-2</v>
      </c>
      <c r="BG217" s="73">
        <v>3.0006369483783266</v>
      </c>
      <c r="BH217" s="73">
        <v>2.2681801857549844</v>
      </c>
      <c r="BI217" s="73">
        <v>2.6633140520594692E-2</v>
      </c>
      <c r="BJ217" s="73">
        <v>3.4016299177443172</v>
      </c>
      <c r="BK217" s="73">
        <v>0.403483429200301</v>
      </c>
      <c r="BL217" s="73">
        <v>0.50198575755199304</v>
      </c>
      <c r="BM217" s="73">
        <v>7.6497376630125293</v>
      </c>
      <c r="BN217" s="73">
        <v>5.1368063979344436</v>
      </c>
      <c r="BO217" s="73">
        <v>8.4382840696383106</v>
      </c>
      <c r="BP217" s="73">
        <v>4.9562532443097669E-2</v>
      </c>
      <c r="BQ217" s="73">
        <v>4.2918958720142095</v>
      </c>
      <c r="BR217" s="73">
        <v>6.710478918314509</v>
      </c>
      <c r="BS217" s="73">
        <v>3.3563992260641582</v>
      </c>
      <c r="BT217" s="73">
        <v>1.4376081267062843E-2</v>
      </c>
      <c r="BU217" s="73">
        <v>1.1790470065615037</v>
      </c>
      <c r="BV217" s="73">
        <v>8.3065683112975748</v>
      </c>
      <c r="BW217" s="73">
        <v>1.2721393284548757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238</v>
      </c>
      <c r="F218" s="199"/>
      <c r="G218" s="31">
        <f t="shared" si="50"/>
        <v>5.370746729880139</v>
      </c>
      <c r="H218" s="31">
        <f t="shared" ref="H218:K218" si="69">H207*H209</f>
        <v>5.3433859459867019</v>
      </c>
      <c r="I218" s="31">
        <f t="shared" si="69"/>
        <v>5.2342237520663755</v>
      </c>
      <c r="J218" s="31">
        <f t="shared" si="69"/>
        <v>5.1870713484322923</v>
      </c>
      <c r="K218" s="31">
        <f t="shared" si="69"/>
        <v>5.2084298612466995</v>
      </c>
      <c r="L218" s="31">
        <f t="shared" ref="L218:M218" si="70">L207*L209</f>
        <v>5.2248326835918713</v>
      </c>
      <c r="M218" s="31">
        <f t="shared" si="70"/>
        <v>5.189655465893817</v>
      </c>
      <c r="N218" s="168"/>
      <c r="O218" s="72">
        <v>216</v>
      </c>
      <c r="P218" s="72">
        <v>0</v>
      </c>
      <c r="Q218" s="116">
        <v>7.8201041928343029</v>
      </c>
      <c r="R218" s="116">
        <v>3.2669141836660796</v>
      </c>
      <c r="S218" s="116">
        <v>14.733494779547444</v>
      </c>
      <c r="T218" s="116">
        <v>0.28411763448088562</v>
      </c>
      <c r="U218" s="116">
        <v>0.23059723311213218</v>
      </c>
      <c r="V218" s="116">
        <v>-5.0086450806057859E-3</v>
      </c>
      <c r="W218" s="116">
        <v>0.96198302898515853</v>
      </c>
      <c r="X218" s="145">
        <v>5.370746729880139</v>
      </c>
      <c r="Y218" s="116">
        <v>16.494884788942695</v>
      </c>
      <c r="Z218" s="116">
        <v>13.328819149436551</v>
      </c>
      <c r="AA218" s="116">
        <v>3.1071597953334389</v>
      </c>
      <c r="AB218" s="116">
        <v>0.72023777696880109</v>
      </c>
      <c r="AC218" s="116">
        <v>2.6544764806446077E-3</v>
      </c>
      <c r="AD218" s="116">
        <v>1.8840408528107883E-2</v>
      </c>
      <c r="AE218" s="116">
        <v>0.12165003517571217</v>
      </c>
      <c r="AF218" s="116">
        <v>2.1326801044006087</v>
      </c>
      <c r="AG218" s="116">
        <v>0.89881974739801829</v>
      </c>
      <c r="AH218" s="116">
        <v>9.9062694070343174</v>
      </c>
      <c r="AI218" s="116">
        <v>0.82134939294054532</v>
      </c>
      <c r="AJ218" s="116">
        <v>1.0735637609517075</v>
      </c>
      <c r="AK218" s="116">
        <v>8.7652493008665555</v>
      </c>
      <c r="AL218" s="73">
        <v>0.18121904591739948</v>
      </c>
      <c r="AM218" s="73">
        <v>3.3335313684475589</v>
      </c>
      <c r="AN218" s="73">
        <v>1.2405479694337813</v>
      </c>
      <c r="AO218" s="73">
        <v>9.6242828417728905</v>
      </c>
      <c r="AP218" s="73">
        <v>17.143459709357689</v>
      </c>
      <c r="AQ218" s="73">
        <v>5.9770365678804556</v>
      </c>
      <c r="AR218" s="73">
        <v>9.4174991578658993</v>
      </c>
      <c r="AS218" s="73">
        <v>2.499400607501693</v>
      </c>
      <c r="AT218" s="73">
        <v>2.2077780486288243</v>
      </c>
      <c r="AU218" s="73">
        <v>0.70667224835959008</v>
      </c>
      <c r="AV218" s="73">
        <v>3.640528033472553E-2</v>
      </c>
      <c r="AW218" s="73">
        <v>3.4599131209976943</v>
      </c>
      <c r="AX218" s="73">
        <v>2.6372689880269999</v>
      </c>
      <c r="AY218" s="73">
        <v>0.59627056887004459</v>
      </c>
      <c r="AZ218" s="73">
        <v>0.26586901234179156</v>
      </c>
      <c r="BA218" s="73">
        <v>0.25221115645219677</v>
      </c>
      <c r="BB218" s="73">
        <v>3.7380720116080637E-2</v>
      </c>
      <c r="BC218" s="73">
        <v>3.7210943334954565</v>
      </c>
      <c r="BD218" s="73">
        <v>1.1512768808476304</v>
      </c>
      <c r="BE218" s="73">
        <v>6.2268061954884839</v>
      </c>
      <c r="BF218" s="73">
        <v>-7.3183688779008584E-3</v>
      </c>
      <c r="BG218" s="73">
        <v>3.0168500571511361</v>
      </c>
      <c r="BH218" s="73">
        <v>2.4466586063431293</v>
      </c>
      <c r="BI218" s="73">
        <v>3.0812372737377455E-2</v>
      </c>
      <c r="BJ218" s="73">
        <v>3.7809558768666802</v>
      </c>
      <c r="BK218" s="73">
        <v>0.40877027090209767</v>
      </c>
      <c r="BL218" s="73">
        <v>0.60426434702076681</v>
      </c>
      <c r="BM218" s="73">
        <v>7.9288221880046184</v>
      </c>
      <c r="BN218" s="73">
        <v>6.6509503740173086</v>
      </c>
      <c r="BO218" s="73">
        <v>9.339724013534731</v>
      </c>
      <c r="BP218" s="73">
        <v>5.8057281652748392E-2</v>
      </c>
      <c r="BQ218" s="73">
        <v>4.8995261888048143</v>
      </c>
      <c r="BR218" s="73">
        <v>6.7224459270506696</v>
      </c>
      <c r="BS218" s="73">
        <v>3.788818175816929</v>
      </c>
      <c r="BT218" s="73">
        <v>1.1929393010873266E-2</v>
      </c>
      <c r="BU218" s="73">
        <v>1.4683055423095197</v>
      </c>
      <c r="BV218" s="73">
        <v>7.8948565374495603</v>
      </c>
      <c r="BW218" s="73">
        <v>1.2826788514907115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239</v>
      </c>
      <c r="F219" s="199"/>
      <c r="G219" s="31">
        <f t="shared" si="50"/>
        <v>5.3081011282139485</v>
      </c>
      <c r="H219" s="31">
        <f t="shared" ref="H219:K219" si="71">H208*H209</f>
        <v>5.3110348622287633</v>
      </c>
      <c r="I219" s="31">
        <f t="shared" si="71"/>
        <v>5.2395011748139479</v>
      </c>
      <c r="J219" s="31">
        <f t="shared" si="71"/>
        <v>5.2281322479093992</v>
      </c>
      <c r="K219" s="31">
        <f t="shared" si="71"/>
        <v>5.2602575967998142</v>
      </c>
      <c r="L219" s="31">
        <f t="shared" ref="L219:M219" si="72">L208*L209</f>
        <v>5.3083230526759726</v>
      </c>
      <c r="M219" s="31">
        <f t="shared" si="72"/>
        <v>5.3042493498137988</v>
      </c>
      <c r="N219" s="168"/>
      <c r="O219" s="72">
        <v>217</v>
      </c>
      <c r="P219" s="72">
        <v>0</v>
      </c>
      <c r="Q219" s="116">
        <v>7.9948003247053423</v>
      </c>
      <c r="R219" s="116">
        <v>3.806868002551969</v>
      </c>
      <c r="S219" s="116">
        <v>14.798757519478434</v>
      </c>
      <c r="T219" s="116">
        <v>0.23587771174992037</v>
      </c>
      <c r="U219" s="116">
        <v>0.28091729883033056</v>
      </c>
      <c r="V219" s="116">
        <v>-6.5748972138847317E-3</v>
      </c>
      <c r="W219" s="116">
        <v>1.357442693893077</v>
      </c>
      <c r="X219" s="145">
        <v>5.3081011282139485</v>
      </c>
      <c r="Y219" s="116">
        <v>15.287430949375462</v>
      </c>
      <c r="Z219" s="116">
        <v>15.655916620337505</v>
      </c>
      <c r="AA219" s="116">
        <v>3.1728880815791243</v>
      </c>
      <c r="AB219" s="116">
        <v>0.56497206831524449</v>
      </c>
      <c r="AC219" s="116">
        <v>5.6972787956594603E-3</v>
      </c>
      <c r="AD219" s="116">
        <v>2.9892411532234674E-2</v>
      </c>
      <c r="AE219" s="116">
        <v>0.22676789510654219</v>
      </c>
      <c r="AF219" s="116">
        <v>2.6790557256655276</v>
      </c>
      <c r="AG219" s="116">
        <v>0.83700177658953945</v>
      </c>
      <c r="AH219" s="116">
        <v>10.180353142185147</v>
      </c>
      <c r="AI219" s="116">
        <v>0.98067730856298829</v>
      </c>
      <c r="AJ219" s="116">
        <v>1.1141231485531444</v>
      </c>
      <c r="AK219" s="116">
        <v>9.0292144331157917</v>
      </c>
      <c r="AL219" s="73">
        <v>0.32596535299051221</v>
      </c>
      <c r="AM219" s="73">
        <v>3.5367427121207453</v>
      </c>
      <c r="AN219" s="73">
        <v>0.5719778316034887</v>
      </c>
      <c r="AO219" s="73">
        <v>8.3091153908010043</v>
      </c>
      <c r="AP219" s="73">
        <v>16.608580018841117</v>
      </c>
      <c r="AQ219" s="73">
        <v>5.2870488348853106</v>
      </c>
      <c r="AR219" s="73">
        <v>9.056739387108836</v>
      </c>
      <c r="AS219" s="73">
        <v>2.2058755714545204</v>
      </c>
      <c r="AT219" s="73">
        <v>2.95822308689714</v>
      </c>
      <c r="AU219" s="73">
        <v>0.72788034683770475</v>
      </c>
      <c r="AV219" s="73">
        <v>9.5545072648022828E-3</v>
      </c>
      <c r="AW219" s="73">
        <v>3.6988647071038367</v>
      </c>
      <c r="AX219" s="73">
        <v>2.7542051848928999</v>
      </c>
      <c r="AY219" s="73">
        <v>0.47136466700919782</v>
      </c>
      <c r="AZ219" s="73">
        <v>0.38251021097071908</v>
      </c>
      <c r="BA219" s="73">
        <v>0.35917184111186568</v>
      </c>
      <c r="BB219" s="73">
        <v>7.5268101777731675E-2</v>
      </c>
      <c r="BC219" s="73">
        <v>3.7190291927357184</v>
      </c>
      <c r="BD219" s="73">
        <v>1.2444296873912672</v>
      </c>
      <c r="BE219" s="73">
        <v>6.7279276663732341</v>
      </c>
      <c r="BF219" s="73">
        <v>-4.9575509392215831E-3</v>
      </c>
      <c r="BG219" s="73">
        <v>3.4836689644892114</v>
      </c>
      <c r="BH219" s="73">
        <v>2.5166709521263413</v>
      </c>
      <c r="BI219" s="73">
        <v>0.1714624615446779</v>
      </c>
      <c r="BJ219" s="73">
        <v>4.3310659326902776</v>
      </c>
      <c r="BK219" s="73">
        <v>0.5823906421421613</v>
      </c>
      <c r="BL219" s="73">
        <v>0.75489764212199861</v>
      </c>
      <c r="BM219" s="73">
        <v>8.4107765106987955</v>
      </c>
      <c r="BN219" s="73">
        <v>6.0662352233642034</v>
      </c>
      <c r="BO219" s="73">
        <v>8.1840638273904158</v>
      </c>
      <c r="BP219" s="73">
        <v>0.22921987981273417</v>
      </c>
      <c r="BQ219" s="73">
        <v>4.4019399387307097</v>
      </c>
      <c r="BR219" s="73">
        <v>7.1787003698543081</v>
      </c>
      <c r="BS219" s="73">
        <v>5.5732758914186222</v>
      </c>
      <c r="BT219" s="73">
        <v>2.0324489144915969E-2</v>
      </c>
      <c r="BU219" s="73">
        <v>1.7812150184032765</v>
      </c>
      <c r="BV219" s="73">
        <v>8.3233133765959995</v>
      </c>
      <c r="BW219" s="73">
        <v>1.6947943991722392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226</v>
      </c>
      <c r="F220" s="199"/>
      <c r="G220" s="31">
        <f t="shared" si="50"/>
        <v>-2.9107026578962012</v>
      </c>
      <c r="H220" s="31">
        <f t="shared" ref="H220:K220" si="73">LN(H156/H198)</f>
        <v>-2.9058667933483329</v>
      </c>
      <c r="I220" s="31">
        <f t="shared" si="73"/>
        <v>-2.9016545107227252</v>
      </c>
      <c r="J220" s="31">
        <f t="shared" si="73"/>
        <v>-2.8979524687382319</v>
      </c>
      <c r="K220" s="31">
        <f t="shared" si="73"/>
        <v>-2.8946732309866419</v>
      </c>
      <c r="L220" s="31">
        <f t="shared" ref="L220:M220" si="74">LN(L156/L198)</f>
        <v>-2.8915860159148159</v>
      </c>
      <c r="M220" s="31">
        <f t="shared" si="74"/>
        <v>-2.8886790382216434</v>
      </c>
      <c r="N220" s="168"/>
      <c r="O220" s="72">
        <v>218</v>
      </c>
      <c r="P220" s="72">
        <v>0</v>
      </c>
      <c r="Q220" s="116">
        <v>2.0704222460799779</v>
      </c>
      <c r="R220" s="116">
        <v>-0.38135836901019887</v>
      </c>
      <c r="S220" s="116">
        <v>-3.3867213428716982</v>
      </c>
      <c r="T220" s="116">
        <v>-1.2598696018798254</v>
      </c>
      <c r="U220" s="116">
        <v>-1.6898196671023202</v>
      </c>
      <c r="V220" s="116">
        <v>-0.57490828177456887</v>
      </c>
      <c r="W220" s="116">
        <v>-0.98121490567635494</v>
      </c>
      <c r="X220" s="145">
        <v>-2.9107026578962012</v>
      </c>
      <c r="Y220" s="116">
        <v>-4.5449971768766924</v>
      </c>
      <c r="Z220" s="116">
        <v>-4.5080327573328702</v>
      </c>
      <c r="AA220" s="116">
        <v>-2.9030483686819828</v>
      </c>
      <c r="AB220" s="116">
        <v>0.1898183786908334</v>
      </c>
      <c r="AC220" s="116">
        <v>-0.57763853002780408</v>
      </c>
      <c r="AD220" s="116">
        <v>-0.75282273942520006</v>
      </c>
      <c r="AE220" s="116">
        <v>-0.44144124735150159</v>
      </c>
      <c r="AF220" s="116">
        <v>-2.091147408944523</v>
      </c>
      <c r="AG220" s="116">
        <v>-1.9364683798661271</v>
      </c>
      <c r="AH220" s="116">
        <v>-2.9855489950665093</v>
      </c>
      <c r="AI220" s="116">
        <v>-1.6542732555730684</v>
      </c>
      <c r="AJ220" s="116">
        <v>-2.3137337249568732</v>
      </c>
      <c r="AK220" s="116">
        <v>-3.521296158362512</v>
      </c>
      <c r="AL220" s="73">
        <v>-1.063369960829003</v>
      </c>
      <c r="AM220" s="73">
        <v>-2.1845601332441125</v>
      </c>
      <c r="AN220" s="73">
        <v>-0.65103445583460373</v>
      </c>
      <c r="AO220" s="73">
        <v>-3.627976644128954</v>
      </c>
      <c r="AP220" s="73">
        <v>-4.8569876898050142</v>
      </c>
      <c r="AQ220" s="73">
        <v>-3.7076290629517992</v>
      </c>
      <c r="AR220" s="73">
        <v>3.8057420885801467</v>
      </c>
      <c r="AS220" s="73">
        <v>0.69329277181780669</v>
      </c>
      <c r="AT220" s="73">
        <v>-1.2680880941443682</v>
      </c>
      <c r="AU220" s="73">
        <v>-2.0469211412245287</v>
      </c>
      <c r="AV220" s="73">
        <v>-0.38242853044363656</v>
      </c>
      <c r="AW220" s="73">
        <v>-2.9567230482396618</v>
      </c>
      <c r="AX220" s="73">
        <v>-1.6930310092121033</v>
      </c>
      <c r="AY220" s="73">
        <v>1.1515400997523743E-2</v>
      </c>
      <c r="AZ220" s="73">
        <v>-0.7071885558255856</v>
      </c>
      <c r="BA220" s="73">
        <v>-0.93727776912414562</v>
      </c>
      <c r="BB220" s="73">
        <v>-0.26388477196426241</v>
      </c>
      <c r="BC220" s="73">
        <v>-2.0918743452704813</v>
      </c>
      <c r="BD220" s="73">
        <v>-1.5368542428363623</v>
      </c>
      <c r="BE220" s="73">
        <v>-1.9959123013972808</v>
      </c>
      <c r="BF220" s="73">
        <v>-0.54800458290245868</v>
      </c>
      <c r="BG220" s="73">
        <v>-2.6605508242070446</v>
      </c>
      <c r="BH220" s="73">
        <v>-2.2958209670965721</v>
      </c>
      <c r="BI220" s="73">
        <v>-0.88402515152019945</v>
      </c>
      <c r="BJ220" s="73">
        <v>-2.5580312195508221</v>
      </c>
      <c r="BK220" s="73">
        <v>-1.5945597423423561</v>
      </c>
      <c r="BL220" s="73">
        <v>-1.3154579476357546</v>
      </c>
      <c r="BM220" s="73">
        <v>-3.7055522190069601</v>
      </c>
      <c r="BN220" s="73">
        <v>-3.346572878289237</v>
      </c>
      <c r="BO220" s="73">
        <v>-2.149567608446401</v>
      </c>
      <c r="BP220" s="73">
        <v>-0.78116442390338647</v>
      </c>
      <c r="BQ220" s="73">
        <v>-2.9024534183056043</v>
      </c>
      <c r="BR220" s="73">
        <v>1.8095916930852785</v>
      </c>
      <c r="BS220" s="73">
        <v>-2.4005894317531857</v>
      </c>
      <c r="BT220" s="73">
        <v>-0.58926712080589416</v>
      </c>
      <c r="BU220" s="73">
        <v>-1.8178792062033533</v>
      </c>
      <c r="BV220" s="73">
        <v>-3.3070267640093363</v>
      </c>
      <c r="BW220" s="73">
        <v>-1.7299509107489401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227</v>
      </c>
      <c r="F221" s="187"/>
      <c r="G221" s="20">
        <f t="shared" si="50"/>
        <v>0.94580166441591884</v>
      </c>
      <c r="H221" s="20">
        <f t="shared" ref="H221:K221" si="75">H157/H199</f>
        <v>7.7760497667185083E-2</v>
      </c>
      <c r="I221" s="20">
        <f t="shared" si="75"/>
        <v>7.7760497667185083E-2</v>
      </c>
      <c r="J221" s="20">
        <f t="shared" si="75"/>
        <v>7.7760497667185083E-2</v>
      </c>
      <c r="K221" s="20">
        <f t="shared" si="75"/>
        <v>7.7760497667185083E-2</v>
      </c>
      <c r="L221" s="20">
        <f t="shared" ref="L221:M221" si="76">L157/L199</f>
        <v>7.7760497667185083E-2</v>
      </c>
      <c r="M221" s="20">
        <f t="shared" si="76"/>
        <v>7.7760497667185083E-2</v>
      </c>
      <c r="N221" s="166"/>
      <c r="O221" s="72">
        <v>219</v>
      </c>
      <c r="P221" s="72">
        <v>0</v>
      </c>
      <c r="Q221" s="116">
        <v>0.91622957895754542</v>
      </c>
      <c r="R221" s="116">
        <v>2.9273287965059406E-2</v>
      </c>
      <c r="S221" s="116">
        <v>-0.15439810006119781</v>
      </c>
      <c r="T221" s="116">
        <v>0.3126005907975053</v>
      </c>
      <c r="U221" s="116">
        <v>0.60624066902230089</v>
      </c>
      <c r="V221" s="116">
        <v>0.57195555877157322</v>
      </c>
      <c r="W221" s="116">
        <v>0.32021130317864555</v>
      </c>
      <c r="X221" s="145">
        <v>0.94580166441591884</v>
      </c>
      <c r="Y221" s="116">
        <v>-0.5773127857109196</v>
      </c>
      <c r="Z221" s="116">
        <v>1.7026384084777773</v>
      </c>
      <c r="AA221" s="116">
        <v>0.95661087392946365</v>
      </c>
      <c r="AB221" s="116">
        <v>0.91015728483632063</v>
      </c>
      <c r="AC221" s="116">
        <v>2.7181550516277526</v>
      </c>
      <c r="AD221" s="116">
        <v>0.64147168183995351</v>
      </c>
      <c r="AE221" s="116">
        <v>0.44656488500559427</v>
      </c>
      <c r="AF221" s="116">
        <v>1.5878235778525895</v>
      </c>
      <c r="AG221" s="116">
        <v>0.72489215684136066</v>
      </c>
      <c r="AH221" s="116">
        <v>-0.11574947553912633</v>
      </c>
      <c r="AI221" s="116">
        <v>0.64943625163689533</v>
      </c>
      <c r="AJ221" s="116">
        <v>0.73695500067564168</v>
      </c>
      <c r="AK221" s="116">
        <v>2.4810581547626186E-2</v>
      </c>
      <c r="AL221" s="73">
        <v>0.2308538367387574</v>
      </c>
      <c r="AM221" s="73">
        <v>1.2762931962988744</v>
      </c>
      <c r="AN221" s="73">
        <v>0.548358575071767</v>
      </c>
      <c r="AO221" s="73">
        <v>-0.18005325074890899</v>
      </c>
      <c r="AP221" s="73">
        <v>0.43567002088575679</v>
      </c>
      <c r="AQ221" s="73">
        <v>0.14270599681993956</v>
      </c>
      <c r="AR221" s="73">
        <v>0.59821996817837553</v>
      </c>
      <c r="AS221" s="73">
        <v>1.1496722779889283</v>
      </c>
      <c r="AT221" s="73">
        <v>2.1726805260439197</v>
      </c>
      <c r="AU221" s="73">
        <v>0.27415560074969098</v>
      </c>
      <c r="AV221" s="73">
        <v>1.1432091386907877</v>
      </c>
      <c r="AW221" s="73">
        <v>0.91104989851596074</v>
      </c>
      <c r="AX221" s="73">
        <v>0.64825920671927095</v>
      </c>
      <c r="AY221" s="73">
        <v>0.81882449469912288</v>
      </c>
      <c r="AZ221" s="73">
        <v>3.7182626432740662</v>
      </c>
      <c r="BA221" s="73">
        <v>0.91144431551817306</v>
      </c>
      <c r="BB221" s="73">
        <v>0.87382786498211662</v>
      </c>
      <c r="BC221" s="73">
        <v>1.6822708836117921</v>
      </c>
      <c r="BD221" s="73">
        <v>0.1453406060375928</v>
      </c>
      <c r="BE221" s="73">
        <v>-9.3826716193462986E-2</v>
      </c>
      <c r="BF221" s="73">
        <v>1.3700224383538051</v>
      </c>
      <c r="BG221" s="73">
        <v>1.0944381648045793</v>
      </c>
      <c r="BH221" s="73">
        <v>0.94521894658292738</v>
      </c>
      <c r="BI221" s="73">
        <v>1.042936001787192</v>
      </c>
      <c r="BJ221" s="73">
        <v>0.69684303906198197</v>
      </c>
      <c r="BK221" s="73">
        <v>0.58251933959719637</v>
      </c>
      <c r="BL221" s="73">
        <v>0.19885716149344149</v>
      </c>
      <c r="BM221" s="73">
        <v>0.26974335315171855</v>
      </c>
      <c r="BN221" s="73">
        <v>0.12839710657120343</v>
      </c>
      <c r="BO221" s="73">
        <v>0.34503191117452853</v>
      </c>
      <c r="BP221" s="73">
        <v>0.23568925372304242</v>
      </c>
      <c r="BQ221" s="73">
        <v>0.53635970800577493</v>
      </c>
      <c r="BR221" s="73">
        <v>1.0016119174860985</v>
      </c>
      <c r="BS221" s="73">
        <v>1.4174680383607952</v>
      </c>
      <c r="BT221" s="73">
        <v>1.032391453120278</v>
      </c>
      <c r="BU221" s="73">
        <v>0.70300477570277908</v>
      </c>
      <c r="BV221" s="73">
        <v>0.53141762701423545</v>
      </c>
      <c r="BW221" s="73">
        <v>0.72596491107609318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228</v>
      </c>
      <c r="F222" s="199"/>
      <c r="G222" s="31">
        <f t="shared" si="50"/>
        <v>13</v>
      </c>
      <c r="H222" s="31">
        <f t="shared" ref="H222:K222" si="77">H158</f>
        <v>14</v>
      </c>
      <c r="I222" s="31">
        <f t="shared" si="77"/>
        <v>15</v>
      </c>
      <c r="J222" s="31">
        <f t="shared" si="77"/>
        <v>16</v>
      </c>
      <c r="K222" s="31">
        <f t="shared" si="77"/>
        <v>17</v>
      </c>
      <c r="L222" s="31">
        <f t="shared" ref="L222:M222" si="78">L158</f>
        <v>18</v>
      </c>
      <c r="M222" s="31">
        <f t="shared" si="78"/>
        <v>19</v>
      </c>
      <c r="N222" s="168"/>
      <c r="O222" s="72">
        <v>220</v>
      </c>
      <c r="P222" s="72">
        <v>0</v>
      </c>
      <c r="Q222" s="116">
        <v>13</v>
      </c>
      <c r="R222" s="116">
        <v>13</v>
      </c>
      <c r="S222" s="116">
        <v>13</v>
      </c>
      <c r="T222" s="116">
        <v>13</v>
      </c>
      <c r="U222" s="116">
        <v>13</v>
      </c>
      <c r="V222" s="116">
        <v>13</v>
      </c>
      <c r="W222" s="116">
        <v>13</v>
      </c>
      <c r="X222" s="145">
        <v>13</v>
      </c>
      <c r="Y222" s="116">
        <v>13</v>
      </c>
      <c r="Z222" s="116">
        <v>13</v>
      </c>
      <c r="AA222" s="116">
        <v>13</v>
      </c>
      <c r="AB222" s="116">
        <v>13</v>
      </c>
      <c r="AC222" s="116">
        <v>13</v>
      </c>
      <c r="AD222" s="116">
        <v>13</v>
      </c>
      <c r="AE222" s="116">
        <v>13</v>
      </c>
      <c r="AF222" s="116">
        <v>13</v>
      </c>
      <c r="AG222" s="116">
        <v>13</v>
      </c>
      <c r="AH222" s="116">
        <v>13</v>
      </c>
      <c r="AI222" s="116">
        <v>13</v>
      </c>
      <c r="AJ222" s="116">
        <v>13</v>
      </c>
      <c r="AK222" s="116">
        <v>13</v>
      </c>
      <c r="AL222" s="73">
        <v>13</v>
      </c>
      <c r="AM222" s="73">
        <v>13</v>
      </c>
      <c r="AN222" s="73">
        <v>13</v>
      </c>
      <c r="AO222" s="73">
        <v>13</v>
      </c>
      <c r="AP222" s="73">
        <v>13</v>
      </c>
      <c r="AQ222" s="73">
        <v>13</v>
      </c>
      <c r="AR222" s="73">
        <v>13</v>
      </c>
      <c r="AS222" s="73">
        <v>13</v>
      </c>
      <c r="AT222" s="73">
        <v>13</v>
      </c>
      <c r="AU222" s="73">
        <v>13</v>
      </c>
      <c r="AV222" s="73">
        <v>13</v>
      </c>
      <c r="AW222" s="73">
        <v>13</v>
      </c>
      <c r="AX222" s="73">
        <v>13</v>
      </c>
      <c r="AY222" s="73">
        <v>13</v>
      </c>
      <c r="AZ222" s="73">
        <v>13</v>
      </c>
      <c r="BA222" s="73">
        <v>13</v>
      </c>
      <c r="BB222" s="73">
        <v>13</v>
      </c>
      <c r="BC222" s="73">
        <v>13</v>
      </c>
      <c r="BD222" s="73">
        <v>13</v>
      </c>
      <c r="BE222" s="73">
        <v>13</v>
      </c>
      <c r="BF222" s="73">
        <v>13</v>
      </c>
      <c r="BG222" s="73">
        <v>13</v>
      </c>
      <c r="BH222" s="73">
        <v>13</v>
      </c>
      <c r="BI222" s="73">
        <v>13</v>
      </c>
      <c r="BJ222" s="73">
        <v>13</v>
      </c>
      <c r="BK222" s="73">
        <v>13</v>
      </c>
      <c r="BL222" s="73">
        <v>13</v>
      </c>
      <c r="BM222" s="73">
        <v>13</v>
      </c>
      <c r="BN222" s="73">
        <v>13</v>
      </c>
      <c r="BO222" s="73">
        <v>13</v>
      </c>
      <c r="BP222" s="73">
        <v>13</v>
      </c>
      <c r="BQ222" s="73">
        <v>13</v>
      </c>
      <c r="BR222" s="73">
        <v>13</v>
      </c>
      <c r="BS222" s="73">
        <v>13</v>
      </c>
      <c r="BT222" s="73">
        <v>13</v>
      </c>
      <c r="BU222" s="73">
        <v>13</v>
      </c>
      <c r="BV222" s="73">
        <v>13</v>
      </c>
      <c r="BW222" s="73">
        <v>13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Q223" s="116">
        <v>0</v>
      </c>
      <c r="R223" s="116">
        <v>0</v>
      </c>
      <c r="S223" s="116">
        <v>0</v>
      </c>
      <c r="T223" s="116">
        <v>0</v>
      </c>
      <c r="U223" s="116">
        <v>0</v>
      </c>
      <c r="V223" s="116">
        <v>0</v>
      </c>
      <c r="W223" s="116">
        <v>0</v>
      </c>
      <c r="X223" s="145">
        <v>0</v>
      </c>
      <c r="Y223" s="116">
        <v>0</v>
      </c>
      <c r="Z223" s="116">
        <v>0</v>
      </c>
      <c r="AA223" s="116">
        <v>0</v>
      </c>
      <c r="AB223" s="116">
        <v>0</v>
      </c>
      <c r="AC223" s="116">
        <v>0</v>
      </c>
      <c r="AD223" s="116">
        <v>0</v>
      </c>
      <c r="AE223" s="116">
        <v>0</v>
      </c>
      <c r="AF223" s="116">
        <v>0</v>
      </c>
      <c r="AG223" s="116">
        <v>0</v>
      </c>
      <c r="AH223" s="116">
        <v>0</v>
      </c>
      <c r="AI223" s="116">
        <v>0</v>
      </c>
      <c r="AJ223" s="116">
        <v>0</v>
      </c>
      <c r="AK223" s="116">
        <v>0</v>
      </c>
      <c r="AL223" s="73">
        <v>0</v>
      </c>
      <c r="AM223" s="73">
        <v>0</v>
      </c>
      <c r="AN223" s="73">
        <v>0</v>
      </c>
      <c r="AO223" s="73">
        <v>0</v>
      </c>
      <c r="AP223" s="73">
        <v>0</v>
      </c>
      <c r="AQ223" s="73">
        <v>0</v>
      </c>
      <c r="AR223" s="73">
        <v>0</v>
      </c>
      <c r="AS223" s="73">
        <v>0</v>
      </c>
      <c r="AT223" s="73">
        <v>0</v>
      </c>
      <c r="AU223" s="73">
        <v>0</v>
      </c>
      <c r="AV223" s="73">
        <v>0</v>
      </c>
      <c r="AW223" s="73">
        <v>0</v>
      </c>
      <c r="AX223" s="73">
        <v>0</v>
      </c>
      <c r="AY223" s="73">
        <v>0</v>
      </c>
      <c r="AZ223" s="73">
        <v>0</v>
      </c>
      <c r="BA223" s="73">
        <v>0</v>
      </c>
      <c r="BB223" s="73">
        <v>0</v>
      </c>
      <c r="BC223" s="73">
        <v>0</v>
      </c>
      <c r="BD223" s="73">
        <v>0</v>
      </c>
      <c r="BE223" s="73">
        <v>0</v>
      </c>
      <c r="BF223" s="73">
        <v>0</v>
      </c>
      <c r="BG223" s="73">
        <v>0</v>
      </c>
      <c r="BH223" s="73">
        <v>0</v>
      </c>
      <c r="BI223" s="73">
        <v>0</v>
      </c>
      <c r="BJ223" s="73">
        <v>0</v>
      </c>
      <c r="BK223" s="73">
        <v>0</v>
      </c>
      <c r="BL223" s="73">
        <v>0</v>
      </c>
      <c r="BM223" s="73">
        <v>0</v>
      </c>
      <c r="BN223" s="73">
        <v>0</v>
      </c>
      <c r="BO223" s="73">
        <v>0</v>
      </c>
      <c r="BP223" s="73">
        <v>0</v>
      </c>
      <c r="BQ223" s="73">
        <v>0</v>
      </c>
      <c r="BR223" s="73">
        <v>0</v>
      </c>
      <c r="BS223" s="73">
        <v>0</v>
      </c>
      <c r="BT223" s="73">
        <v>0</v>
      </c>
      <c r="BU223" s="73">
        <v>0</v>
      </c>
      <c r="BV223" s="73">
        <v>0</v>
      </c>
      <c r="BW223" s="73">
        <v>0</v>
      </c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243</v>
      </c>
      <c r="D224" s="8"/>
      <c r="E224"/>
      <c r="O224" s="72">
        <v>222</v>
      </c>
      <c r="P224" s="72">
        <v>0</v>
      </c>
      <c r="Q224" s="116">
        <v>0</v>
      </c>
      <c r="R224" s="116">
        <v>0</v>
      </c>
      <c r="S224" s="116">
        <v>0</v>
      </c>
      <c r="T224" s="116">
        <v>0</v>
      </c>
      <c r="U224" s="116">
        <v>0</v>
      </c>
      <c r="V224" s="116">
        <v>0</v>
      </c>
      <c r="W224" s="116">
        <v>0</v>
      </c>
      <c r="X224" s="145">
        <v>0</v>
      </c>
      <c r="Y224" s="116">
        <v>0</v>
      </c>
      <c r="Z224" s="116">
        <v>0</v>
      </c>
      <c r="AA224" s="116">
        <v>0</v>
      </c>
      <c r="AB224" s="116">
        <v>0</v>
      </c>
      <c r="AC224" s="116">
        <v>0</v>
      </c>
      <c r="AD224" s="116">
        <v>0</v>
      </c>
      <c r="AE224" s="116">
        <v>0</v>
      </c>
      <c r="AF224" s="116">
        <v>0</v>
      </c>
      <c r="AG224" s="116">
        <v>0</v>
      </c>
      <c r="AH224" s="116">
        <v>0</v>
      </c>
      <c r="AI224" s="116">
        <v>0</v>
      </c>
      <c r="AJ224" s="116">
        <v>0</v>
      </c>
      <c r="AK224" s="116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73">
        <v>0</v>
      </c>
      <c r="AT224" s="73">
        <v>0</v>
      </c>
      <c r="AU224" s="73">
        <v>0</v>
      </c>
      <c r="AV224" s="73">
        <v>0</v>
      </c>
      <c r="AW224" s="73">
        <v>0</v>
      </c>
      <c r="AX224" s="73">
        <v>0</v>
      </c>
      <c r="AY224" s="73">
        <v>0</v>
      </c>
      <c r="AZ224" s="73">
        <v>0</v>
      </c>
      <c r="BA224" s="73">
        <v>0</v>
      </c>
      <c r="BB224" s="73">
        <v>0</v>
      </c>
      <c r="BC224" s="73">
        <v>0</v>
      </c>
      <c r="BD224" s="73">
        <v>0</v>
      </c>
      <c r="BE224" s="73">
        <v>0</v>
      </c>
      <c r="BF224" s="73">
        <v>0</v>
      </c>
      <c r="BG224" s="73">
        <v>0</v>
      </c>
      <c r="BH224" s="73">
        <v>0</v>
      </c>
      <c r="BI224" s="73">
        <v>0</v>
      </c>
      <c r="BJ224" s="73">
        <v>0</v>
      </c>
      <c r="BK224" s="73">
        <v>0</v>
      </c>
      <c r="BL224" s="73">
        <v>0</v>
      </c>
      <c r="BM224" s="73">
        <v>0</v>
      </c>
      <c r="BN224" s="73">
        <v>0</v>
      </c>
      <c r="BO224" s="73">
        <v>0</v>
      </c>
      <c r="BP224" s="73">
        <v>0</v>
      </c>
      <c r="BQ224" s="73">
        <v>0</v>
      </c>
      <c r="BR224" s="73">
        <v>0</v>
      </c>
      <c r="BS224" s="73">
        <v>0</v>
      </c>
      <c r="BT224" s="73">
        <v>0</v>
      </c>
      <c r="BU224" s="73">
        <v>0</v>
      </c>
      <c r="BV224" s="73">
        <v>0</v>
      </c>
      <c r="BW224" s="73">
        <v>0</v>
      </c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Q225" s="116">
        <v>0</v>
      </c>
      <c r="R225" s="116">
        <v>0</v>
      </c>
      <c r="S225" s="116">
        <v>0</v>
      </c>
      <c r="T225" s="116">
        <v>0</v>
      </c>
      <c r="U225" s="116">
        <v>0</v>
      </c>
      <c r="V225" s="116">
        <v>0</v>
      </c>
      <c r="W225" s="116">
        <v>0</v>
      </c>
      <c r="X225" s="145">
        <v>0</v>
      </c>
      <c r="Y225" s="116">
        <v>0</v>
      </c>
      <c r="Z225" s="116">
        <v>0</v>
      </c>
      <c r="AA225" s="116">
        <v>0</v>
      </c>
      <c r="AB225" s="116">
        <v>0</v>
      </c>
      <c r="AC225" s="116">
        <v>0</v>
      </c>
      <c r="AD225" s="116">
        <v>0</v>
      </c>
      <c r="AE225" s="116">
        <v>0</v>
      </c>
      <c r="AF225" s="116">
        <v>0</v>
      </c>
      <c r="AG225" s="116">
        <v>0</v>
      </c>
      <c r="AH225" s="116">
        <v>0</v>
      </c>
      <c r="AI225" s="116">
        <v>0</v>
      </c>
      <c r="AJ225" s="116">
        <v>0</v>
      </c>
      <c r="AK225" s="116">
        <v>0</v>
      </c>
      <c r="AL225" s="73">
        <v>0</v>
      </c>
      <c r="AM225" s="73">
        <v>0</v>
      </c>
      <c r="AN225" s="73">
        <v>0</v>
      </c>
      <c r="AO225" s="73">
        <v>0</v>
      </c>
      <c r="AP225" s="73">
        <v>0</v>
      </c>
      <c r="AQ225" s="73">
        <v>0</v>
      </c>
      <c r="AR225" s="73">
        <v>0</v>
      </c>
      <c r="AS225" s="73">
        <v>0</v>
      </c>
      <c r="AT225" s="73">
        <v>0</v>
      </c>
      <c r="AU225" s="73">
        <v>0</v>
      </c>
      <c r="AV225" s="73">
        <v>0</v>
      </c>
      <c r="AW225" s="73">
        <v>0</v>
      </c>
      <c r="AX225" s="73">
        <v>0</v>
      </c>
      <c r="AY225" s="73">
        <v>0</v>
      </c>
      <c r="AZ225" s="73">
        <v>0</v>
      </c>
      <c r="BA225" s="73">
        <v>0</v>
      </c>
      <c r="BB225" s="73">
        <v>0</v>
      </c>
      <c r="BC225" s="73">
        <v>0</v>
      </c>
      <c r="BD225" s="73">
        <v>0</v>
      </c>
      <c r="BE225" s="73">
        <v>0</v>
      </c>
      <c r="BF225" s="73">
        <v>0</v>
      </c>
      <c r="BG225" s="73">
        <v>0</v>
      </c>
      <c r="BH225" s="73">
        <v>0</v>
      </c>
      <c r="BI225" s="73">
        <v>0</v>
      </c>
      <c r="BJ225" s="73">
        <v>0</v>
      </c>
      <c r="BK225" s="73">
        <v>0</v>
      </c>
      <c r="BL225" s="73">
        <v>0</v>
      </c>
      <c r="BM225" s="73">
        <v>0</v>
      </c>
      <c r="BN225" s="73">
        <v>0</v>
      </c>
      <c r="BO225" s="73">
        <v>0</v>
      </c>
      <c r="BP225" s="73">
        <v>0</v>
      </c>
      <c r="BQ225" s="73">
        <v>0</v>
      </c>
      <c r="BR225" s="73">
        <v>0</v>
      </c>
      <c r="BS225" s="73">
        <v>0</v>
      </c>
      <c r="BT225" s="73">
        <v>0</v>
      </c>
      <c r="BU225" s="73">
        <v>0</v>
      </c>
      <c r="BV225" s="73">
        <v>0</v>
      </c>
      <c r="BW225" s="73">
        <v>0</v>
      </c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221</v>
      </c>
      <c r="F226" s="200"/>
      <c r="G226" s="33">
        <f t="shared" ref="G226:G243" si="79">HLOOKUP($E$3,$P$3:$CE$269,O226,FALSE)</f>
        <v>12.81331330994302</v>
      </c>
      <c r="H226" s="33">
        <f t="shared" ref="H226:K241" si="80">H162*H205</f>
        <v>12.81331330994302</v>
      </c>
      <c r="I226" s="33">
        <f t="shared" si="80"/>
        <v>12.81331330994302</v>
      </c>
      <c r="J226" s="33">
        <f t="shared" si="80"/>
        <v>12.81331330994302</v>
      </c>
      <c r="K226" s="33">
        <f t="shared" si="80"/>
        <v>12.81331330994302</v>
      </c>
      <c r="L226" s="33">
        <f t="shared" ref="L226:M226" si="81">L162*L205</f>
        <v>12.81331330994302</v>
      </c>
      <c r="M226" s="33">
        <f t="shared" si="81"/>
        <v>12.81331330994302</v>
      </c>
      <c r="N226" s="169"/>
      <c r="O226" s="72">
        <v>224</v>
      </c>
      <c r="P226" s="72">
        <v>0</v>
      </c>
      <c r="Q226" s="116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222</v>
      </c>
      <c r="F227" s="200"/>
      <c r="G227" s="33">
        <f t="shared" si="79"/>
        <v>-0.13294641688424702</v>
      </c>
      <c r="H227" s="33">
        <f t="shared" si="80"/>
        <v>-0.13629383569719608</v>
      </c>
      <c r="I227" s="33">
        <f t="shared" si="80"/>
        <v>-0.13846673424291181</v>
      </c>
      <c r="J227" s="33">
        <f t="shared" si="80"/>
        <v>-0.13590648589747872</v>
      </c>
      <c r="K227" s="33">
        <f t="shared" si="80"/>
        <v>-0.13334623755204547</v>
      </c>
      <c r="L227" s="33">
        <f t="shared" ref="L227:M227" si="82">L163*L206</f>
        <v>-0.1307859892066123</v>
      </c>
      <c r="M227" s="33">
        <f t="shared" si="82"/>
        <v>-0.10072179390492955</v>
      </c>
      <c r="N227" s="169"/>
      <c r="O227" s="72">
        <v>225</v>
      </c>
      <c r="P227" s="72">
        <v>0</v>
      </c>
      <c r="Q227" s="116">
        <v>-0.20036856404874945</v>
      </c>
      <c r="R227" s="116">
        <v>-5.4940988395248795E-2</v>
      </c>
      <c r="S227" s="116">
        <v>-9.2428959156760221E-2</v>
      </c>
      <c r="T227" s="116">
        <v>-0.14363044945329634</v>
      </c>
      <c r="U227" s="116">
        <v>-0.10208534628693267</v>
      </c>
      <c r="V227" s="116">
        <v>-0.17500630001222117</v>
      </c>
      <c r="W227" s="116">
        <v>-9.3548872413192014E-2</v>
      </c>
      <c r="X227" s="145">
        <v>-0.13294641688424702</v>
      </c>
      <c r="Y227" s="116">
        <v>-0.10061602431068169</v>
      </c>
      <c r="Z227" s="116">
        <v>-0.19679439869956902</v>
      </c>
      <c r="AA227" s="116">
        <v>-0.21508328391630838</v>
      </c>
      <c r="AB227" s="116">
        <v>-0.20329127572663383</v>
      </c>
      <c r="AC227" s="116">
        <v>-0.15679806950602523</v>
      </c>
      <c r="AD227" s="116">
        <v>-0.11393563822626994</v>
      </c>
      <c r="AE227" s="116">
        <v>-0.21481947110622904</v>
      </c>
      <c r="AF227" s="116">
        <v>-7.1178420434991813E-2</v>
      </c>
      <c r="AG227" s="116">
        <v>-0.11762435053762148</v>
      </c>
      <c r="AH227" s="116">
        <v>-0.10058998963701059</v>
      </c>
      <c r="AI227" s="116">
        <v>-0.21459973719770536</v>
      </c>
      <c r="AJ227" s="116">
        <v>-0.10203663891808401</v>
      </c>
      <c r="AK227" s="116">
        <v>-9.2503159555310077E-2</v>
      </c>
      <c r="AL227" s="73">
        <v>-0.10074657327054354</v>
      </c>
      <c r="AM227" s="73">
        <v>-0.17565265476624689</v>
      </c>
      <c r="AN227" s="73">
        <v>-0.18745545908158973</v>
      </c>
      <c r="AO227" s="73">
        <v>-0.10075029927909666</v>
      </c>
      <c r="AP227" s="73">
        <v>-4.2698233298592507E-2</v>
      </c>
      <c r="AQ227" s="73">
        <v>-4.2921994921335603E-2</v>
      </c>
      <c r="AR227" s="73">
        <v>-0.16663337014273513</v>
      </c>
      <c r="AS227" s="73">
        <v>-0.19569151273841165</v>
      </c>
      <c r="AT227" s="73">
        <v>-0.16054498501120462</v>
      </c>
      <c r="AU227" s="73">
        <v>-7.0680577004872513E-2</v>
      </c>
      <c r="AV227" s="73">
        <v>-0.15654149447081603</v>
      </c>
      <c r="AW227" s="73">
        <v>-0.10500428367953175</v>
      </c>
      <c r="AX227" s="73">
        <v>-0.11069023987845922</v>
      </c>
      <c r="AY227" s="73">
        <v>-0.11815983128491649</v>
      </c>
      <c r="AZ227" s="73">
        <v>-0.17472682692527006</v>
      </c>
      <c r="BA227" s="73">
        <v>-0.18085420324489623</v>
      </c>
      <c r="BB227" s="73">
        <v>-9.370319876960255E-2</v>
      </c>
      <c r="BC227" s="73">
        <v>-9.3089157547191742E-2</v>
      </c>
      <c r="BD227" s="73">
        <v>-5.6622518776807858E-2</v>
      </c>
      <c r="BE227" s="73">
        <v>-0.12348141837637568</v>
      </c>
      <c r="BF227" s="73">
        <v>-0.18715249404770434</v>
      </c>
      <c r="BG227" s="73">
        <v>-0.18077820606961958</v>
      </c>
      <c r="BH227" s="73">
        <v>-0.16021810838974715</v>
      </c>
      <c r="BI227" s="73">
        <v>-0.20029295135102745</v>
      </c>
      <c r="BJ227" s="73">
        <v>-4.6472860519501747E-3</v>
      </c>
      <c r="BK227" s="73">
        <v>-6.6042011318130173E-2</v>
      </c>
      <c r="BL227" s="73">
        <v>-5.5332750326258569E-2</v>
      </c>
      <c r="BM227" s="73">
        <v>-4.6275459778719547E-3</v>
      </c>
      <c r="BN227" s="73">
        <v>-9.5780544034153342E-2</v>
      </c>
      <c r="BO227" s="73">
        <v>-9.2447844063855908E-2</v>
      </c>
      <c r="BP227" s="73">
        <v>-9.3262947976480187E-2</v>
      </c>
      <c r="BQ227" s="73">
        <v>-0.13598331721363371</v>
      </c>
      <c r="BR227" s="73">
        <v>-0.20201142471061126</v>
      </c>
      <c r="BS227" s="73">
        <v>-0.16014358700632345</v>
      </c>
      <c r="BT227" s="73">
        <v>-0.1566260039955136</v>
      </c>
      <c r="BU227" s="73">
        <v>-9.3649155262955613E-2</v>
      </c>
      <c r="BV227" s="73">
        <v>-9.9819842253950422E-2</v>
      </c>
      <c r="BW227" s="73">
        <v>-3.6892111507509914E-2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223</v>
      </c>
      <c r="F228" s="200"/>
      <c r="G228" s="33">
        <f t="shared" si="79"/>
        <v>-0.97649694880876414</v>
      </c>
      <c r="H228" s="33">
        <f t="shared" si="80"/>
        <v>-0.97098561937397265</v>
      </c>
      <c r="I228" s="33">
        <f t="shared" si="80"/>
        <v>-0.96413477611469234</v>
      </c>
      <c r="J228" s="33">
        <f t="shared" si="80"/>
        <v>-0.95752707585782271</v>
      </c>
      <c r="K228" s="33">
        <f t="shared" si="80"/>
        <v>-0.95559796045077683</v>
      </c>
      <c r="L228" s="33">
        <f t="shared" ref="L228:M228" si="83">L164*L207</f>
        <v>-0.94992747378226694</v>
      </c>
      <c r="M228" s="33">
        <f t="shared" si="83"/>
        <v>-0.9442565390000961</v>
      </c>
      <c r="N228" s="169"/>
      <c r="O228" s="72">
        <v>226</v>
      </c>
      <c r="P228" s="72">
        <v>0</v>
      </c>
      <c r="Q228" s="116">
        <v>1.1913998073901886</v>
      </c>
      <c r="R228" s="116">
        <v>-0.77142161816868549</v>
      </c>
      <c r="S228" s="116">
        <v>-1.6255035893831318</v>
      </c>
      <c r="T228" s="116">
        <v>-0.24049383600522575</v>
      </c>
      <c r="U228" s="116">
        <v>-0.20362651417963923</v>
      </c>
      <c r="V228" s="116">
        <v>3.1896897350681595E-2</v>
      </c>
      <c r="W228" s="116">
        <v>-0.34112183159472781</v>
      </c>
      <c r="X228" s="145">
        <v>-0.97649694880876414</v>
      </c>
      <c r="Y228" s="116">
        <v>-1.7584245838264245</v>
      </c>
      <c r="Z228" s="116">
        <v>-1.4715042778138165</v>
      </c>
      <c r="AA228" s="116">
        <v>-0.72044037559859853</v>
      </c>
      <c r="AB228" s="116">
        <v>0.42808316396818585</v>
      </c>
      <c r="AC228" s="116">
        <v>2.0845209651499792E-2</v>
      </c>
      <c r="AD228" s="116">
        <v>-2.4997295745481096E-2</v>
      </c>
      <c r="AE228" s="116">
        <v>0.1561415220873468</v>
      </c>
      <c r="AF228" s="116">
        <v>-0.55699363668158175</v>
      </c>
      <c r="AG228" s="116">
        <v>-0.45170520492833077</v>
      </c>
      <c r="AH228" s="116">
        <v>-1.3147987991683534</v>
      </c>
      <c r="AI228" s="116">
        <v>-0.32862959107225592</v>
      </c>
      <c r="AJ228" s="116">
        <v>-0.49146112315527846</v>
      </c>
      <c r="AK228" s="116">
        <v>-1.2597240979831075</v>
      </c>
      <c r="AL228" s="73">
        <v>-0.12472880102939291</v>
      </c>
      <c r="AM228" s="73">
        <v>-0.74460468603812346</v>
      </c>
      <c r="AN228" s="73">
        <v>-0.45177847741526828</v>
      </c>
      <c r="AO228" s="73">
        <v>-1.3877104952722521</v>
      </c>
      <c r="AP228" s="73">
        <v>-1.7844783317635213</v>
      </c>
      <c r="AQ228" s="73">
        <v>-1.0823051597685418</v>
      </c>
      <c r="AR228" s="73">
        <v>1.2329087594037471</v>
      </c>
      <c r="AS228" s="73">
        <v>0.74659892825814356</v>
      </c>
      <c r="AT228" s="73">
        <v>-0.54198441401982655</v>
      </c>
      <c r="AU228" s="73">
        <v>-0.36564936039590162</v>
      </c>
      <c r="AV228" s="73">
        <v>0.20742351152244626</v>
      </c>
      <c r="AW228" s="73">
        <v>-0.80497889251795274</v>
      </c>
      <c r="AX228" s="73">
        <v>-0.67201773021624145</v>
      </c>
      <c r="AY228" s="73">
        <v>0.4181101258099445</v>
      </c>
      <c r="AZ228" s="73">
        <v>-0.20678169406002425</v>
      </c>
      <c r="BA228" s="73">
        <v>-0.16445357722573009</v>
      </c>
      <c r="BB228" s="73">
        <v>-6.0484309875458282E-2</v>
      </c>
      <c r="BC228" s="73">
        <v>-0.84877606027823593</v>
      </c>
      <c r="BD228" s="73">
        <v>-0.42905128765077472</v>
      </c>
      <c r="BE228" s="73">
        <v>-1.0032598964573529</v>
      </c>
      <c r="BF228" s="73">
        <v>6.4987097098044663E-2</v>
      </c>
      <c r="BG228" s="73">
        <v>-0.71472155551288963</v>
      </c>
      <c r="BH228" s="73">
        <v>-0.66391973518879488</v>
      </c>
      <c r="BI228" s="73">
        <v>-3.1603701546482732E-2</v>
      </c>
      <c r="BJ228" s="73">
        <v>-0.76675369190752707</v>
      </c>
      <c r="BK228" s="73">
        <v>-0.19797138394594593</v>
      </c>
      <c r="BL228" s="73">
        <v>-0.27974846190956143</v>
      </c>
      <c r="BM228" s="73">
        <v>-1.1737651749101998</v>
      </c>
      <c r="BN228" s="73">
        <v>-1.0690802942130835</v>
      </c>
      <c r="BO228" s="73">
        <v>-1.3826705082846991</v>
      </c>
      <c r="BP228" s="73">
        <v>-4.7758172397796443E-2</v>
      </c>
      <c r="BQ228" s="73">
        <v>-0.97248306483127445</v>
      </c>
      <c r="BR228" s="73">
        <v>1.1640533803767723</v>
      </c>
      <c r="BS228" s="73">
        <v>-0.67142723575542251</v>
      </c>
      <c r="BT228" s="73">
        <v>-4.1293184649015928E-2</v>
      </c>
      <c r="BU228" s="73">
        <v>-0.43715774268363322</v>
      </c>
      <c r="BV228" s="73">
        <v>-1.2542363710829587</v>
      </c>
      <c r="BW228" s="73">
        <v>-0.43696404256461552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224</v>
      </c>
      <c r="F229" s="200"/>
      <c r="G229" s="33">
        <f t="shared" si="79"/>
        <v>-0.33384462527417247</v>
      </c>
      <c r="H229" s="33">
        <f t="shared" si="80"/>
        <v>-0.33384462527417247</v>
      </c>
      <c r="I229" s="33">
        <f t="shared" si="80"/>
        <v>-0.33384462527417247</v>
      </c>
      <c r="J229" s="33">
        <f t="shared" si="80"/>
        <v>-0.33384462527417247</v>
      </c>
      <c r="K229" s="33">
        <f t="shared" si="80"/>
        <v>-0.33384462527417247</v>
      </c>
      <c r="L229" s="33">
        <f t="shared" ref="L229:M229" si="84">L165*L208</f>
        <v>-0.33384462527417247</v>
      </c>
      <c r="M229" s="33">
        <f t="shared" si="84"/>
        <v>-0.33384462527417247</v>
      </c>
      <c r="N229" s="169"/>
      <c r="O229" s="72">
        <v>227</v>
      </c>
      <c r="P229" s="72">
        <v>0</v>
      </c>
      <c r="Q229" s="116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0.12605523359972601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-0.17439125603850716</v>
      </c>
      <c r="AK229" s="116">
        <v>-0.46976936584797402</v>
      </c>
      <c r="AL229" s="73">
        <v>-8.4175275034520547E-2</v>
      </c>
      <c r="AM229" s="73">
        <v>-0.28199691208174571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-0.10414741964245586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-5.8121447996123232E-2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225</v>
      </c>
      <c r="F230" s="200"/>
      <c r="G230" s="33">
        <f t="shared" si="79"/>
        <v>-0.2702034216869586</v>
      </c>
      <c r="H230" s="33">
        <f t="shared" si="80"/>
        <v>-0.27035276039584433</v>
      </c>
      <c r="I230" s="33">
        <f t="shared" si="80"/>
        <v>-0.26671141170287543</v>
      </c>
      <c r="J230" s="33">
        <f t="shared" si="80"/>
        <v>-0.26613268818643943</v>
      </c>
      <c r="K230" s="33">
        <f t="shared" si="80"/>
        <v>-0.26776799598925033</v>
      </c>
      <c r="L230" s="33">
        <f t="shared" ref="L230:M230" si="85">L166*L209</f>
        <v>-0.2702147185231617</v>
      </c>
      <c r="M230" s="33">
        <f t="shared" si="85"/>
        <v>-0.27000735087403299</v>
      </c>
      <c r="N230" s="169"/>
      <c r="O230" s="72">
        <v>228</v>
      </c>
      <c r="P230" s="72">
        <v>0</v>
      </c>
      <c r="Q230" s="116">
        <v>0.26337882538005419</v>
      </c>
      <c r="R230" s="116">
        <v>-0.21480639599974291</v>
      </c>
      <c r="S230" s="116">
        <v>-0.40025705492744401</v>
      </c>
      <c r="T230" s="116">
        <v>-5.7286526693869931E-2</v>
      </c>
      <c r="U230" s="116">
        <v>-5.2917550435991237E-2</v>
      </c>
      <c r="V230" s="116">
        <v>-7.5142327514645347E-3</v>
      </c>
      <c r="W230" s="116">
        <v>-0.12768449306542623</v>
      </c>
      <c r="X230" s="145">
        <v>-0.2702034216869586</v>
      </c>
      <c r="Y230" s="116">
        <v>-0.45428520389640265</v>
      </c>
      <c r="Z230" s="116">
        <v>-0.43209765041103809</v>
      </c>
      <c r="AA230" s="116">
        <v>-0.19462931768102723</v>
      </c>
      <c r="AB230" s="116">
        <v>7.7020609809520635E-2</v>
      </c>
      <c r="AC230" s="116">
        <v>5.9644502079137405E-3</v>
      </c>
      <c r="AD230" s="116">
        <v>-3.6266567763301498E-2</v>
      </c>
      <c r="AE230" s="116">
        <v>3.0455373636435894E-2</v>
      </c>
      <c r="AF230" s="116">
        <v>-0.17657911879410237</v>
      </c>
      <c r="AG230" s="116">
        <v>-9.5236477169967124E-2</v>
      </c>
      <c r="AH230" s="116">
        <v>-0.34560170059478823</v>
      </c>
      <c r="AI230" s="116">
        <v>-0.11649448745940495</v>
      </c>
      <c r="AJ230" s="116">
        <v>-9.1508166754867518E-2</v>
      </c>
      <c r="AK230" s="116">
        <v>-0.32963180617248172</v>
      </c>
      <c r="AL230" s="73">
        <v>-6.6489200970721779E-2</v>
      </c>
      <c r="AM230" s="73">
        <v>-0.22460995701221623</v>
      </c>
      <c r="AN230" s="73">
        <v>-0.12673037451199953</v>
      </c>
      <c r="AO230" s="73">
        <v>-0.33084470132154209</v>
      </c>
      <c r="AP230" s="73">
        <v>-0.43388858687083887</v>
      </c>
      <c r="AQ230" s="73">
        <v>-0.28679596635083421</v>
      </c>
      <c r="AR230" s="73">
        <v>0.32701120555000285</v>
      </c>
      <c r="AS230" s="73">
        <v>0.15694316501718233</v>
      </c>
      <c r="AT230" s="73">
        <v>-0.18589463223626473</v>
      </c>
      <c r="AU230" s="73">
        <v>-9.0085366241253698E-2</v>
      </c>
      <c r="AV230" s="73">
        <v>9.1753065605068452E-3</v>
      </c>
      <c r="AW230" s="73">
        <v>-0.19324341692570082</v>
      </c>
      <c r="AX230" s="73">
        <v>-0.17991179153935957</v>
      </c>
      <c r="AY230" s="73">
        <v>6.8214734206344371E-2</v>
      </c>
      <c r="AZ230" s="73">
        <v>-5.9283950208649905E-2</v>
      </c>
      <c r="BA230" s="73">
        <v>-7.1301984985623859E-2</v>
      </c>
      <c r="BB230" s="73">
        <v>-3.1287595016371371E-2</v>
      </c>
      <c r="BC230" s="73">
        <v>-0.21299349951301158</v>
      </c>
      <c r="BD230" s="73">
        <v>-0.12818622263400239</v>
      </c>
      <c r="BE230" s="73">
        <v>-0.30577039115888366</v>
      </c>
      <c r="BF230" s="73">
        <v>-5.2998145620865647E-3</v>
      </c>
      <c r="BG230" s="73">
        <v>-0.1994549119523778</v>
      </c>
      <c r="BH230" s="73">
        <v>-0.17345947988215887</v>
      </c>
      <c r="BI230" s="73">
        <v>-4.6823536350385928E-2</v>
      </c>
      <c r="BJ230" s="73">
        <v>-0.23209180992187559</v>
      </c>
      <c r="BK230" s="73">
        <v>-6.9378738126824505E-2</v>
      </c>
      <c r="BL230" s="73">
        <v>-9.6386580964662558E-2</v>
      </c>
      <c r="BM230" s="73">
        <v>-0.32252646745037639</v>
      </c>
      <c r="BN230" s="73">
        <v>-0.30096976783799262</v>
      </c>
      <c r="BO230" s="73">
        <v>-0.32228651353231902</v>
      </c>
      <c r="BP230" s="73">
        <v>-5.5323842823066481E-2</v>
      </c>
      <c r="BQ230" s="73">
        <v>-0.23566965965005157</v>
      </c>
      <c r="BR230" s="73">
        <v>0.23988616925025957</v>
      </c>
      <c r="BS230" s="73">
        <v>-0.25632601186070747</v>
      </c>
      <c r="BT230" s="73">
        <v>-1.3496779858922952E-2</v>
      </c>
      <c r="BU230" s="73">
        <v>-0.15512832151825259</v>
      </c>
      <c r="BV230" s="73">
        <v>-0.29325033267094852</v>
      </c>
      <c r="BW230" s="73">
        <v>-0.13579655588200246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230</v>
      </c>
      <c r="F231" s="200"/>
      <c r="G231" s="33">
        <f t="shared" si="79"/>
        <v>2.8051447149896654E-3</v>
      </c>
      <c r="H231" s="33">
        <f t="shared" si="80"/>
        <v>2.9481829159251375E-3</v>
      </c>
      <c r="I231" s="33">
        <f t="shared" si="80"/>
        <v>3.0429365455620461E-3</v>
      </c>
      <c r="J231" s="33">
        <f t="shared" si="80"/>
        <v>2.9314491393171976E-3</v>
      </c>
      <c r="K231" s="33">
        <f t="shared" si="80"/>
        <v>2.8220423694203731E-3</v>
      </c>
      <c r="L231" s="33">
        <f t="shared" ref="L231:M231" si="86">L167*L210</f>
        <v>2.7147162358715816E-3</v>
      </c>
      <c r="M231" s="33">
        <f t="shared" si="86"/>
        <v>1.6100853616840074E-3</v>
      </c>
      <c r="N231" s="169"/>
      <c r="O231" s="72">
        <v>229</v>
      </c>
      <c r="P231" s="72">
        <v>0</v>
      </c>
      <c r="Q231" s="116">
        <v>6.2016526623621341E-3</v>
      </c>
      <c r="R231" s="116">
        <v>4.7533897277764507E-4</v>
      </c>
      <c r="S231" s="116">
        <v>1.3411272646075452E-3</v>
      </c>
      <c r="T231" s="116">
        <v>3.4046215174529434E-3</v>
      </c>
      <c r="U231" s="116">
        <v>1.5940808275625947E-3</v>
      </c>
      <c r="V231" s="116">
        <v>4.7952257134402307E-3</v>
      </c>
      <c r="W231" s="116">
        <v>1.4344234437666113E-3</v>
      </c>
      <c r="X231" s="145">
        <v>2.8051447149896654E-3</v>
      </c>
      <c r="Y231" s="116">
        <v>1.5593139883864884E-3</v>
      </c>
      <c r="Z231" s="116">
        <v>6.6619087900906667E-3</v>
      </c>
      <c r="AA231" s="116">
        <v>7.5611003655951968E-3</v>
      </c>
      <c r="AB231" s="116">
        <v>6.4703289386690045E-3</v>
      </c>
      <c r="AC231" s="116">
        <v>3.8205242415420525E-3</v>
      </c>
      <c r="AD231" s="116">
        <v>2.2575672051926361E-3</v>
      </c>
      <c r="AE231" s="116">
        <v>7.1658681482940894E-3</v>
      </c>
      <c r="AF231" s="116">
        <v>8.1822006024059586E-4</v>
      </c>
      <c r="AG231" s="116">
        <v>2.2255724632444804E-3</v>
      </c>
      <c r="AH231" s="116">
        <v>1.5691620424570243E-3</v>
      </c>
      <c r="AI231" s="116">
        <v>7.1504711358490068E-3</v>
      </c>
      <c r="AJ231" s="116">
        <v>1.5372944380638185E-3</v>
      </c>
      <c r="AK231" s="116">
        <v>1.340787672877338E-3</v>
      </c>
      <c r="AL231" s="73">
        <v>1.6759850771224849E-3</v>
      </c>
      <c r="AM231" s="73">
        <v>4.9238657688127309E-3</v>
      </c>
      <c r="AN231" s="73">
        <v>5.9012345864701572E-3</v>
      </c>
      <c r="AO231" s="73">
        <v>1.5700623929112457E-3</v>
      </c>
      <c r="AP231" s="73">
        <v>2.9209750452243734E-4</v>
      </c>
      <c r="AQ231" s="73">
        <v>3.1462690635633691E-4</v>
      </c>
      <c r="AR231" s="73">
        <v>4.3550236689848991E-3</v>
      </c>
      <c r="AS231" s="73">
        <v>6.0119469847470554E-3</v>
      </c>
      <c r="AT231" s="73">
        <v>4.0743519103184382E-3</v>
      </c>
      <c r="AU231" s="73">
        <v>8.4032203155554985E-4</v>
      </c>
      <c r="AV231" s="73">
        <v>3.8747907152337797E-3</v>
      </c>
      <c r="AW231" s="73">
        <v>1.754660306750012E-3</v>
      </c>
      <c r="AX231" s="73">
        <v>1.9658196100500905E-3</v>
      </c>
      <c r="AY231" s="73">
        <v>2.2929900650082106E-3</v>
      </c>
      <c r="AZ231" s="73">
        <v>5.1240848831132077E-3</v>
      </c>
      <c r="BA231" s="73">
        <v>5.3517813261759958E-3</v>
      </c>
      <c r="BB231" s="73">
        <v>1.363917031924157E-3</v>
      </c>
      <c r="BC231" s="73">
        <v>1.2437577047731184E-3</v>
      </c>
      <c r="BD231" s="73">
        <v>4.9429372014058164E-4</v>
      </c>
      <c r="BE231" s="73">
        <v>2.1571685522640081E-3</v>
      </c>
      <c r="BF231" s="73">
        <v>5.7436878459968732E-3</v>
      </c>
      <c r="BG231" s="73">
        <v>5.2687581491588E-3</v>
      </c>
      <c r="BH231" s="73">
        <v>4.0091878627407278E-3</v>
      </c>
      <c r="BI231" s="73">
        <v>6.3852656801561217E-3</v>
      </c>
      <c r="BJ231" s="73">
        <v>3.3952555092718575E-6</v>
      </c>
      <c r="BK231" s="73">
        <v>6.5807601975428616E-4</v>
      </c>
      <c r="BL231" s="73">
        <v>5.4590223041884863E-4</v>
      </c>
      <c r="BM231" s="73">
        <v>3.0606847080745383E-6</v>
      </c>
      <c r="BN231" s="73">
        <v>1.4458417667769588E-3</v>
      </c>
      <c r="BO231" s="73">
        <v>1.3430896542617971E-3</v>
      </c>
      <c r="BP231" s="73">
        <v>1.5505819361699422E-3</v>
      </c>
      <c r="BQ231" s="73">
        <v>2.9464193763109486E-3</v>
      </c>
      <c r="BR231" s="73">
        <v>6.3524921157860036E-3</v>
      </c>
      <c r="BS231" s="73">
        <v>3.9565043137224712E-3</v>
      </c>
      <c r="BT231" s="73">
        <v>4.095725726628782E-3</v>
      </c>
      <c r="BU231" s="73">
        <v>1.3691843814611652E-3</v>
      </c>
      <c r="BV231" s="73">
        <v>1.5923286466077561E-3</v>
      </c>
      <c r="BW231" s="73">
        <v>2.1917629788369871E-4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231</v>
      </c>
      <c r="F232" s="200"/>
      <c r="G232" s="33">
        <f t="shared" si="79"/>
        <v>-0.94155863209825741</v>
      </c>
      <c r="H232" s="33">
        <f t="shared" si="80"/>
        <v>-0.93096034845456399</v>
      </c>
      <c r="I232" s="33">
        <f t="shared" si="80"/>
        <v>-0.91786980701857301</v>
      </c>
      <c r="J232" s="33">
        <f t="shared" si="80"/>
        <v>-0.90533167348540555</v>
      </c>
      <c r="K232" s="33">
        <f t="shared" si="80"/>
        <v>-0.90168743195752166</v>
      </c>
      <c r="L232" s="33">
        <f t="shared" ref="L232:M232" si="87">L168*L211</f>
        <v>-0.89101801538861247</v>
      </c>
      <c r="M232" s="33">
        <f t="shared" si="87"/>
        <v>-0.88041126355931909</v>
      </c>
      <c r="N232" s="169"/>
      <c r="O232" s="72">
        <v>230</v>
      </c>
      <c r="P232" s="72">
        <v>0</v>
      </c>
      <c r="Q232" s="116">
        <v>-1.4709921030182214</v>
      </c>
      <c r="R232" s="116">
        <v>-0.56995049815102095</v>
      </c>
      <c r="S232" s="116">
        <v>-2.3740714043839204</v>
      </c>
      <c r="T232" s="116">
        <v>-5.6732754881166129E-2</v>
      </c>
      <c r="U232" s="116">
        <v>-3.8706456353905218E-2</v>
      </c>
      <c r="V232" s="116">
        <v>-9.8414769270560023E-4</v>
      </c>
      <c r="W232" s="116">
        <v>-0.10232196997675834</v>
      </c>
      <c r="X232" s="145">
        <v>-0.94155863209825741</v>
      </c>
      <c r="Y232" s="116">
        <v>-3.2320387241020581</v>
      </c>
      <c r="Z232" s="116">
        <v>-1.8097751456401558</v>
      </c>
      <c r="AA232" s="116">
        <v>-0.51829643207352349</v>
      </c>
      <c r="AB232" s="116">
        <v>-0.1764775069114477</v>
      </c>
      <c r="AC232" s="116">
        <v>-3.9937054333372097E-4</v>
      </c>
      <c r="AD232" s="116">
        <v>-6.2960671220022816E-4</v>
      </c>
      <c r="AE232" s="116">
        <v>-2.7347775742546397E-2</v>
      </c>
      <c r="AF232" s="116">
        <v>-0.34278708246028733</v>
      </c>
      <c r="AG232" s="116">
        <v>-0.1855003654159762</v>
      </c>
      <c r="AH232" s="116">
        <v>-1.8828716521674471</v>
      </c>
      <c r="AI232" s="116">
        <v>-0.10205763809236749</v>
      </c>
      <c r="AJ232" s="116">
        <v>-0.21185555342685716</v>
      </c>
      <c r="AK232" s="116">
        <v>-1.4116831498504256</v>
      </c>
      <c r="AL232" s="73">
        <v>-1.5876737165416595E-2</v>
      </c>
      <c r="AM232" s="73">
        <v>-0.56008177666222403</v>
      </c>
      <c r="AN232" s="73">
        <v>-0.17006277840143219</v>
      </c>
      <c r="AO232" s="73">
        <v>-1.1406354080909034</v>
      </c>
      <c r="AP232" s="73">
        <v>-3.3917071660751197</v>
      </c>
      <c r="AQ232" s="73">
        <v>-1.1080046099652312</v>
      </c>
      <c r="AR232" s="73">
        <v>-1.8717879795703583</v>
      </c>
      <c r="AS232" s="73">
        <v>-0.5342098895267744</v>
      </c>
      <c r="AT232" s="73">
        <v>-0.28458200739894746</v>
      </c>
      <c r="AU232" s="73">
        <v>-0.12656365700896932</v>
      </c>
      <c r="AV232" s="73">
        <v>-3.248510064884011E-2</v>
      </c>
      <c r="AW232" s="73">
        <v>-0.60224753656006957</v>
      </c>
      <c r="AX232" s="73">
        <v>-0.44085014521539473</v>
      </c>
      <c r="AY232" s="73">
        <v>-0.16813584576946455</v>
      </c>
      <c r="AZ232" s="73">
        <v>-4.7049922714458015E-2</v>
      </c>
      <c r="BA232" s="73">
        <v>-2.5091426513251882E-2</v>
      </c>
      <c r="BB232" s="73">
        <v>-2.3129624742867726E-3</v>
      </c>
      <c r="BC232" s="73">
        <v>-0.66999016962080005</v>
      </c>
      <c r="BD232" s="73">
        <v>-0.16293544075237876</v>
      </c>
      <c r="BE232" s="73">
        <v>-1.4456716737547679</v>
      </c>
      <c r="BF232" s="73">
        <v>-4.1545169493231301E-3</v>
      </c>
      <c r="BG232" s="73">
        <v>-0.48682489579776328</v>
      </c>
      <c r="BH232" s="73">
        <v>-0.43660780320041814</v>
      </c>
      <c r="BI232" s="73">
        <v>-9.7154110503708431E-4</v>
      </c>
      <c r="BJ232" s="73">
        <v>-0.55354053133037884</v>
      </c>
      <c r="BK232" s="73">
        <v>-7.2650341652811562E-2</v>
      </c>
      <c r="BL232" s="73">
        <v>-8.2301529492923478E-2</v>
      </c>
      <c r="BM232" s="73">
        <v>-0.91905456867109248</v>
      </c>
      <c r="BN232" s="73">
        <v>-1.1421903340314641</v>
      </c>
      <c r="BO232" s="73">
        <v>-1.6299035963848632</v>
      </c>
      <c r="BP232" s="73">
        <v>-2.8054391414158624E-3</v>
      </c>
      <c r="BQ232" s="73">
        <v>-0.93474660540856513</v>
      </c>
      <c r="BR232" s="73">
        <v>-1.1197129703413775</v>
      </c>
      <c r="BS232" s="73">
        <v>-0.27564322389111245</v>
      </c>
      <c r="BT232" s="73">
        <v>-1.5864964845508094E-3</v>
      </c>
      <c r="BU232" s="73">
        <v>-0.18274945296903636</v>
      </c>
      <c r="BV232" s="73">
        <v>-1.5374003013793529</v>
      </c>
      <c r="BW232" s="73">
        <v>-0.18387374145177002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232</v>
      </c>
      <c r="F233" s="200"/>
      <c r="G233" s="33">
        <f t="shared" si="79"/>
        <v>0.58482042597573602</v>
      </c>
      <c r="H233" s="33">
        <f t="shared" si="80"/>
        <v>0.58482042597573602</v>
      </c>
      <c r="I233" s="33">
        <f t="shared" si="80"/>
        <v>0.58482042597573602</v>
      </c>
      <c r="J233" s="33">
        <f t="shared" si="80"/>
        <v>0.58482042597573602</v>
      </c>
      <c r="K233" s="33">
        <f t="shared" si="80"/>
        <v>0.58482042597573602</v>
      </c>
      <c r="L233" s="33">
        <f t="shared" ref="L233:M233" si="88">L169*L212</f>
        <v>0.58482042597573602</v>
      </c>
      <c r="M233" s="33">
        <f t="shared" si="88"/>
        <v>0.58482042597573602</v>
      </c>
      <c r="N233" s="169"/>
      <c r="O233" s="72">
        <v>231</v>
      </c>
      <c r="P233" s="72">
        <v>0</v>
      </c>
      <c r="Q233" s="116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5.4175994300533346E-2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0.13863434709824368</v>
      </c>
      <c r="AK233" s="116">
        <v>0.82651441807711445</v>
      </c>
      <c r="AL233" s="73">
        <v>2.3687053559513019E-2</v>
      </c>
      <c r="AM233" s="73">
        <v>0.28012745399897421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3.6087936182772257E-2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1.3782453990718086E-2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233</v>
      </c>
      <c r="F234" s="200"/>
      <c r="G234" s="33">
        <f t="shared" si="79"/>
        <v>0.5400847759680748</v>
      </c>
      <c r="H234" s="33">
        <f t="shared" si="80"/>
        <v>0.54068193977441581</v>
      </c>
      <c r="I234" s="33">
        <f t="shared" si="80"/>
        <v>0.52621526571637001</v>
      </c>
      <c r="J234" s="33">
        <f t="shared" si="80"/>
        <v>0.52393412782619908</v>
      </c>
      <c r="K234" s="33">
        <f t="shared" si="80"/>
        <v>0.53039275526220819</v>
      </c>
      <c r="L234" s="33">
        <f t="shared" ref="L234:M234" si="89">L170*L213</f>
        <v>0.54012993732653758</v>
      </c>
      <c r="M234" s="33">
        <f t="shared" si="89"/>
        <v>0.53930124451196171</v>
      </c>
      <c r="N234" s="169"/>
      <c r="O234" s="72">
        <v>232</v>
      </c>
      <c r="P234" s="72">
        <v>0</v>
      </c>
      <c r="Q234" s="116">
        <v>0.56480250464440163</v>
      </c>
      <c r="R234" s="116">
        <v>0.32190592482993907</v>
      </c>
      <c r="S234" s="116">
        <v>1.2533159723344756</v>
      </c>
      <c r="T234" s="116">
        <v>2.4103965666733503E-2</v>
      </c>
      <c r="U234" s="116">
        <v>2.1116576150164254E-2</v>
      </c>
      <c r="V234" s="116">
        <v>4.0790440525589547E-4</v>
      </c>
      <c r="W234" s="116">
        <v>0.12588639062758195</v>
      </c>
      <c r="X234" s="145">
        <v>0.5400847759680748</v>
      </c>
      <c r="Y234" s="116">
        <v>1.5205109138638413</v>
      </c>
      <c r="Z234" s="116">
        <v>1.3914670379000771</v>
      </c>
      <c r="AA234" s="116">
        <v>0.28362412299561623</v>
      </c>
      <c r="AB234" s="116">
        <v>4.524722391904213E-2</v>
      </c>
      <c r="AC234" s="116">
        <v>2.5774633291818536E-4</v>
      </c>
      <c r="AD234" s="116">
        <v>9.6380421814788488E-3</v>
      </c>
      <c r="AE234" s="116">
        <v>9.6148373865324044E-3</v>
      </c>
      <c r="AF234" s="116">
        <v>0.23393162196088027</v>
      </c>
      <c r="AG234" s="116">
        <v>5.8070881490041429E-2</v>
      </c>
      <c r="AH234" s="116">
        <v>0.87645420137905306</v>
      </c>
      <c r="AI234" s="116">
        <v>0.10224644502816389</v>
      </c>
      <c r="AJ234" s="116">
        <v>6.5403956237416225E-2</v>
      </c>
      <c r="AK234" s="116">
        <v>0.81480833787590135</v>
      </c>
      <c r="AL234" s="73">
        <v>3.3318801185419057E-2</v>
      </c>
      <c r="AM234" s="73">
        <v>0.41677657358375952</v>
      </c>
      <c r="AN234" s="73">
        <v>0.11056461170711757</v>
      </c>
      <c r="AO234" s="73">
        <v>0.84319619048060923</v>
      </c>
      <c r="AP234" s="73">
        <v>1.3900393751701461</v>
      </c>
      <c r="AQ234" s="73">
        <v>0.62235785978667124</v>
      </c>
      <c r="AR234" s="73">
        <v>0.74445256894914114</v>
      </c>
      <c r="AS234" s="73">
        <v>0.18187564677661691</v>
      </c>
      <c r="AT234" s="73">
        <v>0.27259718398580612</v>
      </c>
      <c r="AU234" s="73">
        <v>6.1034119384473888E-2</v>
      </c>
      <c r="AV234" s="73">
        <v>5.9997812298282827E-4</v>
      </c>
      <c r="AW234" s="73">
        <v>0.28255457963709835</v>
      </c>
      <c r="AX234" s="73">
        <v>0.25284697238020504</v>
      </c>
      <c r="AY234" s="73">
        <v>3.4435181395647357E-2</v>
      </c>
      <c r="AZ234" s="73">
        <v>2.5600580427375765E-2</v>
      </c>
      <c r="BA234" s="73">
        <v>3.9550369966191823E-2</v>
      </c>
      <c r="BB234" s="73">
        <v>7.454834711990245E-3</v>
      </c>
      <c r="BC234" s="73">
        <v>0.33959894794377349</v>
      </c>
      <c r="BD234" s="73">
        <v>0.12225309307820384</v>
      </c>
      <c r="BE234" s="73">
        <v>0.61933326592229199</v>
      </c>
      <c r="BF234" s="73">
        <v>2.149160639967128E-4</v>
      </c>
      <c r="BG234" s="73">
        <v>0.29971451322805925</v>
      </c>
      <c r="BH234" s="73">
        <v>0.22689650034579803</v>
      </c>
      <c r="BI234" s="73">
        <v>1.5588656757084986E-2</v>
      </c>
      <c r="BJ234" s="73">
        <v>0.38877362012782646</v>
      </c>
      <c r="BK234" s="73">
        <v>4.1955304937530073E-2</v>
      </c>
      <c r="BL234" s="73">
        <v>7.0741587473504883E-2</v>
      </c>
      <c r="BM234" s="73">
        <v>0.78321584594996896</v>
      </c>
      <c r="BN234" s="73">
        <v>0.66511270622632823</v>
      </c>
      <c r="BO234" s="73">
        <v>0.79959412302624999</v>
      </c>
      <c r="BP234" s="73">
        <v>2.239329122091431E-2</v>
      </c>
      <c r="BQ234" s="73">
        <v>0.42536573766645558</v>
      </c>
      <c r="BR234" s="73">
        <v>0.52628816661268518</v>
      </c>
      <c r="BS234" s="73">
        <v>0.48891265381761179</v>
      </c>
      <c r="BT234" s="73">
        <v>1.3688771688340727E-3</v>
      </c>
      <c r="BU234" s="73">
        <v>0.18159989350772635</v>
      </c>
      <c r="BV234" s="73">
        <v>0.64086487026322014</v>
      </c>
      <c r="BW234" s="73">
        <v>0.13650567128812194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234</v>
      </c>
      <c r="F235" s="200"/>
      <c r="G235" s="33">
        <f t="shared" si="79"/>
        <v>2.4748017800138623E-2</v>
      </c>
      <c r="H235" s="33">
        <f t="shared" si="80"/>
        <v>2.5227946660644793E-2</v>
      </c>
      <c r="I235" s="33">
        <f t="shared" si="80"/>
        <v>2.5449314555566302E-2</v>
      </c>
      <c r="J235" s="33">
        <f t="shared" si="80"/>
        <v>2.4807565040346823E-2</v>
      </c>
      <c r="K235" s="33">
        <f t="shared" si="80"/>
        <v>2.4291194569741784E-2</v>
      </c>
      <c r="L235" s="33">
        <f t="shared" ref="L235:M235" si="90">L171*L214</f>
        <v>2.368342793197006E-2</v>
      </c>
      <c r="M235" s="33">
        <f t="shared" si="90"/>
        <v>1.8130356566610554E-2</v>
      </c>
      <c r="N235" s="169"/>
      <c r="O235" s="72">
        <v>233</v>
      </c>
      <c r="P235" s="72">
        <v>0</v>
      </c>
      <c r="Q235" s="116">
        <v>-4.9434298623319432E-2</v>
      </c>
      <c r="R235" s="116">
        <v>7.275784627435773E-3</v>
      </c>
      <c r="S235" s="116">
        <v>2.8784743271568092E-2</v>
      </c>
      <c r="T235" s="116">
        <v>5.7536723390625537E-3</v>
      </c>
      <c r="U235" s="116">
        <v>4.0111205227348935E-3</v>
      </c>
      <c r="V235" s="116">
        <v>-1.0992637783506E-3</v>
      </c>
      <c r="W235" s="116">
        <v>6.0803599819438591E-3</v>
      </c>
      <c r="X235" s="145">
        <v>2.4748017800138623E-2</v>
      </c>
      <c r="Y235" s="116">
        <v>3.3341228360626203E-2</v>
      </c>
      <c r="Z235" s="116">
        <v>5.1571748888825382E-2</v>
      </c>
      <c r="AA235" s="116">
        <v>3.0193807646027776E-2</v>
      </c>
      <c r="AB235" s="116">
        <v>-1.7034917154597019E-2</v>
      </c>
      <c r="AC235" s="116">
        <v>-6.6337177809255626E-4</v>
      </c>
      <c r="AD235" s="116">
        <v>5.4559134599265196E-4</v>
      </c>
      <c r="AE235" s="116">
        <v>-6.2557506471016718E-3</v>
      </c>
      <c r="AF235" s="116">
        <v>7.8155368301357064E-3</v>
      </c>
      <c r="AG235" s="116">
        <v>9.6248244776147018E-3</v>
      </c>
      <c r="AH235" s="116">
        <v>2.5213739353193369E-2</v>
      </c>
      <c r="AI235" s="116">
        <v>1.3653243111705019E-2</v>
      </c>
      <c r="AJ235" s="116">
        <v>1.0418241416533859E-2</v>
      </c>
      <c r="AK235" s="116">
        <v>2.2402563043755985E-2</v>
      </c>
      <c r="AL235" s="73">
        <v>2.5220490281652238E-3</v>
      </c>
      <c r="AM235" s="73">
        <v>2.3429947144702042E-2</v>
      </c>
      <c r="AN235" s="73">
        <v>1.2184768802909219E-2</v>
      </c>
      <c r="AO235" s="73">
        <v>2.5447475994582351E-2</v>
      </c>
      <c r="AP235" s="73">
        <v>1.408077148868671E-2</v>
      </c>
      <c r="AQ235" s="73">
        <v>8.0284999998762614E-3</v>
      </c>
      <c r="AR235" s="73">
        <v>-4.8729504408297146E-2</v>
      </c>
      <c r="AS235" s="73">
        <v>-2.8632521813458052E-2</v>
      </c>
      <c r="AT235" s="73">
        <v>1.5943918627261855E-2</v>
      </c>
      <c r="AU235" s="73">
        <v>4.9410819182731641E-3</v>
      </c>
      <c r="AV235" s="73">
        <v>-5.6573001692079676E-3</v>
      </c>
      <c r="AW235" s="73">
        <v>1.6498336964179967E-2</v>
      </c>
      <c r="AX235" s="73">
        <v>1.4224628274930302E-2</v>
      </c>
      <c r="AY235" s="73">
        <v>-9.6165709019403918E-3</v>
      </c>
      <c r="AZ235" s="73">
        <v>7.0642375682069521E-3</v>
      </c>
      <c r="BA235" s="73">
        <v>5.348566092582792E-3</v>
      </c>
      <c r="BB235" s="73">
        <v>9.9909356341738279E-4</v>
      </c>
      <c r="BC235" s="73">
        <v>1.5840259798523822E-2</v>
      </c>
      <c r="BD235" s="73">
        <v>4.7092678585370423E-3</v>
      </c>
      <c r="BE235" s="73">
        <v>2.5308635590941996E-2</v>
      </c>
      <c r="BF235" s="73">
        <v>-2.3518488099837178E-3</v>
      </c>
      <c r="BG235" s="73">
        <v>2.4948873281095577E-2</v>
      </c>
      <c r="BH235" s="73">
        <v>2.0329681641549486E-2</v>
      </c>
      <c r="BI235" s="73">
        <v>1.1764764292637646E-3</v>
      </c>
      <c r="BJ235" s="73">
        <v>6.9325365190031846E-4</v>
      </c>
      <c r="BK235" s="73">
        <v>3.0254702496431145E-3</v>
      </c>
      <c r="BL235" s="73">
        <v>2.9673043225858565E-3</v>
      </c>
      <c r="BM235" s="73">
        <v>1.0981846126681802E-3</v>
      </c>
      <c r="BN235" s="73">
        <v>1.6695923758805815E-2</v>
      </c>
      <c r="BO235" s="73">
        <v>2.4781110491701348E-2</v>
      </c>
      <c r="BP235" s="73">
        <v>9.7686747955494585E-4</v>
      </c>
      <c r="BQ235" s="73">
        <v>2.5959246935889354E-2</v>
      </c>
      <c r="BR235" s="73">
        <v>-4.2902128506471682E-2</v>
      </c>
      <c r="BS235" s="73">
        <v>2.0611868326376175E-2</v>
      </c>
      <c r="BT235" s="73">
        <v>1.2180925359023709E-3</v>
      </c>
      <c r="BU235" s="73">
        <v>8.2254362703539363E-3</v>
      </c>
      <c r="BV235" s="73">
        <v>2.4331550430708043E-2</v>
      </c>
      <c r="BW235" s="73">
        <v>3.1161568397706581E-3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235</v>
      </c>
      <c r="F236" s="200"/>
      <c r="G236" s="33">
        <f t="shared" si="79"/>
        <v>4.2320587501933028E-3</v>
      </c>
      <c r="H236" s="33">
        <f t="shared" si="80"/>
        <v>4.3386165154186505E-3</v>
      </c>
      <c r="I236" s="33">
        <f t="shared" si="80"/>
        <v>4.4077859937633372E-3</v>
      </c>
      <c r="J236" s="33">
        <f t="shared" si="80"/>
        <v>4.3262860807390391E-3</v>
      </c>
      <c r="K236" s="33">
        <f t="shared" si="80"/>
        <v>4.2447861677147375E-3</v>
      </c>
      <c r="L236" s="33">
        <f t="shared" ref="L236:M236" si="91">L172*L215</f>
        <v>4.1632862546904384E-3</v>
      </c>
      <c r="M236" s="33">
        <f t="shared" si="91"/>
        <v>3.2062582747277614E-3</v>
      </c>
      <c r="N236" s="169"/>
      <c r="O236" s="72">
        <v>234</v>
      </c>
      <c r="P236" s="72">
        <v>0</v>
      </c>
      <c r="Q236" s="116">
        <v>-7.4753605734525896E-3</v>
      </c>
      <c r="R236" s="116">
        <v>1.4449057628802755E-3</v>
      </c>
      <c r="S236" s="116">
        <v>5.3105222893686651E-3</v>
      </c>
      <c r="T236" s="116">
        <v>1.6820633325984494E-3</v>
      </c>
      <c r="U236" s="116">
        <v>8.3550158876619692E-4</v>
      </c>
      <c r="V236" s="116">
        <v>-2.5119699940673724E-4</v>
      </c>
      <c r="W236" s="116">
        <v>1.7125449745750154E-3</v>
      </c>
      <c r="X236" s="145">
        <v>4.2320587501933028E-3</v>
      </c>
      <c r="Y236" s="116">
        <v>6.1616903199529973E-3</v>
      </c>
      <c r="Z236" s="116">
        <v>1.6386574653072646E-2</v>
      </c>
      <c r="AA236" s="116">
        <v>5.4597336578682499E-3</v>
      </c>
      <c r="AB236" s="116">
        <v>-2.3535183444786459E-3</v>
      </c>
      <c r="AC236" s="116">
        <v>-2.1425207146744249E-4</v>
      </c>
      <c r="AD236" s="116">
        <v>1.7699888557567775E-4</v>
      </c>
      <c r="AE236" s="116">
        <v>-2.4002103334546188E-3</v>
      </c>
      <c r="AF236" s="116">
        <v>1.4257571938690319E-3</v>
      </c>
      <c r="AG236" s="116">
        <v>1.916216773378812E-3</v>
      </c>
      <c r="AH236" s="116">
        <v>4.7575759027169689E-3</v>
      </c>
      <c r="AI236" s="116">
        <v>2.8508191991436379E-3</v>
      </c>
      <c r="AJ236" s="116">
        <v>1.4836319437500519E-3</v>
      </c>
      <c r="AK236" s="116">
        <v>4.1289206168527307E-3</v>
      </c>
      <c r="AL236" s="73">
        <v>7.2079326577840098E-4</v>
      </c>
      <c r="AM236" s="73">
        <v>5.7631666473108136E-3</v>
      </c>
      <c r="AN236" s="73">
        <v>3.6863267604057811E-3</v>
      </c>
      <c r="AO236" s="73">
        <v>5.1810250386509172E-3</v>
      </c>
      <c r="AP236" s="73">
        <v>2.8963525232802603E-3</v>
      </c>
      <c r="AQ236" s="73">
        <v>1.9172079295659637E-3</v>
      </c>
      <c r="AR236" s="73">
        <v>-5.4404811852764223E-3</v>
      </c>
      <c r="AS236" s="73">
        <v>-4.3819619994469551E-3</v>
      </c>
      <c r="AT236" s="73">
        <v>4.5302033639654064E-3</v>
      </c>
      <c r="AU236" s="73">
        <v>9.6741717025008056E-4</v>
      </c>
      <c r="AV236" s="73">
        <v>-3.0370729946135796E-4</v>
      </c>
      <c r="AW236" s="73">
        <v>2.9359968075369702E-3</v>
      </c>
      <c r="AX236" s="73">
        <v>3.104191656264322E-3</v>
      </c>
      <c r="AY236" s="73">
        <v>-1.3925946925244486E-3</v>
      </c>
      <c r="AZ236" s="73">
        <v>1.8120279993868414E-3</v>
      </c>
      <c r="BA236" s="73">
        <v>1.5588747016766151E-3</v>
      </c>
      <c r="BB236" s="73">
        <v>3.403304296427192E-4</v>
      </c>
      <c r="BC236" s="73">
        <v>2.2349313025106211E-3</v>
      </c>
      <c r="BD236" s="73">
        <v>9.0294519084862612E-4</v>
      </c>
      <c r="BE236" s="73">
        <v>3.2522570970343733E-3</v>
      </c>
      <c r="BF236" s="73">
        <v>-2.504990124973931E-4</v>
      </c>
      <c r="BG236" s="73">
        <v>5.4553713868961155E-3</v>
      </c>
      <c r="BH236" s="73">
        <v>3.9123026690533278E-3</v>
      </c>
      <c r="BI236" s="73">
        <v>1.2479135605445251E-3</v>
      </c>
      <c r="BJ236" s="73">
        <v>1.3707489379236244E-4</v>
      </c>
      <c r="BK236" s="73">
        <v>7.5518570673935032E-4</v>
      </c>
      <c r="BL236" s="73">
        <v>7.8122977953685275E-4</v>
      </c>
      <c r="BM236" s="73">
        <v>1.8831330752673374E-4</v>
      </c>
      <c r="BN236" s="73">
        <v>5.9532632432451769E-3</v>
      </c>
      <c r="BO236" s="73">
        <v>3.7448229744537153E-3</v>
      </c>
      <c r="BP236" s="73">
        <v>4.3025482123917289E-4</v>
      </c>
      <c r="BQ236" s="73">
        <v>4.061856990798079E-3</v>
      </c>
      <c r="BR236" s="73">
        <v>-1.1137897524986878E-2</v>
      </c>
      <c r="BS236" s="73">
        <v>5.5697416421691742E-3</v>
      </c>
      <c r="BT236" s="73">
        <v>4.1178345491458927E-4</v>
      </c>
      <c r="BU236" s="73">
        <v>1.5616803829148595E-3</v>
      </c>
      <c r="BV236" s="73">
        <v>4.7060306210796182E-3</v>
      </c>
      <c r="BW236" s="73">
        <v>7.416398624299766E-4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236</v>
      </c>
      <c r="F237" s="200"/>
      <c r="G237" s="33">
        <f t="shared" si="79"/>
        <v>4.4545208721665533E-4</v>
      </c>
      <c r="H237" s="33">
        <f t="shared" si="80"/>
        <v>4.5692039038688686E-4</v>
      </c>
      <c r="I237" s="33">
        <f t="shared" si="80"/>
        <v>4.579526373896676E-4</v>
      </c>
      <c r="J237" s="33">
        <f t="shared" si="80"/>
        <v>4.4850978348348548E-4</v>
      </c>
      <c r="K237" s="33">
        <f t="shared" si="80"/>
        <v>4.4276466193224996E-4</v>
      </c>
      <c r="L237" s="33">
        <f t="shared" ref="L237:M237" si="92">L173*L216</f>
        <v>4.382316497197986E-4</v>
      </c>
      <c r="M237" s="33">
        <f t="shared" si="92"/>
        <v>3.3723493427484087E-4</v>
      </c>
      <c r="N237" s="169"/>
      <c r="O237" s="72">
        <v>235</v>
      </c>
      <c r="P237" s="72">
        <v>0</v>
      </c>
      <c r="Q237" s="116">
        <v>-3.5853331310450567E-4</v>
      </c>
      <c r="R237" s="116">
        <v>1.017851326375199E-3</v>
      </c>
      <c r="S237" s="116">
        <v>-3.8596865822982166E-4</v>
      </c>
      <c r="T237" s="116">
        <v>1.979964075845761E-4</v>
      </c>
      <c r="U237" s="116">
        <v>2.2699013722572304E-5</v>
      </c>
      <c r="V237" s="116">
        <v>-5.0107890832074052E-6</v>
      </c>
      <c r="W237" s="116">
        <v>-4.2039120093706439E-5</v>
      </c>
      <c r="X237" s="145">
        <v>4.4545208721665533E-4</v>
      </c>
      <c r="Y237" s="116">
        <v>-6.3108819011415708E-4</v>
      </c>
      <c r="Z237" s="116">
        <v>8.6269175753754871E-4</v>
      </c>
      <c r="AA237" s="116">
        <v>2.2518180586226481E-5</v>
      </c>
      <c r="AB237" s="116">
        <v>-2.5467866847375675E-5</v>
      </c>
      <c r="AC237" s="116">
        <v>7.9723758292141066E-6</v>
      </c>
      <c r="AD237" s="116">
        <v>1.3231288942421309E-4</v>
      </c>
      <c r="AE237" s="116">
        <v>3.9083331985274095E-5</v>
      </c>
      <c r="AF237" s="116">
        <v>1.1696558265117131E-5</v>
      </c>
      <c r="AG237" s="116">
        <v>1.9244090343661485E-4</v>
      </c>
      <c r="AH237" s="116">
        <v>-3.1817735900056999E-4</v>
      </c>
      <c r="AI237" s="116">
        <v>-8.2076012595623497E-5</v>
      </c>
      <c r="AJ237" s="116">
        <v>-3.8589515078629597E-4</v>
      </c>
      <c r="AK237" s="116">
        <v>-7.1973178395346054E-6</v>
      </c>
      <c r="AL237" s="73">
        <v>-3.9727703878693193E-5</v>
      </c>
      <c r="AM237" s="73">
        <v>1.4930785172039187E-3</v>
      </c>
      <c r="AN237" s="73">
        <v>-5.0759174824916385E-4</v>
      </c>
      <c r="AO237" s="73">
        <v>4.3763858546509417E-4</v>
      </c>
      <c r="AP237" s="73">
        <v>-3.3541155484836726E-4</v>
      </c>
      <c r="AQ237" s="73">
        <v>2.0233135112866188E-4</v>
      </c>
      <c r="AR237" s="73">
        <v>8.9243203688702628E-4</v>
      </c>
      <c r="AS237" s="73">
        <v>4.3022720850439204E-5</v>
      </c>
      <c r="AT237" s="73">
        <v>9.3214954661696465E-4</v>
      </c>
      <c r="AU237" s="73">
        <v>3.0513490325815541E-5</v>
      </c>
      <c r="AV237" s="73">
        <v>1.0640598307278844E-5</v>
      </c>
      <c r="AW237" s="73">
        <v>-1.4460105429748557E-4</v>
      </c>
      <c r="AX237" s="73">
        <v>-9.2464964686153999E-5</v>
      </c>
      <c r="AY237" s="73">
        <v>1.2523466505677711E-5</v>
      </c>
      <c r="AZ237" s="73">
        <v>-3.6635589663643758E-4</v>
      </c>
      <c r="BA237" s="73">
        <v>5.1302058640066977E-4</v>
      </c>
      <c r="BB237" s="73">
        <v>1.4769962870120481E-5</v>
      </c>
      <c r="BC237" s="73">
        <v>4.1826955563015227E-4</v>
      </c>
      <c r="BD237" s="73">
        <v>-2.6683126951743489E-5</v>
      </c>
      <c r="BE237" s="73">
        <v>-7.5921517879402401E-5</v>
      </c>
      <c r="BF237" s="73">
        <v>-1.9902412086055143E-5</v>
      </c>
      <c r="BG237" s="73">
        <v>-1.0023808555855484E-4</v>
      </c>
      <c r="BH237" s="73">
        <v>-1.9610104655871301E-5</v>
      </c>
      <c r="BI237" s="73">
        <v>5.6797408748394019E-6</v>
      </c>
      <c r="BJ237" s="73">
        <v>-6.1713027142746809E-6</v>
      </c>
      <c r="BK237" s="73">
        <v>6.9426563025001947E-7</v>
      </c>
      <c r="BL237" s="73">
        <v>-1.4182824198808711E-5</v>
      </c>
      <c r="BM237" s="73">
        <v>-7.1730464849259563E-6</v>
      </c>
      <c r="BN237" s="73">
        <v>-2.4800740535146294E-3</v>
      </c>
      <c r="BO237" s="73">
        <v>-1.8801015414602709E-4</v>
      </c>
      <c r="BP237" s="73">
        <v>-2.8920047495008412E-5</v>
      </c>
      <c r="BQ237" s="73">
        <v>-2.8011535622957757E-4</v>
      </c>
      <c r="BR237" s="73">
        <v>-7.3956865968288364E-4</v>
      </c>
      <c r="BS237" s="73">
        <v>1.0821642946048441E-5</v>
      </c>
      <c r="BT237" s="73">
        <v>-1.8658546676694422E-5</v>
      </c>
      <c r="BU237" s="73">
        <v>-3.035642438159237E-4</v>
      </c>
      <c r="BV237" s="73">
        <v>-3.2474812588117303E-4</v>
      </c>
      <c r="BW237" s="73">
        <v>-1.2539580938408671E-5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237</v>
      </c>
      <c r="F238" s="200"/>
      <c r="G238" s="33">
        <f t="shared" si="79"/>
        <v>0.5865680158554103</v>
      </c>
      <c r="H238" s="33">
        <f t="shared" si="80"/>
        <v>0.58325743759376292</v>
      </c>
      <c r="I238" s="33">
        <f t="shared" si="80"/>
        <v>0.57914223217255334</v>
      </c>
      <c r="J238" s="33">
        <f t="shared" si="80"/>
        <v>0.57517307934133621</v>
      </c>
      <c r="K238" s="33">
        <f t="shared" si="80"/>
        <v>0.57401428678387101</v>
      </c>
      <c r="L238" s="33">
        <f t="shared" ref="L238:M238" si="93">L174*L217</f>
        <v>0.57060810500507486</v>
      </c>
      <c r="M238" s="33">
        <f t="shared" si="93"/>
        <v>0.56720165405069023</v>
      </c>
      <c r="N238" s="169"/>
      <c r="O238" s="72">
        <v>236</v>
      </c>
      <c r="P238" s="72">
        <v>0</v>
      </c>
      <c r="Q238" s="116">
        <v>0.82363604793515821</v>
      </c>
      <c r="R238" s="116">
        <v>0.45783298159623137</v>
      </c>
      <c r="S238" s="116">
        <v>1.5565770941573245</v>
      </c>
      <c r="T238" s="116">
        <v>3.8811704636923718E-2</v>
      </c>
      <c r="U238" s="116">
        <v>3.4598528517878653E-2</v>
      </c>
      <c r="V238" s="116">
        <v>9.8557083734166114E-4</v>
      </c>
      <c r="W238" s="116">
        <v>9.7804856522054492E-2</v>
      </c>
      <c r="X238" s="145">
        <v>0.5865680158554103</v>
      </c>
      <c r="Y238" s="116">
        <v>2.4561859324414077</v>
      </c>
      <c r="Z238" s="116">
        <v>1.448920286717317</v>
      </c>
      <c r="AA238" s="116">
        <v>0.41719845743162209</v>
      </c>
      <c r="AB238" s="116">
        <v>0.10502032551420905</v>
      </c>
      <c r="AC238" s="116">
        <v>5.9085576915827575E-4</v>
      </c>
      <c r="AD238" s="116">
        <v>8.1020825713306167E-4</v>
      </c>
      <c r="AE238" s="116">
        <v>4.5016939259361732E-2</v>
      </c>
      <c r="AF238" s="116">
        <v>0.35775416053250741</v>
      </c>
      <c r="AG238" s="116">
        <v>0.15693164711305382</v>
      </c>
      <c r="AH238" s="116">
        <v>1.7785330979734684</v>
      </c>
      <c r="AI238" s="116">
        <v>9.1513894510177524E-2</v>
      </c>
      <c r="AJ238" s="116">
        <v>0.12960849819468884</v>
      </c>
      <c r="AK238" s="116">
        <v>1.0331123285290409</v>
      </c>
      <c r="AL238" s="73">
        <v>2.2365053349640424E-2</v>
      </c>
      <c r="AM238" s="73">
        <v>0.54059943848508407</v>
      </c>
      <c r="AN238" s="73">
        <v>3.1193932285073018E-2</v>
      </c>
      <c r="AO238" s="73">
        <v>0.48973847237674745</v>
      </c>
      <c r="AP238" s="73">
        <v>2.6007406276472396</v>
      </c>
      <c r="AQ238" s="73">
        <v>1.0846331316717606</v>
      </c>
      <c r="AR238" s="73">
        <v>1.3111790579762492</v>
      </c>
      <c r="AS238" s="73">
        <v>0.35113033403281629</v>
      </c>
      <c r="AT238" s="73">
        <v>0.2981248079948231</v>
      </c>
      <c r="AU238" s="73">
        <v>9.8393757580282334E-2</v>
      </c>
      <c r="AV238" s="73">
        <v>5.9752380850886045E-3</v>
      </c>
      <c r="AW238" s="73">
        <v>0.46360884769224875</v>
      </c>
      <c r="AX238" s="73">
        <v>0.36878772982521874</v>
      </c>
      <c r="AY238" s="73">
        <v>0.10856599463890257</v>
      </c>
      <c r="AZ238" s="73">
        <v>5.3904030143603537E-2</v>
      </c>
      <c r="BA238" s="73">
        <v>2.708317481413516E-2</v>
      </c>
      <c r="BB238" s="73">
        <v>2.5650432580242126E-3</v>
      </c>
      <c r="BC238" s="73">
        <v>0.51662979607200732</v>
      </c>
      <c r="BD238" s="73">
        <v>0.12480796204242536</v>
      </c>
      <c r="BE238" s="73">
        <v>1.4022680150854889</v>
      </c>
      <c r="BF238" s="73">
        <v>2.2461067144502124E-3</v>
      </c>
      <c r="BG238" s="73">
        <v>0.42630999068278458</v>
      </c>
      <c r="BH238" s="73">
        <v>0.35601154628942711</v>
      </c>
      <c r="BI238" s="73">
        <v>4.0787549442820523E-3</v>
      </c>
      <c r="BJ238" s="73">
        <v>0.40547519683027139</v>
      </c>
      <c r="BK238" s="73">
        <v>0.11992330945157824</v>
      </c>
      <c r="BL238" s="73">
        <v>8.2538528723618707E-2</v>
      </c>
      <c r="BM238" s="73">
        <v>0.46083784600158695</v>
      </c>
      <c r="BN238" s="73">
        <v>0.83708183047866058</v>
      </c>
      <c r="BO238" s="73">
        <v>1.1674433819201753</v>
      </c>
      <c r="BP238" s="73">
        <v>9.6951253884258112E-3</v>
      </c>
      <c r="BQ238" s="73">
        <v>0.6752211657622964</v>
      </c>
      <c r="BR238" s="73">
        <v>0.76295273102148775</v>
      </c>
      <c r="BS238" s="73">
        <v>3.446036983885762E-2</v>
      </c>
      <c r="BT238" s="73">
        <v>2.0140565364645925E-3</v>
      </c>
      <c r="BU238" s="73">
        <v>0.16946677147006836</v>
      </c>
      <c r="BV238" s="73">
        <v>1.2014599900187752</v>
      </c>
      <c r="BW238" s="73">
        <v>0.17761408930114575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238</v>
      </c>
      <c r="F239" s="200"/>
      <c r="G239" s="33">
        <f t="shared" si="79"/>
        <v>0.56742921065596197</v>
      </c>
      <c r="H239" s="33">
        <f t="shared" si="80"/>
        <v>0.56453849381742505</v>
      </c>
      <c r="I239" s="33">
        <f t="shared" si="80"/>
        <v>0.55300530846257101</v>
      </c>
      <c r="J239" s="33">
        <f t="shared" si="80"/>
        <v>0.54802357081596709</v>
      </c>
      <c r="K239" s="33">
        <f t="shared" si="80"/>
        <v>0.55028013674182574</v>
      </c>
      <c r="L239" s="33">
        <f t="shared" ref="L239:M239" si="94">L175*L218</f>
        <v>0.5520131249097594</v>
      </c>
      <c r="M239" s="33">
        <f t="shared" si="94"/>
        <v>0.54829658754998611</v>
      </c>
      <c r="N239" s="169"/>
      <c r="O239" s="72">
        <v>237</v>
      </c>
      <c r="P239" s="72">
        <v>0</v>
      </c>
      <c r="Q239" s="116">
        <v>0.7131132576068433</v>
      </c>
      <c r="R239" s="116">
        <v>0.33138036993761488</v>
      </c>
      <c r="S239" s="116">
        <v>1.0352785874835921</v>
      </c>
      <c r="T239" s="116">
        <v>1.4865388687609582E-2</v>
      </c>
      <c r="U239" s="116">
        <v>1.5244453764383816E-2</v>
      </c>
      <c r="V239" s="116">
        <v>-3.0068496317916643E-4</v>
      </c>
      <c r="W239" s="116">
        <v>5.8214445494269997E-2</v>
      </c>
      <c r="X239" s="145">
        <v>0.56742921065596197</v>
      </c>
      <c r="Y239" s="116">
        <v>1.1716025434273114</v>
      </c>
      <c r="Z239" s="116">
        <v>0.66993580591634616</v>
      </c>
      <c r="AA239" s="116">
        <v>0.20529326493305763</v>
      </c>
      <c r="AB239" s="116">
        <v>4.4812012377910403E-2</v>
      </c>
      <c r="AC239" s="116">
        <v>1.550991675176778E-4</v>
      </c>
      <c r="AD239" s="116">
        <v>8.1669890652394655E-4</v>
      </c>
      <c r="AE239" s="116">
        <v>1.0671756720651706E-2</v>
      </c>
      <c r="AF239" s="116">
        <v>0.16619030020189121</v>
      </c>
      <c r="AG239" s="116">
        <v>3.3102337643211306E-2</v>
      </c>
      <c r="AH239" s="116">
        <v>0.71287049284917137</v>
      </c>
      <c r="AI239" s="116">
        <v>5.5296591590500849E-2</v>
      </c>
      <c r="AJ239" s="116">
        <v>9.5392274871903979E-2</v>
      </c>
      <c r="AK239" s="116">
        <v>0.51082640242270128</v>
      </c>
      <c r="AL239" s="73">
        <v>1.2501295903439492E-2</v>
      </c>
      <c r="AM239" s="73">
        <v>0.1277730312651113</v>
      </c>
      <c r="AN239" s="73">
        <v>0.10421180918800077</v>
      </c>
      <c r="AO239" s="73">
        <v>0.22017917486599631</v>
      </c>
      <c r="AP239" s="73">
        <v>1.6992678804652517</v>
      </c>
      <c r="AQ239" s="73">
        <v>0.13453133254040245</v>
      </c>
      <c r="AR239" s="73">
        <v>0.61729492440308165</v>
      </c>
      <c r="AS239" s="73">
        <v>0.17402925488332102</v>
      </c>
      <c r="AT239" s="73">
        <v>0.1344141391172195</v>
      </c>
      <c r="AU239" s="73">
        <v>4.4430007266807313E-2</v>
      </c>
      <c r="AV239" s="73">
        <v>2.6177082766350125E-3</v>
      </c>
      <c r="AW239" s="73">
        <v>0.25191810368549339</v>
      </c>
      <c r="AX239" s="73">
        <v>0.14706332075530418</v>
      </c>
      <c r="AY239" s="73">
        <v>3.8461753216444079E-2</v>
      </c>
      <c r="AZ239" s="73">
        <v>2.7877189432472693E-2</v>
      </c>
      <c r="BA239" s="73">
        <v>1.5786471026571075E-2</v>
      </c>
      <c r="BB239" s="73">
        <v>2.5642874031030403E-3</v>
      </c>
      <c r="BC239" s="73">
        <v>0.2175126126427587</v>
      </c>
      <c r="BD239" s="73">
        <v>7.0022716413986635E-2</v>
      </c>
      <c r="BE239" s="73">
        <v>0.67692857980427412</v>
      </c>
      <c r="BF239" s="73">
        <v>-5.9450296307731658E-4</v>
      </c>
      <c r="BG239" s="73">
        <v>0.19279941853299568</v>
      </c>
      <c r="BH239" s="73">
        <v>0.17059535314002239</v>
      </c>
      <c r="BI239" s="73">
        <v>2.6566138489100342E-3</v>
      </c>
      <c r="BJ239" s="73">
        <v>0.3177492317692619</v>
      </c>
      <c r="BK239" s="73">
        <v>1.4678044073279049E-2</v>
      </c>
      <c r="BL239" s="73">
        <v>4.4061931911981739E-2</v>
      </c>
      <c r="BM239" s="73">
        <v>0.26850922113435483</v>
      </c>
      <c r="BN239" s="73">
        <v>0.4576960690664732</v>
      </c>
      <c r="BO239" s="73">
        <v>0.33446155154315377</v>
      </c>
      <c r="BP239" s="73">
        <v>4.4636546519721022E-3</v>
      </c>
      <c r="BQ239" s="73">
        <v>0.31659019992655746</v>
      </c>
      <c r="BR239" s="73">
        <v>0.56311597236643918</v>
      </c>
      <c r="BS239" s="73">
        <v>0.24119783136919748</v>
      </c>
      <c r="BT239" s="73">
        <v>8.2819449360799181E-4</v>
      </c>
      <c r="BU239" s="73">
        <v>9.2377313757770294E-2</v>
      </c>
      <c r="BV239" s="73">
        <v>0.60625029509637285</v>
      </c>
      <c r="BW239" s="73">
        <v>9.3845593659384288E-2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239</v>
      </c>
      <c r="F240" s="200"/>
      <c r="G240" s="33">
        <f t="shared" si="79"/>
        <v>-1.3203964545402058</v>
      </c>
      <c r="H240" s="33">
        <f t="shared" si="80"/>
        <v>-1.321126224357728</v>
      </c>
      <c r="I240" s="33">
        <f t="shared" si="80"/>
        <v>-1.3033321347273197</v>
      </c>
      <c r="J240" s="33">
        <f t="shared" si="80"/>
        <v>-1.3005041006687932</v>
      </c>
      <c r="K240" s="33">
        <f t="shared" si="80"/>
        <v>-1.3084953193270639</v>
      </c>
      <c r="L240" s="33">
        <f t="shared" ref="L240:M240" si="95">L176*L219</f>
        <v>-1.3204516585134827</v>
      </c>
      <c r="M240" s="33">
        <f t="shared" si="95"/>
        <v>-1.3194383200924276</v>
      </c>
      <c r="N240" s="169"/>
      <c r="O240" s="72">
        <v>238</v>
      </c>
      <c r="P240" s="72">
        <v>0</v>
      </c>
      <c r="Q240" s="116">
        <v>-1.6520193710735227</v>
      </c>
      <c r="R240" s="116">
        <v>-0.912274464243364</v>
      </c>
      <c r="S240" s="116">
        <v>-2.8676376325603905</v>
      </c>
      <c r="T240" s="116">
        <v>-4.6390699496790568E-2</v>
      </c>
      <c r="U240" s="116">
        <v>-5.6134171099164278E-2</v>
      </c>
      <c r="V240" s="116">
        <v>1.3039432669400264E-3</v>
      </c>
      <c r="W240" s="116">
        <v>-0.254643560880844</v>
      </c>
      <c r="X240" s="145">
        <v>-1.3203964545402058</v>
      </c>
      <c r="Y240" s="116">
        <v>-3.2486299860196417</v>
      </c>
      <c r="Z240" s="116">
        <v>-2.8721211648999927</v>
      </c>
      <c r="AA240" s="116">
        <v>-0.59634110294965814</v>
      </c>
      <c r="AB240" s="116">
        <v>-0.10979988341097233</v>
      </c>
      <c r="AC240" s="116">
        <v>-1.0943392648131408E-3</v>
      </c>
      <c r="AD240" s="116">
        <v>-5.8744347425071014E-3</v>
      </c>
      <c r="AE240" s="116">
        <v>-4.9608518871222432E-2</v>
      </c>
      <c r="AF240" s="116">
        <v>-0.56104429760921848</v>
      </c>
      <c r="AG240" s="116">
        <v>-0.12576578991394624</v>
      </c>
      <c r="AH240" s="116">
        <v>-1.9803876410069436</v>
      </c>
      <c r="AI240" s="116">
        <v>-0.1944843944423309</v>
      </c>
      <c r="AJ240" s="116">
        <v>-0.21239568475018755</v>
      </c>
      <c r="AK240" s="116">
        <v>-1.7425377919042828</v>
      </c>
      <c r="AL240" s="73">
        <v>-6.5169264869610763E-2</v>
      </c>
      <c r="AM240" s="73">
        <v>-0.76810453114151456</v>
      </c>
      <c r="AN240" s="73">
        <v>-0.11715078302865697</v>
      </c>
      <c r="AO240" s="73">
        <v>-1.4475031967539944</v>
      </c>
      <c r="AP240" s="73">
        <v>-3.5147668001886512</v>
      </c>
      <c r="AQ240" s="73">
        <v>-1.0548088175588419</v>
      </c>
      <c r="AR240" s="73">
        <v>-1.6967951094618525</v>
      </c>
      <c r="AS240" s="73">
        <v>-0.44111688895999052</v>
      </c>
      <c r="AT240" s="73">
        <v>-0.57822876695107939</v>
      </c>
      <c r="AU240" s="73">
        <v>-0.14305379842343866</v>
      </c>
      <c r="AV240" s="73">
        <v>-1.9746719789324458E-3</v>
      </c>
      <c r="AW240" s="73">
        <v>-0.70764997013203346</v>
      </c>
      <c r="AX240" s="73">
        <v>-0.52916899758132152</v>
      </c>
      <c r="AY240" s="73">
        <v>-9.3413289547730219E-2</v>
      </c>
      <c r="AZ240" s="73">
        <v>-8.344068130092816E-2</v>
      </c>
      <c r="BA240" s="73">
        <v>-7.0791697774930232E-2</v>
      </c>
      <c r="BB240" s="73">
        <v>-1.4832382841327752E-2</v>
      </c>
      <c r="BC240" s="73">
        <v>-0.74759787978899117</v>
      </c>
      <c r="BD240" s="73">
        <v>-0.24812093946015096</v>
      </c>
      <c r="BE240" s="73">
        <v>-1.7138290662437401</v>
      </c>
      <c r="BF240" s="73">
        <v>1.0507960525079909E-3</v>
      </c>
      <c r="BG240" s="73">
        <v>-0.70407503892112777</v>
      </c>
      <c r="BH240" s="73">
        <v>-0.51306765437937008</v>
      </c>
      <c r="BI240" s="73">
        <v>-3.5826807300885763E-2</v>
      </c>
      <c r="BJ240" s="73">
        <v>-0.92378810529327804</v>
      </c>
      <c r="BK240" s="73">
        <v>-8.6403177839478998E-2</v>
      </c>
      <c r="BL240" s="73">
        <v>-0.14791047155135734</v>
      </c>
      <c r="BM240" s="73">
        <v>-1.5254554483277933</v>
      </c>
      <c r="BN240" s="73">
        <v>-1.2422423680324732</v>
      </c>
      <c r="BO240" s="73">
        <v>-1.4862548670738225</v>
      </c>
      <c r="BP240" s="73">
        <v>-4.8264608810180416E-2</v>
      </c>
      <c r="BQ240" s="73">
        <v>-0.88729280684755996</v>
      </c>
      <c r="BR240" s="73">
        <v>-1.4541650788756062</v>
      </c>
      <c r="BS240" s="73">
        <v>-1.0392446426412094</v>
      </c>
      <c r="BT240" s="73">
        <v>-4.0401802077008019E-3</v>
      </c>
      <c r="BU240" s="73">
        <v>-0.3458032741026924</v>
      </c>
      <c r="BV240" s="73">
        <v>-1.7125523984821223</v>
      </c>
      <c r="BW240" s="73">
        <v>-0.33844081598579528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226</v>
      </c>
      <c r="F241" s="200"/>
      <c r="G241" s="33">
        <f t="shared" si="79"/>
        <v>-0.82577412002101147</v>
      </c>
      <c r="H241" s="33">
        <f t="shared" si="80"/>
        <v>-0.82440217232971302</v>
      </c>
      <c r="I241" s="33">
        <f t="shared" si="80"/>
        <v>-0.82320713649566635</v>
      </c>
      <c r="J241" s="33">
        <f t="shared" si="80"/>
        <v>-0.82215685729461752</v>
      </c>
      <c r="K241" s="33">
        <f t="shared" si="80"/>
        <v>-0.82122652878396984</v>
      </c>
      <c r="L241" s="33">
        <f t="shared" ref="L241:M241" si="96">L177*L220</f>
        <v>-0.82035067762056202</v>
      </c>
      <c r="M241" s="33">
        <f t="shared" si="96"/>
        <v>-0.81952596028298441</v>
      </c>
      <c r="N241" s="169"/>
      <c r="O241" s="72">
        <v>239</v>
      </c>
      <c r="P241" s="72">
        <v>0</v>
      </c>
      <c r="Q241" s="116">
        <v>0.59572053716078588</v>
      </c>
      <c r="R241" s="116">
        <v>-0.10332026446733623</v>
      </c>
      <c r="S241" s="116">
        <v>-0.98209588516977675</v>
      </c>
      <c r="T241" s="116">
        <v>-0.35652435579652669</v>
      </c>
      <c r="U241" s="116">
        <v>-0.48511161199584224</v>
      </c>
      <c r="V241" s="116">
        <v>-0.16393452817648607</v>
      </c>
      <c r="W241" s="116">
        <v>-0.27965564996836001</v>
      </c>
      <c r="X241" s="145">
        <v>-0.82577412002101147</v>
      </c>
      <c r="Y241" s="116">
        <v>-1.3032388224388847</v>
      </c>
      <c r="Z241" s="116">
        <v>-1.2701832300677456</v>
      </c>
      <c r="AA241" s="116">
        <v>-0.817610495592338</v>
      </c>
      <c r="AB241" s="116">
        <v>5.4168066617334157E-2</v>
      </c>
      <c r="AC241" s="116">
        <v>-0.16416567575026919</v>
      </c>
      <c r="AD241" s="116">
        <v>-0.21442667345909863</v>
      </c>
      <c r="AE241" s="116">
        <v>-0.12823805498085786</v>
      </c>
      <c r="AF241" s="116">
        <v>-0.59344680318616705</v>
      </c>
      <c r="AG241" s="116">
        <v>-0.54751270428081367</v>
      </c>
      <c r="AH241" s="116">
        <v>-0.86940010456667327</v>
      </c>
      <c r="AI241" s="116">
        <v>-0.46772533360411223</v>
      </c>
      <c r="AJ241" s="116">
        <v>-0.69050121537246467</v>
      </c>
      <c r="AK241" s="116">
        <v>-0.99106271561856041</v>
      </c>
      <c r="AL241" s="73">
        <v>-0.30656278598259051</v>
      </c>
      <c r="AM241" s="73">
        <v>-0.62070833523481972</v>
      </c>
      <c r="AN241" s="73">
        <v>-0.18198355227792501</v>
      </c>
      <c r="AO241" s="73">
        <v>-1.0416270010496049</v>
      </c>
      <c r="AP241" s="73">
        <v>-1.4066822874489726</v>
      </c>
      <c r="AQ241" s="73">
        <v>-1.0052934239188274</v>
      </c>
      <c r="AR241" s="73">
        <v>1.0695635761791829</v>
      </c>
      <c r="AS241" s="73">
        <v>0.19769149787489279</v>
      </c>
      <c r="AT241" s="73">
        <v>-0.36442452198744002</v>
      </c>
      <c r="AU241" s="73">
        <v>-0.58246992826233313</v>
      </c>
      <c r="AV241" s="73">
        <v>-0.10722430268430082</v>
      </c>
      <c r="AW241" s="73">
        <v>-0.83042004379475387</v>
      </c>
      <c r="AX241" s="73">
        <v>-0.49501292389442597</v>
      </c>
      <c r="AY241" s="73">
        <v>3.2279343269028143E-3</v>
      </c>
      <c r="AZ241" s="73">
        <v>-0.19726090911386523</v>
      </c>
      <c r="BA241" s="73">
        <v>-0.26723755846346908</v>
      </c>
      <c r="BB241" s="73">
        <v>-6.9899207697736554E-2</v>
      </c>
      <c r="BC241" s="73">
        <v>-0.58116441758086967</v>
      </c>
      <c r="BD241" s="73">
        <v>-0.43984064846303356</v>
      </c>
      <c r="BE241" s="73">
        <v>-0.61486776733400983</v>
      </c>
      <c r="BF241" s="73">
        <v>-0.1557727409424913</v>
      </c>
      <c r="BG241" s="73">
        <v>-0.76140345927983188</v>
      </c>
      <c r="BH241" s="73">
        <v>-0.65493160416707885</v>
      </c>
      <c r="BI241" s="73">
        <v>-0.2516399009294627</v>
      </c>
      <c r="BJ241" s="73">
        <v>-0.72832236638301717</v>
      </c>
      <c r="BK241" s="73">
        <v>-0.50317069034284978</v>
      </c>
      <c r="BL241" s="73">
        <v>-0.37049880679294528</v>
      </c>
      <c r="BM241" s="73">
        <v>-1.0852960197483599</v>
      </c>
      <c r="BN241" s="73">
        <v>-0.9407580205834023</v>
      </c>
      <c r="BO241" s="73">
        <v>-0.61075971047153699</v>
      </c>
      <c r="BP241" s="73">
        <v>-0.22311735528878007</v>
      </c>
      <c r="BQ241" s="73">
        <v>-0.82914953872450836</v>
      </c>
      <c r="BR241" s="73">
        <v>0.51812664666153285</v>
      </c>
      <c r="BS241" s="73">
        <v>-0.68529960993570904</v>
      </c>
      <c r="BT241" s="73">
        <v>-0.16765726963860145</v>
      </c>
      <c r="BU241" s="73">
        <v>-0.51535276702260457</v>
      </c>
      <c r="BV241" s="73">
        <v>-0.94630846502343002</v>
      </c>
      <c r="BW241" s="73">
        <v>-0.4910883647359513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227</v>
      </c>
      <c r="F242" s="200"/>
      <c r="G242" s="33">
        <f t="shared" si="79"/>
        <v>1.6118690679063356E-2</v>
      </c>
      <c r="H242" s="33">
        <f t="shared" ref="H242:K243" si="97">H178*H221</f>
        <v>1.325222249129178E-3</v>
      </c>
      <c r="I242" s="33">
        <f t="shared" si="97"/>
        <v>1.325222249129178E-3</v>
      </c>
      <c r="J242" s="33">
        <f t="shared" si="97"/>
        <v>1.325222249129178E-3</v>
      </c>
      <c r="K242" s="33">
        <f t="shared" si="97"/>
        <v>1.325222249129178E-3</v>
      </c>
      <c r="L242" s="33">
        <f t="shared" ref="L242:M242" si="98">L178*L221</f>
        <v>1.325222249129178E-3</v>
      </c>
      <c r="M242" s="33">
        <f t="shared" si="98"/>
        <v>1.325222249129178E-3</v>
      </c>
      <c r="N242" s="169"/>
      <c r="O242" s="72">
        <v>240</v>
      </c>
      <c r="P242" s="72">
        <v>0</v>
      </c>
      <c r="Q242" s="116">
        <v>1.5639678388082355E-2</v>
      </c>
      <c r="R242" s="116">
        <v>4.8453930836653839E-4</v>
      </c>
      <c r="S242" s="116">
        <v>-2.6069824265513649E-3</v>
      </c>
      <c r="T242" s="116">
        <v>5.0995710587183659E-3</v>
      </c>
      <c r="U242" s="116">
        <v>9.7918150005497084E-3</v>
      </c>
      <c r="V242" s="116">
        <v>9.3766069141105537E-3</v>
      </c>
      <c r="W242" s="116">
        <v>5.2794308776445351E-3</v>
      </c>
      <c r="X242" s="145">
        <v>1.6118690679063356E-2</v>
      </c>
      <c r="Y242" s="116">
        <v>-9.4662260818250722E-3</v>
      </c>
      <c r="Z242" s="116">
        <v>2.9197764043337977E-2</v>
      </c>
      <c r="AA242" s="116">
        <v>1.5849345370833226E-2</v>
      </c>
      <c r="AB242" s="116">
        <v>1.4780643741348057E-2</v>
      </c>
      <c r="AC242" s="116">
        <v>4.3270560923371996E-2</v>
      </c>
      <c r="AD242" s="116">
        <v>9.5867856043402675E-3</v>
      </c>
      <c r="AE242" s="116">
        <v>7.7696785641933417E-3</v>
      </c>
      <c r="AF242" s="116">
        <v>2.725479959663021E-2</v>
      </c>
      <c r="AG242" s="116">
        <v>1.1970871431163925E-2</v>
      </c>
      <c r="AH242" s="116">
        <v>-1.7116530492708832E-3</v>
      </c>
      <c r="AI242" s="116">
        <v>1.045564896127993E-2</v>
      </c>
      <c r="AJ242" s="116">
        <v>1.2890897733356404E-2</v>
      </c>
      <c r="AK242" s="116">
        <v>4.4104005673763723E-4</v>
      </c>
      <c r="AL242" s="73">
        <v>3.6187538202806196E-3</v>
      </c>
      <c r="AM242" s="73">
        <v>2.1225009903988908E-2</v>
      </c>
      <c r="AN242" s="73">
        <v>8.5253895140878274E-3</v>
      </c>
      <c r="AO242" s="73">
        <v>-2.7295096250839644E-3</v>
      </c>
      <c r="AP242" s="73">
        <v>6.8938050664904349E-3</v>
      </c>
      <c r="AQ242" s="73">
        <v>2.3186242699557609E-3</v>
      </c>
      <c r="AR242" s="73">
        <v>9.3471091263510418E-3</v>
      </c>
      <c r="AS242" s="73">
        <v>1.867000408058641E-2</v>
      </c>
      <c r="AT242" s="73">
        <v>3.6271273534421021E-2</v>
      </c>
      <c r="AU242" s="73">
        <v>4.5142630970119359E-3</v>
      </c>
      <c r="AV242" s="73">
        <v>2.0676050403055424E-2</v>
      </c>
      <c r="AW242" s="73">
        <v>1.5328068671712342E-2</v>
      </c>
      <c r="AX242" s="73">
        <v>1.0424168680726277E-2</v>
      </c>
      <c r="AY242" s="73">
        <v>1.4546865773825073E-2</v>
      </c>
      <c r="AZ242" s="73">
        <v>3.173709439118854E-2</v>
      </c>
      <c r="BA242" s="73">
        <v>1.5586024172053209E-2</v>
      </c>
      <c r="BB242" s="73">
        <v>1.6828031153512103E-2</v>
      </c>
      <c r="BC242" s="73">
        <v>2.7745864255060895E-2</v>
      </c>
      <c r="BD242" s="73">
        <v>2.4005570439127391E-3</v>
      </c>
      <c r="BE242" s="73">
        <v>-1.256114987836476E-3</v>
      </c>
      <c r="BF242" s="73">
        <v>2.3033924759020347E-2</v>
      </c>
      <c r="BG242" s="73">
        <v>1.7874478052237464E-2</v>
      </c>
      <c r="BH242" s="73">
        <v>1.5787649170361968E-2</v>
      </c>
      <c r="BI242" s="73">
        <v>1.6652532989093388E-2</v>
      </c>
      <c r="BJ242" s="73">
        <v>1.1200365948952655E-2</v>
      </c>
      <c r="BK242" s="73">
        <v>1.0649787382489419E-2</v>
      </c>
      <c r="BL242" s="73">
        <v>3.6334772284213803E-3</v>
      </c>
      <c r="BM242" s="73">
        <v>4.5160101864994877E-3</v>
      </c>
      <c r="BN242" s="73">
        <v>2.1263007578427658E-3</v>
      </c>
      <c r="BO242" s="73">
        <v>5.4524686641216928E-3</v>
      </c>
      <c r="BP242" s="73">
        <v>4.1012568043764771E-3</v>
      </c>
      <c r="BQ242" s="73">
        <v>9.0531256903816117E-3</v>
      </c>
      <c r="BR242" s="73">
        <v>1.9059520141211463E-2</v>
      </c>
      <c r="BS242" s="73">
        <v>2.2786485015456451E-2</v>
      </c>
      <c r="BT242" s="73">
        <v>1.727501732806239E-2</v>
      </c>
      <c r="BU242" s="73">
        <v>1.1411096510423512E-2</v>
      </c>
      <c r="BV242" s="73">
        <v>8.6125306498210583E-3</v>
      </c>
      <c r="BW242" s="73">
        <v>1.1850952027912634E-2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228</v>
      </c>
      <c r="F243" s="200"/>
      <c r="G243" s="33">
        <f t="shared" si="79"/>
        <v>0.22319047747155082</v>
      </c>
      <c r="H243" s="33">
        <f t="shared" si="97"/>
        <v>0.24035897573859322</v>
      </c>
      <c r="I243" s="33">
        <f t="shared" si="97"/>
        <v>0.25752747400563558</v>
      </c>
      <c r="J243" s="33">
        <f t="shared" si="97"/>
        <v>0.27469597227267795</v>
      </c>
      <c r="K243" s="33">
        <f t="shared" si="97"/>
        <v>0.29186447053972031</v>
      </c>
      <c r="L243" s="33">
        <f t="shared" ref="L243:M243" si="99">L179*L222</f>
        <v>0.30903296880676268</v>
      </c>
      <c r="M243" s="33">
        <f t="shared" si="99"/>
        <v>0.32620146707380504</v>
      </c>
      <c r="N243" s="169"/>
      <c r="O243" s="72">
        <v>241</v>
      </c>
      <c r="P243" s="72">
        <v>0</v>
      </c>
      <c r="Q243" s="116">
        <v>0.21822777687761616</v>
      </c>
      <c r="R243" s="116">
        <v>0.21771783233494496</v>
      </c>
      <c r="S243" s="116">
        <v>0.22112911677468913</v>
      </c>
      <c r="T243" s="116">
        <v>0.22042177187961559</v>
      </c>
      <c r="U243" s="116">
        <v>0.22364193405671939</v>
      </c>
      <c r="V243" s="116">
        <v>0.22213099560391367</v>
      </c>
      <c r="W243" s="116">
        <v>0.21979361466438013</v>
      </c>
      <c r="X243" s="145">
        <v>0.22319047747155082</v>
      </c>
      <c r="Y243" s="116">
        <v>0.22656681446464125</v>
      </c>
      <c r="Z243" s="116">
        <v>0.22638279680370937</v>
      </c>
      <c r="AA243" s="116">
        <v>0.22368088585778167</v>
      </c>
      <c r="AB243" s="116">
        <v>0.22070306688147787</v>
      </c>
      <c r="AC243" s="116">
        <v>0.22095208720346241</v>
      </c>
      <c r="AD243" s="116">
        <v>0.22507221973433428</v>
      </c>
      <c r="AE243" s="116">
        <v>0.22042833115470101</v>
      </c>
      <c r="AF243" s="116">
        <v>0.22035541269365508</v>
      </c>
      <c r="AG243" s="116">
        <v>0.22252431671216705</v>
      </c>
      <c r="AH243" s="116">
        <v>0.21858874413193971</v>
      </c>
      <c r="AI243" s="116">
        <v>0.22190266860160926</v>
      </c>
      <c r="AJ243" s="116">
        <v>0.2202123731198026</v>
      </c>
      <c r="AK243" s="116">
        <v>0.2235150145397321</v>
      </c>
      <c r="AL243" s="73">
        <v>0.22309897627352968</v>
      </c>
      <c r="AM243" s="73">
        <v>0.21919042003713898</v>
      </c>
      <c r="AN243" s="73">
        <v>0.22431602627039854</v>
      </c>
      <c r="AO243" s="73">
        <v>0.22103574993938255</v>
      </c>
      <c r="AP243" s="73">
        <v>0.2187000461154944</v>
      </c>
      <c r="AQ243" s="73">
        <v>0.22595950326644496</v>
      </c>
      <c r="AR243" s="73">
        <v>0.22072224103371507</v>
      </c>
      <c r="AS243" s="73">
        <v>0.21981106631370464</v>
      </c>
      <c r="AT243" s="73">
        <v>0.21853689884822416</v>
      </c>
      <c r="AU243" s="73">
        <v>0.22262217071287391</v>
      </c>
      <c r="AV243" s="73">
        <v>0.22347134155514364</v>
      </c>
      <c r="AW243" s="73">
        <v>0.2200028681793573</v>
      </c>
      <c r="AX243" s="73">
        <v>0.21943287559721589</v>
      </c>
      <c r="AY243" s="73">
        <v>0.22056142403573237</v>
      </c>
      <c r="AZ243" s="73">
        <v>0.22425598460045737</v>
      </c>
      <c r="BA243" s="73">
        <v>0.22513713231254195</v>
      </c>
      <c r="BB243" s="73">
        <v>0.21351816066201018</v>
      </c>
      <c r="BC243" s="73">
        <v>0.21968574943396335</v>
      </c>
      <c r="BD243" s="73">
        <v>0.2218533006649302</v>
      </c>
      <c r="BE243" s="73">
        <v>0.22926002847680549</v>
      </c>
      <c r="BF243" s="73">
        <v>0.22301075233978826</v>
      </c>
      <c r="BG243" s="73">
        <v>0.22347644245781098</v>
      </c>
      <c r="BH243" s="73">
        <v>0.22249018167093346</v>
      </c>
      <c r="BI243" s="73">
        <v>0.22038815166906828</v>
      </c>
      <c r="BJ243" s="73">
        <v>0.22317289243735466</v>
      </c>
      <c r="BK243" s="73">
        <v>0.22919869990029745</v>
      </c>
      <c r="BL243" s="73">
        <v>0.22192655306861192</v>
      </c>
      <c r="BM243" s="73">
        <v>0.22170403008202849</v>
      </c>
      <c r="BN243" s="73">
        <v>0.2196013452484667</v>
      </c>
      <c r="BO243" s="73">
        <v>0.21937516193364087</v>
      </c>
      <c r="BP243" s="73">
        <v>0.22459590037890986</v>
      </c>
      <c r="BQ243" s="73">
        <v>0.21999884446437079</v>
      </c>
      <c r="BR243" s="73">
        <v>0.21932005788092401</v>
      </c>
      <c r="BS243" s="73">
        <v>0.21791302691929701</v>
      </c>
      <c r="BT243" s="73">
        <v>0.21917266456787521</v>
      </c>
      <c r="BU243" s="73">
        <v>0.2202612124795911</v>
      </c>
      <c r="BV243" s="73">
        <v>0.21887756930646382</v>
      </c>
      <c r="BW243" s="73">
        <v>0.22041000442336806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Q244" s="116">
        <v>0</v>
      </c>
      <c r="R244" s="116">
        <v>0</v>
      </c>
      <c r="S244" s="116">
        <v>0</v>
      </c>
      <c r="T244" s="116">
        <v>0</v>
      </c>
      <c r="U244" s="116">
        <v>0</v>
      </c>
      <c r="V244" s="116">
        <v>0</v>
      </c>
      <c r="W244" s="116">
        <v>0</v>
      </c>
      <c r="X244" s="145">
        <v>0</v>
      </c>
      <c r="Y244" s="116">
        <v>0</v>
      </c>
      <c r="Z244" s="116">
        <v>0</v>
      </c>
      <c r="AA244" s="116">
        <v>0</v>
      </c>
      <c r="AB244" s="116">
        <v>0</v>
      </c>
      <c r="AC244" s="116">
        <v>0</v>
      </c>
      <c r="AD244" s="116">
        <v>0</v>
      </c>
      <c r="AE244" s="116">
        <v>0</v>
      </c>
      <c r="AF244" s="116">
        <v>0</v>
      </c>
      <c r="AG244" s="116">
        <v>0</v>
      </c>
      <c r="AH244" s="116">
        <v>0</v>
      </c>
      <c r="AI244" s="116">
        <v>0</v>
      </c>
      <c r="AJ244" s="116">
        <v>0</v>
      </c>
      <c r="AK244" s="116">
        <v>0</v>
      </c>
      <c r="AL244" s="73">
        <v>0</v>
      </c>
      <c r="AM244" s="73">
        <v>0</v>
      </c>
      <c r="AN244" s="73">
        <v>0</v>
      </c>
      <c r="AO244" s="73">
        <v>0</v>
      </c>
      <c r="AP244" s="73">
        <v>0</v>
      </c>
      <c r="AQ244" s="73">
        <v>0</v>
      </c>
      <c r="AR244" s="73">
        <v>0</v>
      </c>
      <c r="AS244" s="73">
        <v>0</v>
      </c>
      <c r="AT244" s="73">
        <v>0</v>
      </c>
      <c r="AU244" s="73">
        <v>0</v>
      </c>
      <c r="AV244" s="73">
        <v>0</v>
      </c>
      <c r="AW244" s="73">
        <v>0</v>
      </c>
      <c r="AX244" s="73">
        <v>0</v>
      </c>
      <c r="AY244" s="73">
        <v>0</v>
      </c>
      <c r="AZ244" s="73">
        <v>0</v>
      </c>
      <c r="BA244" s="73">
        <v>0</v>
      </c>
      <c r="BB244" s="73">
        <v>0</v>
      </c>
      <c r="BC244" s="73">
        <v>0</v>
      </c>
      <c r="BD244" s="73">
        <v>0</v>
      </c>
      <c r="BE244" s="73">
        <v>0</v>
      </c>
      <c r="BF244" s="73">
        <v>0</v>
      </c>
      <c r="BG244" s="73">
        <v>0</v>
      </c>
      <c r="BH244" s="73">
        <v>0</v>
      </c>
      <c r="BI244" s="73">
        <v>0</v>
      </c>
      <c r="BJ244" s="73">
        <v>0</v>
      </c>
      <c r="BK244" s="73">
        <v>0</v>
      </c>
      <c r="BL244" s="73">
        <v>0</v>
      </c>
      <c r="BM244" s="73">
        <v>0</v>
      </c>
      <c r="BN244" s="73">
        <v>0</v>
      </c>
      <c r="BO244" s="73">
        <v>0</v>
      </c>
      <c r="BP244" s="73">
        <v>0</v>
      </c>
      <c r="BQ244" s="73">
        <v>0</v>
      </c>
      <c r="BR244" s="73">
        <v>0</v>
      </c>
      <c r="BS244" s="73">
        <v>0</v>
      </c>
      <c r="BT244" s="73">
        <v>0</v>
      </c>
      <c r="BU244" s="73">
        <v>0</v>
      </c>
      <c r="BV244" s="73">
        <v>0</v>
      </c>
      <c r="BW244" s="73">
        <v>0</v>
      </c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244</v>
      </c>
      <c r="F245" s="196"/>
      <c r="G245" s="27">
        <f>HLOOKUP($E$3,$P$3:$CE$269,O245,FALSE)</f>
        <v>10.56253496058774</v>
      </c>
      <c r="H245" s="27">
        <f t="shared" ref="H245:K245" si="100">SUM(H226:H243)</f>
        <v>10.573301885691267</v>
      </c>
      <c r="I245" s="27">
        <f t="shared" si="100"/>
        <v>10.601140602681086</v>
      </c>
      <c r="J245" s="27">
        <f t="shared" si="100"/>
        <v>10.63239601180322</v>
      </c>
      <c r="K245" s="27">
        <f t="shared" si="100"/>
        <v>10.655845295929513</v>
      </c>
      <c r="L245" s="27">
        <f t="shared" ref="L245:M245" si="101">SUM(L226:L243)</f>
        <v>10.685649597979401</v>
      </c>
      <c r="M245" s="27">
        <f t="shared" si="101"/>
        <v>10.735537993503661</v>
      </c>
      <c r="N245" s="164"/>
      <c r="O245" s="72">
        <v>243</v>
      </c>
      <c r="P245" s="72">
        <v>0</v>
      </c>
      <c r="Q245" s="116">
        <v>15.414356575402378</v>
      </c>
      <c r="R245" s="116">
        <v>11.645115510199229</v>
      </c>
      <c r="S245" s="116">
        <v>9.4183273080046188</v>
      </c>
      <c r="T245" s="116">
        <v>12.17274962548213</v>
      </c>
      <c r="U245" s="116">
        <v>12.129148377236486</v>
      </c>
      <c r="V245" s="116">
        <v>12.755038188092989</v>
      </c>
      <c r="W245" s="116">
        <v>12.073541862576663</v>
      </c>
      <c r="X245" s="145">
        <v>10.56253496058774</v>
      </c>
      <c r="Y245" s="116">
        <v>8.748486695088717</v>
      </c>
      <c r="Z245" s="116">
        <v>9.498606202520234</v>
      </c>
      <c r="AA245" s="116">
        <v>10.892108475014743</v>
      </c>
      <c r="AB245" s="116">
        <v>13.482433988088237</v>
      </c>
      <c r="AC245" s="116">
        <v>12.807456556196565</v>
      </c>
      <c r="AD245" s="116">
        <v>12.659374164307593</v>
      </c>
      <c r="AE245" s="116">
        <v>13.017824500190931</v>
      </c>
      <c r="AF245" s="116">
        <v>11.475392051350232</v>
      </c>
      <c r="AG245" s="116">
        <v>11.691417676104809</v>
      </c>
      <c r="AH245" s="116">
        <v>10.039965260792579</v>
      </c>
      <c r="AI245" s="116">
        <v>11.827157562426045</v>
      </c>
      <c r="AJ245" s="116">
        <v>11.516757449728839</v>
      </c>
      <c r="AK245" s="116">
        <v>9.952543117245936</v>
      </c>
      <c r="AL245" s="73">
        <v>12.375811843866563</v>
      </c>
      <c r="AM245" s="73">
        <v>11.080089984654844</v>
      </c>
      <c r="AN245" s="73">
        <v>12.02462813310466</v>
      </c>
      <c r="AO245" s="73">
        <v>9.6099083763788897</v>
      </c>
      <c r="AP245" s="73">
        <v>8.8471092174339567</v>
      </c>
      <c r="AQ245" s="73">
        <v>10.206915574109537</v>
      </c>
      <c r="AR245" s="73">
        <v>15.934349360387891</v>
      </c>
      <c r="AS245" s="73">
        <v>14.110853722986832</v>
      </c>
      <c r="AT245" s="73">
        <v>11.664837645671797</v>
      </c>
      <c r="AU245" s="73">
        <v>11.80302532465325</v>
      </c>
      <c r="AV245" s="73">
        <v>13.006231605629701</v>
      </c>
      <c r="AW245" s="73">
        <v>10.849308427921446</v>
      </c>
      <c r="AX245" s="73">
        <v>11.381856876866371</v>
      </c>
      <c r="AY245" s="73">
        <v>13.492970123335345</v>
      </c>
      <c r="AZ245" s="73">
        <v>12.359666620472549</v>
      </c>
      <c r="BA245" s="73">
        <v>12.313036747383377</v>
      </c>
      <c r="BB245" s="73">
        <v>12.733765707050813</v>
      </c>
      <c r="BC245" s="73">
        <v>11.035041866124528</v>
      </c>
      <c r="BD245" s="73">
        <v>11.844235423211172</v>
      </c>
      <c r="BE245" s="73">
        <v>10.746782104874688</v>
      </c>
      <c r="BF245" s="73">
        <v>12.792221241649003</v>
      </c>
      <c r="BG245" s="73">
        <v>10.999332259403966</v>
      </c>
      <c r="BH245" s="73">
        <v>11.200955916722911</v>
      </c>
      <c r="BI245" s="73">
        <v>12.476140071917106</v>
      </c>
      <c r="BJ245" s="73">
        <v>11.082460849227433</v>
      </c>
      <c r="BK245" s="73">
        <v>12.072248840748381</v>
      </c>
      <c r="BL245" s="73">
        <v>12.121221300702153</v>
      </c>
      <c r="BM245" s="73">
        <v>10.055625205343601</v>
      </c>
      <c r="BN245" s="73">
        <v>10.306808332608467</v>
      </c>
      <c r="BO245" s="73">
        <v>10.057912025840562</v>
      </c>
      <c r="BP245" s="73">
        <v>12.54493640282511</v>
      </c>
      <c r="BQ245" s="73">
        <v>10.529162577216207</v>
      </c>
      <c r="BR245" s="73">
        <v>15.06960356297451</v>
      </c>
      <c r="BS245" s="73">
        <v>11.162306144216315</v>
      </c>
      <c r="BT245" s="73">
        <v>12.652853363309193</v>
      </c>
      <c r="BU245" s="73">
        <v>11.708384209854247</v>
      </c>
      <c r="BV245" s="73">
        <v>10.059170102790645</v>
      </c>
      <c r="BW245" s="73">
        <v>11.787014241493077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245</v>
      </c>
      <c r="F246" s="186"/>
      <c r="G246" s="6">
        <f>HLOOKUP($E$3,$P$3:$CE$269,O246,FALSE)</f>
        <v>38659.002887389586</v>
      </c>
      <c r="H246" s="6">
        <f t="shared" ref="H246:K246" si="102">EXP(H245)</f>
        <v>39077.490344796606</v>
      </c>
      <c r="I246" s="6">
        <f t="shared" si="102"/>
        <v>40180.641451182775</v>
      </c>
      <c r="J246" s="6">
        <f t="shared" si="102"/>
        <v>41456.336168122063</v>
      </c>
      <c r="K246" s="6">
        <f t="shared" si="102"/>
        <v>42439.944963911323</v>
      </c>
      <c r="L246" s="6">
        <f t="shared" ref="L246:M246" si="103">EXP(L245)</f>
        <v>43723.876198540827</v>
      </c>
      <c r="M246" s="6">
        <f t="shared" si="103"/>
        <v>45960.5175833373</v>
      </c>
      <c r="N246" s="158"/>
      <c r="O246" s="72">
        <v>244</v>
      </c>
      <c r="P246" s="72">
        <v>0</v>
      </c>
      <c r="Q246" s="116">
        <v>4947320.0079972353</v>
      </c>
      <c r="R246" s="116">
        <v>114132.52020672028</v>
      </c>
      <c r="S246" s="116">
        <v>12311.970851200951</v>
      </c>
      <c r="T246" s="116">
        <v>193445.21514180503</v>
      </c>
      <c r="U246" s="116">
        <v>185191.99509603152</v>
      </c>
      <c r="V246" s="116">
        <v>346292.19369035377</v>
      </c>
      <c r="W246" s="116">
        <v>175175.19432837941</v>
      </c>
      <c r="X246" s="145">
        <v>38659.002887389586</v>
      </c>
      <c r="Y246" s="116">
        <v>6301.1453351651962</v>
      </c>
      <c r="Z246" s="116">
        <v>13341.119046829137</v>
      </c>
      <c r="AA246" s="116">
        <v>53750.512187525113</v>
      </c>
      <c r="AB246" s="116">
        <v>716715.31325192447</v>
      </c>
      <c r="AC246" s="116">
        <v>364928.43914158252</v>
      </c>
      <c r="AD246" s="116">
        <v>314699.71087111114</v>
      </c>
      <c r="AE246" s="116">
        <v>450369.88923679251</v>
      </c>
      <c r="AF246" s="116">
        <v>96316.223444624804</v>
      </c>
      <c r="AG246" s="116">
        <v>119541.35723217824</v>
      </c>
      <c r="AH246" s="116">
        <v>22924.586520815752</v>
      </c>
      <c r="AI246" s="116">
        <v>136920.74892458916</v>
      </c>
      <c r="AJ246" s="116">
        <v>100383.93361994096</v>
      </c>
      <c r="AK246" s="116">
        <v>21005.57415100652</v>
      </c>
      <c r="AL246" s="73">
        <v>236999.15243009842</v>
      </c>
      <c r="AM246" s="73">
        <v>64866.720155022806</v>
      </c>
      <c r="AN246" s="73">
        <v>166812.90484738589</v>
      </c>
      <c r="AO246" s="73">
        <v>14911.803751222224</v>
      </c>
      <c r="AP246" s="73">
        <v>6954.2566411748321</v>
      </c>
      <c r="AQ246" s="73">
        <v>27089.881861591039</v>
      </c>
      <c r="AR246" s="73">
        <v>8321469.0056238445</v>
      </c>
      <c r="AS246" s="73">
        <v>1343587.3517672797</v>
      </c>
      <c r="AT246" s="73">
        <v>116405.80051858912</v>
      </c>
      <c r="AU246" s="73">
        <v>133656.09499144278</v>
      </c>
      <c r="AV246" s="73">
        <v>445178.94576385693</v>
      </c>
      <c r="AW246" s="73">
        <v>51498.524096534238</v>
      </c>
      <c r="AX246" s="73">
        <v>87715.760975054058</v>
      </c>
      <c r="AY246" s="73">
        <v>724306.64414441516</v>
      </c>
      <c r="AZ246" s="73">
        <v>233203.47167752354</v>
      </c>
      <c r="BA246" s="73">
        <v>222578.86058383615</v>
      </c>
      <c r="BB246" s="73">
        <v>339003.49873136298</v>
      </c>
      <c r="BC246" s="73">
        <v>62009.437248198839</v>
      </c>
      <c r="BD246" s="73">
        <v>139279.14325919547</v>
      </c>
      <c r="BE246" s="73">
        <v>46480.219076972942</v>
      </c>
      <c r="BF246" s="73">
        <v>359410.77796288172</v>
      </c>
      <c r="BG246" s="73">
        <v>59834.174665417726</v>
      </c>
      <c r="BH246" s="73">
        <v>73200.381868816883</v>
      </c>
      <c r="BI246" s="73">
        <v>262010.55597619887</v>
      </c>
      <c r="BJ246" s="73">
        <v>65020.692815818344</v>
      </c>
      <c r="BK246" s="73">
        <v>174948.83535342469</v>
      </c>
      <c r="BL246" s="73">
        <v>183729.76723047416</v>
      </c>
      <c r="BM246" s="73">
        <v>23286.40994773875</v>
      </c>
      <c r="BN246" s="73">
        <v>29935.739081792908</v>
      </c>
      <c r="BO246" s="73">
        <v>23339.722722447375</v>
      </c>
      <c r="BP246" s="73">
        <v>280670.42713928933</v>
      </c>
      <c r="BQ246" s="73">
        <v>37390.149905972823</v>
      </c>
      <c r="BR246" s="73">
        <v>3504658.2249199594</v>
      </c>
      <c r="BS246" s="73">
        <v>70425.179687626602</v>
      </c>
      <c r="BT246" s="73">
        <v>312654.29281206435</v>
      </c>
      <c r="BU246" s="73">
        <v>121586.86320860266</v>
      </c>
      <c r="BV246" s="73">
        <v>23369.104367935965</v>
      </c>
      <c r="BW246" s="73">
        <v>131533.15676186021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246</v>
      </c>
      <c r="F247" s="190"/>
      <c r="G247" s="15">
        <f>HLOOKUP($E$3,$P$3:$CE$269,O247,FALSE)</f>
        <v>136.79288064028393</v>
      </c>
      <c r="H247" s="15">
        <f t="shared" ref="H247:K247" si="104">H137</f>
        <v>140.2391885870654</v>
      </c>
      <c r="I247" s="15">
        <f t="shared" si="104"/>
        <v>144.35384881993633</v>
      </c>
      <c r="J247" s="15">
        <f t="shared" si="104"/>
        <v>148.5892344292341</v>
      </c>
      <c r="K247" s="15">
        <f t="shared" si="104"/>
        <v>152.94888753403745</v>
      </c>
      <c r="L247" s="15">
        <f t="shared" ref="L247:M247" si="105">L137</f>
        <v>157.43645418027086</v>
      </c>
      <c r="M247" s="15">
        <f t="shared" si="105"/>
        <v>162.05568738994955</v>
      </c>
      <c r="N247" s="157"/>
      <c r="O247" s="72">
        <v>245</v>
      </c>
      <c r="P247" s="72">
        <v>0</v>
      </c>
      <c r="Q247" s="116">
        <v>152.32375585085606</v>
      </c>
      <c r="R247" s="116">
        <v>120.80912357248653</v>
      </c>
      <c r="S247" s="116">
        <v>128.25627624189059</v>
      </c>
      <c r="T247" s="116">
        <v>138.86213252083189</v>
      </c>
      <c r="U247" s="116">
        <v>130.24480361682427</v>
      </c>
      <c r="V247" s="116">
        <v>146.33052649931889</v>
      </c>
      <c r="W247" s="116">
        <v>128.44783469671762</v>
      </c>
      <c r="X247" s="145">
        <v>136.79288064028393</v>
      </c>
      <c r="Y247" s="116">
        <v>129.93924250199913</v>
      </c>
      <c r="Z247" s="116">
        <v>151.15332584424328</v>
      </c>
      <c r="AA247" s="116">
        <v>155.90963362299166</v>
      </c>
      <c r="AB247" s="116">
        <v>153.04946487974487</v>
      </c>
      <c r="AC247" s="116">
        <v>142.14962945969702</v>
      </c>
      <c r="AD247" s="116">
        <v>132.67085030445236</v>
      </c>
      <c r="AE247" s="116">
        <v>155.90963362299166</v>
      </c>
      <c r="AF247" s="116">
        <v>123.91580871379877</v>
      </c>
      <c r="AG247" s="116">
        <v>133.47187947293793</v>
      </c>
      <c r="AH247" s="116">
        <v>129.93924250199913</v>
      </c>
      <c r="AI247" s="116">
        <v>155.90963362299166</v>
      </c>
      <c r="AJ247" s="116">
        <v>130.38976696127855</v>
      </c>
      <c r="AK247" s="116">
        <v>128.25627624189059</v>
      </c>
      <c r="AL247" s="73">
        <v>129.93924250199913</v>
      </c>
      <c r="AM247" s="73">
        <v>146.33052649931889</v>
      </c>
      <c r="AN247" s="73">
        <v>149.32714117508672</v>
      </c>
      <c r="AO247" s="73">
        <v>129.93924250199913</v>
      </c>
      <c r="AP247" s="73">
        <v>118.46414706522935</v>
      </c>
      <c r="AQ247" s="73">
        <v>118.46414706522935</v>
      </c>
      <c r="AR247" s="73">
        <v>144.16361873949333</v>
      </c>
      <c r="AS247" s="73">
        <v>151.15332584424328</v>
      </c>
      <c r="AT247" s="73">
        <v>142.91279550073847</v>
      </c>
      <c r="AU247" s="73">
        <v>123.82510094921582</v>
      </c>
      <c r="AV247" s="73">
        <v>142.14962945969702</v>
      </c>
      <c r="AW247" s="73">
        <v>130.85164947422152</v>
      </c>
      <c r="AX247" s="73">
        <v>132.0297864792885</v>
      </c>
      <c r="AY247" s="73">
        <v>133.47187947293793</v>
      </c>
      <c r="AZ247" s="73">
        <v>146.33052649931889</v>
      </c>
      <c r="BA247" s="73">
        <v>147.61827567579755</v>
      </c>
      <c r="BB247" s="73">
        <v>128.44783469671762</v>
      </c>
      <c r="BC247" s="73">
        <v>128.44783469671762</v>
      </c>
      <c r="BD247" s="73">
        <v>121.14677745783855</v>
      </c>
      <c r="BE247" s="73">
        <v>134.7616652111825</v>
      </c>
      <c r="BF247" s="73">
        <v>149.32714117508672</v>
      </c>
      <c r="BG247" s="73">
        <v>147.61827567579755</v>
      </c>
      <c r="BH247" s="73">
        <v>142.91279550073847</v>
      </c>
      <c r="BI247" s="73">
        <v>152.32375585085606</v>
      </c>
      <c r="BJ247" s="73">
        <v>111.48834674661968</v>
      </c>
      <c r="BK247" s="73">
        <v>122.98621267273046</v>
      </c>
      <c r="BL247" s="73">
        <v>120.80912357248653</v>
      </c>
      <c r="BM247" s="73">
        <v>111.48834674661968</v>
      </c>
      <c r="BN247" s="73">
        <v>128.90970248158163</v>
      </c>
      <c r="BO247" s="73">
        <v>128.25627624189059</v>
      </c>
      <c r="BP247" s="73">
        <v>128.25627624189059</v>
      </c>
      <c r="BQ247" s="73">
        <v>137.46802067334647</v>
      </c>
      <c r="BR247" s="73">
        <v>152.32375585085606</v>
      </c>
      <c r="BS247" s="73">
        <v>142.91279550073847</v>
      </c>
      <c r="BT247" s="73">
        <v>142.14962945969702</v>
      </c>
      <c r="BU247" s="73">
        <v>128.44783469671762</v>
      </c>
      <c r="BV247" s="73">
        <v>129.76126027158236</v>
      </c>
      <c r="BW247" s="73">
        <v>117.37289108346781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247</v>
      </c>
      <c r="F248" s="186"/>
      <c r="G248" s="6">
        <f>HLOOKUP($E$3,$P$3:$CE$269,O248,FALSE)</f>
        <v>5288276.3676470751</v>
      </c>
      <c r="H248" s="6">
        <f t="shared" ref="H248:K248" si="106">H246*H247</f>
        <v>5480195.537973159</v>
      </c>
      <c r="I248" s="6">
        <f t="shared" si="106"/>
        <v>5800230.241532106</v>
      </c>
      <c r="J248" s="6">
        <f t="shared" si="106"/>
        <v>6159965.2534622252</v>
      </c>
      <c r="K248" s="6">
        <f t="shared" si="106"/>
        <v>6491142.369236012</v>
      </c>
      <c r="L248" s="6">
        <f t="shared" ref="L248:M248" si="107">L246*L247</f>
        <v>6883732.0317154089</v>
      </c>
      <c r="M248" s="6">
        <f t="shared" si="107"/>
        <v>7448163.2697655894</v>
      </c>
      <c r="N248" s="158"/>
      <c r="O248" s="72">
        <v>246</v>
      </c>
      <c r="P248" s="72">
        <v>0</v>
      </c>
      <c r="Q248" s="116">
        <v>753594365.01422608</v>
      </c>
      <c r="R248" s="116">
        <v>13788249.737292986</v>
      </c>
      <c r="S248" s="116">
        <v>1579087.534573734</v>
      </c>
      <c r="T248" s="116">
        <v>26862215.100542165</v>
      </c>
      <c r="U248" s="116">
        <v>24120295.03269051</v>
      </c>
      <c r="V248" s="116">
        <v>50673119.025313586</v>
      </c>
      <c r="W248" s="116">
        <v>22500874.404057063</v>
      </c>
      <c r="X248" s="145">
        <v>5288276.3676470751</v>
      </c>
      <c r="Y248" s="116">
        <v>818766.05174637109</v>
      </c>
      <c r="Z248" s="116">
        <v>2016554.514412205</v>
      </c>
      <c r="AA248" s="116">
        <v>8380222.6622051885</v>
      </c>
      <c r="AB248" s="116">
        <v>109692895.16432576</v>
      </c>
      <c r="AC248" s="116">
        <v>51874442.403281555</v>
      </c>
      <c r="AD248" s="116">
        <v>41751478.231835626</v>
      </c>
      <c r="AE248" s="116">
        <v>70217004.425735652</v>
      </c>
      <c r="AF248" s="116">
        <v>11935102.720399627</v>
      </c>
      <c r="AG248" s="116">
        <v>15955409.624524711</v>
      </c>
      <c r="AH248" s="116">
        <v>2978803.4071863387</v>
      </c>
      <c r="AI248" s="116">
        <v>21347263.800218325</v>
      </c>
      <c r="AJ248" s="116">
        <v>13089037.711360557</v>
      </c>
      <c r="AK248" s="116">
        <v>2694096.7209310085</v>
      </c>
      <c r="AL248" s="73">
        <v>30795490.340382814</v>
      </c>
      <c r="AM248" s="73">
        <v>9491981.3125684671</v>
      </c>
      <c r="AN248" s="73">
        <v>24909694.191971902</v>
      </c>
      <c r="AO248" s="73">
        <v>1937628.4837722848</v>
      </c>
      <c r="AP248" s="73">
        <v>823830.08146948321</v>
      </c>
      <c r="AQ248" s="73">
        <v>3209179.7488312102</v>
      </c>
      <c r="AR248" s="73">
        <v>1199653085.0792665</v>
      </c>
      <c r="AS248" s="73">
        <v>203087696.78188354</v>
      </c>
      <c r="AT248" s="73">
        <v>16635878.364612883</v>
      </c>
      <c r="AU248" s="73">
        <v>16549979.454793381</v>
      </c>
      <c r="AV248" s="73">
        <v>63282022.183590822</v>
      </c>
      <c r="AW248" s="73">
        <v>6738666.8235194487</v>
      </c>
      <c r="AX248" s="73">
        <v>11581093.192404695</v>
      </c>
      <c r="AY248" s="73">
        <v>96674569.108691528</v>
      </c>
      <c r="AZ248" s="73">
        <v>34124786.792041019</v>
      </c>
      <c r="BA248" s="73">
        <v>32856707.601269633</v>
      </c>
      <c r="BB248" s="73">
        <v>43544265.366655037</v>
      </c>
      <c r="BC248" s="73">
        <v>7964977.9452931285</v>
      </c>
      <c r="BD248" s="73">
        <v>16873219.372940168</v>
      </c>
      <c r="BE248" s="73">
        <v>6263751.722193446</v>
      </c>
      <c r="BF248" s="73">
        <v>53669783.980710991</v>
      </c>
      <c r="BG248" s="73">
        <v>8832617.690593455</v>
      </c>
      <c r="BH248" s="73">
        <v>10461271.204594191</v>
      </c>
      <c r="BI248" s="73">
        <v>39910431.958865568</v>
      </c>
      <c r="BJ248" s="73">
        <v>7249049.5463553993</v>
      </c>
      <c r="BK248" s="73">
        <v>21516294.671622794</v>
      </c>
      <c r="BL248" s="73">
        <v>22196232.15329054</v>
      </c>
      <c r="BM248" s="73">
        <v>2596163.3467374318</v>
      </c>
      <c r="BN248" s="73">
        <v>3859007.2186001795</v>
      </c>
      <c r="BO248" s="73">
        <v>2993465.9248993411</v>
      </c>
      <c r="BP248" s="73">
        <v>35997743.836106114</v>
      </c>
      <c r="BQ248" s="73">
        <v>5139949.900253796</v>
      </c>
      <c r="BR248" s="73">
        <v>533842703.79340249</v>
      </c>
      <c r="BS248" s="73">
        <v>10064659.302800542</v>
      </c>
      <c r="BT248" s="73">
        <v>44443691.872218564</v>
      </c>
      <c r="BU248" s="73">
        <v>15617569.306711012</v>
      </c>
      <c r="BV248" s="73">
        <v>3032404.4342015106</v>
      </c>
      <c r="BW248" s="73">
        <v>15438426.882474516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Q249" s="116">
        <v>0</v>
      </c>
      <c r="R249" s="116">
        <v>0</v>
      </c>
      <c r="S249" s="116">
        <v>0</v>
      </c>
      <c r="T249" s="116">
        <v>0</v>
      </c>
      <c r="U249" s="116">
        <v>0</v>
      </c>
      <c r="V249" s="116">
        <v>0</v>
      </c>
      <c r="W249" s="116">
        <v>0</v>
      </c>
      <c r="X249" s="145">
        <v>0</v>
      </c>
      <c r="Y249" s="116">
        <v>0</v>
      </c>
      <c r="Z249" s="116">
        <v>0</v>
      </c>
      <c r="AA249" s="116">
        <v>0</v>
      </c>
      <c r="AB249" s="116">
        <v>0</v>
      </c>
      <c r="AC249" s="116">
        <v>0</v>
      </c>
      <c r="AD249" s="116">
        <v>0</v>
      </c>
      <c r="AE249" s="116">
        <v>0</v>
      </c>
      <c r="AF249" s="116">
        <v>0</v>
      </c>
      <c r="AG249" s="116">
        <v>0</v>
      </c>
      <c r="AH249" s="116">
        <v>0</v>
      </c>
      <c r="AI249" s="116">
        <v>0</v>
      </c>
      <c r="AJ249" s="116">
        <v>0</v>
      </c>
      <c r="AK249" s="116">
        <v>0</v>
      </c>
      <c r="AL249" s="73">
        <v>0</v>
      </c>
      <c r="AM249" s="73">
        <v>0</v>
      </c>
      <c r="AN249" s="73">
        <v>0</v>
      </c>
      <c r="AO249" s="73">
        <v>0</v>
      </c>
      <c r="AP249" s="73">
        <v>0</v>
      </c>
      <c r="AQ249" s="73">
        <v>0</v>
      </c>
      <c r="AR249" s="73">
        <v>0</v>
      </c>
      <c r="AS249" s="73">
        <v>0</v>
      </c>
      <c r="AT249" s="73">
        <v>0</v>
      </c>
      <c r="AU249" s="73">
        <v>0</v>
      </c>
      <c r="AV249" s="73">
        <v>0</v>
      </c>
      <c r="AW249" s="73">
        <v>0</v>
      </c>
      <c r="AX249" s="73">
        <v>0</v>
      </c>
      <c r="AY249" s="73">
        <v>0</v>
      </c>
      <c r="AZ249" s="73">
        <v>0</v>
      </c>
      <c r="BA249" s="73">
        <v>0</v>
      </c>
      <c r="BB249" s="73">
        <v>0</v>
      </c>
      <c r="BC249" s="73">
        <v>0</v>
      </c>
      <c r="BD249" s="73">
        <v>0</v>
      </c>
      <c r="BE249" s="73">
        <v>0</v>
      </c>
      <c r="BF249" s="73">
        <v>0</v>
      </c>
      <c r="BG249" s="73">
        <v>0</v>
      </c>
      <c r="BH249" s="73">
        <v>0</v>
      </c>
      <c r="BI249" s="73">
        <v>0</v>
      </c>
      <c r="BJ249" s="73">
        <v>0</v>
      </c>
      <c r="BK249" s="73">
        <v>0</v>
      </c>
      <c r="BL249" s="73">
        <v>0</v>
      </c>
      <c r="BM249" s="73">
        <v>0</v>
      </c>
      <c r="BN249" s="73">
        <v>0</v>
      </c>
      <c r="BO249" s="73">
        <v>0</v>
      </c>
      <c r="BP249" s="73">
        <v>0</v>
      </c>
      <c r="BQ249" s="73">
        <v>0</v>
      </c>
      <c r="BR249" s="73">
        <v>0</v>
      </c>
      <c r="BS249" s="73">
        <v>0</v>
      </c>
      <c r="BT249" s="73">
        <v>0</v>
      </c>
      <c r="BU249" s="73">
        <v>0</v>
      </c>
      <c r="BV249" s="73">
        <v>0</v>
      </c>
      <c r="BW249" s="73">
        <v>0</v>
      </c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Q250" s="116">
        <v>0</v>
      </c>
      <c r="R250" s="116">
        <v>0</v>
      </c>
      <c r="S250" s="116">
        <v>0</v>
      </c>
      <c r="T250" s="116">
        <v>0</v>
      </c>
      <c r="U250" s="116">
        <v>0</v>
      </c>
      <c r="V250" s="116">
        <v>0</v>
      </c>
      <c r="W250" s="116">
        <v>0</v>
      </c>
      <c r="X250" s="145">
        <v>0</v>
      </c>
      <c r="Y250" s="116">
        <v>0</v>
      </c>
      <c r="Z250" s="116">
        <v>0</v>
      </c>
      <c r="AA250" s="116">
        <v>0</v>
      </c>
      <c r="AB250" s="116">
        <v>0</v>
      </c>
      <c r="AC250" s="116">
        <v>0</v>
      </c>
      <c r="AD250" s="116">
        <v>0</v>
      </c>
      <c r="AE250" s="116">
        <v>0</v>
      </c>
      <c r="AF250" s="116">
        <v>0</v>
      </c>
      <c r="AG250" s="116">
        <v>0</v>
      </c>
      <c r="AH250" s="116">
        <v>0</v>
      </c>
      <c r="AI250" s="116">
        <v>0</v>
      </c>
      <c r="AJ250" s="116">
        <v>0</v>
      </c>
      <c r="AK250" s="116">
        <v>0</v>
      </c>
      <c r="AL250" s="73">
        <v>0</v>
      </c>
      <c r="AM250" s="73">
        <v>0</v>
      </c>
      <c r="AN250" s="73">
        <v>0</v>
      </c>
      <c r="AO250" s="73">
        <v>0</v>
      </c>
      <c r="AP250" s="73">
        <v>0</v>
      </c>
      <c r="AQ250" s="73">
        <v>0</v>
      </c>
      <c r="AR250" s="73">
        <v>0</v>
      </c>
      <c r="AS250" s="73">
        <v>0</v>
      </c>
      <c r="AT250" s="73">
        <v>0</v>
      </c>
      <c r="AU250" s="73">
        <v>0</v>
      </c>
      <c r="AV250" s="73">
        <v>0</v>
      </c>
      <c r="AW250" s="73">
        <v>0</v>
      </c>
      <c r="AX250" s="73">
        <v>0</v>
      </c>
      <c r="AY250" s="73">
        <v>0</v>
      </c>
      <c r="AZ250" s="73">
        <v>0</v>
      </c>
      <c r="BA250" s="73">
        <v>0</v>
      </c>
      <c r="BB250" s="73">
        <v>0</v>
      </c>
      <c r="BC250" s="73">
        <v>0</v>
      </c>
      <c r="BD250" s="73">
        <v>0</v>
      </c>
      <c r="BE250" s="73">
        <v>0</v>
      </c>
      <c r="BF250" s="73">
        <v>0</v>
      </c>
      <c r="BG250" s="73">
        <v>0</v>
      </c>
      <c r="BH250" s="73">
        <v>0</v>
      </c>
      <c r="BI250" s="73">
        <v>0</v>
      </c>
      <c r="BJ250" s="73">
        <v>0</v>
      </c>
      <c r="BK250" s="73">
        <v>0</v>
      </c>
      <c r="BL250" s="73">
        <v>0</v>
      </c>
      <c r="BM250" s="73">
        <v>0</v>
      </c>
      <c r="BN250" s="73">
        <v>0</v>
      </c>
      <c r="BO250" s="73">
        <v>0</v>
      </c>
      <c r="BP250" s="73">
        <v>0</v>
      </c>
      <c r="BQ250" s="73">
        <v>0</v>
      </c>
      <c r="BR250" s="73">
        <v>0</v>
      </c>
      <c r="BS250" s="73">
        <v>0</v>
      </c>
      <c r="BT250" s="73">
        <v>0</v>
      </c>
      <c r="BU250" s="73">
        <v>0</v>
      </c>
      <c r="BV250" s="73">
        <v>0</v>
      </c>
      <c r="BW250" s="73">
        <v>0</v>
      </c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Q251" s="116">
        <v>0</v>
      </c>
      <c r="R251" s="116">
        <v>0</v>
      </c>
      <c r="S251" s="116">
        <v>0</v>
      </c>
      <c r="T251" s="116">
        <v>0</v>
      </c>
      <c r="U251" s="116">
        <v>0</v>
      </c>
      <c r="V251" s="116">
        <v>0</v>
      </c>
      <c r="W251" s="116">
        <v>0</v>
      </c>
      <c r="X251" s="145">
        <v>0</v>
      </c>
      <c r="Y251" s="116">
        <v>0</v>
      </c>
      <c r="Z251" s="116">
        <v>0</v>
      </c>
      <c r="AA251" s="116">
        <v>0</v>
      </c>
      <c r="AB251" s="116">
        <v>0</v>
      </c>
      <c r="AC251" s="116">
        <v>0</v>
      </c>
      <c r="AD251" s="116">
        <v>0</v>
      </c>
      <c r="AE251" s="116">
        <v>0</v>
      </c>
      <c r="AF251" s="116">
        <v>0</v>
      </c>
      <c r="AG251" s="116">
        <v>0</v>
      </c>
      <c r="AH251" s="116">
        <v>0</v>
      </c>
      <c r="AI251" s="116">
        <v>0</v>
      </c>
      <c r="AJ251" s="116">
        <v>0</v>
      </c>
      <c r="AK251" s="116">
        <v>0</v>
      </c>
      <c r="AL251" s="73">
        <v>0</v>
      </c>
      <c r="AM251" s="73">
        <v>0</v>
      </c>
      <c r="AN251" s="73">
        <v>0</v>
      </c>
      <c r="AO251" s="73">
        <v>0</v>
      </c>
      <c r="AP251" s="73">
        <v>0</v>
      </c>
      <c r="AQ251" s="73">
        <v>0</v>
      </c>
      <c r="AR251" s="73">
        <v>0</v>
      </c>
      <c r="AS251" s="73">
        <v>0</v>
      </c>
      <c r="AT251" s="73">
        <v>0</v>
      </c>
      <c r="AU251" s="73">
        <v>0</v>
      </c>
      <c r="AV251" s="73">
        <v>0</v>
      </c>
      <c r="AW251" s="73">
        <v>0</v>
      </c>
      <c r="AX251" s="73">
        <v>0</v>
      </c>
      <c r="AY251" s="73">
        <v>0</v>
      </c>
      <c r="AZ251" s="73">
        <v>0</v>
      </c>
      <c r="BA251" s="73">
        <v>0</v>
      </c>
      <c r="BB251" s="73">
        <v>0</v>
      </c>
      <c r="BC251" s="73">
        <v>0</v>
      </c>
      <c r="BD251" s="73">
        <v>0</v>
      </c>
      <c r="BE251" s="73">
        <v>0</v>
      </c>
      <c r="BF251" s="73">
        <v>0</v>
      </c>
      <c r="BG251" s="73">
        <v>0</v>
      </c>
      <c r="BH251" s="73">
        <v>0</v>
      </c>
      <c r="BI251" s="73">
        <v>0</v>
      </c>
      <c r="BJ251" s="73">
        <v>0</v>
      </c>
      <c r="BK251" s="73">
        <v>0</v>
      </c>
      <c r="BL251" s="73">
        <v>0</v>
      </c>
      <c r="BM251" s="73">
        <v>0</v>
      </c>
      <c r="BN251" s="73">
        <v>0</v>
      </c>
      <c r="BO251" s="73">
        <v>0</v>
      </c>
      <c r="BP251" s="73">
        <v>0</v>
      </c>
      <c r="BQ251" s="73">
        <v>0</v>
      </c>
      <c r="BR251" s="73">
        <v>0</v>
      </c>
      <c r="BS251" s="73">
        <v>0</v>
      </c>
      <c r="BT251" s="73">
        <v>0</v>
      </c>
      <c r="BU251" s="73">
        <v>0</v>
      </c>
      <c r="BV251" s="73">
        <v>0</v>
      </c>
      <c r="BW251" s="73">
        <v>0</v>
      </c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Q252" s="116">
        <v>0</v>
      </c>
      <c r="R252" s="116">
        <v>0</v>
      </c>
      <c r="S252" s="116">
        <v>0</v>
      </c>
      <c r="T252" s="116">
        <v>0</v>
      </c>
      <c r="U252" s="116">
        <v>0</v>
      </c>
      <c r="V252" s="116">
        <v>0</v>
      </c>
      <c r="W252" s="116">
        <v>0</v>
      </c>
      <c r="X252" s="145">
        <v>0</v>
      </c>
      <c r="Y252" s="116">
        <v>0</v>
      </c>
      <c r="Z252" s="116">
        <v>0</v>
      </c>
      <c r="AA252" s="116">
        <v>0</v>
      </c>
      <c r="AB252" s="116">
        <v>0</v>
      </c>
      <c r="AC252" s="116">
        <v>0</v>
      </c>
      <c r="AD252" s="116">
        <v>0</v>
      </c>
      <c r="AE252" s="116">
        <v>0</v>
      </c>
      <c r="AF252" s="116">
        <v>0</v>
      </c>
      <c r="AG252" s="116">
        <v>0</v>
      </c>
      <c r="AH252" s="116">
        <v>0</v>
      </c>
      <c r="AI252" s="116">
        <v>0</v>
      </c>
      <c r="AJ252" s="116">
        <v>0</v>
      </c>
      <c r="AK252" s="116">
        <v>0</v>
      </c>
      <c r="AL252" s="73">
        <v>0</v>
      </c>
      <c r="AM252" s="73">
        <v>0</v>
      </c>
      <c r="AN252" s="73">
        <v>0</v>
      </c>
      <c r="AO252" s="73">
        <v>0</v>
      </c>
      <c r="AP252" s="73">
        <v>0</v>
      </c>
      <c r="AQ252" s="73">
        <v>0</v>
      </c>
      <c r="AR252" s="73">
        <v>0</v>
      </c>
      <c r="AS252" s="73">
        <v>0</v>
      </c>
      <c r="AT252" s="73">
        <v>0</v>
      </c>
      <c r="AU252" s="73">
        <v>0</v>
      </c>
      <c r="AV252" s="73">
        <v>0</v>
      </c>
      <c r="AW252" s="73">
        <v>0</v>
      </c>
      <c r="AX252" s="73">
        <v>0</v>
      </c>
      <c r="AY252" s="73">
        <v>0</v>
      </c>
      <c r="AZ252" s="73">
        <v>0</v>
      </c>
      <c r="BA252" s="73">
        <v>0</v>
      </c>
      <c r="BB252" s="73">
        <v>0</v>
      </c>
      <c r="BC252" s="73">
        <v>0</v>
      </c>
      <c r="BD252" s="73">
        <v>0</v>
      </c>
      <c r="BE252" s="73">
        <v>0</v>
      </c>
      <c r="BF252" s="73">
        <v>0</v>
      </c>
      <c r="BG252" s="73">
        <v>0</v>
      </c>
      <c r="BH252" s="73">
        <v>0</v>
      </c>
      <c r="BI252" s="73">
        <v>0</v>
      </c>
      <c r="BJ252" s="73">
        <v>0</v>
      </c>
      <c r="BK252" s="73">
        <v>0</v>
      </c>
      <c r="BL252" s="73">
        <v>0</v>
      </c>
      <c r="BM252" s="73">
        <v>0</v>
      </c>
      <c r="BN252" s="73">
        <v>0</v>
      </c>
      <c r="BO252" s="73">
        <v>0</v>
      </c>
      <c r="BP252" s="73">
        <v>0</v>
      </c>
      <c r="BQ252" s="73">
        <v>0</v>
      </c>
      <c r="BR252" s="73">
        <v>0</v>
      </c>
      <c r="BS252" s="73">
        <v>0</v>
      </c>
      <c r="BT252" s="73">
        <v>0</v>
      </c>
      <c r="BU252" s="73">
        <v>0</v>
      </c>
      <c r="BV252" s="73">
        <v>0</v>
      </c>
      <c r="BW252" s="73">
        <v>0</v>
      </c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15" t="s">
        <v>248</v>
      </c>
      <c r="B253" s="215"/>
      <c r="C253" s="215"/>
      <c r="D253" s="215"/>
      <c r="E253" s="215"/>
      <c r="F253" s="215"/>
      <c r="G253" s="215"/>
      <c r="H253" s="215"/>
      <c r="I253" s="215"/>
      <c r="J253" s="215"/>
      <c r="K253" s="215"/>
      <c r="L253" s="215"/>
      <c r="M253" s="6"/>
      <c r="N253" s="158"/>
      <c r="O253" s="72">
        <v>251</v>
      </c>
      <c r="P253" s="72">
        <v>0</v>
      </c>
      <c r="Q253" s="116">
        <v>0</v>
      </c>
      <c r="R253" s="116">
        <v>0</v>
      </c>
      <c r="S253" s="116">
        <v>0</v>
      </c>
      <c r="T253" s="116">
        <v>0</v>
      </c>
      <c r="U253" s="116">
        <v>0</v>
      </c>
      <c r="V253" s="116">
        <v>0</v>
      </c>
      <c r="W253" s="116">
        <v>0</v>
      </c>
      <c r="X253" s="145">
        <v>0</v>
      </c>
      <c r="Y253" s="116">
        <v>0</v>
      </c>
      <c r="Z253" s="116">
        <v>0</v>
      </c>
      <c r="AA253" s="116">
        <v>0</v>
      </c>
      <c r="AB253" s="116">
        <v>0</v>
      </c>
      <c r="AC253" s="116">
        <v>0</v>
      </c>
      <c r="AD253" s="116">
        <v>0</v>
      </c>
      <c r="AE253" s="116">
        <v>0</v>
      </c>
      <c r="AF253" s="116">
        <v>0</v>
      </c>
      <c r="AG253" s="116">
        <v>0</v>
      </c>
      <c r="AH253" s="116">
        <v>0</v>
      </c>
      <c r="AI253" s="116">
        <v>0</v>
      </c>
      <c r="AJ253" s="116">
        <v>0</v>
      </c>
      <c r="AK253" s="116">
        <v>0</v>
      </c>
      <c r="AL253" s="73">
        <v>0</v>
      </c>
      <c r="AM253" s="73">
        <v>0</v>
      </c>
      <c r="AN253" s="73">
        <v>0</v>
      </c>
      <c r="AO253" s="73">
        <v>0</v>
      </c>
      <c r="AP253" s="73">
        <v>0</v>
      </c>
      <c r="AQ253" s="73">
        <v>0</v>
      </c>
      <c r="AR253" s="73">
        <v>0</v>
      </c>
      <c r="AS253" s="73">
        <v>0</v>
      </c>
      <c r="AT253" s="73">
        <v>0</v>
      </c>
      <c r="AU253" s="73">
        <v>0</v>
      </c>
      <c r="AV253" s="73">
        <v>0</v>
      </c>
      <c r="AW253" s="73">
        <v>0</v>
      </c>
      <c r="AX253" s="73">
        <v>0</v>
      </c>
      <c r="AY253" s="73">
        <v>0</v>
      </c>
      <c r="AZ253" s="73">
        <v>0</v>
      </c>
      <c r="BA253" s="73">
        <v>0</v>
      </c>
      <c r="BB253" s="73">
        <v>0</v>
      </c>
      <c r="BC253" s="73">
        <v>0</v>
      </c>
      <c r="BD253" s="73">
        <v>0</v>
      </c>
      <c r="BE253" s="73">
        <v>0</v>
      </c>
      <c r="BF253" s="73">
        <v>0</v>
      </c>
      <c r="BG253" s="73">
        <v>0</v>
      </c>
      <c r="BH253" s="73">
        <v>0</v>
      </c>
      <c r="BI253" s="73">
        <v>0</v>
      </c>
      <c r="BJ253" s="73">
        <v>0</v>
      </c>
      <c r="BK253" s="73">
        <v>0</v>
      </c>
      <c r="BL253" s="73">
        <v>0</v>
      </c>
      <c r="BM253" s="73">
        <v>0</v>
      </c>
      <c r="BN253" s="73">
        <v>0</v>
      </c>
      <c r="BO253" s="73">
        <v>0</v>
      </c>
      <c r="BP253" s="73">
        <v>0</v>
      </c>
      <c r="BQ253" s="73">
        <v>0</v>
      </c>
      <c r="BR253" s="73">
        <v>0</v>
      </c>
      <c r="BS253" s="73">
        <v>0</v>
      </c>
      <c r="BT253" s="73">
        <v>0</v>
      </c>
      <c r="BU253" s="73">
        <v>0</v>
      </c>
      <c r="BV253" s="73">
        <v>0</v>
      </c>
      <c r="BW253" s="73">
        <v>0</v>
      </c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116">
        <v>0</v>
      </c>
      <c r="R254" s="116">
        <v>0</v>
      </c>
      <c r="S254" s="116">
        <v>0</v>
      </c>
      <c r="T254" s="116">
        <v>0</v>
      </c>
      <c r="U254" s="116">
        <v>0</v>
      </c>
      <c r="V254" s="116">
        <v>0</v>
      </c>
      <c r="W254" s="116">
        <v>0</v>
      </c>
      <c r="X254" s="145">
        <v>0</v>
      </c>
      <c r="Y254" s="116">
        <v>0</v>
      </c>
      <c r="Z254" s="116">
        <v>0</v>
      </c>
      <c r="AA254" s="116">
        <v>0</v>
      </c>
      <c r="AB254" s="116">
        <v>0</v>
      </c>
      <c r="AC254" s="116">
        <v>0</v>
      </c>
      <c r="AD254" s="116">
        <v>0</v>
      </c>
      <c r="AE254" s="116">
        <v>0</v>
      </c>
      <c r="AF254" s="116">
        <v>0</v>
      </c>
      <c r="AG254" s="116">
        <v>0</v>
      </c>
      <c r="AH254" s="116">
        <v>0</v>
      </c>
      <c r="AI254" s="116">
        <v>0</v>
      </c>
      <c r="AJ254" s="116">
        <v>0</v>
      </c>
      <c r="AK254" s="116">
        <v>0</v>
      </c>
      <c r="AL254" s="73">
        <v>0</v>
      </c>
      <c r="AM254" s="73">
        <v>0</v>
      </c>
      <c r="AN254" s="73">
        <v>0</v>
      </c>
      <c r="AO254" s="73">
        <v>0</v>
      </c>
      <c r="AP254" s="73">
        <v>0</v>
      </c>
      <c r="AQ254" s="73">
        <v>0</v>
      </c>
      <c r="AR254" s="73">
        <v>0</v>
      </c>
      <c r="AS254" s="73">
        <v>0</v>
      </c>
      <c r="AT254" s="73">
        <v>0</v>
      </c>
      <c r="AU254" s="73">
        <v>0</v>
      </c>
      <c r="AV254" s="73">
        <v>0</v>
      </c>
      <c r="AW254" s="73">
        <v>0</v>
      </c>
      <c r="AX254" s="73">
        <v>0</v>
      </c>
      <c r="AY254" s="73">
        <v>0</v>
      </c>
      <c r="AZ254" s="73">
        <v>0</v>
      </c>
      <c r="BA254" s="73">
        <v>0</v>
      </c>
      <c r="BB254" s="73">
        <v>0</v>
      </c>
      <c r="BC254" s="73">
        <v>0</v>
      </c>
      <c r="BD254" s="73">
        <v>0</v>
      </c>
      <c r="BE254" s="73">
        <v>0</v>
      </c>
      <c r="BF254" s="73">
        <v>0</v>
      </c>
      <c r="BG254" s="73">
        <v>0</v>
      </c>
      <c r="BH254" s="73">
        <v>0</v>
      </c>
      <c r="BI254" s="73">
        <v>0</v>
      </c>
      <c r="BJ254" s="73">
        <v>0</v>
      </c>
      <c r="BK254" s="73">
        <v>0</v>
      </c>
      <c r="BL254" s="73">
        <v>0</v>
      </c>
      <c r="BM254" s="73">
        <v>0</v>
      </c>
      <c r="BN254" s="73">
        <v>0</v>
      </c>
      <c r="BO254" s="73">
        <v>0</v>
      </c>
      <c r="BP254" s="73">
        <v>0</v>
      </c>
      <c r="BQ254" s="73">
        <v>0</v>
      </c>
      <c r="BR254" s="73">
        <v>0</v>
      </c>
      <c r="BS254" s="73">
        <v>0</v>
      </c>
      <c r="BT254" s="73">
        <v>0</v>
      </c>
      <c r="BU254" s="73">
        <v>0</v>
      </c>
      <c r="BV254" s="73">
        <v>0</v>
      </c>
      <c r="BW254" s="73">
        <v>0</v>
      </c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116">
        <v>0</v>
      </c>
      <c r="R255" s="116">
        <v>0</v>
      </c>
      <c r="S255" s="116">
        <v>0</v>
      </c>
      <c r="T255" s="116">
        <v>0</v>
      </c>
      <c r="U255" s="116">
        <v>0</v>
      </c>
      <c r="V255" s="116">
        <v>0</v>
      </c>
      <c r="W255" s="116">
        <v>0</v>
      </c>
      <c r="X255" s="145">
        <v>0</v>
      </c>
      <c r="Y255" s="116">
        <v>0</v>
      </c>
      <c r="Z255" s="116">
        <v>0</v>
      </c>
      <c r="AA255" s="116">
        <v>0</v>
      </c>
      <c r="AB255" s="116">
        <v>0</v>
      </c>
      <c r="AC255" s="116">
        <v>0</v>
      </c>
      <c r="AD255" s="116">
        <v>0</v>
      </c>
      <c r="AE255" s="116">
        <v>0</v>
      </c>
      <c r="AF255" s="116">
        <v>0</v>
      </c>
      <c r="AG255" s="116">
        <v>0</v>
      </c>
      <c r="AH255" s="116">
        <v>0</v>
      </c>
      <c r="AI255" s="116">
        <v>0</v>
      </c>
      <c r="AJ255" s="116">
        <v>0</v>
      </c>
      <c r="AK255" s="116">
        <v>0</v>
      </c>
      <c r="AL255" s="73">
        <v>0</v>
      </c>
      <c r="AM255" s="73">
        <v>0</v>
      </c>
      <c r="AN255" s="73">
        <v>0</v>
      </c>
      <c r="AO255" s="73">
        <v>0</v>
      </c>
      <c r="AP255" s="73">
        <v>0</v>
      </c>
      <c r="AQ255" s="73">
        <v>0</v>
      </c>
      <c r="AR255" s="73">
        <v>0</v>
      </c>
      <c r="AS255" s="73">
        <v>0</v>
      </c>
      <c r="AT255" s="73">
        <v>0</v>
      </c>
      <c r="AU255" s="73">
        <v>0</v>
      </c>
      <c r="AV255" s="73">
        <v>0</v>
      </c>
      <c r="AW255" s="73">
        <v>0</v>
      </c>
      <c r="AX255" s="73">
        <v>0</v>
      </c>
      <c r="AY255" s="73">
        <v>0</v>
      </c>
      <c r="AZ255" s="73">
        <v>0</v>
      </c>
      <c r="BA255" s="73">
        <v>0</v>
      </c>
      <c r="BB255" s="73">
        <v>0</v>
      </c>
      <c r="BC255" s="73">
        <v>0</v>
      </c>
      <c r="BD255" s="73">
        <v>0</v>
      </c>
      <c r="BE255" s="73">
        <v>0</v>
      </c>
      <c r="BF255" s="73">
        <v>0</v>
      </c>
      <c r="BG255" s="73">
        <v>0</v>
      </c>
      <c r="BH255" s="73">
        <v>0</v>
      </c>
      <c r="BI255" s="73">
        <v>0</v>
      </c>
      <c r="BJ255" s="73">
        <v>0</v>
      </c>
      <c r="BK255" s="73">
        <v>0</v>
      </c>
      <c r="BL255" s="73">
        <v>0</v>
      </c>
      <c r="BM255" s="73">
        <v>0</v>
      </c>
      <c r="BN255" s="73">
        <v>0</v>
      </c>
      <c r="BO255" s="73">
        <v>0</v>
      </c>
      <c r="BP255" s="73">
        <v>0</v>
      </c>
      <c r="BQ255" s="73">
        <v>0</v>
      </c>
      <c r="BR255" s="73">
        <v>0</v>
      </c>
      <c r="BS255" s="73">
        <v>0</v>
      </c>
      <c r="BT255" s="73">
        <v>0</v>
      </c>
      <c r="BU255" s="73">
        <v>0</v>
      </c>
      <c r="BV255" s="73">
        <v>0</v>
      </c>
      <c r="BW255" s="73">
        <v>0</v>
      </c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191</v>
      </c>
      <c r="D256" s="2"/>
      <c r="F256" s="202"/>
      <c r="G256" s="39">
        <f t="shared" ref="G256" si="108">G121</f>
        <v>5230753.3686561054</v>
      </c>
      <c r="H256" s="39">
        <f t="shared" ref="H256:K256" si="109">H121</f>
        <v>5009067.0827926956</v>
      </c>
      <c r="I256" s="39">
        <f t="shared" si="109"/>
        <v>4994831.9950628243</v>
      </c>
      <c r="J256" s="39">
        <f t="shared" si="109"/>
        <v>5286933.6858784445</v>
      </c>
      <c r="K256" s="39">
        <f t="shared" si="109"/>
        <v>5409192.1964681493</v>
      </c>
      <c r="L256" s="39">
        <f t="shared" ref="L256:M256" si="110">L121</f>
        <v>5837184.8502599783</v>
      </c>
      <c r="M256" s="39">
        <f t="shared" si="110"/>
        <v>6229026.1207486577</v>
      </c>
      <c r="N256" s="159"/>
      <c r="O256" s="72">
        <v>254</v>
      </c>
      <c r="P256" s="72">
        <v>0</v>
      </c>
      <c r="Q256" s="116">
        <v>754668088.66934586</v>
      </c>
      <c r="R256" s="116">
        <v>26224814.845055759</v>
      </c>
      <c r="S256" s="116">
        <v>1686235.4800142241</v>
      </c>
      <c r="T256" s="116">
        <v>26955316.859215051</v>
      </c>
      <c r="U256" s="116">
        <v>21770577.404011413</v>
      </c>
      <c r="V256" s="116">
        <v>45082250.024861157</v>
      </c>
      <c r="W256" s="116">
        <v>26306344.396604195</v>
      </c>
      <c r="X256" s="145">
        <v>5230753.3686561054</v>
      </c>
      <c r="Y256" s="116">
        <v>1055872.8556044884</v>
      </c>
      <c r="Z256" s="116">
        <v>1207885.8657857338</v>
      </c>
      <c r="AA256" s="116">
        <v>5216114.614904413</v>
      </c>
      <c r="AB256" s="116">
        <v>98545535.322468042</v>
      </c>
      <c r="AC256" s="116">
        <v>45032973.797178172</v>
      </c>
      <c r="AD256" s="116">
        <v>33858673.570738837</v>
      </c>
      <c r="AE256" s="116">
        <v>63496958.673404016</v>
      </c>
      <c r="AF256" s="116">
        <v>11482969.2908895</v>
      </c>
      <c r="AG256" s="116">
        <v>16165659.711521346</v>
      </c>
      <c r="AH256" s="116">
        <v>2508193.4709556494</v>
      </c>
      <c r="AI256" s="116">
        <v>17625637.12082497</v>
      </c>
      <c r="AJ256" s="116">
        <v>13890202.932600494</v>
      </c>
      <c r="AK256" s="116">
        <v>2560291.5314276069</v>
      </c>
      <c r="AL256" s="73">
        <v>32417207.134483978</v>
      </c>
      <c r="AM256" s="73">
        <v>6909837.3283864204</v>
      </c>
      <c r="AN256" s="73">
        <v>18405232.292022198</v>
      </c>
      <c r="AO256" s="73">
        <v>1454856.9869033601</v>
      </c>
      <c r="AP256" s="73">
        <v>658730.50398924691</v>
      </c>
      <c r="AQ256" s="73">
        <v>1605521.7456970445</v>
      </c>
      <c r="AR256" s="73">
        <v>1412623382.278512</v>
      </c>
      <c r="AS256" s="73">
        <v>249159924.3456859</v>
      </c>
      <c r="AT256" s="73">
        <v>15778586.941526052</v>
      </c>
      <c r="AU256" s="73">
        <v>15932369.146258933</v>
      </c>
      <c r="AV256" s="73">
        <v>51229035.310976528</v>
      </c>
      <c r="AW256" s="73">
        <v>5278676.5891104229</v>
      </c>
      <c r="AX256" s="73">
        <v>10050502.40827781</v>
      </c>
      <c r="AY256" s="73">
        <v>91255367.282984585</v>
      </c>
      <c r="AZ256" s="73">
        <v>28291091.938026402</v>
      </c>
      <c r="BA256" s="73">
        <v>29795311.760926377</v>
      </c>
      <c r="BB256" s="73">
        <v>44043782.6307678</v>
      </c>
      <c r="BC256" s="73">
        <v>7240799.6624753736</v>
      </c>
      <c r="BD256" s="73">
        <v>17721539.217768535</v>
      </c>
      <c r="BE256" s="73">
        <v>4274052.0703018941</v>
      </c>
      <c r="BF256" s="73">
        <v>53848032.668694943</v>
      </c>
      <c r="BG256" s="73">
        <v>7182787.8098211139</v>
      </c>
      <c r="BH256" s="73">
        <v>9713585.2407991923</v>
      </c>
      <c r="BI256" s="73">
        <v>35391376.690868944</v>
      </c>
      <c r="BJ256" s="73">
        <v>6003343.904476095</v>
      </c>
      <c r="BK256" s="73">
        <v>21850013.006455351</v>
      </c>
      <c r="BL256" s="73">
        <v>23450121.626322567</v>
      </c>
      <c r="BM256" s="73">
        <v>2625396.3268160326</v>
      </c>
      <c r="BN256" s="73">
        <v>3449528.4574528034</v>
      </c>
      <c r="BO256" s="73">
        <v>2476145.8219627147</v>
      </c>
      <c r="BP256" s="73">
        <v>38292310.668486953</v>
      </c>
      <c r="BQ256" s="73">
        <v>5333572.3752506133</v>
      </c>
      <c r="BR256" s="73">
        <v>905571377.19163442</v>
      </c>
      <c r="BS256" s="73">
        <v>6553072.5630953722</v>
      </c>
      <c r="BT256" s="73">
        <v>48188974.237389676</v>
      </c>
      <c r="BU256" s="73">
        <v>12109972.537999196</v>
      </c>
      <c r="BV256" s="73">
        <v>3243626.863608201</v>
      </c>
      <c r="BW256" s="73">
        <v>14289634.597524799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206</v>
      </c>
      <c r="D257" s="2"/>
      <c r="F257" s="202"/>
      <c r="G257" s="39">
        <f t="shared" ref="G257" si="111">G248</f>
        <v>5288276.3676470751</v>
      </c>
      <c r="H257" s="39">
        <f t="shared" ref="H257:K257" si="112">H248</f>
        <v>5480195.537973159</v>
      </c>
      <c r="I257" s="39">
        <f t="shared" si="112"/>
        <v>5800230.241532106</v>
      </c>
      <c r="J257" s="39">
        <f t="shared" si="112"/>
        <v>6159965.2534622252</v>
      </c>
      <c r="K257" s="39">
        <f t="shared" si="112"/>
        <v>6491142.369236012</v>
      </c>
      <c r="L257" s="39">
        <f t="shared" ref="L257:M257" si="113">L248</f>
        <v>6883732.0317154089</v>
      </c>
      <c r="M257" s="39">
        <f t="shared" si="113"/>
        <v>7448163.2697655894</v>
      </c>
      <c r="N257" s="159"/>
      <c r="O257" s="72">
        <v>255</v>
      </c>
      <c r="P257" s="72">
        <v>0</v>
      </c>
      <c r="Q257" s="116">
        <v>753594365.01422608</v>
      </c>
      <c r="R257" s="116">
        <v>13788249.737292986</v>
      </c>
      <c r="S257" s="116">
        <v>1579087.534573734</v>
      </c>
      <c r="T257" s="116">
        <v>26862215.100542165</v>
      </c>
      <c r="U257" s="116">
        <v>24120295.03269051</v>
      </c>
      <c r="V257" s="116">
        <v>50673119.025313586</v>
      </c>
      <c r="W257" s="116">
        <v>22500874.404057063</v>
      </c>
      <c r="X257" s="145">
        <v>5288276.3676470751</v>
      </c>
      <c r="Y257" s="116">
        <v>818766.05174637109</v>
      </c>
      <c r="Z257" s="116">
        <v>2016554.514412205</v>
      </c>
      <c r="AA257" s="116">
        <v>8380222.6622051885</v>
      </c>
      <c r="AB257" s="116">
        <v>109692895.16432576</v>
      </c>
      <c r="AC257" s="116">
        <v>51874442.403281555</v>
      </c>
      <c r="AD257" s="116">
        <v>41751478.231835626</v>
      </c>
      <c r="AE257" s="116">
        <v>70217004.425735652</v>
      </c>
      <c r="AF257" s="116">
        <v>11935102.720399627</v>
      </c>
      <c r="AG257" s="116">
        <v>15955409.624524711</v>
      </c>
      <c r="AH257" s="116">
        <v>2978803.4071863387</v>
      </c>
      <c r="AI257" s="116">
        <v>21347263.800218325</v>
      </c>
      <c r="AJ257" s="116">
        <v>13089037.711360557</v>
      </c>
      <c r="AK257" s="116">
        <v>2694096.7209310085</v>
      </c>
      <c r="AL257" s="73">
        <v>30795490.340382814</v>
      </c>
      <c r="AM257" s="73">
        <v>9491981.3125684671</v>
      </c>
      <c r="AN257" s="73">
        <v>24909694.191971902</v>
      </c>
      <c r="AO257" s="73">
        <v>1937628.4837722848</v>
      </c>
      <c r="AP257" s="73">
        <v>823830.08146948321</v>
      </c>
      <c r="AQ257" s="73">
        <v>3209179.7488312102</v>
      </c>
      <c r="AR257" s="73">
        <v>1199653085.0792665</v>
      </c>
      <c r="AS257" s="73">
        <v>203087696.78188354</v>
      </c>
      <c r="AT257" s="73">
        <v>16635878.364612883</v>
      </c>
      <c r="AU257" s="73">
        <v>16549979.454793381</v>
      </c>
      <c r="AV257" s="73">
        <v>63282022.183590822</v>
      </c>
      <c r="AW257" s="73">
        <v>6738666.8235194487</v>
      </c>
      <c r="AX257" s="73">
        <v>11581093.192404695</v>
      </c>
      <c r="AY257" s="73">
        <v>96674569.108691528</v>
      </c>
      <c r="AZ257" s="73">
        <v>34124786.792041019</v>
      </c>
      <c r="BA257" s="73">
        <v>32856707.601269633</v>
      </c>
      <c r="BB257" s="73">
        <v>43544265.366655037</v>
      </c>
      <c r="BC257" s="73">
        <v>7964977.9452931285</v>
      </c>
      <c r="BD257" s="73">
        <v>16873219.372940168</v>
      </c>
      <c r="BE257" s="73">
        <v>6263751.722193446</v>
      </c>
      <c r="BF257" s="73">
        <v>53669783.980710991</v>
      </c>
      <c r="BG257" s="73">
        <v>8832617.690593455</v>
      </c>
      <c r="BH257" s="73">
        <v>10461271.204594191</v>
      </c>
      <c r="BI257" s="73">
        <v>39910431.958865568</v>
      </c>
      <c r="BJ257" s="73">
        <v>7249049.5463553993</v>
      </c>
      <c r="BK257" s="73">
        <v>21516294.671622794</v>
      </c>
      <c r="BL257" s="73">
        <v>22196232.15329054</v>
      </c>
      <c r="BM257" s="73">
        <v>2596163.3467374318</v>
      </c>
      <c r="BN257" s="73">
        <v>3859007.2186001795</v>
      </c>
      <c r="BO257" s="73">
        <v>2993465.9248993411</v>
      </c>
      <c r="BP257" s="73">
        <v>35997743.836106114</v>
      </c>
      <c r="BQ257" s="73">
        <v>5139949.900253796</v>
      </c>
      <c r="BR257" s="73">
        <v>533842703.79340249</v>
      </c>
      <c r="BS257" s="73">
        <v>10064659.302800542</v>
      </c>
      <c r="BT257" s="73">
        <v>44443691.872218564</v>
      </c>
      <c r="BU257" s="73">
        <v>15617569.306711012</v>
      </c>
      <c r="BV257" s="73">
        <v>3032404.4342015106</v>
      </c>
      <c r="BW257" s="73">
        <v>15438426.882474516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249</v>
      </c>
      <c r="E258"/>
      <c r="F258" s="191"/>
      <c r="G258" s="17">
        <f t="shared" ref="G258" si="114">G256-G257</f>
        <v>-57522.998990969732</v>
      </c>
      <c r="H258" s="17">
        <f t="shared" ref="H258:K258" si="115">H256-H257</f>
        <v>-471128.45518046338</v>
      </c>
      <c r="I258" s="17">
        <f t="shared" si="115"/>
        <v>-805398.24646928161</v>
      </c>
      <c r="J258" s="17">
        <f t="shared" si="115"/>
        <v>-873031.56758378074</v>
      </c>
      <c r="K258" s="17">
        <f t="shared" si="115"/>
        <v>-1081950.1727678627</v>
      </c>
      <c r="L258" s="17">
        <f t="shared" ref="L258:M258" si="116">L256-L257</f>
        <v>-1046547.1814554306</v>
      </c>
      <c r="M258" s="17">
        <f t="shared" si="116"/>
        <v>-1219137.1490169317</v>
      </c>
      <c r="N258" s="159"/>
      <c r="O258" s="72">
        <v>256</v>
      </c>
      <c r="P258" s="72">
        <v>0</v>
      </c>
      <c r="Q258" s="116">
        <v>1073723.6551197767</v>
      </c>
      <c r="R258" s="116">
        <v>12436565.107762773</v>
      </c>
      <c r="S258" s="116">
        <v>107147.94544049003</v>
      </c>
      <c r="T258" s="116">
        <v>93101.758672885597</v>
      </c>
      <c r="U258" s="116">
        <v>-2349717.6286790967</v>
      </c>
      <c r="V258" s="116">
        <v>-5590869.0004524291</v>
      </c>
      <c r="W258" s="116">
        <v>3805469.9925471321</v>
      </c>
      <c r="X258" s="145">
        <v>-57522.998990969732</v>
      </c>
      <c r="Y258" s="116">
        <v>237106.80385811732</v>
      </c>
      <c r="Z258" s="116">
        <v>-808668.64862647117</v>
      </c>
      <c r="AA258" s="116">
        <v>-3164108.0473007755</v>
      </c>
      <c r="AB258" s="116">
        <v>-11147359.841857716</v>
      </c>
      <c r="AC258" s="116">
        <v>-6841468.606103383</v>
      </c>
      <c r="AD258" s="116">
        <v>-7892804.6610967889</v>
      </c>
      <c r="AE258" s="116">
        <v>-6720045.7523316368</v>
      </c>
      <c r="AF258" s="116">
        <v>-452133.42951012775</v>
      </c>
      <c r="AG258" s="116">
        <v>210250.08699663542</v>
      </c>
      <c r="AH258" s="116">
        <v>-470609.93623068929</v>
      </c>
      <c r="AI258" s="116">
        <v>-3721626.6793933548</v>
      </c>
      <c r="AJ258" s="116">
        <v>801165.22123993747</v>
      </c>
      <c r="AK258" s="116">
        <v>-133805.18950340152</v>
      </c>
      <c r="AL258" s="73">
        <v>1621716.7941011637</v>
      </c>
      <c r="AM258" s="73">
        <v>-2582143.9841820467</v>
      </c>
      <c r="AN258" s="73">
        <v>-6504461.8999497034</v>
      </c>
      <c r="AO258" s="73">
        <v>-482771.4968689247</v>
      </c>
      <c r="AP258" s="73">
        <v>-165099.5774802363</v>
      </c>
      <c r="AQ258" s="73">
        <v>-1603658.0031341657</v>
      </c>
      <c r="AR258" s="73">
        <v>212970297.19924545</v>
      </c>
      <c r="AS258" s="73">
        <v>46072227.563802361</v>
      </c>
      <c r="AT258" s="73">
        <v>-857291.42308683135</v>
      </c>
      <c r="AU258" s="73">
        <v>-617610.3085344471</v>
      </c>
      <c r="AV258" s="73">
        <v>-12052986.872614294</v>
      </c>
      <c r="AW258" s="73">
        <v>-1459990.2344090259</v>
      </c>
      <c r="AX258" s="73">
        <v>-1530590.7841268852</v>
      </c>
      <c r="AY258" s="73">
        <v>-5419201.8257069439</v>
      </c>
      <c r="AZ258" s="73">
        <v>-5833694.8540146165</v>
      </c>
      <c r="BA258" s="73">
        <v>-3061395.8403432555</v>
      </c>
      <c r="BB258" s="73">
        <v>499517.26411276311</v>
      </c>
      <c r="BC258" s="73">
        <v>-724178.28281775489</v>
      </c>
      <c r="BD258" s="73">
        <v>848319.84482836723</v>
      </c>
      <c r="BE258" s="73">
        <v>-1989699.6518915519</v>
      </c>
      <c r="BF258" s="73">
        <v>178248.68798395246</v>
      </c>
      <c r="BG258" s="73">
        <v>-1649829.880772341</v>
      </c>
      <c r="BH258" s="73">
        <v>-747685.96379499882</v>
      </c>
      <c r="BI258" s="73">
        <v>-4519055.2679966241</v>
      </c>
      <c r="BJ258" s="73">
        <v>-1245705.6418793043</v>
      </c>
      <c r="BK258" s="73">
        <v>333718.33483255655</v>
      </c>
      <c r="BL258" s="73">
        <v>1253889.4730320275</v>
      </c>
      <c r="BM258" s="73">
        <v>29232.980078600813</v>
      </c>
      <c r="BN258" s="73">
        <v>-409478.76114737615</v>
      </c>
      <c r="BO258" s="73">
        <v>-517320.10293662641</v>
      </c>
      <c r="BP258" s="73">
        <v>2294566.8323808387</v>
      </c>
      <c r="BQ258" s="73">
        <v>193622.4749968173</v>
      </c>
      <c r="BR258" s="73">
        <v>371728673.39823192</v>
      </c>
      <c r="BS258" s="73">
        <v>-3511586.7397051696</v>
      </c>
      <c r="BT258" s="73">
        <v>3745282.3651711121</v>
      </c>
      <c r="BU258" s="73">
        <v>-3507596.7687118165</v>
      </c>
      <c r="BV258" s="73">
        <v>211222.42940669041</v>
      </c>
      <c r="BW258" s="73">
        <v>-1148792.2849497162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250</v>
      </c>
      <c r="E259"/>
      <c r="F259" s="203"/>
      <c r="G259" s="40">
        <f>G258/G257</f>
        <v>-1.0877457037398288E-2</v>
      </c>
      <c r="H259" s="40">
        <f t="shared" ref="H259:K259" si="117">H258/H257</f>
        <v>-8.5969278270444607E-2</v>
      </c>
      <c r="I259" s="40">
        <f t="shared" si="117"/>
        <v>-0.13885625448146677</v>
      </c>
      <c r="J259" s="40">
        <f t="shared" si="117"/>
        <v>-0.14172670326234243</v>
      </c>
      <c r="K259" s="40">
        <f t="shared" si="117"/>
        <v>-0.16668101101828167</v>
      </c>
      <c r="L259" s="40">
        <f t="shared" ref="L259:M259" si="118">L258/L257</f>
        <v>-0.15203194671635606</v>
      </c>
      <c r="M259" s="40">
        <f t="shared" si="118"/>
        <v>-0.16368292488509059</v>
      </c>
      <c r="N259" s="152"/>
      <c r="O259" s="72">
        <v>257</v>
      </c>
      <c r="P259" s="72">
        <v>0</v>
      </c>
      <c r="Q259" s="116">
        <v>1.424803189842731E-3</v>
      </c>
      <c r="R259" s="116">
        <v>0.90196836761127686</v>
      </c>
      <c r="S259" s="116">
        <v>6.7854341887015168E-2</v>
      </c>
      <c r="T259" s="116">
        <v>3.4659002738387911E-3</v>
      </c>
      <c r="U259" s="116">
        <v>-9.7416620546908639E-2</v>
      </c>
      <c r="V259" s="116">
        <v>-0.11033204799687837</v>
      </c>
      <c r="W259" s="116">
        <v>0.16912542704833639</v>
      </c>
      <c r="X259" s="145">
        <v>-1.0877457037398288E-2</v>
      </c>
      <c r="Y259" s="116">
        <v>0.28959041884111458</v>
      </c>
      <c r="Z259" s="116">
        <v>-0.40101501985042332</v>
      </c>
      <c r="AA259" s="116">
        <v>-0.37756849368345613</v>
      </c>
      <c r="AB259" s="116">
        <v>-0.10162335331890349</v>
      </c>
      <c r="AC259" s="116">
        <v>-0.13188514977985757</v>
      </c>
      <c r="AD259" s="116">
        <v>-0.18904252005809227</v>
      </c>
      <c r="AE259" s="116">
        <v>-9.5703965261563231E-2</v>
      </c>
      <c r="AF259" s="116">
        <v>-3.7882659253307943E-2</v>
      </c>
      <c r="AG259" s="116">
        <v>1.3177354386029965E-2</v>
      </c>
      <c r="AH259" s="116">
        <v>-0.15798623537738229</v>
      </c>
      <c r="AI259" s="116">
        <v>-0.17433740990052751</v>
      </c>
      <c r="AJ259" s="116">
        <v>6.1208871034466546E-2</v>
      </c>
      <c r="AK259" s="116">
        <v>-4.9666067466635717E-2</v>
      </c>
      <c r="AL259" s="73">
        <v>5.2660853137141653E-2</v>
      </c>
      <c r="AM259" s="73">
        <v>-0.27203424650267621</v>
      </c>
      <c r="AN259" s="73">
        <v>-0.26112170827235665</v>
      </c>
      <c r="AO259" s="73">
        <v>-0.24915586290775299</v>
      </c>
      <c r="AP259" s="73">
        <v>-0.20040489075823098</v>
      </c>
      <c r="AQ259" s="73">
        <v>-0.49970962322014562</v>
      </c>
      <c r="AR259" s="73">
        <v>0.17752656984595971</v>
      </c>
      <c r="AS259" s="73">
        <v>0.22685878216091049</v>
      </c>
      <c r="AT259" s="73">
        <v>-5.153268161123517E-2</v>
      </c>
      <c r="AU259" s="73">
        <v>-3.7317889742489577E-2</v>
      </c>
      <c r="AV259" s="73">
        <v>-0.19046462892172972</v>
      </c>
      <c r="AW259" s="73">
        <v>-0.21665861700022543</v>
      </c>
      <c r="AX259" s="73">
        <v>-0.1321628933208743</v>
      </c>
      <c r="AY259" s="73">
        <v>-5.6056125987115783E-2</v>
      </c>
      <c r="AZ259" s="73">
        <v>-0.1709518330346087</v>
      </c>
      <c r="BA259" s="73">
        <v>-9.3174151150341028E-2</v>
      </c>
      <c r="BB259" s="73">
        <v>1.1471482178116599E-2</v>
      </c>
      <c r="BC259" s="73">
        <v>-9.0920312371449208E-2</v>
      </c>
      <c r="BD259" s="73">
        <v>5.02761106863122E-2</v>
      </c>
      <c r="BE259" s="73">
        <v>-0.31765302012877311</v>
      </c>
      <c r="BF259" s="73">
        <v>3.3212112060673721E-3</v>
      </c>
      <c r="BG259" s="73">
        <v>-0.18678832692253552</v>
      </c>
      <c r="BH259" s="73">
        <v>-7.1471807696434034E-2</v>
      </c>
      <c r="BI259" s="73">
        <v>-0.11322992626725446</v>
      </c>
      <c r="BJ259" s="73">
        <v>-0.17184399608712939</v>
      </c>
      <c r="BK259" s="73">
        <v>1.5510028093856133E-2</v>
      </c>
      <c r="BL259" s="73">
        <v>5.6491095622557781E-2</v>
      </c>
      <c r="BM259" s="73">
        <v>1.1260069639045462E-2</v>
      </c>
      <c r="BN259" s="73">
        <v>-0.10610987177575452</v>
      </c>
      <c r="BO259" s="73">
        <v>-0.17281643282911996</v>
      </c>
      <c r="BP259" s="73">
        <v>6.3741962352634005E-2</v>
      </c>
      <c r="BQ259" s="73">
        <v>3.7670109389053921E-2</v>
      </c>
      <c r="BR259" s="73">
        <v>0.69632622260599664</v>
      </c>
      <c r="BS259" s="73">
        <v>-0.34890269347995245</v>
      </c>
      <c r="BT259" s="73">
        <v>8.4270280154477031E-2</v>
      </c>
      <c r="BU259" s="73">
        <v>-0.22459300162699264</v>
      </c>
      <c r="BV259" s="73">
        <v>6.9655098450714825E-2</v>
      </c>
      <c r="BW259" s="73">
        <v>-7.4411226849401935E-2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Q260" s="116">
        <v>0</v>
      </c>
      <c r="R260" s="116">
        <v>0</v>
      </c>
      <c r="S260" s="116">
        <v>0</v>
      </c>
      <c r="T260" s="116">
        <v>0</v>
      </c>
      <c r="U260" s="116">
        <v>0</v>
      </c>
      <c r="V260" s="116">
        <v>0</v>
      </c>
      <c r="W260" s="116">
        <v>0</v>
      </c>
      <c r="X260" s="145">
        <v>0</v>
      </c>
      <c r="Y260" s="116">
        <v>0</v>
      </c>
      <c r="Z260" s="116">
        <v>0</v>
      </c>
      <c r="AA260" s="116">
        <v>0</v>
      </c>
      <c r="AB260" s="116">
        <v>0</v>
      </c>
      <c r="AC260" s="116">
        <v>0</v>
      </c>
      <c r="AD260" s="116">
        <v>0</v>
      </c>
      <c r="AE260" s="116">
        <v>0</v>
      </c>
      <c r="AF260" s="116">
        <v>0</v>
      </c>
      <c r="AG260" s="116">
        <v>0</v>
      </c>
      <c r="AH260" s="116">
        <v>0</v>
      </c>
      <c r="AI260" s="116">
        <v>0</v>
      </c>
      <c r="AJ260" s="116">
        <v>0</v>
      </c>
      <c r="AK260" s="116">
        <v>0</v>
      </c>
      <c r="AL260" s="73">
        <v>0</v>
      </c>
      <c r="AM260" s="73">
        <v>0</v>
      </c>
      <c r="AN260" s="73">
        <v>0</v>
      </c>
      <c r="AO260" s="73">
        <v>0</v>
      </c>
      <c r="AP260" s="73">
        <v>0</v>
      </c>
      <c r="AQ260" s="73">
        <v>0</v>
      </c>
      <c r="AR260" s="73">
        <v>0</v>
      </c>
      <c r="AS260" s="73">
        <v>0</v>
      </c>
      <c r="AT260" s="73">
        <v>0</v>
      </c>
      <c r="AU260" s="73">
        <v>0</v>
      </c>
      <c r="AV260" s="73">
        <v>0</v>
      </c>
      <c r="AW260" s="73">
        <v>0</v>
      </c>
      <c r="AX260" s="73">
        <v>0</v>
      </c>
      <c r="AY260" s="73">
        <v>0</v>
      </c>
      <c r="AZ260" s="73">
        <v>0</v>
      </c>
      <c r="BA260" s="73">
        <v>0</v>
      </c>
      <c r="BB260" s="73">
        <v>0</v>
      </c>
      <c r="BC260" s="73">
        <v>0</v>
      </c>
      <c r="BD260" s="73">
        <v>0</v>
      </c>
      <c r="BE260" s="73">
        <v>0</v>
      </c>
      <c r="BF260" s="73">
        <v>0</v>
      </c>
      <c r="BG260" s="73">
        <v>0</v>
      </c>
      <c r="BH260" s="73">
        <v>0</v>
      </c>
      <c r="BI260" s="73">
        <v>0</v>
      </c>
      <c r="BJ260" s="73">
        <v>0</v>
      </c>
      <c r="BK260" s="73">
        <v>0</v>
      </c>
      <c r="BL260" s="73">
        <v>0</v>
      </c>
      <c r="BM260" s="73">
        <v>0</v>
      </c>
      <c r="BN260" s="73">
        <v>0</v>
      </c>
      <c r="BO260" s="73">
        <v>0</v>
      </c>
      <c r="BP260" s="73">
        <v>0</v>
      </c>
      <c r="BQ260" s="73">
        <v>0</v>
      </c>
      <c r="BR260" s="73">
        <v>0</v>
      </c>
      <c r="BS260" s="73">
        <v>0</v>
      </c>
      <c r="BT260" s="73">
        <v>0</v>
      </c>
      <c r="BU260" s="73">
        <v>0</v>
      </c>
      <c r="BV260" s="73">
        <v>0</v>
      </c>
      <c r="BW260" s="73">
        <v>0</v>
      </c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251</v>
      </c>
      <c r="D261" s="148"/>
      <c r="E261" s="148"/>
      <c r="F261" s="204"/>
      <c r="G261" s="41">
        <f t="shared" ref="G261:K261" si="119">LN(G256/G257)</f>
        <v>-1.0937049107322776E-2</v>
      </c>
      <c r="H261" s="41">
        <f t="shared" si="119"/>
        <v>-8.9891095697296169E-2</v>
      </c>
      <c r="I261" s="41">
        <f t="shared" si="119"/>
        <v>-0.14949383666755317</v>
      </c>
      <c r="J261" s="41">
        <f t="shared" si="119"/>
        <v>-0.15283270254707421</v>
      </c>
      <c r="K261" s="41">
        <f t="shared" si="119"/>
        <v>-0.18233877016404187</v>
      </c>
      <c r="L261" s="41">
        <f t="shared" ref="L261:M261" si="120">LN(L256/L257)</f>
        <v>-0.16491231691445071</v>
      </c>
      <c r="M261" s="41">
        <f t="shared" si="120"/>
        <v>-0.17874746135132732</v>
      </c>
      <c r="N261" s="170"/>
      <c r="O261" s="150">
        <v>259</v>
      </c>
      <c r="P261" s="150">
        <v>0</v>
      </c>
      <c r="Q261" s="144">
        <v>1.4237891208959995E-3</v>
      </c>
      <c r="R261" s="144">
        <v>0.64288933286569749</v>
      </c>
      <c r="S261" s="144">
        <v>6.5651347235937477E-2</v>
      </c>
      <c r="T261" s="144">
        <v>3.459907883511248E-3</v>
      </c>
      <c r="U261" s="144">
        <v>-0.10249420583689466</v>
      </c>
      <c r="V261" s="144">
        <v>-0.11690697350740133</v>
      </c>
      <c r="W261" s="144">
        <v>0.15625597104426275</v>
      </c>
      <c r="X261" s="146">
        <v>-1.0937049107322776E-2</v>
      </c>
      <c r="Y261" s="144">
        <v>0.25432466318393848</v>
      </c>
      <c r="Z261" s="144">
        <v>-0.51251875605656572</v>
      </c>
      <c r="AA261" s="144">
        <v>-0.47412168671060451</v>
      </c>
      <c r="AB261" s="144">
        <v>-0.10716587024004505</v>
      </c>
      <c r="AC261" s="144">
        <v>-0.14143125715294327</v>
      </c>
      <c r="AD261" s="144">
        <v>-0.20953965541268835</v>
      </c>
      <c r="AE261" s="144">
        <v>-0.10059850014143838</v>
      </c>
      <c r="AF261" s="144">
        <v>-3.8618859926714773E-2</v>
      </c>
      <c r="AG261" s="144">
        <v>1.309128830937336E-2</v>
      </c>
      <c r="AH261" s="144">
        <v>-0.17195891734062968</v>
      </c>
      <c r="AI261" s="144">
        <v>-0.19156907547690391</v>
      </c>
      <c r="AJ261" s="144">
        <v>5.9408702683434213E-2</v>
      </c>
      <c r="AK261" s="144">
        <v>-5.0941848222132394E-2</v>
      </c>
      <c r="AL261" s="144">
        <v>5.1321104481130961E-2</v>
      </c>
      <c r="AM261" s="144">
        <v>-0.31750127379123649</v>
      </c>
      <c r="AN261" s="144">
        <v>-0.30262206479404263</v>
      </c>
      <c r="AO261" s="144">
        <v>-0.28655718924719448</v>
      </c>
      <c r="AP261" s="144">
        <v>-0.22364979288063969</v>
      </c>
      <c r="AQ261" s="144">
        <v>-0.69256659557232247</v>
      </c>
      <c r="AR261" s="144">
        <v>0.1634161112788772</v>
      </c>
      <c r="AS261" s="144">
        <v>0.20445706714178802</v>
      </c>
      <c r="AT261" s="144">
        <v>-5.2907946301099275E-2</v>
      </c>
      <c r="AU261" s="144">
        <v>-3.8032025254945354E-2</v>
      </c>
      <c r="AV261" s="144">
        <v>-0.21129481184897642</v>
      </c>
      <c r="AW261" s="144">
        <v>-0.2441866843949165</v>
      </c>
      <c r="AX261" s="144">
        <v>-0.14175124704930278</v>
      </c>
      <c r="AY261" s="144">
        <v>-5.768857009901035E-2</v>
      </c>
      <c r="AZ261" s="144">
        <v>-0.18747702304330149</v>
      </c>
      <c r="BA261" s="144">
        <v>-9.7804855186381212E-2</v>
      </c>
      <c r="BB261" s="144">
        <v>1.1406183632681423E-2</v>
      </c>
      <c r="BC261" s="144">
        <v>-9.532252348910189E-2</v>
      </c>
      <c r="BD261" s="144">
        <v>4.9053092159230954E-2</v>
      </c>
      <c r="BE261" s="144">
        <v>-0.38221698237767532</v>
      </c>
      <c r="BF261" s="144">
        <v>3.3157081652706358E-3</v>
      </c>
      <c r="BG261" s="144">
        <v>-0.20676384283335048</v>
      </c>
      <c r="BH261" s="144">
        <v>-7.4154535372392971E-2</v>
      </c>
      <c r="BI261" s="144">
        <v>-0.12016954816399628</v>
      </c>
      <c r="BJ261" s="144">
        <v>-0.18855373182112023</v>
      </c>
      <c r="BK261" s="144">
        <v>1.539097702042197E-2</v>
      </c>
      <c r="BL261" s="144">
        <v>5.4953129853466662E-2</v>
      </c>
      <c r="BM261" s="144">
        <v>1.1197146956854628E-2</v>
      </c>
      <c r="BN261" s="144">
        <v>-0.11217241043935856</v>
      </c>
      <c r="BO261" s="144">
        <v>-0.18972864103109879</v>
      </c>
      <c r="BP261" s="144">
        <v>6.179284492167985E-2</v>
      </c>
      <c r="BQ261" s="144">
        <v>3.6977920539523521E-2</v>
      </c>
      <c r="BR261" s="144">
        <v>0.52846486710782936</v>
      </c>
      <c r="BS261" s="144">
        <v>-0.4290961755624258</v>
      </c>
      <c r="BT261" s="144">
        <v>8.0907207874280393E-2</v>
      </c>
      <c r="BU261" s="144">
        <v>-0.2543672282856414</v>
      </c>
      <c r="BV261" s="144">
        <v>6.7336258615260422E-2</v>
      </c>
      <c r="BW261" s="144">
        <v>-7.7325232443086409E-2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116"/>
      <c r="R262" s="116"/>
      <c r="S262" s="116"/>
      <c r="T262" s="116"/>
      <c r="U262" s="116"/>
      <c r="V262" s="116"/>
      <c r="W262" s="116"/>
      <c r="X262" s="145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  <c r="BG262" s="73"/>
      <c r="BH262" s="73"/>
      <c r="BI262" s="73"/>
      <c r="BJ262" s="73"/>
      <c r="BK262" s="73"/>
      <c r="BL262" s="73"/>
      <c r="BM262" s="73"/>
      <c r="BN262" s="73"/>
      <c r="BO262" s="73"/>
      <c r="BP262" s="73"/>
      <c r="BQ262" s="73"/>
      <c r="BR262" s="73"/>
      <c r="BS262" s="73"/>
      <c r="BT262" s="73"/>
      <c r="BU262" s="73"/>
      <c r="BV262" s="73"/>
      <c r="BW262" s="73"/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116"/>
      <c r="R263" s="116"/>
      <c r="S263" s="116"/>
      <c r="T263" s="116"/>
      <c r="U263" s="116"/>
      <c r="V263" s="116"/>
      <c r="W263" s="116"/>
      <c r="X263" s="145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  <c r="AJ263" s="116"/>
      <c r="AK263" s="116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  <c r="BG263" s="73"/>
      <c r="BH263" s="73"/>
      <c r="BI263" s="73"/>
      <c r="BJ263" s="73"/>
      <c r="BK263" s="73"/>
      <c r="BL263" s="73"/>
      <c r="BM263" s="73"/>
      <c r="BN263" s="73"/>
      <c r="BO263" s="73"/>
      <c r="BP263" s="73"/>
      <c r="BQ263" s="73"/>
      <c r="BR263" s="73"/>
      <c r="BS263" s="73"/>
      <c r="BT263" s="73"/>
      <c r="BU263" s="73"/>
      <c r="BV263" s="73"/>
      <c r="BW263" s="73"/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116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252</v>
      </c>
      <c r="E265"/>
      <c r="O265" s="72">
        <v>263</v>
      </c>
      <c r="Q265" s="116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253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116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254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116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255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116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256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116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idden="1" x14ac:dyDescent="0.2">
      <c r="B270" s="2">
        <v>251</v>
      </c>
      <c r="E270"/>
    </row>
    <row r="271" spans="1:150" hidden="1" x14ac:dyDescent="0.2">
      <c r="B271" s="2">
        <v>252</v>
      </c>
      <c r="D271">
        <v>197</v>
      </c>
      <c r="E271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CD272" s="72">
        <v>0</v>
      </c>
      <c r="CE272" s="72">
        <v>0</v>
      </c>
    </row>
    <row r="274" spans="5:94" s="47" customFormat="1" x14ac:dyDescent="0.2">
      <c r="E274" s="46"/>
      <c r="F274" s="181"/>
      <c r="N274" s="153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94" x14ac:dyDescent="0.2"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  <c r="BV275" s="83"/>
      <c r="BW275" s="83"/>
      <c r="BX275" s="83"/>
      <c r="BY275" s="83"/>
      <c r="BZ275" s="83"/>
      <c r="CA275" s="83"/>
      <c r="CB275" s="83"/>
      <c r="CC275" s="83"/>
      <c r="CD275" s="83"/>
      <c r="CE275" s="83"/>
      <c r="CF275" s="83"/>
      <c r="CG275" s="83"/>
      <c r="CH275" s="83"/>
      <c r="CI275" s="83"/>
      <c r="CJ275" s="83"/>
      <c r="CK275" s="83"/>
      <c r="CL275" s="83"/>
      <c r="CM275" s="83"/>
      <c r="CN275" s="83"/>
      <c r="CO275" s="83"/>
      <c r="CP275" s="83"/>
    </row>
    <row r="276" spans="5:94" x14ac:dyDescent="0.2">
      <c r="G276" s="25"/>
    </row>
    <row r="282" spans="5:94" x14ac:dyDescent="0.2">
      <c r="Q282" s="83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L12" sqref="L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0.5703125" bestFit="1" customWidth="1"/>
    <col min="13" max="13" width="9.28515625" bestFit="1" customWidth="1"/>
  </cols>
  <sheetData>
    <row r="2" spans="3:17" ht="23.25" x14ac:dyDescent="0.35">
      <c r="C2" s="216" t="s">
        <v>257</v>
      </c>
      <c r="D2" s="216"/>
      <c r="E2" s="216"/>
      <c r="F2" s="216"/>
      <c r="G2" s="216"/>
      <c r="H2" s="216"/>
      <c r="I2" s="216"/>
      <c r="J2" s="216"/>
      <c r="K2" s="216"/>
    </row>
    <row r="3" spans="3:17" ht="23.25" customHeight="1" x14ac:dyDescent="0.25">
      <c r="C3" s="213" t="str">
        <f>'Model Inputs'!F5</f>
        <v>Centre Wellington Hydro Ltd.</v>
      </c>
      <c r="D3" s="213"/>
      <c r="E3" s="213"/>
      <c r="F3" s="213"/>
      <c r="G3" s="213"/>
      <c r="H3" s="213"/>
      <c r="I3" s="213"/>
      <c r="J3" s="213"/>
      <c r="K3" s="213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L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2"/>
    </row>
    <row r="7" spans="3:17" x14ac:dyDescent="0.2">
      <c r="F7" s="2" t="s">
        <v>258</v>
      </c>
      <c r="G7" s="2" t="s">
        <v>258</v>
      </c>
      <c r="H7" s="2" t="s">
        <v>259</v>
      </c>
      <c r="I7" s="2" t="s">
        <v>260</v>
      </c>
    </row>
    <row r="8" spans="3:17" x14ac:dyDescent="0.2">
      <c r="C8" s="8" t="s">
        <v>261</v>
      </c>
    </row>
    <row r="10" spans="3:17" ht="18.75" customHeight="1" x14ac:dyDescent="0.2">
      <c r="D10" t="s">
        <v>262</v>
      </c>
      <c r="F10" s="54">
        <f>'Benchmarking Calculations'!G121</f>
        <v>5230753.3686561054</v>
      </c>
      <c r="G10" s="54">
        <f>'Benchmarking Calculations'!H121</f>
        <v>5009067.0827926956</v>
      </c>
      <c r="H10" s="54">
        <f>'Benchmarking Calculations'!I121</f>
        <v>4994831.9950628243</v>
      </c>
      <c r="I10" s="53">
        <f>IF(ISNUMBER(I12),'Benchmarking Calculations'!J121,"na")</f>
        <v>5286933.6858784445</v>
      </c>
      <c r="J10" s="53">
        <f>IF(ISNUMBER(J12),'Benchmarking Calculations'!K121,"na")</f>
        <v>5409192.1964681493</v>
      </c>
      <c r="K10" s="53">
        <f>IF(ISNUMBER(K12),'Benchmarking Calculations'!L121,"na")</f>
        <v>5837184.8502599783</v>
      </c>
      <c r="L10" s="53">
        <f>IF(ISNUMBER(L12),'Benchmarking Calculations'!M121,"na")</f>
        <v>6229026.1207486577</v>
      </c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247</v>
      </c>
      <c r="F12" s="54">
        <f>'Benchmarking Calculations'!G257</f>
        <v>5288276.3676470751</v>
      </c>
      <c r="G12" s="54">
        <f>'Benchmarking Calculations'!H257</f>
        <v>5480195.537973159</v>
      </c>
      <c r="H12" s="54">
        <f>'Benchmarking Calculations'!I257</f>
        <v>5800230.241532106</v>
      </c>
      <c r="I12" s="53">
        <f>IF(ISNUMBER('Benchmarking Calculations'!J257),'Benchmarking Calculations'!J257,"na")</f>
        <v>6159965.2534622252</v>
      </c>
      <c r="J12" s="53">
        <f>IF(ISNUMBER('Benchmarking Calculations'!K257),'Benchmarking Calculations'!K257,"na")</f>
        <v>6491142.369236012</v>
      </c>
      <c r="K12" s="53">
        <f>IF(ISNUMBER('Benchmarking Calculations'!L257),'Benchmarking Calculations'!L257,"na")</f>
        <v>6883732.0317154089</v>
      </c>
      <c r="L12" s="53">
        <f>IF(ISNUMBER('Benchmarking Calculations'!M257),'Benchmarking Calculations'!M257,"na")</f>
        <v>7448163.2697655894</v>
      </c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263</v>
      </c>
      <c r="F14" s="54">
        <f t="shared" ref="F14:H14" si="1">F10-F12</f>
        <v>-57522.998990969732</v>
      </c>
      <c r="G14" s="54">
        <f t="shared" si="1"/>
        <v>-471128.45518046338</v>
      </c>
      <c r="H14" s="54">
        <f t="shared" si="1"/>
        <v>-805398.24646928161</v>
      </c>
      <c r="I14" s="53">
        <f>IF(ISNUMBER(I12),I10-I12,"na")</f>
        <v>-873031.56758378074</v>
      </c>
      <c r="J14" s="53">
        <f t="shared" ref="J14:K14" si="2">IF(ISNUMBER(J12),J10-J12,"na")</f>
        <v>-1081950.1727678627</v>
      </c>
      <c r="K14" s="53">
        <f t="shared" si="2"/>
        <v>-1046547.1814554306</v>
      </c>
      <c r="L14" s="53">
        <f t="shared" ref="L14" si="3">IF(ISNUMBER(L12),L10-L12,"na")</f>
        <v>-1219137.1490169317</v>
      </c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264</v>
      </c>
      <c r="E16" s="8"/>
      <c r="F16" s="139">
        <f>LN(F10/F12)</f>
        <v>-1.0937049107322776E-2</v>
      </c>
      <c r="G16" s="139">
        <f t="shared" ref="G16:H16" si="4">LN(G10/G12)</f>
        <v>-8.9891095697296169E-2</v>
      </c>
      <c r="H16" s="139">
        <f t="shared" si="4"/>
        <v>-0.14949383666755317</v>
      </c>
      <c r="I16" s="91">
        <f>IF(ISNUMBER(I14),LN(I10/I12),"na")</f>
        <v>-0.15283270254707421</v>
      </c>
      <c r="J16" s="91">
        <f t="shared" ref="J16:K16" si="5">IF(ISNUMBER(J14),LN(J10/J12),"na")</f>
        <v>-0.18233877016404187</v>
      </c>
      <c r="K16" s="91">
        <f t="shared" si="5"/>
        <v>-0.16491231691445071</v>
      </c>
      <c r="L16" s="91">
        <f t="shared" ref="L16" si="6">IF(ISNUMBER(L14),LN(L10/L12),"na")</f>
        <v>-0.17874746135132732</v>
      </c>
    </row>
    <row r="17" spans="4:12" ht="18.75" customHeight="1" x14ac:dyDescent="0.2">
      <c r="F17" s="108"/>
      <c r="G17" s="108"/>
      <c r="H17" s="108"/>
      <c r="I17" s="56"/>
      <c r="J17" s="56"/>
      <c r="K17" s="56"/>
      <c r="L17" s="56"/>
    </row>
    <row r="18" spans="4:12" ht="18.75" customHeight="1" x14ac:dyDescent="0.2">
      <c r="D18" t="s">
        <v>265</v>
      </c>
      <c r="F18" s="109"/>
      <c r="G18" s="109"/>
      <c r="H18" s="109">
        <f>AVERAGE(F16:H16)</f>
        <v>-8.3440660490724031E-2</v>
      </c>
      <c r="I18" s="43">
        <f>IF(ISNUMBER(I16),AVERAGE(G16:I16),"na")</f>
        <v>-0.13073921163730784</v>
      </c>
      <c r="J18" s="43">
        <f t="shared" ref="J18:L18" si="7">IF(ISNUMBER(J16),AVERAGE(H16:J16),"na")</f>
        <v>-0.16155510312622309</v>
      </c>
      <c r="K18" s="43">
        <f t="shared" si="7"/>
        <v>-0.16669459654185559</v>
      </c>
      <c r="L18" s="43">
        <f t="shared" si="7"/>
        <v>-0.17533284947660666</v>
      </c>
    </row>
    <row r="19" spans="4:12" ht="18.75" customHeight="1" x14ac:dyDescent="0.2"/>
    <row r="20" spans="4:12" ht="18.75" customHeight="1" x14ac:dyDescent="0.45">
      <c r="D20" t="s">
        <v>266</v>
      </c>
      <c r="F20" s="79"/>
    </row>
    <row r="22" spans="4:12" ht="15" x14ac:dyDescent="0.25">
      <c r="E22" t="s">
        <v>267</v>
      </c>
      <c r="F22" s="92">
        <f>IF(F16&lt;-0.25,1,IF(F16&lt;-0.1,2,IF(F16&lt;0.1,3,IF(F16&lt;0.25,4,5))))</f>
        <v>3</v>
      </c>
      <c r="G22" s="92">
        <f t="shared" ref="G22" si="8">IF(G16&lt;-0.25,1,IF(G16&lt;-0.1,2,IF(G16&lt;0.1,3,IF(G16&lt;0.25,4,5))))</f>
        <v>3</v>
      </c>
      <c r="H22" s="92">
        <f>IF($H$16&lt;-0.25,1,IF($H$16&lt;-0.1,2,IF($H$16&lt;0.1,3,IF($H$16&lt;0.25,4,5))))</f>
        <v>2</v>
      </c>
      <c r="I22" s="92">
        <f>IF(ISNUMBER(I16),IF(I16&lt;-0.25,1,IF(I16&lt;-0.1,2,IF(I16&lt;0.1,3,IF(I16&lt;0.25,4,5)))),"na")</f>
        <v>2</v>
      </c>
      <c r="J22" s="92">
        <f t="shared" ref="J22:K22" si="9">IF(ISNUMBER(J16),IF(J16&lt;-0.25,1,IF(J16&lt;-0.1,2,IF(J16&lt;0.1,3,IF(J16&lt;0.25,4,5)))),"na")</f>
        <v>2</v>
      </c>
      <c r="K22" s="92">
        <f t="shared" si="9"/>
        <v>2</v>
      </c>
      <c r="L22" s="92">
        <f t="shared" ref="L22" si="10">IF(ISNUMBER(L16),IF(L16&lt;-0.25,1,IF(L16&lt;-0.1,2,IF(L16&lt;0.1,3,IF(L16&lt;0.25,4,5)))),"na")</f>
        <v>2</v>
      </c>
    </row>
    <row r="24" spans="4:12" ht="15" x14ac:dyDescent="0.25">
      <c r="E24" t="s">
        <v>252</v>
      </c>
      <c r="H24" s="92">
        <f>IF(H$18&lt;-0.25,1,IF(H$18&lt;-0.1,2,IF(H$18&lt;0.1,3,IF(H$18&lt;0.25,4,5))))</f>
        <v>3</v>
      </c>
      <c r="I24" s="92">
        <f t="shared" ref="I24:L24" si="11">IF(I$18&lt;-0.25,1,IF(I$18&lt;-0.1,2,IF(I$18&lt;0.1,3,IF(I$18&lt;0.25,4,5))))</f>
        <v>2</v>
      </c>
      <c r="J24" s="92">
        <f t="shared" si="11"/>
        <v>2</v>
      </c>
      <c r="K24" s="92">
        <f t="shared" si="11"/>
        <v>2</v>
      </c>
      <c r="L24" s="92">
        <f t="shared" si="11"/>
        <v>2</v>
      </c>
    </row>
    <row r="27" spans="4:12" x14ac:dyDescent="0.2">
      <c r="D27" s="8"/>
    </row>
    <row r="29" spans="4:12" x14ac:dyDescent="0.2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48C3F2D2A4E0449D4561995194DB9C" ma:contentTypeVersion="4" ma:contentTypeDescription="Create a new document." ma:contentTypeScope="" ma:versionID="a52bace6932610275b38d93cdf7bfc7c">
  <xsd:schema xmlns:xsd="http://www.w3.org/2001/XMLSchema" xmlns:xs="http://www.w3.org/2001/XMLSchema" xmlns:p="http://schemas.microsoft.com/office/2006/metadata/properties" xmlns:ns2="6358e820-c1ed-4bbc-8489-7555e0c70214" targetNamespace="http://schemas.microsoft.com/office/2006/metadata/properties" ma:root="true" ma:fieldsID="4aa06cdbc1c3a19280146136d351571c" ns2:_="">
    <xsd:import namespace="6358e820-c1ed-4bbc-8489-7555e0c70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e820-c1ed-4bbc-8489-7555e0c70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2D4702-0788-426D-B94A-A745ABA618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CFB13A-8609-4944-8822-336A0A179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e820-c1ed-4bbc-8489-7555e0c70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16936B-F06D-4416-825B-4D9EAC9E2F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Tandem Energy Services</cp:lastModifiedBy>
  <cp:revision/>
  <dcterms:created xsi:type="dcterms:W3CDTF">2016-07-20T15:58:10Z</dcterms:created>
  <dcterms:modified xsi:type="dcterms:W3CDTF">2024-05-01T01:12:23Z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0x010100C948C3F2D2A4E0449D4561995194DB9C</vt:lpwstr>
  </property>
</Properties>
</file>