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life3.sharepoint.com/sites/ProjectsPrograms/Shared Documents/OEB/Toronto Hydro Rate/BOMA Expert Evidence/IRR from BOMA/"/>
    </mc:Choice>
  </mc:AlternateContent>
  <xr:revisionPtr revIDLastSave="131" documentId="8_{905C146E-03DE-4D25-9BC5-A496A8D487B6}" xr6:coauthVersionLast="47" xr6:coauthVersionMax="47" xr10:uidLastSave="{85C67C95-B36C-45B3-AD80-0BF40C0CC521}"/>
  <bookViews>
    <workbookView xWindow="-120" yWindow="-120" windowWidth="38640" windowHeight="21120" xr2:uid="{20BD33D0-15ED-48B6-B739-9E6C53139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P13" i="1" s="1"/>
  <c r="R13" i="1"/>
  <c r="Q13" i="1"/>
  <c r="I7" i="1"/>
  <c r="J7" i="1"/>
  <c r="I8" i="1"/>
  <c r="J8" i="1"/>
  <c r="I9" i="1"/>
  <c r="J9" i="1"/>
  <c r="I10" i="1"/>
  <c r="J10" i="1"/>
  <c r="I11" i="1"/>
  <c r="J11" i="1"/>
  <c r="J6" i="1"/>
  <c r="I6" i="1"/>
  <c r="M13" i="1" l="1"/>
  <c r="M14" i="1" s="1"/>
  <c r="N13" i="1"/>
  <c r="O13" i="1"/>
  <c r="N14" i="1" l="1"/>
  <c r="M11" i="1" l="1"/>
  <c r="N11" i="1" s="1"/>
  <c r="O11" i="1" s="1"/>
  <c r="P11" i="1" s="1"/>
  <c r="Q11" i="1" s="1"/>
  <c r="R11" i="1" s="1"/>
  <c r="M10" i="1"/>
  <c r="N10" i="1" s="1"/>
  <c r="O10" i="1" s="1"/>
  <c r="P10" i="1" s="1"/>
  <c r="Q10" i="1" s="1"/>
  <c r="R10" i="1" s="1"/>
  <c r="M9" i="1"/>
  <c r="N9" i="1" s="1"/>
  <c r="O9" i="1" s="1"/>
  <c r="P9" i="1" s="1"/>
  <c r="Q9" i="1" s="1"/>
  <c r="R9" i="1" s="1"/>
  <c r="M8" i="1"/>
  <c r="N8" i="1" s="1"/>
  <c r="O8" i="1" s="1"/>
  <c r="P8" i="1" s="1"/>
  <c r="Q8" i="1" s="1"/>
  <c r="R8" i="1" s="1"/>
  <c r="M7" i="1"/>
  <c r="N7" i="1" s="1"/>
  <c r="O7" i="1" s="1"/>
  <c r="P7" i="1" s="1"/>
  <c r="Q7" i="1" s="1"/>
  <c r="R7" i="1" s="1"/>
  <c r="M6" i="1"/>
  <c r="N6" i="1" s="1"/>
  <c r="O6" i="1" s="1"/>
  <c r="P6" i="1" s="1"/>
  <c r="Q6" i="1" s="1"/>
  <c r="R6" i="1" s="1"/>
  <c r="M5" i="1"/>
  <c r="N5" i="1" s="1"/>
  <c r="O5" i="1" s="1"/>
  <c r="P5" i="1" s="1"/>
  <c r="Q5" i="1" s="1"/>
  <c r="R5" i="1" s="1"/>
</calcChain>
</file>

<file path=xl/sharedStrings.xml><?xml version="1.0" encoding="utf-8"?>
<sst xmlns="http://schemas.openxmlformats.org/spreadsheetml/2006/main" count="51" uniqueCount="44">
  <si>
    <t>Commercial Building Types</t>
  </si>
  <si>
    <t>kWh Savings</t>
  </si>
  <si>
    <t>Multi-Residential
(Condo/Apartment)</t>
  </si>
  <si>
    <t>Retail</t>
  </si>
  <si>
    <t>Education</t>
  </si>
  <si>
    <t>Offices</t>
  </si>
  <si>
    <t>Hospitals</t>
  </si>
  <si>
    <t>Lodging</t>
  </si>
  <si>
    <t>Warehouses</t>
  </si>
  <si>
    <t>Table 2-1 Potential Electricity Consumption Savings from CDM/Operation Optimization</t>
  </si>
  <si>
    <t>Expected kWh Savings from Operation &amp; Management Optimization</t>
  </si>
  <si>
    <t>Education*</t>
  </si>
  <si>
    <t>Average* Commercial Sector CDM savings (Annual)</t>
  </si>
  <si>
    <t>Average* Commercial Sector CDM savings (Cumulative)</t>
  </si>
  <si>
    <t>* Weighted by kWh share by building type</t>
  </si>
  <si>
    <t>-23% x 50% /6 = -1.9% per year</t>
  </si>
  <si>
    <t>-31% x 50% /6 = -2.6% per year</t>
  </si>
  <si>
    <t>-24% x 50% /6 = -2.0% per year</t>
  </si>
  <si>
    <t>-16% x 50% /6 = -1.3% per year</t>
  </si>
  <si>
    <t>-15% x 50% /6 = -1.2% per year</t>
  </si>
  <si>
    <t>-38% x 50% /6 = -3.2% per year</t>
  </si>
  <si>
    <t>-34% x 50% /6 = -2.8% per year</t>
  </si>
  <si>
    <t>Table 2-2  2024 to 2029 Expected CDM Cumulative Savings (Electricity Consumption) by Commercial Building Type</t>
  </si>
  <si>
    <t>Annual Savings</t>
  </si>
  <si>
    <t>NOT weighted</t>
  </si>
  <si>
    <t>Weighted by sqft</t>
  </si>
  <si>
    <t>Potential Savings for commercial sector
(weighted by kWh share by building type)</t>
  </si>
  <si>
    <t>-21% x 50% /6 = -1.7% per year</t>
  </si>
  <si>
    <t>Data Source for EUI</t>
  </si>
  <si>
    <t>Median EUI (kWh/ft2) Toronto buildings</t>
  </si>
  <si>
    <t>Top Quartile EUI (kWh/ft2) Toronto buildings</t>
  </si>
  <si>
    <t>sqft % share (buildings in Ontario)**</t>
  </si>
  <si>
    <t>Median EUI (kWh/ft2) Toronto Buildings</t>
  </si>
  <si>
    <t>Top Quartile EUI (kWh/ft2) Toronto Buildings</t>
  </si>
  <si>
    <t>EWRB data - top-quartile targets, see Appendix A, Figure A8, kWh savings = Top quartile/Median -1</t>
  </si>
  <si>
    <t>EWRB data - top-quartile targets, see Appendix A, Figure A12, kWh savings = Top quartile/Median -1</t>
  </si>
  <si>
    <t>BPS data, top-quartile targets, see Appendix A, Figure A4, kWh savings = Top quartile/Median -1</t>
  </si>
  <si>
    <t>EWRB data - top-quartile targets, see Appendix A, Figure A2, kWh savings = Top quartile/Median -1</t>
  </si>
  <si>
    <t>BPS data, Top-quartile targets, see Appendix A, Figure A6, kWh savings = Top quartile/Median -1</t>
  </si>
  <si>
    <t>EWRB data, top-quartile targets, see Appendix A, Figure A10, kWh savings = Top quartile/Median -1</t>
  </si>
  <si>
    <t>EWRB data, top-quartile targets, see Appendix A, Figure A14, kWh savings = Top quartile/Median -1</t>
  </si>
  <si>
    <t>** Data source of sqft (or commercial floor space) by building type:  NRCAN data</t>
  </si>
  <si>
    <t>https://oee.nrcan.gc.ca/corporate/statistics/neud/dpa/menus/trends/comprehensive/trends_com_on.cfm</t>
  </si>
  <si>
    <t>Tables 4 to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</si>
</sst>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9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9" fontId="4" fillId="0" borderId="6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9" fontId="4" fillId="0" borderId="8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9" fontId="4" fillId="0" borderId="0" xfId="1" applyFont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/>
    </xf>
    <xf numFmtId="9" fontId="4" fillId="2" borderId="0" xfId="0" applyNumberFormat="1" applyFont="1" applyFill="1" applyAlignment="1">
      <alignment horizontal="left" vertical="center" wrapText="1"/>
    </xf>
    <xf numFmtId="165" fontId="4" fillId="2" borderId="0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left" vertical="center" wrapText="1"/>
    </xf>
    <xf numFmtId="165" fontId="4" fillId="3" borderId="0" xfId="2" applyNumberFormat="1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9" fontId="4" fillId="3" borderId="0" xfId="1" applyFont="1" applyFill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0" borderId="0" xfId="3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/>
    <xf numFmtId="0" fontId="5" fillId="0" borderId="0" xfId="3"/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</xdr:row>
      <xdr:rowOff>180975</xdr:rowOff>
    </xdr:from>
    <xdr:to>
      <xdr:col>10</xdr:col>
      <xdr:colOff>2295525</xdr:colOff>
      <xdr:row>3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D7B5781-B735-8ECA-AA05-ABE668EB59C3}"/>
            </a:ext>
          </a:extLst>
        </xdr:cNvPr>
        <xdr:cNvCxnSpPr/>
      </xdr:nvCxnSpPr>
      <xdr:spPr>
        <a:xfrm>
          <a:off x="6257925" y="781050"/>
          <a:ext cx="1885950" cy="0"/>
        </a:xfrm>
        <a:prstGeom prst="straightConnector1">
          <a:avLst/>
        </a:prstGeom>
        <a:ln w="25400"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ee.nrcan.gc.ca/corporate/statistics/neud/dpa/menus/trends/comprehensive/trends_com_on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13F9-9BB1-4051-AC98-9B91E6E83DB9}">
  <dimension ref="B2:R17"/>
  <sheetViews>
    <sheetView tabSelected="1" zoomScale="90" zoomScaleNormal="90" workbookViewId="0">
      <selection activeCell="J27" sqref="J27"/>
    </sheetView>
  </sheetViews>
  <sheetFormatPr defaultRowHeight="15" x14ac:dyDescent="0.25"/>
  <cols>
    <col min="2" max="2" width="24.28515625" customWidth="1"/>
    <col min="3" max="3" width="19.140625" customWidth="1"/>
    <col min="4" max="4" width="49.85546875" customWidth="1"/>
    <col min="5" max="5" width="4.7109375" customWidth="1"/>
    <col min="6" max="7" width="12" customWidth="1"/>
    <col min="8" max="8" width="12.28515625" customWidth="1"/>
    <col min="9" max="10" width="15.7109375" customWidth="1"/>
    <col min="11" max="11" width="40.28515625" customWidth="1"/>
    <col min="12" max="12" width="19.42578125" customWidth="1"/>
    <col min="13" max="18" width="13.85546875" customWidth="1"/>
  </cols>
  <sheetData>
    <row r="2" spans="2:18" ht="15.75" thickBot="1" x14ac:dyDescent="0.3">
      <c r="F2" s="50" t="s">
        <v>24</v>
      </c>
      <c r="G2" s="50"/>
      <c r="I2" s="51" t="s">
        <v>25</v>
      </c>
      <c r="J2" s="51"/>
      <c r="L2" s="12" t="s">
        <v>22</v>
      </c>
    </row>
    <row r="3" spans="2:18" ht="75.75" thickBot="1" x14ac:dyDescent="0.3">
      <c r="B3" s="12" t="s">
        <v>9</v>
      </c>
      <c r="C3" s="12"/>
      <c r="F3" s="34" t="s">
        <v>29</v>
      </c>
      <c r="G3" s="34" t="s">
        <v>30</v>
      </c>
      <c r="H3" s="32" t="s">
        <v>31</v>
      </c>
      <c r="I3" s="38" t="s">
        <v>32</v>
      </c>
      <c r="J3" s="38" t="s">
        <v>33</v>
      </c>
      <c r="K3" s="29" t="s">
        <v>23</v>
      </c>
      <c r="L3" s="1"/>
      <c r="M3" s="47" t="s">
        <v>10</v>
      </c>
      <c r="N3" s="48"/>
      <c r="O3" s="48"/>
      <c r="P3" s="48"/>
      <c r="Q3" s="48"/>
      <c r="R3" s="49"/>
    </row>
    <row r="4" spans="2:18" ht="30.75" customHeight="1" thickBot="1" x14ac:dyDescent="0.3">
      <c r="B4" s="1" t="s">
        <v>0</v>
      </c>
      <c r="C4" s="2" t="s">
        <v>1</v>
      </c>
      <c r="D4" s="2" t="s">
        <v>28</v>
      </c>
      <c r="E4" s="30"/>
      <c r="F4" s="35"/>
      <c r="G4" s="35"/>
      <c r="H4" s="30"/>
      <c r="I4" s="39"/>
      <c r="J4" s="39"/>
      <c r="L4" s="1" t="s">
        <v>0</v>
      </c>
      <c r="M4" s="2">
        <v>2024</v>
      </c>
      <c r="N4" s="2">
        <v>2025</v>
      </c>
      <c r="O4" s="2">
        <v>2026</v>
      </c>
      <c r="P4" s="2">
        <v>2027</v>
      </c>
      <c r="Q4" s="2">
        <v>2028</v>
      </c>
      <c r="R4" s="2">
        <v>2029</v>
      </c>
    </row>
    <row r="5" spans="2:18" ht="30.75" customHeight="1" x14ac:dyDescent="0.25">
      <c r="B5" s="3" t="s">
        <v>2</v>
      </c>
      <c r="C5" s="4">
        <v>-0.23076923076923078</v>
      </c>
      <c r="D5" s="5" t="s">
        <v>34</v>
      </c>
      <c r="E5" s="31"/>
      <c r="F5" s="36"/>
      <c r="G5" s="36"/>
      <c r="H5" s="31"/>
      <c r="I5" s="40"/>
      <c r="J5" s="40"/>
      <c r="K5" s="28" t="s">
        <v>15</v>
      </c>
      <c r="L5" s="3" t="s">
        <v>2</v>
      </c>
      <c r="M5" s="14">
        <f>C5*50%/6</f>
        <v>-1.9230769230769232E-2</v>
      </c>
      <c r="N5" s="15">
        <f>M5+$C5*50%/6</f>
        <v>-3.8461538461538464E-2</v>
      </c>
      <c r="O5" s="15">
        <f t="shared" ref="O5:R5" si="0">N5+$C5*50%/6</f>
        <v>-5.7692307692307696E-2</v>
      </c>
      <c r="P5" s="15">
        <f t="shared" si="0"/>
        <v>-7.6923076923076927E-2</v>
      </c>
      <c r="Q5" s="15">
        <f t="shared" si="0"/>
        <v>-9.6153846153846159E-2</v>
      </c>
      <c r="R5" s="16">
        <f t="shared" si="0"/>
        <v>-0.11538461538461539</v>
      </c>
    </row>
    <row r="6" spans="2:18" ht="30.75" customHeight="1" x14ac:dyDescent="0.25">
      <c r="B6" s="6" t="s">
        <v>3</v>
      </c>
      <c r="C6" s="7">
        <v>-0.30882352941176461</v>
      </c>
      <c r="D6" s="8" t="s">
        <v>35</v>
      </c>
      <c r="E6" s="31"/>
      <c r="F6" s="37">
        <v>20.399999999999999</v>
      </c>
      <c r="G6" s="37">
        <v>14.1</v>
      </c>
      <c r="H6" s="33">
        <v>0.15878172588832487</v>
      </c>
      <c r="I6" s="41">
        <f>F6*$H6</f>
        <v>3.2391472081218273</v>
      </c>
      <c r="J6" s="41">
        <f>G6*$H6</f>
        <v>2.2388223350253806</v>
      </c>
      <c r="K6" s="28" t="s">
        <v>16</v>
      </c>
      <c r="L6" s="6" t="s">
        <v>3</v>
      </c>
      <c r="M6" s="17">
        <f t="shared" ref="M6:M11" si="1">C6*50%/6</f>
        <v>-2.5735294117647051E-2</v>
      </c>
      <c r="N6" s="18">
        <f t="shared" ref="N6:R6" si="2">M6+$C6*50%/6</f>
        <v>-5.1470588235294101E-2</v>
      </c>
      <c r="O6" s="18">
        <f t="shared" si="2"/>
        <v>-7.7205882352941152E-2</v>
      </c>
      <c r="P6" s="18">
        <f t="shared" si="2"/>
        <v>-0.1029411764705882</v>
      </c>
      <c r="Q6" s="18">
        <f t="shared" si="2"/>
        <v>-0.12867647058823525</v>
      </c>
      <c r="R6" s="19">
        <f t="shared" si="2"/>
        <v>-0.1544117647058823</v>
      </c>
    </row>
    <row r="7" spans="2:18" ht="30.75" customHeight="1" x14ac:dyDescent="0.25">
      <c r="B7" s="6" t="s">
        <v>4</v>
      </c>
      <c r="C7" s="7">
        <v>-0.24197265606479074</v>
      </c>
      <c r="D7" s="8" t="s">
        <v>36</v>
      </c>
      <c r="E7" s="31"/>
      <c r="F7" s="37">
        <v>4.9000000000000004</v>
      </c>
      <c r="G7" s="37">
        <v>3.7</v>
      </c>
      <c r="H7" s="33">
        <v>0.12808798646362099</v>
      </c>
      <c r="I7" s="41">
        <f t="shared" ref="I7:I11" si="3">F7*$H7</f>
        <v>0.62763113367174295</v>
      </c>
      <c r="J7" s="41">
        <f t="shared" ref="J7:J11" si="4">G7*$H7</f>
        <v>0.4739255499153977</v>
      </c>
      <c r="K7" s="28" t="s">
        <v>17</v>
      </c>
      <c r="L7" s="6" t="s">
        <v>11</v>
      </c>
      <c r="M7" s="17">
        <f t="shared" si="1"/>
        <v>-2.0164388005399228E-2</v>
      </c>
      <c r="N7" s="18">
        <f t="shared" ref="N7:R7" si="5">M7+$C7*50%/6</f>
        <v>-4.0328776010798456E-2</v>
      </c>
      <c r="O7" s="18">
        <f t="shared" si="5"/>
        <v>-6.0493164016197684E-2</v>
      </c>
      <c r="P7" s="18">
        <f t="shared" si="5"/>
        <v>-8.0657552021596912E-2</v>
      </c>
      <c r="Q7" s="18">
        <f t="shared" si="5"/>
        <v>-0.10082194002699614</v>
      </c>
      <c r="R7" s="19">
        <f t="shared" si="5"/>
        <v>-0.12098632803239537</v>
      </c>
    </row>
    <row r="8" spans="2:18" ht="30.75" customHeight="1" x14ac:dyDescent="0.25">
      <c r="B8" s="6" t="s">
        <v>5</v>
      </c>
      <c r="C8" s="7">
        <v>-0.15824915824915839</v>
      </c>
      <c r="D8" s="8" t="s">
        <v>37</v>
      </c>
      <c r="E8" s="31"/>
      <c r="F8" s="37">
        <v>14.850000000000001</v>
      </c>
      <c r="G8" s="37">
        <v>12.5</v>
      </c>
      <c r="H8" s="33">
        <v>0.43238578680203044</v>
      </c>
      <c r="I8" s="41">
        <f t="shared" si="3"/>
        <v>6.4209289340101527</v>
      </c>
      <c r="J8" s="41">
        <f t="shared" si="4"/>
        <v>5.4048223350253801</v>
      </c>
      <c r="K8" s="28" t="s">
        <v>18</v>
      </c>
      <c r="L8" s="6" t="s">
        <v>5</v>
      </c>
      <c r="M8" s="17">
        <f t="shared" si="1"/>
        <v>-1.3187429854096532E-2</v>
      </c>
      <c r="N8" s="18">
        <f t="shared" ref="N8:R8" si="6">M8+$C8*50%/6</f>
        <v>-2.6374859708193064E-2</v>
      </c>
      <c r="O8" s="18">
        <f t="shared" si="6"/>
        <v>-3.9562289562289597E-2</v>
      </c>
      <c r="P8" s="18">
        <f t="shared" si="6"/>
        <v>-5.2749719416386127E-2</v>
      </c>
      <c r="Q8" s="18">
        <f t="shared" si="6"/>
        <v>-6.5937149270482664E-2</v>
      </c>
      <c r="R8" s="19">
        <f t="shared" si="6"/>
        <v>-7.9124579124579195E-2</v>
      </c>
    </row>
    <row r="9" spans="2:18" ht="30.75" customHeight="1" x14ac:dyDescent="0.25">
      <c r="B9" s="6" t="s">
        <v>6</v>
      </c>
      <c r="C9" s="7">
        <v>-0.1470959223643048</v>
      </c>
      <c r="D9" s="8" t="s">
        <v>38</v>
      </c>
      <c r="E9" s="31"/>
      <c r="F9" s="37">
        <v>24.7</v>
      </c>
      <c r="G9" s="37">
        <v>21.8</v>
      </c>
      <c r="H9" s="33">
        <v>7.5160744500846033E-2</v>
      </c>
      <c r="I9" s="41">
        <f t="shared" si="3"/>
        <v>1.8564703891708969</v>
      </c>
      <c r="J9" s="41">
        <f t="shared" si="4"/>
        <v>1.6385042301184436</v>
      </c>
      <c r="K9" s="28" t="s">
        <v>19</v>
      </c>
      <c r="L9" s="6" t="s">
        <v>6</v>
      </c>
      <c r="M9" s="17">
        <f t="shared" si="1"/>
        <v>-1.2257993530358733E-2</v>
      </c>
      <c r="N9" s="18">
        <f t="shared" ref="N9:R9" si="7">M9+$C9*50%/6</f>
        <v>-2.4515987060717465E-2</v>
      </c>
      <c r="O9" s="18">
        <f t="shared" si="7"/>
        <v>-3.67739805910762E-2</v>
      </c>
      <c r="P9" s="18">
        <f t="shared" si="7"/>
        <v>-4.9031974121434931E-2</v>
      </c>
      <c r="Q9" s="18">
        <f t="shared" si="7"/>
        <v>-6.1289967651793661E-2</v>
      </c>
      <c r="R9" s="19">
        <f t="shared" si="7"/>
        <v>-7.3547961182152399E-2</v>
      </c>
    </row>
    <row r="10" spans="2:18" ht="30.75" customHeight="1" x14ac:dyDescent="0.25">
      <c r="B10" s="6" t="s">
        <v>7</v>
      </c>
      <c r="C10" s="7">
        <v>-0.38297872340425537</v>
      </c>
      <c r="D10" s="8" t="s">
        <v>39</v>
      </c>
      <c r="E10" s="31"/>
      <c r="F10" s="37">
        <v>9.4</v>
      </c>
      <c r="G10" s="37">
        <v>5.8</v>
      </c>
      <c r="H10" s="33">
        <v>4.734348561759729E-2</v>
      </c>
      <c r="I10" s="41">
        <f t="shared" si="3"/>
        <v>0.44502876480541453</v>
      </c>
      <c r="J10" s="41">
        <f t="shared" si="4"/>
        <v>0.27459221658206429</v>
      </c>
      <c r="K10" s="28" t="s">
        <v>20</v>
      </c>
      <c r="L10" s="6" t="s">
        <v>7</v>
      </c>
      <c r="M10" s="17">
        <f t="shared" si="1"/>
        <v>-3.1914893617021281E-2</v>
      </c>
      <c r="N10" s="18">
        <f t="shared" ref="N10:R10" si="8">M10+$C10*50%/6</f>
        <v>-6.3829787234042562E-2</v>
      </c>
      <c r="O10" s="18">
        <f t="shared" si="8"/>
        <v>-9.5744680851063843E-2</v>
      </c>
      <c r="P10" s="18">
        <f t="shared" si="8"/>
        <v>-0.12765957446808512</v>
      </c>
      <c r="Q10" s="18">
        <f t="shared" si="8"/>
        <v>-0.15957446808510639</v>
      </c>
      <c r="R10" s="19">
        <f t="shared" si="8"/>
        <v>-0.19148936170212766</v>
      </c>
    </row>
    <row r="11" spans="2:18" ht="30.75" customHeight="1" thickBot="1" x14ac:dyDescent="0.3">
      <c r="B11" s="9" t="s">
        <v>8</v>
      </c>
      <c r="C11" s="10">
        <v>-0.34027777777777779</v>
      </c>
      <c r="D11" s="11" t="s">
        <v>40</v>
      </c>
      <c r="E11" s="31"/>
      <c r="F11" s="37">
        <v>7.2</v>
      </c>
      <c r="G11" s="37">
        <v>4.75</v>
      </c>
      <c r="H11" s="33">
        <v>4.0473773265651443E-2</v>
      </c>
      <c r="I11" s="41">
        <f t="shared" si="3"/>
        <v>0.29141116751269042</v>
      </c>
      <c r="J11" s="41">
        <f t="shared" si="4"/>
        <v>0.19225042301184436</v>
      </c>
      <c r="K11" s="28" t="s">
        <v>21</v>
      </c>
      <c r="L11" s="9" t="s">
        <v>8</v>
      </c>
      <c r="M11" s="20">
        <f t="shared" si="1"/>
        <v>-2.8356481481481483E-2</v>
      </c>
      <c r="N11" s="21">
        <f t="shared" ref="N11:R11" si="9">M11+$C11*50%/6</f>
        <v>-5.6712962962962965E-2</v>
      </c>
      <c r="O11" s="21">
        <f t="shared" si="9"/>
        <v>-8.5069444444444448E-2</v>
      </c>
      <c r="P11" s="21">
        <f t="shared" si="9"/>
        <v>-0.11342592592592593</v>
      </c>
      <c r="Q11" s="21">
        <f t="shared" si="9"/>
        <v>-0.14178240740740741</v>
      </c>
      <c r="R11" s="22">
        <f t="shared" si="9"/>
        <v>-0.1701388888888889</v>
      </c>
    </row>
    <row r="12" spans="2:18" ht="16.5" thickBot="1" x14ac:dyDescent="0.3">
      <c r="L12" s="13"/>
      <c r="M12" s="13"/>
      <c r="N12" s="13"/>
      <c r="O12" s="13"/>
      <c r="P12" s="13"/>
      <c r="Q12" s="13"/>
      <c r="R12" s="13"/>
    </row>
    <row r="13" spans="2:18" ht="115.5" customHeight="1" x14ac:dyDescent="0.25">
      <c r="I13" s="42" t="s">
        <v>26</v>
      </c>
      <c r="J13" s="43">
        <f>SUM(J6:J11)/SUM(I6:I11)-1</f>
        <v>-0.20633331340981786</v>
      </c>
      <c r="K13" s="28" t="s">
        <v>27</v>
      </c>
      <c r="L13" s="44" t="s">
        <v>12</v>
      </c>
      <c r="M13" s="23">
        <f>$J$13*50%/6</f>
        <v>-1.7194442784151488E-2</v>
      </c>
      <c r="N13" s="23">
        <f t="shared" ref="N13:R13" si="10">$J$13*50%/6</f>
        <v>-1.7194442784151488E-2</v>
      </c>
      <c r="O13" s="23">
        <f t="shared" si="10"/>
        <v>-1.7194442784151488E-2</v>
      </c>
      <c r="P13" s="23">
        <f t="shared" si="10"/>
        <v>-1.7194442784151488E-2</v>
      </c>
      <c r="Q13" s="23">
        <f t="shared" si="10"/>
        <v>-1.7194442784151488E-2</v>
      </c>
      <c r="R13" s="24">
        <f t="shared" si="10"/>
        <v>-1.7194442784151488E-2</v>
      </c>
    </row>
    <row r="14" spans="2:18" ht="71.25" customHeight="1" thickBot="1" x14ac:dyDescent="0.3">
      <c r="F14" s="46"/>
      <c r="L14" s="45" t="s">
        <v>13</v>
      </c>
      <c r="M14" s="25">
        <f>M13</f>
        <v>-1.7194442784151488E-2</v>
      </c>
      <c r="N14" s="25">
        <f>M14+N13</f>
        <v>-3.4388885568302975E-2</v>
      </c>
      <c r="O14" s="25">
        <v>5.1583328352454466E-2</v>
      </c>
      <c r="P14" s="25">
        <v>6.877777113660595E-2</v>
      </c>
      <c r="Q14" s="25">
        <v>8.5972213920757434E-2</v>
      </c>
      <c r="R14" s="26">
        <v>0.10316665670490892</v>
      </c>
    </row>
    <row r="15" spans="2:18" ht="15.75" x14ac:dyDescent="0.25">
      <c r="F15" s="52" t="s">
        <v>41</v>
      </c>
      <c r="G15" s="52"/>
      <c r="H15" s="52"/>
      <c r="L15" s="27" t="s">
        <v>14</v>
      </c>
      <c r="M15" s="13"/>
      <c r="N15" s="13"/>
      <c r="O15" s="13"/>
      <c r="P15" s="13"/>
      <c r="Q15" s="13"/>
      <c r="R15" s="13"/>
    </row>
    <row r="16" spans="2:18" x14ac:dyDescent="0.25">
      <c r="F16" s="53" t="s">
        <v>42</v>
      </c>
    </row>
    <row r="17" spans="6:6" x14ac:dyDescent="0.25">
      <c r="F17" t="s">
        <v>43</v>
      </c>
    </row>
  </sheetData>
  <mergeCells count="3">
    <mergeCell ref="M3:R3"/>
    <mergeCell ref="F2:G2"/>
    <mergeCell ref="I2:J2"/>
  </mergeCells>
  <hyperlinks>
    <hyperlink ref="F16" r:id="rId1" xr:uid="{9E0B580E-6DB7-40F6-8E0A-BF7D3F25E22D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9B2E7DBF5B4DA54E6C684AC6850F" ma:contentTypeVersion="16" ma:contentTypeDescription="Create a new document." ma:contentTypeScope="" ma:versionID="b8d4034ae8124719f665da4a218b4357">
  <xsd:schema xmlns:xsd="http://www.w3.org/2001/XMLSchema" xmlns:xs="http://www.w3.org/2001/XMLSchema" xmlns:p="http://schemas.microsoft.com/office/2006/metadata/properties" xmlns:ns2="222fad08-6ca9-4055-b6da-9b7e34d81c49" xmlns:ns3="4a60b405-a349-417c-8d54-6d546081b42f" targetNamespace="http://schemas.microsoft.com/office/2006/metadata/properties" ma:root="true" ma:fieldsID="b9e21c4ab2abc69a30bb39a14a237947" ns2:_="" ns3:_="">
    <xsd:import namespace="222fad08-6ca9-4055-b6da-9b7e34d81c49"/>
    <xsd:import namespace="4a60b405-a349-417c-8d54-6d546081b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ProjectNam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fad08-6ca9-4055-b6da-9b7e34d81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b7e4846-fd7b-464c-8e80-8b3f42a2f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ctName" ma:index="22" nillable="true" ma:displayName="Project Name" ma:format="Dropdown" ma:internalName="ProjectName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0b405-a349-417c-8d54-6d546081b4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56461ac-633b-447c-ac6f-50abb4d008f8}" ma:internalName="TaxCatchAll" ma:showField="CatchAllData" ma:web="4a60b405-a349-417c-8d54-6d54608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2fad08-6ca9-4055-b6da-9b7e34d81c49">
      <Terms xmlns="http://schemas.microsoft.com/office/infopath/2007/PartnerControls"/>
    </lcf76f155ced4ddcb4097134ff3c332f>
    <ProjectName xmlns="222fad08-6ca9-4055-b6da-9b7e34d81c49" xsi:nil="true"/>
    <TaxCatchAll xmlns="4a60b405-a349-417c-8d54-6d546081b42f" xsi:nil="true"/>
  </documentManagement>
</p:properties>
</file>

<file path=customXml/itemProps1.xml><?xml version="1.0" encoding="utf-8"?>
<ds:datastoreItem xmlns:ds="http://schemas.openxmlformats.org/officeDocument/2006/customXml" ds:itemID="{B74BFB79-6E54-42F0-8E01-A9F0CE8B8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BB59AE-9684-4FB3-89FE-F3670D184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fad08-6ca9-4055-b6da-9b7e34d81c49"/>
    <ds:schemaRef ds:uri="4a60b405-a349-417c-8d54-6d546081b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F6F27-A346-4791-9FBF-82731867BCA3}">
  <ds:schemaRefs>
    <ds:schemaRef ds:uri="http://schemas.microsoft.com/office/2006/metadata/properties"/>
    <ds:schemaRef ds:uri="http://schemas.microsoft.com/office/infopath/2007/PartnerControls"/>
    <ds:schemaRef ds:uri="222fad08-6ca9-4055-b6da-9b7e34d81c49"/>
    <ds:schemaRef ds:uri="4a60b405-a349-417c-8d54-6d546081b4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 Li</dc:creator>
  <cp:lastModifiedBy>Clement Li</cp:lastModifiedBy>
  <dcterms:created xsi:type="dcterms:W3CDTF">2024-05-15T03:20:01Z</dcterms:created>
  <dcterms:modified xsi:type="dcterms:W3CDTF">2024-05-23T06:40:33Z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0x010100CCFC9B2E7DBF5B4DA54E6C684AC6850F</vt:lpwstr>
  </property>
  <property fmtid="{D5CDD505-2E9C-101B-9397-08002B2CF9AE}" pid="3" name="MediaServiceImageTags">
    <vt:lpwstr/>
  </property>
</Properties>
</file>