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425"/>
  <workbookPr/>
  <mc:AlternateContent xmlns:mc="http://schemas.openxmlformats.org/markup-compatibility/2006">
    <mc:Choice Requires="x15">
      <x15ac:absPath xmlns:x15ac="http://schemas.microsoft.com/office/spreadsheetml/2010/11/ac" url="https://enerlife3.sharepoint.com/sites/ProjectsPrograms/Shared Documents/OEB/Toronto Hydro Rate/BOMA Expert Evidence/IRR from BOMA/"/>
    </mc:Choice>
  </mc:AlternateContent>
  <xr:revisionPtr revIDLastSave="517" documentId="11_8A715743973B47B782CC1AADB8C1F18EF1B04133" xr6:coauthVersionLast="47" xr6:coauthVersionMax="47" xr10:uidLastSave="{2C4D75FE-0405-4472-A9EB-13F9851E4069}"/>
  <bookViews>
    <workbookView xWindow="-120" yWindow="-120" windowWidth="38640" windowHeight="21120" activeTab="2" xr2:uid="{00000000-000D-0000-FFFF-FFFF00000000}"/>
  </bookViews>
  <sheets>
    <sheet name="1. 2021-2024 CDM Framework Est." sheetId="3" r:id="rId1"/>
    <sheet name="2. Annual Savings" sheetId="2" r:id="rId2"/>
    <sheet name="Derive Tables 3-5 3-6 3-7" sheetId="4"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239" i="4" l="1"/>
  <c r="J239" i="4"/>
  <c r="I239" i="4"/>
  <c r="H239" i="4"/>
  <c r="G239" i="4"/>
  <c r="F239" i="4"/>
  <c r="E239" i="4"/>
  <c r="D239" i="4"/>
  <c r="C239" i="4"/>
  <c r="B239" i="4"/>
  <c r="K238" i="4"/>
  <c r="J238" i="4"/>
  <c r="J242" i="4" s="1"/>
  <c r="I238" i="4"/>
  <c r="H238" i="4"/>
  <c r="G238" i="4"/>
  <c r="F238" i="4"/>
  <c r="E238" i="4"/>
  <c r="D238" i="4"/>
  <c r="C238" i="4"/>
  <c r="B238" i="4"/>
  <c r="K237" i="4"/>
  <c r="J237" i="4"/>
  <c r="I237" i="4"/>
  <c r="H237" i="4"/>
  <c r="H242" i="4" s="1"/>
  <c r="G237" i="4"/>
  <c r="F237" i="4"/>
  <c r="E237" i="4"/>
  <c r="D237" i="4"/>
  <c r="C237" i="4"/>
  <c r="B237" i="4"/>
  <c r="K236" i="4"/>
  <c r="J236" i="4"/>
  <c r="I236" i="4"/>
  <c r="H236" i="4"/>
  <c r="G236" i="4"/>
  <c r="F236" i="4"/>
  <c r="E236" i="4"/>
  <c r="D236" i="4"/>
  <c r="C236" i="4"/>
  <c r="B236" i="4"/>
  <c r="K235" i="4"/>
  <c r="J235" i="4"/>
  <c r="I235" i="4"/>
  <c r="H235" i="4"/>
  <c r="G235" i="4"/>
  <c r="B235" i="4"/>
  <c r="F235" i="4"/>
  <c r="E235" i="4"/>
  <c r="D235" i="4"/>
  <c r="C235" i="4"/>
  <c r="H201" i="4"/>
  <c r="G201" i="4"/>
  <c r="F201" i="4"/>
  <c r="E201" i="4"/>
  <c r="D201" i="4"/>
  <c r="C201" i="4"/>
  <c r="G242" i="4"/>
  <c r="F242" i="4"/>
  <c r="K241" i="4"/>
  <c r="J241" i="4"/>
  <c r="I241" i="4"/>
  <c r="H241" i="4"/>
  <c r="G241" i="4"/>
  <c r="F241" i="4"/>
  <c r="E241" i="4"/>
  <c r="D241" i="4"/>
  <c r="C241" i="4"/>
  <c r="B241" i="4"/>
  <c r="K240" i="4"/>
  <c r="J240" i="4"/>
  <c r="I240" i="4"/>
  <c r="H240" i="4"/>
  <c r="G240" i="4"/>
  <c r="F240" i="4"/>
  <c r="E240" i="4"/>
  <c r="D240" i="4"/>
  <c r="C240" i="4"/>
  <c r="B240" i="4"/>
  <c r="K234" i="4"/>
  <c r="J234" i="4"/>
  <c r="I234" i="4"/>
  <c r="H234" i="4"/>
  <c r="G234" i="4"/>
  <c r="F234" i="4"/>
  <c r="E234" i="4"/>
  <c r="D234" i="4"/>
  <c r="C234" i="4"/>
  <c r="B234" i="4"/>
  <c r="H205" i="4"/>
  <c r="G205" i="4"/>
  <c r="F205" i="4"/>
  <c r="E205" i="4"/>
  <c r="D205" i="4"/>
  <c r="C205" i="4"/>
  <c r="B205" i="4"/>
  <c r="B204" i="4"/>
  <c r="B203" i="4"/>
  <c r="B202" i="4"/>
  <c r="H192" i="4"/>
  <c r="G192" i="4"/>
  <c r="F192" i="4"/>
  <c r="E192" i="4"/>
  <c r="D192" i="4"/>
  <c r="C192" i="4"/>
  <c r="B192" i="4"/>
  <c r="H191" i="4"/>
  <c r="G191" i="4"/>
  <c r="F191" i="4"/>
  <c r="E191" i="4"/>
  <c r="D191" i="4"/>
  <c r="C191" i="4"/>
  <c r="B191" i="4"/>
  <c r="B190" i="4"/>
  <c r="B189" i="4"/>
  <c r="B188" i="4"/>
  <c r="B187" i="4"/>
  <c r="B186" i="4"/>
  <c r="H185" i="4"/>
  <c r="G185" i="4"/>
  <c r="F185" i="4"/>
  <c r="E185" i="4"/>
  <c r="D185" i="4"/>
  <c r="C185" i="4"/>
  <c r="B185" i="4"/>
  <c r="D142" i="4"/>
  <c r="E142" i="4"/>
  <c r="F142" i="4"/>
  <c r="G142" i="4"/>
  <c r="H142" i="4"/>
  <c r="C142" i="4"/>
  <c r="K242" i="4" l="1"/>
  <c r="D242" i="4"/>
  <c r="B242" i="4"/>
  <c r="E242" i="4"/>
  <c r="I242" i="4"/>
  <c r="C242" i="4"/>
  <c r="B193" i="4"/>
  <c r="H127" i="4" l="1"/>
  <c r="G127" i="4"/>
  <c r="F127" i="4"/>
  <c r="E127" i="4"/>
  <c r="D127" i="4"/>
  <c r="C127" i="4"/>
  <c r="B127" i="4"/>
  <c r="C102" i="4" a="1"/>
  <c r="E102" i="4" s="1"/>
  <c r="C88" i="4" a="1"/>
  <c r="C88" i="4" s="1"/>
  <c r="B118" i="4"/>
  <c r="H113" i="4"/>
  <c r="G113" i="4"/>
  <c r="F113" i="4"/>
  <c r="E113" i="4"/>
  <c r="D113" i="4"/>
  <c r="C113" i="4"/>
  <c r="B113" i="4"/>
  <c r="H72" i="4"/>
  <c r="G72" i="4"/>
  <c r="F72" i="4"/>
  <c r="E72" i="4"/>
  <c r="D72" i="4"/>
  <c r="C72" i="4"/>
  <c r="B72" i="4"/>
  <c r="B132" i="4" s="1"/>
  <c r="H58" i="4"/>
  <c r="G58" i="4"/>
  <c r="F58" i="4"/>
  <c r="E58" i="4"/>
  <c r="D58" i="4"/>
  <c r="C58" i="4"/>
  <c r="B58" i="4"/>
  <c r="C149" i="4" l="1"/>
  <c r="B175" i="4"/>
  <c r="B161" i="4"/>
  <c r="C146" i="4"/>
  <c r="C148" i="4"/>
  <c r="B170" i="4"/>
  <c r="D148" i="4"/>
  <c r="C170" i="4"/>
  <c r="B156" i="4"/>
  <c r="C145" i="4"/>
  <c r="D145" i="4" s="1"/>
  <c r="E145" i="4" s="1"/>
  <c r="F145" i="4" s="1"/>
  <c r="G145" i="4" s="1"/>
  <c r="H145" i="4" s="1"/>
  <c r="H156" i="4" s="1"/>
  <c r="H186" i="4" s="1"/>
  <c r="E148" i="4"/>
  <c r="F148" i="4" s="1"/>
  <c r="G148" i="4" s="1"/>
  <c r="H148" i="4" s="1"/>
  <c r="H170" i="4" s="1"/>
  <c r="D170" i="4"/>
  <c r="C118" i="4"/>
  <c r="H88" i="4"/>
  <c r="H118" i="4" s="1"/>
  <c r="G88" i="4"/>
  <c r="G118" i="4" s="1"/>
  <c r="F88" i="4"/>
  <c r="F118" i="4" s="1"/>
  <c r="D102" i="4"/>
  <c r="D132" i="4" s="1"/>
  <c r="E88" i="4"/>
  <c r="E118" i="4" s="1"/>
  <c r="D88" i="4"/>
  <c r="D118" i="4" s="1"/>
  <c r="C102" i="4"/>
  <c r="E132" i="4"/>
  <c r="H102" i="4"/>
  <c r="H132" i="4" s="1"/>
  <c r="G102" i="4"/>
  <c r="G132" i="4" s="1"/>
  <c r="F102" i="4"/>
  <c r="F132" i="4" s="1"/>
  <c r="G156" i="4" l="1"/>
  <c r="G186" i="4" s="1"/>
  <c r="F170" i="4"/>
  <c r="E156" i="4"/>
  <c r="E186" i="4" s="1"/>
  <c r="C161" i="4"/>
  <c r="D146" i="4"/>
  <c r="D161" i="4" s="1"/>
  <c r="F156" i="4"/>
  <c r="F186" i="4" s="1"/>
  <c r="D156" i="4"/>
  <c r="D186" i="4" s="1"/>
  <c r="C156" i="4"/>
  <c r="C186" i="4" s="1"/>
  <c r="E170" i="4"/>
  <c r="G170" i="4"/>
  <c r="C132" i="4"/>
  <c r="T55" i="3"/>
  <c r="J40" i="2"/>
  <c r="I42" i="2"/>
  <c r="I43" i="2"/>
  <c r="I44" i="2"/>
  <c r="I45" i="2"/>
  <c r="I41" i="2"/>
  <c r="I40" i="2"/>
  <c r="J31" i="2"/>
  <c r="J32" i="2" s="1"/>
  <c r="J33" i="2" s="1"/>
  <c r="J34" i="2" s="1"/>
  <c r="J35" i="2" s="1"/>
  <c r="J36" i="2" s="1"/>
  <c r="I33" i="2"/>
  <c r="I34" i="2"/>
  <c r="I35" i="2"/>
  <c r="I36" i="2" s="1"/>
  <c r="I32" i="2"/>
  <c r="I31" i="2"/>
  <c r="S55" i="3"/>
  <c r="T47" i="3"/>
  <c r="T48" i="3"/>
  <c r="T49" i="3"/>
  <c r="T50" i="3"/>
  <c r="T51" i="3"/>
  <c r="T52" i="3"/>
  <c r="T53" i="3"/>
  <c r="S48" i="3"/>
  <c r="S49" i="3"/>
  <c r="S50" i="3"/>
  <c r="S51" i="3"/>
  <c r="S52" i="3"/>
  <c r="S53" i="3"/>
  <c r="S47" i="3"/>
  <c r="O62" i="3"/>
  <c r="N62" i="3"/>
  <c r="J56" i="3"/>
  <c r="O56" i="3" s="1"/>
  <c r="I56" i="3"/>
  <c r="N56" i="3" s="1"/>
  <c r="J55" i="3"/>
  <c r="O55" i="3" s="1"/>
  <c r="I55" i="3"/>
  <c r="N55" i="3" s="1"/>
  <c r="J54" i="3"/>
  <c r="O54" i="3" s="1"/>
  <c r="I54" i="3"/>
  <c r="N54" i="3" s="1"/>
  <c r="J53" i="3"/>
  <c r="O53" i="3" s="1"/>
  <c r="I53" i="3"/>
  <c r="N53" i="3" s="1"/>
  <c r="J52" i="3"/>
  <c r="O52" i="3" s="1"/>
  <c r="I52" i="3"/>
  <c r="N52" i="3" s="1"/>
  <c r="J51" i="3"/>
  <c r="O51" i="3" s="1"/>
  <c r="I51" i="3"/>
  <c r="N51" i="3" s="1"/>
  <c r="J50" i="3"/>
  <c r="O50" i="3" s="1"/>
  <c r="I50" i="3"/>
  <c r="N50" i="3" s="1"/>
  <c r="J49" i="3"/>
  <c r="O49" i="3" s="1"/>
  <c r="I49" i="3"/>
  <c r="N49" i="3" s="1"/>
  <c r="J48" i="3"/>
  <c r="O48" i="3" s="1"/>
  <c r="I48" i="3"/>
  <c r="N48" i="3" s="1"/>
  <c r="J47" i="3"/>
  <c r="O47" i="3" s="1"/>
  <c r="I47" i="3"/>
  <c r="N47" i="3" s="1"/>
  <c r="J46" i="3"/>
  <c r="O46" i="3" s="1"/>
  <c r="I46" i="3"/>
  <c r="N46" i="3" s="1"/>
  <c r="N45" i="3"/>
  <c r="J45" i="3"/>
  <c r="O45" i="3" s="1"/>
  <c r="I45" i="3"/>
  <c r="J44" i="3"/>
  <c r="O44" i="3" s="1"/>
  <c r="I44" i="3"/>
  <c r="N44" i="3" s="1"/>
  <c r="J43" i="3"/>
  <c r="O43" i="3" s="1"/>
  <c r="I43" i="3"/>
  <c r="N43" i="3" s="1"/>
  <c r="J42" i="3"/>
  <c r="O42" i="3" s="1"/>
  <c r="I42" i="3"/>
  <c r="N42" i="3" s="1"/>
  <c r="J41" i="3"/>
  <c r="O41" i="3" s="1"/>
  <c r="I41" i="3"/>
  <c r="N41" i="3" s="1"/>
  <c r="J40" i="3"/>
  <c r="O40" i="3" s="1"/>
  <c r="I40" i="3"/>
  <c r="N40" i="3" s="1"/>
  <c r="J39" i="3"/>
  <c r="O39" i="3" s="1"/>
  <c r="I39" i="3"/>
  <c r="N39" i="3" s="1"/>
  <c r="J38" i="3"/>
  <c r="O38" i="3" s="1"/>
  <c r="I38" i="3"/>
  <c r="N38" i="3" s="1"/>
  <c r="J37" i="3"/>
  <c r="O37" i="3" s="1"/>
  <c r="I37" i="3"/>
  <c r="N37" i="3" s="1"/>
  <c r="J36" i="3"/>
  <c r="O36" i="3" s="1"/>
  <c r="I36" i="3"/>
  <c r="N36" i="3" s="1"/>
  <c r="J35" i="3"/>
  <c r="O35" i="3" s="1"/>
  <c r="I35" i="3"/>
  <c r="N35" i="3" s="1"/>
  <c r="J34" i="3"/>
  <c r="O34" i="3" s="1"/>
  <c r="I34" i="3"/>
  <c r="N34" i="3" s="1"/>
  <c r="J33" i="3"/>
  <c r="O33" i="3" s="1"/>
  <c r="I33" i="3"/>
  <c r="N33" i="3" s="1"/>
  <c r="C33" i="3"/>
  <c r="C45" i="3" s="1"/>
  <c r="J32" i="3"/>
  <c r="O32" i="3" s="1"/>
  <c r="I32" i="3"/>
  <c r="N32" i="3" s="1"/>
  <c r="C32" i="3"/>
  <c r="C44" i="3" s="1"/>
  <c r="C54" i="3" s="1"/>
  <c r="J31" i="3"/>
  <c r="O31" i="3" s="1"/>
  <c r="I31" i="3"/>
  <c r="N31" i="3" s="1"/>
  <c r="C31" i="3"/>
  <c r="C43" i="3" s="1"/>
  <c r="C53" i="3" s="1"/>
  <c r="N30" i="3"/>
  <c r="J30" i="3"/>
  <c r="O30" i="3" s="1"/>
  <c r="I30" i="3"/>
  <c r="C30" i="3"/>
  <c r="C42" i="3" s="1"/>
  <c r="C52" i="3" s="1"/>
  <c r="J29" i="3"/>
  <c r="O29" i="3" s="1"/>
  <c r="I29" i="3"/>
  <c r="N29" i="3" s="1"/>
  <c r="C29" i="3"/>
  <c r="C41" i="3" s="1"/>
  <c r="C51" i="3" s="1"/>
  <c r="J28" i="3"/>
  <c r="O28" i="3" s="1"/>
  <c r="I28" i="3"/>
  <c r="N28" i="3" s="1"/>
  <c r="C28" i="3"/>
  <c r="C40" i="3" s="1"/>
  <c r="C50" i="3" s="1"/>
  <c r="J27" i="3"/>
  <c r="O27" i="3" s="1"/>
  <c r="I27" i="3"/>
  <c r="N27" i="3" s="1"/>
  <c r="C27" i="3"/>
  <c r="C39" i="3" s="1"/>
  <c r="C49" i="3" s="1"/>
  <c r="J26" i="3"/>
  <c r="O26" i="3" s="1"/>
  <c r="I26" i="3"/>
  <c r="N26" i="3" s="1"/>
  <c r="C26" i="3"/>
  <c r="C38" i="3" s="1"/>
  <c r="C48" i="3" s="1"/>
  <c r="J25" i="3"/>
  <c r="O25" i="3" s="1"/>
  <c r="I25" i="3"/>
  <c r="N25" i="3" s="1"/>
  <c r="C25" i="3"/>
  <c r="C37" i="3" s="1"/>
  <c r="C47" i="3" s="1"/>
  <c r="J24" i="3"/>
  <c r="O24" i="3" s="1"/>
  <c r="I24" i="3"/>
  <c r="N24" i="3" s="1"/>
  <c r="J23" i="3"/>
  <c r="O23" i="3" s="1"/>
  <c r="I23" i="3"/>
  <c r="N23" i="3" s="1"/>
  <c r="O22" i="3"/>
  <c r="J22" i="3"/>
  <c r="I22" i="3"/>
  <c r="N22" i="3" s="1"/>
  <c r="J21" i="3"/>
  <c r="O21" i="3" s="1"/>
  <c r="I21" i="3"/>
  <c r="N21" i="3" s="1"/>
  <c r="J20" i="3"/>
  <c r="O20" i="3" s="1"/>
  <c r="I20" i="3"/>
  <c r="N20" i="3" s="1"/>
  <c r="J19" i="3"/>
  <c r="O19" i="3" s="1"/>
  <c r="I19" i="3"/>
  <c r="N19" i="3" s="1"/>
  <c r="J18" i="3"/>
  <c r="O18" i="3" s="1"/>
  <c r="I18" i="3"/>
  <c r="N18" i="3" s="1"/>
  <c r="J17" i="3"/>
  <c r="O17" i="3" s="1"/>
  <c r="I17" i="3"/>
  <c r="N17" i="3" s="1"/>
  <c r="O16" i="3"/>
  <c r="J16" i="3"/>
  <c r="I16" i="3"/>
  <c r="N16" i="3" s="1"/>
  <c r="J15" i="3"/>
  <c r="O15" i="3" s="1"/>
  <c r="I15" i="3"/>
  <c r="N15" i="3" s="1"/>
  <c r="J14" i="3"/>
  <c r="O14" i="3" s="1"/>
  <c r="I14" i="3"/>
  <c r="N14" i="3" s="1"/>
  <c r="J13" i="3"/>
  <c r="O13" i="3" s="1"/>
  <c r="I13" i="3"/>
  <c r="N13" i="3" s="1"/>
  <c r="E146" i="4" l="1"/>
  <c r="C189" i="4"/>
  <c r="C187" i="4"/>
  <c r="C188" i="4"/>
  <c r="C190" i="4"/>
  <c r="D189" i="4"/>
  <c r="D187" i="4"/>
  <c r="D190" i="4"/>
  <c r="D188" i="4"/>
  <c r="C175" i="4"/>
  <c r="D149" i="4"/>
  <c r="J41" i="2"/>
  <c r="J42" i="2" s="1"/>
  <c r="J43" i="2" s="1"/>
  <c r="J44" i="2" s="1"/>
  <c r="J45" i="2" s="1"/>
  <c r="C55" i="3"/>
  <c r="C46" i="3"/>
  <c r="C56" i="3" s="1"/>
  <c r="D193" i="4" l="1"/>
  <c r="C193" i="4"/>
  <c r="F146" i="4"/>
  <c r="E161" i="4"/>
  <c r="D175" i="4"/>
  <c r="E149" i="4"/>
  <c r="C203" i="4"/>
  <c r="C204" i="4"/>
  <c r="C202" i="4"/>
  <c r="E190" i="4" l="1"/>
  <c r="E189" i="4"/>
  <c r="E187" i="4"/>
  <c r="E188" i="4"/>
  <c r="G146" i="4"/>
  <c r="F161" i="4"/>
  <c r="F149" i="4"/>
  <c r="E175" i="4"/>
  <c r="D202" i="4"/>
  <c r="D203" i="4"/>
  <c r="D204" i="4"/>
  <c r="F189" i="4" l="1"/>
  <c r="F190" i="4"/>
  <c r="F187" i="4"/>
  <c r="F188" i="4"/>
  <c r="H146" i="4"/>
  <c r="H161" i="4" s="1"/>
  <c r="G161" i="4"/>
  <c r="E193" i="4"/>
  <c r="E204" i="4"/>
  <c r="E202" i="4"/>
  <c r="E203" i="4"/>
  <c r="F175" i="4"/>
  <c r="G149" i="4"/>
  <c r="G189" i="4" l="1"/>
  <c r="G188" i="4"/>
  <c r="G187" i="4"/>
  <c r="G190" i="4"/>
  <c r="H189" i="4"/>
  <c r="H187" i="4"/>
  <c r="H188" i="4"/>
  <c r="H190" i="4"/>
  <c r="F193" i="4"/>
  <c r="H149" i="4"/>
  <c r="H175" i="4" s="1"/>
  <c r="G175" i="4"/>
  <c r="F204" i="4"/>
  <c r="F202" i="4"/>
  <c r="F203" i="4"/>
  <c r="H193" i="4" l="1"/>
  <c r="G193" i="4"/>
  <c r="G202" i="4"/>
  <c r="G204" i="4"/>
  <c r="G203" i="4"/>
  <c r="H203" i="4"/>
  <c r="H204" i="4"/>
  <c r="H202"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Jp Musaazi</author>
  </authors>
  <commentList>
    <comment ref="G14" authorId="0" shapeId="0" xr:uid="{B5110F1B-AC87-46AE-A489-35A6AAD2CC06}">
      <text>
        <r>
          <rPr>
            <sz val="9"/>
            <color indexed="81"/>
            <rFont val="Tahoma"/>
            <family val="2"/>
          </rPr>
          <t xml:space="preserve">The SBP program database contains postal code information for each completed project, whereby each project was assigned to one of five geographical delivery regions. The Central region is the primary contributor to the SBP projects, accounting for 37% of all completed projects, followed by the Eastern with 19%, the Northern and Southwestern regions both with 17% </t>
        </r>
        <r>
          <rPr>
            <b/>
            <u/>
            <sz val="9"/>
            <color indexed="81"/>
            <rFont val="Tahoma"/>
            <family val="2"/>
          </rPr>
          <t>and the Toronto region with 10%</t>
        </r>
      </text>
    </comment>
    <comment ref="H14" authorId="0" shapeId="0" xr:uid="{BEB0474A-CA55-41CD-A0C2-07D43FE1A947}">
      <text>
        <r>
          <rPr>
            <sz val="9"/>
            <color indexed="81"/>
            <rFont val="Tahoma"/>
            <family val="2"/>
          </rPr>
          <t xml:space="preserve">The SBP program database contains postal code information for each completed project, 
whereby each project was assigned to one of five geographical delivery regions. The Central 
region is the primary contributor to the SBP projects, accounting for 37% of all completed 
projects, followed by the Eastern with 19%, the Northern and Southwestern regions both 
with 17% </t>
        </r>
        <r>
          <rPr>
            <b/>
            <u/>
            <sz val="9"/>
            <color indexed="81"/>
            <rFont val="Tahoma"/>
            <family val="2"/>
          </rPr>
          <t>and the Toronto region with 10%</t>
        </r>
      </text>
    </comment>
    <comment ref="G18" authorId="0" shapeId="0" xr:uid="{470F6071-04BA-4BBB-BC14-53B3BC79E9F4}">
      <text>
        <r>
          <rPr>
            <sz val="9"/>
            <color indexed="81"/>
            <rFont val="Tahoma"/>
            <family val="2"/>
          </rPr>
          <t>Based on project count by region. Toronto account for 51 projects out of 971 projects</t>
        </r>
      </text>
    </comment>
    <comment ref="H18" authorId="0" shapeId="0" xr:uid="{BF771ED7-B4AC-4CA5-9EAC-452C4D7FD473}">
      <text>
        <r>
          <rPr>
            <sz val="9"/>
            <color indexed="81"/>
            <rFont val="Tahoma"/>
            <family val="2"/>
          </rPr>
          <t>Based on project count by region. Toronto account for 51 projects out of 971 projects</t>
        </r>
      </text>
    </comment>
    <comment ref="G26" authorId="0" shapeId="0" xr:uid="{BDC9EE28-82D9-4315-A04D-196F9E7D93E9}">
      <text>
        <r>
          <rPr>
            <sz val="9"/>
            <color indexed="81"/>
            <rFont val="Tahoma"/>
            <family val="2"/>
          </rPr>
          <t xml:space="preserve">The Eastern region serves as the largest contributor to the SBP projects, accounting for 39% of all completed projects, followed by the Northern region with 36%, the Central region with 16%, </t>
        </r>
        <r>
          <rPr>
            <b/>
            <u/>
            <sz val="9"/>
            <color indexed="81"/>
            <rFont val="Tahoma"/>
            <family val="2"/>
          </rPr>
          <t>the Toronto region with 5%</t>
        </r>
        <r>
          <rPr>
            <sz val="9"/>
            <color indexed="81"/>
            <rFont val="Tahoma"/>
            <family val="2"/>
          </rPr>
          <t>, and the Southwestern region at 4%</t>
        </r>
      </text>
    </comment>
    <comment ref="H26" authorId="0" shapeId="0" xr:uid="{2B1C235F-7C84-4F97-A8CC-AD4AFFC00404}">
      <text>
        <r>
          <rPr>
            <sz val="9"/>
            <color indexed="81"/>
            <rFont val="Tahoma"/>
            <family val="2"/>
          </rPr>
          <t>The Eastern region serves as the largest contributor to the SBP projects, accounting for 39% of all completed projects, followed by the Northern region with 36%, the Central region with 16%,</t>
        </r>
        <r>
          <rPr>
            <b/>
            <u/>
            <sz val="9"/>
            <color indexed="81"/>
            <rFont val="Tahoma"/>
            <family val="2"/>
          </rPr>
          <t xml:space="preserve"> the Toronto region with 5%</t>
        </r>
        <r>
          <rPr>
            <sz val="9"/>
            <color indexed="81"/>
            <rFont val="Tahoma"/>
            <family val="2"/>
          </rPr>
          <t>, and the Southwestern region at 4%</t>
        </r>
      </text>
    </comment>
    <comment ref="G27" authorId="0" shapeId="0" xr:uid="{843B43D9-4DA8-478B-A6D9-CD07B09F3DE5}">
      <text>
        <r>
          <rPr>
            <sz val="9"/>
            <color indexed="81"/>
            <rFont val="Tahoma"/>
            <family val="2"/>
          </rPr>
          <t>2015-2017 Total Business allocation used as it is a new program</t>
        </r>
      </text>
    </comment>
    <comment ref="H27" authorId="0" shapeId="0" xr:uid="{5818B41E-9729-491E-85C5-50DA646803F5}">
      <text>
        <r>
          <rPr>
            <sz val="9"/>
            <color indexed="81"/>
            <rFont val="Tahoma"/>
            <family val="2"/>
          </rPr>
          <t>2015-2017 Total Business allocation used as it is a new program</t>
        </r>
      </text>
    </comment>
    <comment ref="G41" authorId="0" shapeId="0" xr:uid="{0F8C00BC-48B3-4AE3-8134-22166259B702}">
      <text>
        <r>
          <rPr>
            <b/>
            <sz val="9"/>
            <color indexed="81"/>
            <rFont val="Tahoma"/>
            <family val="2"/>
          </rPr>
          <t>Based on Total Business Programs</t>
        </r>
      </text>
    </comment>
    <comment ref="H41" authorId="0" shapeId="0" xr:uid="{C782D887-27CF-49A1-AC02-B512C1085914}">
      <text>
        <r>
          <rPr>
            <b/>
            <sz val="9"/>
            <color indexed="81"/>
            <rFont val="Tahoma"/>
            <family val="2"/>
          </rPr>
          <t>Based on Total Business Programs</t>
        </r>
        <r>
          <rPr>
            <sz val="9"/>
            <color indexed="81"/>
            <rFont val="Tahoma"/>
            <family val="2"/>
          </rPr>
          <t xml:space="preserve">
</t>
        </r>
      </text>
    </comment>
    <comment ref="G43" authorId="0" shapeId="0" xr:uid="{9CEAC2D3-8AFF-49A4-925D-EC669662B32D}">
      <text>
        <r>
          <rPr>
            <b/>
            <sz val="9"/>
            <color indexed="81"/>
            <rFont val="Tahoma"/>
            <family val="2"/>
          </rPr>
          <t>Based on Total Business Programs</t>
        </r>
      </text>
    </comment>
    <comment ref="H43" authorId="0" shapeId="0" xr:uid="{C2ACAAF3-98EC-49B1-9A6C-EA3232E956A8}">
      <text>
        <r>
          <rPr>
            <b/>
            <sz val="9"/>
            <color indexed="81"/>
            <rFont val="Tahoma"/>
            <family val="2"/>
          </rPr>
          <t>Based on Total Business Programs</t>
        </r>
        <r>
          <rPr>
            <sz val="9"/>
            <color indexed="81"/>
            <rFont val="Tahoma"/>
            <family val="2"/>
          </rPr>
          <t xml:space="preserve">
</t>
        </r>
      </text>
    </comment>
    <comment ref="G44" authorId="0" shapeId="0" xr:uid="{D456DF8B-8B49-4295-AF3A-8648A13F2A5B}">
      <text>
        <r>
          <rPr>
            <b/>
            <sz val="9"/>
            <color indexed="81"/>
            <rFont val="Tahoma"/>
            <family val="2"/>
          </rPr>
          <t>Based on Total Residential Programs</t>
        </r>
      </text>
    </comment>
    <comment ref="H44" authorId="0" shapeId="0" xr:uid="{3A5A4B1B-69DC-4DD0-9D32-F357E44BCFEF}">
      <text>
        <r>
          <rPr>
            <b/>
            <sz val="9"/>
            <color indexed="81"/>
            <rFont val="Tahoma"/>
            <family val="2"/>
          </rPr>
          <t>Based on Total Residential Programs</t>
        </r>
        <r>
          <rPr>
            <sz val="9"/>
            <color indexed="81"/>
            <rFont val="Tahoma"/>
            <family val="2"/>
          </rPr>
          <t xml:space="preserve">
</t>
        </r>
      </text>
    </comment>
  </commentList>
</comments>
</file>

<file path=xl/sharedStrings.xml><?xml version="1.0" encoding="utf-8"?>
<sst xmlns="http://schemas.openxmlformats.org/spreadsheetml/2006/main" count="533" uniqueCount="163">
  <si>
    <t>File Number:</t>
  </si>
  <si>
    <t>EB-2023-0195</t>
  </si>
  <si>
    <t>Exhibit:</t>
  </si>
  <si>
    <t>Tab:</t>
  </si>
  <si>
    <t>Schedule:</t>
  </si>
  <si>
    <t>1-APPENDIX  C</t>
  </si>
  <si>
    <t>Page:</t>
  </si>
  <si>
    <t>Date:</t>
  </si>
  <si>
    <t>ORIGINAL</t>
  </si>
  <si>
    <t>Gross Energy Savings - EE</t>
  </si>
  <si>
    <t>Year</t>
  </si>
  <si>
    <t>Source(s)</t>
  </si>
  <si>
    <t>Residential</t>
  </si>
  <si>
    <t>Business</t>
  </si>
  <si>
    <t>2006-2010 Final OPA CDM Results</t>
  </si>
  <si>
    <t>2011-2014 Final IESO CDM Results</t>
  </si>
  <si>
    <t>2015-2017 Final Verified CDM Results and Post-CFF Actual Savings</t>
  </si>
  <si>
    <t>Post-CFF Actual Savings</t>
  </si>
  <si>
    <t>2019-2020 IESO Interim Framework and Post CFF Actual Savings</t>
  </si>
  <si>
    <t>2021-2024 IESO CDM Framework and Post CFF Actual Savings</t>
  </si>
  <si>
    <t>2021-2024 IESO CDM Framework</t>
  </si>
  <si>
    <t>Forecast</t>
  </si>
  <si>
    <t>SOURCE:  THESL_3_T01_S01_AppC - CDM Variables_20240402.xlsx, Tab "Annual Savings"</t>
  </si>
  <si>
    <t>1-APPENDIX  E</t>
  </si>
  <si>
    <t>CDM Savings - Provincial</t>
  </si>
  <si>
    <t>2015-2017 IESO Verified Results</t>
  </si>
  <si>
    <t>Net Savings</t>
  </si>
  <si>
    <t>NTG Ratios</t>
  </si>
  <si>
    <t>Gross Savings</t>
  </si>
  <si>
    <t>Program</t>
  </si>
  <si>
    <t>Program Type</t>
  </si>
  <si>
    <t>Program Year</t>
  </si>
  <si>
    <t>IESO Source - CDM Savings</t>
  </si>
  <si>
    <t>kWh Savings</t>
  </si>
  <si>
    <t>kW Savings</t>
  </si>
  <si>
    <t>kWh Savings - THESL to Provincial %</t>
  </si>
  <si>
    <t>kW Savings - THESL to Provincial %</t>
  </si>
  <si>
    <t>kWh Savings - Toronto Hydro</t>
  </si>
  <si>
    <t>kW Savings - Toronto Hydro</t>
  </si>
  <si>
    <t>IESO Source - NTG Ratios</t>
  </si>
  <si>
    <t>Net-to-Gross Ratio (kWh)</t>
  </si>
  <si>
    <t>Net-to-Gross Ratio (kW)</t>
  </si>
  <si>
    <t>Retrofit</t>
  </si>
  <si>
    <t>2021 EM&amp;V Reports</t>
  </si>
  <si>
    <t>2021 IESO EM&amp;V Reports</t>
  </si>
  <si>
    <t>Small Business</t>
  </si>
  <si>
    <t>HAP</t>
  </si>
  <si>
    <t>Energy Managers</t>
  </si>
  <si>
    <t>Retrofit (Interim Framework)</t>
  </si>
  <si>
    <t>SBL (Interim Framework)</t>
  </si>
  <si>
    <t>PSUP (Interim Framework)</t>
  </si>
  <si>
    <t>Energy Managers (Interim Framework)</t>
  </si>
  <si>
    <t>EPP (Interim Framework)</t>
  </si>
  <si>
    <t>HAP (Interim Framework)</t>
  </si>
  <si>
    <t>Foodservice Program (Interim Framework)</t>
  </si>
  <si>
    <t>2022 EM&amp;V Reports</t>
  </si>
  <si>
    <t>2022 IESO EM&amp;V Reports</t>
  </si>
  <si>
    <t>Foodservice Program</t>
  </si>
  <si>
    <t>EPP</t>
  </si>
  <si>
    <t>2021-2024 CDM Framework</t>
  </si>
  <si>
    <t>SBL</t>
  </si>
  <si>
    <t>Industrial Energy Efficiency</t>
  </si>
  <si>
    <t>Targeted Greenhouse</t>
  </si>
  <si>
    <t>Local Initiatives</t>
  </si>
  <si>
    <t>Residential DR</t>
  </si>
  <si>
    <t>First Nations Program</t>
  </si>
  <si>
    <t>Note: The IESO's 2021 and 2022 Evaluation, Measurement and Verification (EM&amp;V) Reports are available publicly and can be found in the link below</t>
  </si>
  <si>
    <t>https://www.ieso.ca/en/Sector-Participants/Energy-Efficiency/Evaluation-Measurement-and-Verification</t>
  </si>
  <si>
    <t>SOURCE:  THESL_3_T01_S01_AppE - Extrapolation Method 2019-2020 and 2021-2024 Prov Frameworks_20240402.XLSX, Tab "2021-2024 CDM Framework Est."</t>
  </si>
  <si>
    <t>(includes both commercial and industrial programs)</t>
  </si>
  <si>
    <t>Annual impact of 2024 Business CDM programs - used by Toronto Hydro</t>
  </si>
  <si>
    <t>The above 2024 figure, 376,711,300 kWh can also be found in THESL_3_T01_S01_AppC - CDM Variables_20240402.xlsx, Tab "Annual Savings"</t>
  </si>
  <si>
    <t>It is Enerlife's understanding that Toronto Hydro used the same figure (376,711,300 kWh) to estimate CDM impact for its GS rate classes from 2024 to 2029</t>
  </si>
  <si>
    <t>Estimate Commercial sector impact only</t>
  </si>
  <si>
    <t>Estimated commercial %</t>
  </si>
  <si>
    <t>source</t>
  </si>
  <si>
    <t>source/rationale</t>
  </si>
  <si>
    <t>PY2021IF-SBL-Evaluation-Report.pdf</t>
  </si>
  <si>
    <t>SEM now (at least 3GWh per yr)</t>
  </si>
  <si>
    <t>coolsaver is res only</t>
  </si>
  <si>
    <t>Commercial CDM programs only</t>
  </si>
  <si>
    <t>Annual kWh</t>
  </si>
  <si>
    <t>Enerlife's estimated Commercial CDM impact in Toronto Hydro's load forecast</t>
  </si>
  <si>
    <t>Commercial only kWh (annual)</t>
  </si>
  <si>
    <t>Commercial only kW (annual)</t>
  </si>
  <si>
    <t>Tab "1. 2021-2024 CDM Framework Est." cells S55 and T55</t>
  </si>
  <si>
    <t>assuming the same as 2024</t>
  </si>
  <si>
    <t>Commercial only kWh (cumulative)</t>
  </si>
  <si>
    <t>Commercial only kW (cumulative)</t>
  </si>
  <si>
    <t>average monthly kW</t>
  </si>
  <si>
    <t>Estimated impact of commercial CDM program annual kWh</t>
  </si>
  <si>
    <t>Estimated impact of commercial CDM program avg monthly kW</t>
  </si>
  <si>
    <t>Annual kW (12xmonthly)</t>
  </si>
  <si>
    <t>assuming 100% persistence</t>
  </si>
  <si>
    <t>SOURCE:  THESL_3_T01_S02 - OEB Appendix 2-IB - Load_Forecast_Analysis_20240402.XLSX</t>
  </si>
  <si>
    <t>Rate Class</t>
  </si>
  <si>
    <t>CSMUR</t>
  </si>
  <si>
    <t>GS &lt; 50 kW</t>
  </si>
  <si>
    <t>GS 50-999 kW</t>
  </si>
  <si>
    <t>GS 1000-4999 kW</t>
  </si>
  <si>
    <t>Large User</t>
  </si>
  <si>
    <t>Street Lighting Connections</t>
  </si>
  <si>
    <t>Unmetered Scattered Load Connections</t>
  </si>
  <si>
    <t>TOTAL</t>
  </si>
  <si>
    <t>Weather corrected kWh</t>
  </si>
  <si>
    <t>Weather corrected kW</t>
  </si>
  <si>
    <t>Toronto Hydro Original Figures</t>
  </si>
  <si>
    <t>Bridge</t>
  </si>
  <si>
    <t>Actual</t>
  </si>
  <si>
    <t>CSMUR**</t>
  </si>
  <si>
    <t>GS &lt; 50 kW**</t>
  </si>
  <si>
    <t>GS 50-999 kW**</t>
  </si>
  <si>
    <t xml:space="preserve">**  These figures estimated based on Toronto Hydro THESL_3_T01_S02 - OEB Appendix 2-IB - Load_Forecast_Analysis_20240402.XLSX and </t>
  </si>
  <si>
    <t>JT4.25_THESL_TC_underdakingResp_App A- 2025 NCP and CP_Application Update_20240418.XLSX NCP table</t>
  </si>
  <si>
    <t>STEP A - ORIGINAL FIGURES from Toronto Hydro Evidence</t>
  </si>
  <si>
    <t>STEP B - Summing all GS classes with commercial customers</t>
  </si>
  <si>
    <t>1. GS &lt;50kW</t>
  </si>
  <si>
    <t>2. GS 50-999 kW</t>
  </si>
  <si>
    <t>3. GS 1000-4999 kW</t>
  </si>
  <si>
    <t>4. Large User</t>
  </si>
  <si>
    <t>TOTAL GS (1+2+3+4)</t>
  </si>
  <si>
    <t>TOTAL Toronto Hydro</t>
  </si>
  <si>
    <t>STEP C- Estimated Cumulative commercial CDM impact included in Toronto Hydro Evidence</t>
  </si>
  <si>
    <t>from Tab 2. Annual Savings</t>
  </si>
  <si>
    <t>STEP D- TORONTO HYDRO LOAD FORECAST AFTER ESTIMATED Cumulative commercial CDM impact HAS BEEN REMOVED</t>
  </si>
  <si>
    <t>STEP E- Add Cumulative impact of commercial CDM activities estimated by Enerlife to  table above (shown in Step D)</t>
  </si>
  <si>
    <t>from M2-CCMBC-3-1</t>
  </si>
  <si>
    <t>Mult-Residential (condo/apartment)</t>
  </si>
  <si>
    <t>Average Commercial</t>
  </si>
  <si>
    <t>For total GS*</t>
  </si>
  <si>
    <t xml:space="preserve"> of businesses in Toronto (i.e. 94% commercial, 6% others such as industrial)</t>
  </si>
  <si>
    <t>kWh</t>
  </si>
  <si>
    <t>kW</t>
  </si>
  <si>
    <t>annual</t>
  </si>
  <si>
    <t>STEP F- Allocate total GS figures into rate classes using original rate class break down in Step A</t>
  </si>
  <si>
    <t>Table 3-5    Alternative Load Forecast Scenario 1 -  2024 to 2029 Weather Corrected kWh Forecast by Rate Class</t>
  </si>
  <si>
    <t>Weather Corrected kWh per year</t>
  </si>
  <si>
    <t>Bridge Year</t>
  </si>
  <si>
    <t>Table 3-6   - Alternative Load Forecast Scenario 1 -  2024 to 2029 Weather Corrected kW Forecast by Rate Class</t>
  </si>
  <si>
    <t xml:space="preserve">Weather Corrected Billing* kW per year </t>
  </si>
  <si>
    <t>-</t>
  </si>
  <si>
    <t>Unmetered Scattered Load Connections**</t>
  </si>
  <si>
    <t>Table 3-7     Winter and Summer Peaks (CP)  by rate class - based on Alternative Forecast Scenario 1 - with Enerlife CDM Impact ONLY in Multi-Res and Commercial Sectors</t>
  </si>
  <si>
    <t>Winter Peak</t>
  </si>
  <si>
    <t>Summer Peak</t>
  </si>
  <si>
    <t>Coincident Peak (kW)</t>
  </si>
  <si>
    <t>January</t>
  </si>
  <si>
    <t>August</t>
  </si>
  <si>
    <t>RES</t>
  </si>
  <si>
    <t>GS&lt;50</t>
  </si>
  <si>
    <t>GS50-999</t>
  </si>
  <si>
    <t>GS1-5MW</t>
  </si>
  <si>
    <t>SL</t>
  </si>
  <si>
    <t>USL</t>
  </si>
  <si>
    <t>Total</t>
  </si>
  <si>
    <t>Table 3-4  TH Winter and Summer Peaks (CP)  by rate class - growth rate based on kWh and kW tables</t>
  </si>
  <si>
    <t>Starting with Table 3-4</t>
  </si>
  <si>
    <t>Estimate system peak impact by percentage differences between figures in Step F and Step A</t>
  </si>
  <si>
    <t>STEP G- Estimate impact of Load Forecast Scenario 1 on Toronto Hydro System Peaks</t>
  </si>
  <si>
    <t>* From TransformTO Technical Report Part 2 The Pathway to Net Zero (issued December 2021, page 93, Figure 35), commercial sector kWh represents</t>
  </si>
  <si>
    <t>**  They are used to estimate impact on Toronto Hydro's winter and summer peaks (i.e. they are not billing peaks)</t>
  </si>
  <si>
    <t>*TransformTO - commercial kWh respresents 94% of businesses in Toronto</t>
  </si>
  <si>
    <t>* From TransformTO Technical Report Part 2 The Pathway to Net Zero (issued December 2021, page 93, Figure 35)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</si>
</sst>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_-* #,##0_-;\-* #,##0_-;_-* &quot;-&quot;??_-;_-@_-"/>
    <numFmt numFmtId="165" formatCode="0.0%"/>
  </numFmts>
  <fonts count="22"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b/>
      <sz val="10"/>
      <name val="Arial"/>
      <family val="2"/>
    </font>
    <font>
      <sz val="8"/>
      <name val="Arial"/>
      <family val="2"/>
    </font>
    <font>
      <b/>
      <sz val="14"/>
      <color theme="1"/>
      <name val="Calibri"/>
      <family val="2"/>
      <scheme val="minor"/>
    </font>
    <font>
      <u/>
      <sz val="11"/>
      <color theme="10"/>
      <name val="Calibri"/>
      <family val="2"/>
      <scheme val="minor"/>
    </font>
    <font>
      <sz val="11"/>
      <name val="Calibri"/>
      <family val="2"/>
      <scheme val="minor"/>
    </font>
    <font>
      <sz val="9"/>
      <color indexed="81"/>
      <name val="Tahoma"/>
      <family val="2"/>
    </font>
    <font>
      <b/>
      <u/>
      <sz val="9"/>
      <color indexed="81"/>
      <name val="Tahoma"/>
      <family val="2"/>
    </font>
    <font>
      <b/>
      <sz val="9"/>
      <color indexed="81"/>
      <name val="Tahoma"/>
      <family val="2"/>
    </font>
    <font>
      <sz val="8"/>
      <name val="Calibri"/>
      <family val="2"/>
      <scheme val="minor"/>
    </font>
    <font>
      <sz val="11"/>
      <color theme="2" tint="-0.249977111117893"/>
      <name val="Calibri"/>
      <family val="2"/>
      <scheme val="minor"/>
    </font>
    <font>
      <b/>
      <sz val="11"/>
      <color theme="2" tint="-0.249977111117893"/>
      <name val="Calibri"/>
      <family val="2"/>
      <scheme val="minor"/>
    </font>
    <font>
      <b/>
      <sz val="11"/>
      <color theme="9"/>
      <name val="Calibri"/>
      <family val="2"/>
      <scheme val="minor"/>
    </font>
    <font>
      <sz val="12"/>
      <color theme="1"/>
      <name val="Calibri"/>
      <family val="2"/>
      <scheme val="minor"/>
    </font>
    <font>
      <b/>
      <sz val="12"/>
      <color theme="1"/>
      <name val="Calibri"/>
      <family val="2"/>
      <scheme val="minor"/>
    </font>
    <font>
      <sz val="11"/>
      <color theme="4" tint="0.59999389629810485"/>
      <name val="Calibri"/>
      <family val="2"/>
      <scheme val="minor"/>
    </font>
    <font>
      <sz val="12"/>
      <color theme="3" tint="0.79998168889431442"/>
      <name val="Calibri"/>
      <family val="2"/>
      <scheme val="minor"/>
    </font>
    <font>
      <sz val="11"/>
      <color theme="2"/>
      <name val="Calibri"/>
      <family val="2"/>
      <scheme val="minor"/>
    </font>
    <font>
      <b/>
      <sz val="11"/>
      <color theme="2"/>
      <name val="Calibri"/>
      <family val="2"/>
      <scheme val="minor"/>
    </font>
  </fonts>
  <fills count="11">
    <fill>
      <patternFill patternType="none"/>
    </fill>
    <fill>
      <patternFill patternType="gray125"/>
    </fill>
    <fill>
      <patternFill patternType="solid">
        <fgColor theme="6" tint="0.79998168889431442"/>
        <bgColor indexed="64"/>
      </patternFill>
    </fill>
    <fill>
      <patternFill patternType="solid">
        <fgColor theme="6" tint="0.39997558519241921"/>
        <bgColor indexed="64"/>
      </patternFill>
    </fill>
    <fill>
      <patternFill patternType="solid">
        <fgColor theme="4" tint="0.59999389629810485"/>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rgb="FFFFFF00"/>
        <bgColor indexed="64"/>
      </patternFill>
    </fill>
  </fills>
  <borders count="42">
    <border>
      <left/>
      <right/>
      <top/>
      <bottom/>
      <diagonal/>
    </border>
    <border>
      <left/>
      <right/>
      <top/>
      <bottom style="thin">
        <color theme="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medium">
        <color indexed="64"/>
      </left>
      <right style="thin">
        <color indexed="64"/>
      </right>
      <top/>
      <bottom/>
      <diagonal/>
    </border>
    <border>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5">
    <xf numFmtId="0" fontId="0" fillId="0" borderId="0"/>
    <xf numFmtId="43" fontId="1" fillId="0" borderId="0" applyFont="0" applyFill="0" applyBorder="0" applyAlignment="0" applyProtection="0"/>
    <xf numFmtId="0" fontId="3" fillId="0" borderId="0"/>
    <xf numFmtId="9" fontId="1" fillId="0" borderId="0" applyFont="0" applyFill="0" applyBorder="0" applyAlignment="0" applyProtection="0"/>
    <xf numFmtId="0" fontId="7" fillId="0" borderId="0" applyNumberFormat="0" applyFill="0" applyBorder="0" applyAlignment="0" applyProtection="0"/>
  </cellStyleXfs>
  <cellXfs count="233">
    <xf numFmtId="0" fontId="0" fillId="0" borderId="0" xfId="0"/>
    <xf numFmtId="0" fontId="4" fillId="0" borderId="0" xfId="2" applyFont="1" applyProtection="1">
      <protection locked="0"/>
    </xf>
    <xf numFmtId="0" fontId="5" fillId="2" borderId="1" xfId="2" applyFont="1" applyFill="1" applyBorder="1" applyAlignment="1" applyProtection="1">
      <alignment horizontal="right"/>
      <protection locked="0"/>
    </xf>
    <xf numFmtId="0" fontId="5" fillId="2" borderId="1" xfId="2" applyFont="1" applyFill="1" applyBorder="1" applyAlignment="1" applyProtection="1">
      <alignment horizontal="right" vertical="top"/>
      <protection locked="0"/>
    </xf>
    <xf numFmtId="0" fontId="5" fillId="2" borderId="0" xfId="2" applyFont="1" applyFill="1" applyAlignment="1" applyProtection="1">
      <alignment horizontal="right" vertical="top"/>
      <protection locked="0"/>
    </xf>
    <xf numFmtId="0" fontId="5" fillId="0" borderId="0" xfId="2" applyFont="1" applyAlignment="1" applyProtection="1">
      <alignment horizontal="right" vertical="top"/>
      <protection locked="0"/>
    </xf>
    <xf numFmtId="0" fontId="2" fillId="3" borderId="2" xfId="0" applyFont="1" applyFill="1" applyBorder="1" applyAlignment="1">
      <alignment horizontal="center" wrapText="1"/>
    </xf>
    <xf numFmtId="0" fontId="2" fillId="3" borderId="2" xfId="0" applyFont="1" applyFill="1" applyBorder="1" applyAlignment="1">
      <alignment horizontal="center"/>
    </xf>
    <xf numFmtId="0" fontId="2" fillId="3" borderId="3" xfId="0" applyFont="1" applyFill="1" applyBorder="1" applyAlignment="1">
      <alignment horizontal="center"/>
    </xf>
    <xf numFmtId="0" fontId="0" fillId="0" borderId="4" xfId="0" applyBorder="1"/>
    <xf numFmtId="164" fontId="0" fillId="0" borderId="5" xfId="1" applyNumberFormat="1" applyFont="1" applyBorder="1"/>
    <xf numFmtId="164" fontId="0" fillId="0" borderId="6" xfId="1" applyNumberFormat="1" applyFont="1" applyBorder="1"/>
    <xf numFmtId="0" fontId="0" fillId="0" borderId="7" xfId="0" applyBorder="1"/>
    <xf numFmtId="164" fontId="0" fillId="0" borderId="0" xfId="1" applyNumberFormat="1" applyFont="1" applyBorder="1"/>
    <xf numFmtId="164" fontId="0" fillId="0" borderId="8" xfId="1" applyNumberFormat="1" applyFont="1" applyBorder="1"/>
    <xf numFmtId="0" fontId="0" fillId="0" borderId="9" xfId="0" applyBorder="1"/>
    <xf numFmtId="164" fontId="0" fillId="0" borderId="10" xfId="1" applyNumberFormat="1" applyFont="1" applyBorder="1"/>
    <xf numFmtId="164" fontId="0" fillId="0" borderId="11" xfId="1" applyNumberFormat="1" applyFont="1" applyBorder="1"/>
    <xf numFmtId="0" fontId="0" fillId="0" borderId="12" xfId="0" applyBorder="1"/>
    <xf numFmtId="0" fontId="0" fillId="0" borderId="13" xfId="0" quotePrefix="1" applyBorder="1"/>
    <xf numFmtId="164" fontId="0" fillId="0" borderId="13" xfId="1" applyNumberFormat="1" applyFont="1" applyBorder="1"/>
    <xf numFmtId="164" fontId="0" fillId="0" borderId="14" xfId="1" applyNumberFormat="1" applyFont="1" applyBorder="1"/>
    <xf numFmtId="164" fontId="0" fillId="0" borderId="0" xfId="1" applyNumberFormat="1" applyFont="1"/>
    <xf numFmtId="164" fontId="0" fillId="0" borderId="0" xfId="0" applyNumberFormat="1"/>
    <xf numFmtId="0" fontId="0" fillId="4" borderId="0" xfId="0" applyFill="1"/>
    <xf numFmtId="0" fontId="6" fillId="4" borderId="0" xfId="0" applyFont="1" applyFill="1"/>
    <xf numFmtId="43" fontId="5" fillId="2" borderId="1" xfId="2" applyNumberFormat="1" applyFont="1" applyFill="1" applyBorder="1" applyAlignment="1" applyProtection="1">
      <alignment horizontal="right"/>
      <protection locked="0"/>
    </xf>
    <xf numFmtId="43" fontId="5" fillId="2" borderId="1" xfId="2" applyNumberFormat="1" applyFont="1" applyFill="1" applyBorder="1" applyAlignment="1" applyProtection="1">
      <alignment horizontal="right" vertical="top"/>
      <protection locked="0"/>
    </xf>
    <xf numFmtId="43" fontId="5" fillId="2" borderId="0" xfId="2" applyNumberFormat="1" applyFont="1" applyFill="1" applyAlignment="1" applyProtection="1">
      <alignment horizontal="right" vertical="top"/>
      <protection locked="0"/>
    </xf>
    <xf numFmtId="43" fontId="5" fillId="0" borderId="0" xfId="2" applyNumberFormat="1" applyFont="1" applyAlignment="1" applyProtection="1">
      <alignment horizontal="right" vertical="top"/>
      <protection locked="0"/>
    </xf>
    <xf numFmtId="0" fontId="2" fillId="3" borderId="2" xfId="0" applyFont="1" applyFill="1" applyBorder="1" applyAlignment="1">
      <alignment horizontal="center" vertical="center" wrapText="1"/>
    </xf>
    <xf numFmtId="43" fontId="2" fillId="3" borderId="2" xfId="0" applyNumberFormat="1" applyFont="1" applyFill="1" applyBorder="1" applyAlignment="1">
      <alignment horizontal="center" wrapText="1"/>
    </xf>
    <xf numFmtId="10" fontId="0" fillId="0" borderId="0" xfId="3" applyNumberFormat="1" applyFont="1"/>
    <xf numFmtId="43" fontId="0" fillId="0" borderId="0" xfId="1" applyFont="1"/>
    <xf numFmtId="43" fontId="0" fillId="0" borderId="0" xfId="0" applyNumberFormat="1"/>
    <xf numFmtId="10" fontId="0" fillId="0" borderId="0" xfId="0" applyNumberFormat="1"/>
    <xf numFmtId="9" fontId="0" fillId="0" borderId="0" xfId="3" applyFont="1"/>
    <xf numFmtId="10" fontId="0" fillId="0" borderId="0" xfId="3" applyNumberFormat="1" applyFont="1" applyBorder="1"/>
    <xf numFmtId="43" fontId="0" fillId="0" borderId="0" xfId="1" applyFont="1" applyBorder="1"/>
    <xf numFmtId="0" fontId="0" fillId="0" borderId="10" xfId="0" applyBorder="1"/>
    <xf numFmtId="10" fontId="0" fillId="0" borderId="10" xfId="3" applyNumberFormat="1" applyFont="1" applyBorder="1"/>
    <xf numFmtId="164" fontId="0" fillId="0" borderId="10" xfId="0" applyNumberFormat="1" applyBorder="1"/>
    <xf numFmtId="43" fontId="0" fillId="0" borderId="10" xfId="1" applyFont="1" applyBorder="1"/>
    <xf numFmtId="10" fontId="0" fillId="0" borderId="10" xfId="0" applyNumberFormat="1" applyBorder="1"/>
    <xf numFmtId="10" fontId="8" fillId="0" borderId="0" xfId="3" applyNumberFormat="1" applyFont="1"/>
    <xf numFmtId="10" fontId="8" fillId="0" borderId="0" xfId="3" applyNumberFormat="1" applyFont="1" applyBorder="1"/>
    <xf numFmtId="0" fontId="7" fillId="0" borderId="0" xfId="4"/>
    <xf numFmtId="0" fontId="0" fillId="5" borderId="0" xfId="0" applyFill="1"/>
    <xf numFmtId="43" fontId="2" fillId="5" borderId="0" xfId="1" applyFont="1" applyFill="1"/>
    <xf numFmtId="0" fontId="2" fillId="5" borderId="0" xfId="0" applyFont="1" applyFill="1"/>
    <xf numFmtId="0" fontId="2" fillId="5" borderId="0" xfId="0" applyFont="1" applyFill="1" applyAlignment="1">
      <alignment horizontal="center"/>
    </xf>
    <xf numFmtId="43" fontId="2" fillId="5" borderId="0" xfId="0" applyNumberFormat="1" applyFont="1" applyFill="1" applyAlignment="1">
      <alignment horizontal="center"/>
    </xf>
    <xf numFmtId="0" fontId="2" fillId="5" borderId="0" xfId="0" applyFont="1" applyFill="1" applyAlignment="1">
      <alignment horizontal="right"/>
    </xf>
    <xf numFmtId="43" fontId="2" fillId="5" borderId="0" xfId="0" applyNumberFormat="1" applyFont="1" applyFill="1"/>
    <xf numFmtId="0" fontId="2" fillId="0" borderId="0" xfId="0" applyFont="1"/>
    <xf numFmtId="164" fontId="2" fillId="5" borderId="0" xfId="0" applyNumberFormat="1" applyFont="1" applyFill="1" applyAlignment="1">
      <alignment horizontal="center"/>
    </xf>
    <xf numFmtId="164" fontId="0" fillId="5" borderId="10" xfId="1" applyNumberFormat="1" applyFont="1" applyFill="1" applyBorder="1"/>
    <xf numFmtId="164" fontId="0" fillId="5" borderId="5" xfId="1" applyNumberFormat="1" applyFont="1" applyFill="1" applyBorder="1"/>
    <xf numFmtId="164" fontId="0" fillId="5" borderId="0" xfId="1" applyNumberFormat="1" applyFont="1" applyFill="1" applyBorder="1"/>
    <xf numFmtId="0" fontId="2" fillId="5" borderId="0" xfId="0" applyFont="1" applyFill="1" applyAlignment="1">
      <alignment wrapText="1"/>
    </xf>
    <xf numFmtId="9" fontId="2" fillId="5" borderId="0" xfId="3" applyFont="1" applyFill="1" applyAlignment="1">
      <alignment horizontal="center"/>
    </xf>
    <xf numFmtId="0" fontId="2" fillId="5" borderId="15" xfId="0" applyFont="1" applyFill="1" applyBorder="1"/>
    <xf numFmtId="0" fontId="2" fillId="5" borderId="16" xfId="0" applyFont="1" applyFill="1" applyBorder="1" applyAlignment="1">
      <alignment horizontal="right"/>
    </xf>
    <xf numFmtId="0" fontId="2" fillId="5" borderId="17" xfId="0" applyFont="1" applyFill="1" applyBorder="1" applyAlignment="1">
      <alignment horizontal="right"/>
    </xf>
    <xf numFmtId="0" fontId="2" fillId="5" borderId="18" xfId="0" applyFont="1" applyFill="1" applyBorder="1"/>
    <xf numFmtId="164" fontId="2" fillId="5" borderId="19" xfId="0" applyNumberFormat="1" applyFont="1" applyFill="1" applyBorder="1"/>
    <xf numFmtId="164" fontId="2" fillId="5" borderId="20" xfId="0" applyNumberFormat="1" applyFont="1" applyFill="1" applyBorder="1"/>
    <xf numFmtId="0" fontId="2" fillId="5" borderId="0" xfId="0" applyFont="1" applyFill="1" applyAlignment="1">
      <alignment horizontal="left"/>
    </xf>
    <xf numFmtId="0" fontId="2" fillId="5" borderId="0" xfId="1" applyNumberFormat="1" applyFont="1" applyFill="1" applyBorder="1"/>
    <xf numFmtId="164" fontId="2" fillId="5" borderId="0" xfId="1" applyNumberFormat="1" applyFont="1" applyFill="1" applyAlignment="1">
      <alignment horizontal="center"/>
    </xf>
    <xf numFmtId="0" fontId="6" fillId="6" borderId="0" xfId="0" applyFont="1" applyFill="1"/>
    <xf numFmtId="0" fontId="0" fillId="6" borderId="0" xfId="0" applyFill="1"/>
    <xf numFmtId="0" fontId="0" fillId="0" borderId="3" xfId="0" applyBorder="1" applyAlignment="1">
      <alignment horizontal="right"/>
    </xf>
    <xf numFmtId="0" fontId="0" fillId="0" borderId="22" xfId="0" applyBorder="1"/>
    <xf numFmtId="0" fontId="0" fillId="0" borderId="11" xfId="0" applyBorder="1"/>
    <xf numFmtId="164" fontId="0" fillId="0" borderId="21" xfId="1" applyNumberFormat="1" applyFont="1" applyBorder="1"/>
    <xf numFmtId="164" fontId="0" fillId="0" borderId="7" xfId="1" applyNumberFormat="1" applyFont="1" applyBorder="1"/>
    <xf numFmtId="164" fontId="0" fillId="0" borderId="22" xfId="1" applyNumberFormat="1" applyFont="1" applyBorder="1"/>
    <xf numFmtId="164" fontId="0" fillId="0" borderId="9" xfId="1" applyNumberFormat="1" applyFont="1" applyBorder="1"/>
    <xf numFmtId="0" fontId="0" fillId="0" borderId="0" xfId="0" applyAlignment="1">
      <alignment horizontal="right"/>
    </xf>
    <xf numFmtId="0" fontId="0" fillId="0" borderId="0" xfId="0" applyAlignment="1">
      <alignment horizontal="center"/>
    </xf>
    <xf numFmtId="164" fontId="2" fillId="0" borderId="0" xfId="1" applyNumberFormat="1" applyFont="1" applyBorder="1"/>
    <xf numFmtId="164" fontId="0" fillId="0" borderId="25" xfId="1" applyNumberFormat="1" applyFont="1" applyBorder="1"/>
    <xf numFmtId="164" fontId="0" fillId="0" borderId="26" xfId="1" applyNumberFormat="1" applyFont="1" applyBorder="1"/>
    <xf numFmtId="164" fontId="0" fillId="0" borderId="27" xfId="1" applyNumberFormat="1" applyFont="1" applyBorder="1"/>
    <xf numFmtId="164" fontId="0" fillId="0" borderId="16" xfId="1" applyNumberFormat="1" applyFont="1" applyBorder="1"/>
    <xf numFmtId="164" fontId="0" fillId="0" borderId="17" xfId="1" applyNumberFormat="1" applyFont="1" applyBorder="1"/>
    <xf numFmtId="164" fontId="0" fillId="0" borderId="28" xfId="1" applyNumberFormat="1" applyFont="1" applyBorder="1"/>
    <xf numFmtId="164" fontId="0" fillId="0" borderId="29" xfId="1" applyNumberFormat="1" applyFont="1" applyBorder="1"/>
    <xf numFmtId="164" fontId="0" fillId="0" borderId="30" xfId="1" applyNumberFormat="1" applyFont="1" applyBorder="1"/>
    <xf numFmtId="164" fontId="0" fillId="0" borderId="31" xfId="1" applyNumberFormat="1" applyFont="1" applyBorder="1"/>
    <xf numFmtId="164" fontId="0" fillId="0" borderId="32" xfId="1" applyNumberFormat="1" applyFont="1" applyBorder="1"/>
    <xf numFmtId="164" fontId="0" fillId="0" borderId="19" xfId="1" applyNumberFormat="1" applyFont="1" applyBorder="1"/>
    <xf numFmtId="164" fontId="0" fillId="0" borderId="20" xfId="1" applyNumberFormat="1" applyFont="1" applyBorder="1"/>
    <xf numFmtId="164" fontId="13" fillId="0" borderId="25" xfId="1" applyNumberFormat="1" applyFont="1" applyBorder="1"/>
    <xf numFmtId="164" fontId="13" fillId="0" borderId="26" xfId="1" applyNumberFormat="1" applyFont="1" applyBorder="1"/>
    <xf numFmtId="164" fontId="13" fillId="0" borderId="27" xfId="1" applyNumberFormat="1" applyFont="1" applyBorder="1"/>
    <xf numFmtId="164" fontId="13" fillId="0" borderId="16" xfId="1" applyNumberFormat="1" applyFont="1" applyBorder="1"/>
    <xf numFmtId="164" fontId="13" fillId="0" borderId="17" xfId="1" applyNumberFormat="1" applyFont="1" applyBorder="1"/>
    <xf numFmtId="164" fontId="2" fillId="0" borderId="33" xfId="1" applyNumberFormat="1" applyFont="1" applyBorder="1"/>
    <xf numFmtId="164" fontId="2" fillId="0" borderId="34" xfId="1" applyNumberFormat="1" applyFont="1" applyBorder="1"/>
    <xf numFmtId="164" fontId="2" fillId="0" borderId="35" xfId="1" applyNumberFormat="1" applyFont="1" applyBorder="1"/>
    <xf numFmtId="164" fontId="2" fillId="0" borderId="23" xfId="1" applyNumberFormat="1" applyFont="1" applyBorder="1"/>
    <xf numFmtId="164" fontId="2" fillId="0" borderId="24" xfId="1" applyNumberFormat="1" applyFont="1" applyBorder="1"/>
    <xf numFmtId="164" fontId="2" fillId="8" borderId="21" xfId="1" applyNumberFormat="1" applyFont="1" applyFill="1" applyBorder="1"/>
    <xf numFmtId="164" fontId="2" fillId="8" borderId="7" xfId="1" applyNumberFormat="1" applyFont="1" applyFill="1" applyBorder="1"/>
    <xf numFmtId="164" fontId="2" fillId="8" borderId="0" xfId="1" applyNumberFormat="1" applyFont="1" applyFill="1" applyBorder="1"/>
    <xf numFmtId="164" fontId="2" fillId="8" borderId="8" xfId="1" applyNumberFormat="1" applyFont="1" applyFill="1" applyBorder="1"/>
    <xf numFmtId="164" fontId="2" fillId="8" borderId="33" xfId="1" applyNumberFormat="1" applyFont="1" applyFill="1" applyBorder="1"/>
    <xf numFmtId="164" fontId="2" fillId="8" borderId="34" xfId="1" applyNumberFormat="1" applyFont="1" applyFill="1" applyBorder="1"/>
    <xf numFmtId="164" fontId="2" fillId="8" borderId="35" xfId="1" applyNumberFormat="1" applyFont="1" applyFill="1" applyBorder="1"/>
    <xf numFmtId="164" fontId="2" fillId="8" borderId="23" xfId="1" applyNumberFormat="1" applyFont="1" applyFill="1" applyBorder="1"/>
    <xf numFmtId="164" fontId="2" fillId="8" borderId="24" xfId="1" applyNumberFormat="1" applyFont="1" applyFill="1" applyBorder="1"/>
    <xf numFmtId="164" fontId="14" fillId="8" borderId="21" xfId="1" applyNumberFormat="1" applyFont="1" applyFill="1" applyBorder="1"/>
    <xf numFmtId="164" fontId="14" fillId="8" borderId="7" xfId="1" applyNumberFormat="1" applyFont="1" applyFill="1" applyBorder="1"/>
    <xf numFmtId="164" fontId="14" fillId="8" borderId="0" xfId="1" applyNumberFormat="1" applyFont="1" applyFill="1" applyBorder="1"/>
    <xf numFmtId="164" fontId="14" fillId="8" borderId="8" xfId="1" applyNumberFormat="1" applyFont="1" applyFill="1" applyBorder="1"/>
    <xf numFmtId="0" fontId="2" fillId="8" borderId="21" xfId="1" applyNumberFormat="1" applyFont="1" applyFill="1" applyBorder="1"/>
    <xf numFmtId="0" fontId="2" fillId="8" borderId="7" xfId="1" applyNumberFormat="1" applyFont="1" applyFill="1" applyBorder="1"/>
    <xf numFmtId="0" fontId="2" fillId="8" borderId="0" xfId="1" applyNumberFormat="1" applyFont="1" applyFill="1" applyBorder="1"/>
    <xf numFmtId="0" fontId="2" fillId="8" borderId="8" xfId="1" applyNumberFormat="1" applyFont="1" applyFill="1" applyBorder="1"/>
    <xf numFmtId="165" fontId="0" fillId="0" borderId="0" xfId="3" applyNumberFormat="1" applyFont="1"/>
    <xf numFmtId="9" fontId="0" fillId="0" borderId="0" xfId="3" applyFont="1" applyAlignment="1">
      <alignment horizontal="center"/>
    </xf>
    <xf numFmtId="165" fontId="15" fillId="0" borderId="0" xfId="3" applyNumberFormat="1" applyFont="1"/>
    <xf numFmtId="164" fontId="0" fillId="0" borderId="0" xfId="1" applyNumberFormat="1" applyFont="1" applyAlignment="1">
      <alignment horizontal="center"/>
    </xf>
    <xf numFmtId="0" fontId="16" fillId="0" borderId="0" xfId="0" applyFont="1"/>
    <xf numFmtId="0" fontId="17" fillId="0" borderId="15" xfId="0" applyFont="1" applyBorder="1" applyAlignment="1">
      <alignment wrapText="1"/>
    </xf>
    <xf numFmtId="0" fontId="17" fillId="0" borderId="36" xfId="0" applyFont="1" applyBorder="1"/>
    <xf numFmtId="0" fontId="17" fillId="0" borderId="37" xfId="0" applyFont="1" applyBorder="1" applyAlignment="1">
      <alignment wrapText="1"/>
    </xf>
    <xf numFmtId="0" fontId="17" fillId="0" borderId="37" xfId="0" applyFont="1" applyBorder="1" applyAlignment="1">
      <alignment vertical="center" wrapText="1"/>
    </xf>
    <xf numFmtId="0" fontId="17" fillId="0" borderId="18" xfId="0" applyFont="1" applyBorder="1" applyAlignment="1">
      <alignment wrapText="1"/>
    </xf>
    <xf numFmtId="0" fontId="17" fillId="0" borderId="18" xfId="0" applyFont="1" applyBorder="1"/>
    <xf numFmtId="0" fontId="17" fillId="0" borderId="38" xfId="0" applyFont="1" applyBorder="1" applyAlignment="1">
      <alignment horizontal="center"/>
    </xf>
    <xf numFmtId="0" fontId="17" fillId="0" borderId="39" xfId="0" applyFont="1" applyBorder="1"/>
    <xf numFmtId="164" fontId="16" fillId="0" borderId="40" xfId="1" applyNumberFormat="1" applyFont="1" applyBorder="1" applyAlignment="1">
      <alignment horizontal="center" vertical="center"/>
    </xf>
    <xf numFmtId="164" fontId="16" fillId="0" borderId="40" xfId="1" applyNumberFormat="1" applyFont="1" applyFill="1" applyBorder="1" applyAlignment="1">
      <alignment vertical="center"/>
    </xf>
    <xf numFmtId="164" fontId="16" fillId="0" borderId="40" xfId="1" applyNumberFormat="1" applyFont="1" applyBorder="1" applyAlignment="1">
      <alignment vertical="center"/>
    </xf>
    <xf numFmtId="164" fontId="16" fillId="0" borderId="41" xfId="1" applyNumberFormat="1" applyFont="1" applyBorder="1" applyAlignment="1">
      <alignment horizontal="center" vertical="center"/>
    </xf>
    <xf numFmtId="164" fontId="16" fillId="0" borderId="41" xfId="1" applyNumberFormat="1" applyFont="1" applyBorder="1"/>
    <xf numFmtId="164" fontId="16" fillId="0" borderId="38" xfId="1" applyNumberFormat="1" applyFont="1" applyBorder="1" applyAlignment="1">
      <alignment horizontal="center" vertical="center"/>
    </xf>
    <xf numFmtId="164" fontId="16" fillId="9" borderId="40" xfId="1" applyNumberFormat="1" applyFont="1" applyFill="1" applyBorder="1" applyAlignment="1">
      <alignment vertical="center"/>
    </xf>
    <xf numFmtId="164" fontId="16" fillId="9" borderId="41" xfId="1" applyNumberFormat="1" applyFont="1" applyFill="1" applyBorder="1"/>
    <xf numFmtId="0" fontId="17" fillId="0" borderId="23" xfId="0" applyFont="1" applyBorder="1"/>
    <xf numFmtId="164" fontId="16" fillId="0" borderId="16" xfId="1" applyNumberFormat="1" applyFont="1" applyBorder="1" applyAlignment="1">
      <alignment horizontal="center" vertical="center"/>
    </xf>
    <xf numFmtId="164" fontId="16" fillId="9" borderId="0" xfId="1" applyNumberFormat="1" applyFont="1" applyFill="1" applyBorder="1" applyAlignment="1">
      <alignment vertical="center"/>
    </xf>
    <xf numFmtId="164" fontId="16" fillId="0" borderId="0" xfId="1" applyNumberFormat="1" applyFont="1" applyFill="1" applyBorder="1" applyAlignment="1">
      <alignment vertical="center"/>
    </xf>
    <xf numFmtId="164" fontId="16" fillId="0" borderId="19" xfId="1" applyNumberFormat="1" applyFont="1" applyBorder="1" applyAlignment="1">
      <alignment horizontal="center" vertical="center"/>
    </xf>
    <xf numFmtId="164" fontId="16" fillId="9" borderId="19" xfId="1" applyNumberFormat="1" applyFont="1" applyFill="1" applyBorder="1"/>
    <xf numFmtId="0" fontId="17" fillId="0" borderId="24" xfId="0" applyFont="1" applyBorder="1"/>
    <xf numFmtId="164" fontId="16" fillId="0" borderId="17" xfId="1" applyNumberFormat="1" applyFont="1" applyBorder="1" applyAlignment="1">
      <alignment horizontal="center" vertical="center"/>
    </xf>
    <xf numFmtId="164" fontId="16" fillId="9" borderId="29" xfId="1" applyNumberFormat="1" applyFont="1" applyFill="1" applyBorder="1" applyAlignment="1">
      <alignment vertical="center"/>
    </xf>
    <xf numFmtId="164" fontId="16" fillId="0" borderId="29" xfId="1" applyNumberFormat="1" applyFont="1" applyFill="1" applyBorder="1" applyAlignment="1">
      <alignment vertical="center"/>
    </xf>
    <xf numFmtId="164" fontId="16" fillId="0" borderId="20" xfId="1" applyNumberFormat="1" applyFont="1" applyBorder="1" applyAlignment="1">
      <alignment horizontal="center" vertical="center"/>
    </xf>
    <xf numFmtId="164" fontId="16" fillId="9" borderId="20" xfId="1" applyNumberFormat="1" applyFont="1" applyFill="1" applyBorder="1"/>
    <xf numFmtId="0" fontId="17" fillId="0" borderId="36" xfId="0" applyFont="1" applyBorder="1" applyAlignment="1">
      <alignment wrapText="1"/>
    </xf>
    <xf numFmtId="0" fontId="16" fillId="0" borderId="40" xfId="0" applyFont="1" applyBorder="1" applyAlignment="1">
      <alignment horizontal="center" vertical="center"/>
    </xf>
    <xf numFmtId="164" fontId="16" fillId="0" borderId="0" xfId="1" applyNumberFormat="1" applyFont="1" applyBorder="1" applyAlignment="1">
      <alignment horizontal="center" vertical="center"/>
    </xf>
    <xf numFmtId="164" fontId="16" fillId="0" borderId="29" xfId="1" applyNumberFormat="1" applyFont="1" applyBorder="1" applyAlignment="1">
      <alignment horizontal="center" vertical="center"/>
    </xf>
    <xf numFmtId="164" fontId="16" fillId="0" borderId="40" xfId="1" applyNumberFormat="1" applyFont="1" applyFill="1" applyBorder="1" applyAlignment="1">
      <alignment horizontal="center" vertical="center"/>
    </xf>
    <xf numFmtId="164" fontId="16" fillId="0" borderId="19" xfId="1" applyNumberFormat="1" applyFont="1" applyBorder="1"/>
    <xf numFmtId="164" fontId="16" fillId="0" borderId="20" xfId="1" applyNumberFormat="1" applyFont="1" applyBorder="1"/>
    <xf numFmtId="0" fontId="17" fillId="0" borderId="0" xfId="0" applyFont="1"/>
    <xf numFmtId="0" fontId="18" fillId="0" borderId="0" xfId="0" applyFont="1"/>
    <xf numFmtId="0" fontId="0" fillId="0" borderId="0" xfId="0" applyAlignment="1">
      <alignment horizontal="center" wrapText="1"/>
    </xf>
    <xf numFmtId="0" fontId="0" fillId="0" borderId="39" xfId="1" applyNumberFormat="1" applyFont="1" applyBorder="1"/>
    <xf numFmtId="0" fontId="0" fillId="0" borderId="36" xfId="0" applyBorder="1" applyAlignment="1">
      <alignment horizontal="center"/>
    </xf>
    <xf numFmtId="0" fontId="0" fillId="0" borderId="23" xfId="0" applyBorder="1" applyAlignment="1">
      <alignment horizontal="center"/>
    </xf>
    <xf numFmtId="0" fontId="0" fillId="0" borderId="24" xfId="0" applyBorder="1" applyAlignment="1">
      <alignment horizontal="center"/>
    </xf>
    <xf numFmtId="0" fontId="0" fillId="0" borderId="40" xfId="0" applyBorder="1"/>
    <xf numFmtId="164" fontId="0" fillId="0" borderId="15" xfId="1" applyNumberFormat="1" applyFont="1" applyFill="1" applyBorder="1"/>
    <xf numFmtId="164" fontId="0" fillId="0" borderId="16" xfId="1" applyNumberFormat="1" applyFont="1" applyFill="1" applyBorder="1"/>
    <xf numFmtId="164" fontId="0" fillId="0" borderId="17" xfId="1" applyNumberFormat="1" applyFont="1" applyFill="1" applyBorder="1"/>
    <xf numFmtId="164" fontId="0" fillId="9" borderId="37" xfId="1" applyNumberFormat="1" applyFont="1" applyFill="1" applyBorder="1"/>
    <xf numFmtId="164" fontId="0" fillId="9" borderId="0" xfId="1" applyNumberFormat="1" applyFont="1" applyFill="1" applyBorder="1"/>
    <xf numFmtId="164" fontId="0" fillId="9" borderId="29" xfId="1" applyNumberFormat="1" applyFont="1" applyFill="1" applyBorder="1"/>
    <xf numFmtId="164" fontId="0" fillId="0" borderId="37" xfId="1" applyNumberFormat="1" applyFont="1" applyFill="1" applyBorder="1"/>
    <xf numFmtId="164" fontId="0" fillId="0" borderId="0" xfId="1" applyNumberFormat="1" applyFont="1" applyFill="1" applyBorder="1"/>
    <xf numFmtId="164" fontId="0" fillId="0" borderId="29" xfId="1" applyNumberFormat="1" applyFont="1" applyFill="1" applyBorder="1"/>
    <xf numFmtId="164" fontId="0" fillId="0" borderId="18" xfId="1" applyNumberFormat="1" applyFont="1" applyFill="1" applyBorder="1"/>
    <xf numFmtId="43" fontId="0" fillId="0" borderId="19" xfId="1" applyFont="1" applyFill="1" applyBorder="1"/>
    <xf numFmtId="164" fontId="0" fillId="0" borderId="19" xfId="1" applyNumberFormat="1" applyFont="1" applyFill="1" applyBorder="1"/>
    <xf numFmtId="164" fontId="0" fillId="0" borderId="20" xfId="1" applyNumberFormat="1" applyFont="1" applyFill="1" applyBorder="1"/>
    <xf numFmtId="0" fontId="0" fillId="0" borderId="39" xfId="0" applyBorder="1"/>
    <xf numFmtId="164" fontId="0" fillId="9" borderId="36" xfId="1" applyNumberFormat="1" applyFont="1" applyFill="1" applyBorder="1"/>
    <xf numFmtId="164" fontId="0" fillId="9" borderId="23" xfId="1" applyNumberFormat="1" applyFont="1" applyFill="1" applyBorder="1"/>
    <xf numFmtId="164" fontId="0" fillId="9" borderId="24" xfId="1" applyNumberFormat="1" applyFont="1" applyFill="1" applyBorder="1"/>
    <xf numFmtId="0" fontId="0" fillId="10" borderId="0" xfId="0" applyFill="1" applyAlignment="1">
      <alignment horizontal="center"/>
    </xf>
    <xf numFmtId="0" fontId="0" fillId="10" borderId="0" xfId="0" applyFill="1" applyAlignment="1">
      <alignment horizontal="center" wrapText="1"/>
    </xf>
    <xf numFmtId="0" fontId="0" fillId="10" borderId="36" xfId="0" applyFill="1" applyBorder="1" applyAlignment="1">
      <alignment horizontal="center"/>
    </xf>
    <xf numFmtId="164" fontId="0" fillId="10" borderId="15" xfId="1" applyNumberFormat="1" applyFont="1" applyFill="1" applyBorder="1"/>
    <xf numFmtId="164" fontId="0" fillId="10" borderId="37" xfId="1" applyNumberFormat="1" applyFont="1" applyFill="1" applyBorder="1"/>
    <xf numFmtId="164" fontId="0" fillId="10" borderId="18" xfId="1" applyNumberFormat="1" applyFont="1" applyFill="1" applyBorder="1"/>
    <xf numFmtId="164" fontId="0" fillId="10" borderId="36" xfId="1" applyNumberFormat="1" applyFont="1" applyFill="1" applyBorder="1"/>
    <xf numFmtId="164" fontId="0" fillId="0" borderId="23" xfId="1" applyNumberFormat="1" applyFont="1" applyFill="1" applyBorder="1"/>
    <xf numFmtId="164" fontId="0" fillId="0" borderId="24" xfId="1" applyNumberFormat="1" applyFont="1" applyFill="1" applyBorder="1"/>
    <xf numFmtId="164" fontId="0" fillId="10" borderId="0" xfId="1" applyNumberFormat="1" applyFont="1" applyFill="1" applyBorder="1"/>
    <xf numFmtId="164" fontId="19" fillId="0" borderId="40" xfId="1" applyNumberFormat="1" applyFont="1" applyFill="1" applyBorder="1" applyAlignment="1">
      <alignment horizontal="center" vertical="center"/>
    </xf>
    <xf numFmtId="164" fontId="19" fillId="0" borderId="0" xfId="1" applyNumberFormat="1" applyFont="1" applyFill="1" applyBorder="1" applyAlignment="1">
      <alignment horizontal="center" vertical="center"/>
    </xf>
    <xf numFmtId="164" fontId="19" fillId="0" borderId="29" xfId="1" applyNumberFormat="1" applyFont="1" applyFill="1" applyBorder="1" applyAlignment="1">
      <alignment horizontal="center" vertical="center"/>
    </xf>
    <xf numFmtId="0" fontId="2" fillId="3" borderId="2" xfId="0" applyFont="1" applyFill="1" applyBorder="1" applyAlignment="1">
      <alignment horizontal="center"/>
    </xf>
    <xf numFmtId="0" fontId="2" fillId="3" borderId="12" xfId="0" applyFont="1" applyFill="1" applyBorder="1" applyAlignment="1">
      <alignment horizontal="center"/>
    </xf>
    <xf numFmtId="0" fontId="2" fillId="3" borderId="13" xfId="0" applyFont="1" applyFill="1" applyBorder="1" applyAlignment="1">
      <alignment horizontal="center"/>
    </xf>
    <xf numFmtId="0" fontId="2" fillId="3" borderId="14" xfId="0" applyFont="1" applyFill="1" applyBorder="1" applyAlignment="1">
      <alignment horizontal="center"/>
    </xf>
    <xf numFmtId="0" fontId="0" fillId="0" borderId="5" xfId="0" quotePrefix="1" applyBorder="1" applyAlignment="1">
      <alignment horizontal="left" vertical="top" wrapText="1"/>
    </xf>
    <xf numFmtId="0" fontId="0" fillId="0" borderId="10" xfId="0" quotePrefix="1" applyBorder="1" applyAlignment="1">
      <alignment horizontal="left" vertical="top" wrapText="1"/>
    </xf>
    <xf numFmtId="0" fontId="0" fillId="0" borderId="5" xfId="0" quotePrefix="1" applyBorder="1" applyAlignment="1">
      <alignment horizontal="left" vertical="top"/>
    </xf>
    <xf numFmtId="0" fontId="0" fillId="0" borderId="10" xfId="0" quotePrefix="1" applyBorder="1" applyAlignment="1">
      <alignment horizontal="left" vertical="top"/>
    </xf>
    <xf numFmtId="0" fontId="0" fillId="0" borderId="0" xfId="0" applyAlignment="1">
      <alignment horizontal="left" vertical="top"/>
    </xf>
    <xf numFmtId="0" fontId="0" fillId="0" borderId="10" xfId="0" applyBorder="1" applyAlignment="1">
      <alignment horizontal="left" vertical="top"/>
    </xf>
    <xf numFmtId="0" fontId="2" fillId="3" borderId="2" xfId="0" applyFont="1" applyFill="1" applyBorder="1" applyAlignment="1">
      <alignment horizontal="center" wrapText="1"/>
    </xf>
    <xf numFmtId="0" fontId="0" fillId="0" borderId="0" xfId="0" applyAlignment="1">
      <alignment horizontal="left" vertical="top" wrapText="1"/>
    </xf>
    <xf numFmtId="0" fontId="0" fillId="0" borderId="10" xfId="0" applyBorder="1" applyAlignment="1">
      <alignment horizontal="left" vertical="top" wrapText="1"/>
    </xf>
    <xf numFmtId="0" fontId="17" fillId="0" borderId="16" xfId="0" applyFont="1" applyBorder="1" applyAlignment="1">
      <alignment horizontal="center"/>
    </xf>
    <xf numFmtId="0" fontId="17" fillId="0" borderId="17" xfId="0" applyFont="1" applyBorder="1" applyAlignment="1">
      <alignment horizontal="center"/>
    </xf>
    <xf numFmtId="0" fontId="2" fillId="7" borderId="0" xfId="0" applyFont="1" applyFill="1" applyAlignment="1">
      <alignment horizontal="center"/>
    </xf>
    <xf numFmtId="0" fontId="0" fillId="0" borderId="4" xfId="0" applyBorder="1" applyAlignment="1">
      <alignment horizontal="center"/>
    </xf>
    <xf numFmtId="0" fontId="0" fillId="0" borderId="5" xfId="0" applyBorder="1" applyAlignment="1">
      <alignment horizontal="center"/>
    </xf>
    <xf numFmtId="0" fontId="0" fillId="0" borderId="6" xfId="0" applyBorder="1" applyAlignment="1">
      <alignment horizontal="center"/>
    </xf>
    <xf numFmtId="0" fontId="2" fillId="0" borderId="0" xfId="0" applyFont="1" applyAlignment="1">
      <alignment horizontal="center"/>
    </xf>
    <xf numFmtId="0" fontId="0" fillId="0" borderId="0" xfId="0" applyAlignment="1">
      <alignment horizontal="center"/>
    </xf>
    <xf numFmtId="164" fontId="20" fillId="0" borderId="21" xfId="1" applyNumberFormat="1" applyFont="1" applyBorder="1"/>
    <xf numFmtId="164" fontId="20" fillId="0" borderId="7" xfId="1" applyNumberFormat="1" applyFont="1" applyBorder="1"/>
    <xf numFmtId="164" fontId="20" fillId="0" borderId="0" xfId="1" applyNumberFormat="1" applyFont="1" applyBorder="1"/>
    <xf numFmtId="164" fontId="20" fillId="0" borderId="8" xfId="1" applyNumberFormat="1" applyFont="1" applyBorder="1"/>
    <xf numFmtId="164" fontId="21" fillId="8" borderId="21" xfId="1" applyNumberFormat="1" applyFont="1" applyFill="1" applyBorder="1"/>
    <xf numFmtId="164" fontId="21" fillId="8" borderId="7" xfId="1" applyNumberFormat="1" applyFont="1" applyFill="1" applyBorder="1"/>
    <xf numFmtId="164" fontId="21" fillId="8" borderId="0" xfId="1" applyNumberFormat="1" applyFont="1" applyFill="1" applyBorder="1"/>
    <xf numFmtId="164" fontId="21" fillId="8" borderId="8" xfId="1" applyNumberFormat="1" applyFont="1" applyFill="1" applyBorder="1"/>
    <xf numFmtId="164" fontId="20" fillId="0" borderId="25" xfId="1" applyNumberFormat="1" applyFont="1" applyBorder="1"/>
    <xf numFmtId="164" fontId="20" fillId="0" borderId="26" xfId="1" applyNumberFormat="1" applyFont="1" applyBorder="1"/>
    <xf numFmtId="164" fontId="20" fillId="0" borderId="27" xfId="1" applyNumberFormat="1" applyFont="1" applyBorder="1"/>
    <xf numFmtId="164" fontId="20" fillId="0" borderId="16" xfId="1" applyNumberFormat="1" applyFont="1" applyBorder="1"/>
    <xf numFmtId="164" fontId="20" fillId="0" borderId="17" xfId="1" applyNumberFormat="1" applyFont="1" applyBorder="1"/>
  </cellXfs>
  <cellStyles count="5">
    <cellStyle name="Comma" xfId="1" builtinId="3"/>
    <cellStyle name="Hyperlink" xfId="4" builtinId="8"/>
    <cellStyle name="Normal" xfId="0" builtinId="0"/>
    <cellStyle name="Normal 2 15" xfId="2" xr:uid="{C8256D32-896D-4688-8C98-DE388C45B3A6}"/>
    <cellStyle name="Percent"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https://www.ieso.ca/en/Sector-Participants/Energy-Efficiency/Evaluation-Measurement-and-Verification" TargetMode="Externa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63E4CE-8346-41AB-8ADB-B05E8294CB81}">
  <dimension ref="A1:T64"/>
  <sheetViews>
    <sheetView topLeftCell="A25" zoomScale="85" zoomScaleNormal="85" workbookViewId="0">
      <selection activeCell="R51" sqref="R51"/>
    </sheetView>
  </sheetViews>
  <sheetFormatPr defaultRowHeight="15" x14ac:dyDescent="0.25"/>
  <cols>
    <col min="1" max="1" width="25.28515625" bestFit="1" customWidth="1"/>
    <col min="2" max="2" width="13.28515625" bestFit="1" customWidth="1"/>
    <col min="3" max="3" width="13.28515625" customWidth="1"/>
    <col min="4" max="4" width="24.28515625" bestFit="1" customWidth="1"/>
    <col min="5" max="6" width="18.28515625" customWidth="1"/>
    <col min="7" max="8" width="16.7109375" customWidth="1"/>
    <col min="9" max="9" width="15.28515625" bestFit="1" customWidth="1"/>
    <col min="10" max="10" width="14.5703125" customWidth="1"/>
    <col min="11" max="11" width="22.85546875" customWidth="1"/>
    <col min="12" max="13" width="14.5703125" customWidth="1"/>
    <col min="14" max="14" width="15.28515625" bestFit="1" customWidth="1"/>
    <col min="15" max="15" width="19.140625" style="34" customWidth="1"/>
    <col min="17" max="17" width="25" customWidth="1"/>
    <col min="18" max="18" width="64.85546875" customWidth="1"/>
    <col min="19" max="19" width="20.140625" customWidth="1"/>
    <col min="20" max="20" width="23.85546875" customWidth="1"/>
  </cols>
  <sheetData>
    <row r="1" spans="1:17" ht="18.75" x14ac:dyDescent="0.3">
      <c r="A1" s="25" t="s">
        <v>68</v>
      </c>
      <c r="B1" s="24"/>
      <c r="C1" s="24"/>
      <c r="D1" s="24"/>
      <c r="E1" s="24"/>
      <c r="F1" s="24"/>
      <c r="G1" s="24"/>
      <c r="H1" s="24"/>
      <c r="I1" s="24"/>
      <c r="J1" s="24"/>
      <c r="K1" s="24"/>
    </row>
    <row r="3" spans="1:17" x14ac:dyDescent="0.25">
      <c r="N3" s="1" t="s">
        <v>0</v>
      </c>
      <c r="O3" s="26" t="s">
        <v>1</v>
      </c>
    </row>
    <row r="4" spans="1:17" x14ac:dyDescent="0.25">
      <c r="N4" s="1" t="s">
        <v>2</v>
      </c>
      <c r="O4" s="26">
        <v>3</v>
      </c>
    </row>
    <row r="5" spans="1:17" x14ac:dyDescent="0.25">
      <c r="N5" s="1" t="s">
        <v>3</v>
      </c>
      <c r="O5" s="27">
        <v>1</v>
      </c>
    </row>
    <row r="6" spans="1:17" x14ac:dyDescent="0.25">
      <c r="N6" s="1" t="s">
        <v>4</v>
      </c>
      <c r="O6" s="27" t="s">
        <v>23</v>
      </c>
    </row>
    <row r="7" spans="1:17" x14ac:dyDescent="0.25">
      <c r="N7" s="1" t="s">
        <v>6</v>
      </c>
      <c r="O7" s="28"/>
    </row>
    <row r="8" spans="1:17" x14ac:dyDescent="0.25">
      <c r="N8" s="1"/>
      <c r="O8" s="29"/>
    </row>
    <row r="9" spans="1:17" x14ac:dyDescent="0.25">
      <c r="N9" s="1" t="s">
        <v>7</v>
      </c>
      <c r="O9" s="28"/>
    </row>
    <row r="11" spans="1:17" x14ac:dyDescent="0.25">
      <c r="E11" s="199" t="s">
        <v>24</v>
      </c>
      <c r="F11" s="199"/>
      <c r="G11" s="199" t="s">
        <v>25</v>
      </c>
      <c r="H11" s="199"/>
      <c r="I11" s="199" t="s">
        <v>26</v>
      </c>
      <c r="J11" s="199"/>
      <c r="K11" s="200" t="s">
        <v>27</v>
      </c>
      <c r="L11" s="201"/>
      <c r="M11" s="202"/>
      <c r="N11" s="199" t="s">
        <v>28</v>
      </c>
      <c r="O11" s="199"/>
    </row>
    <row r="12" spans="1:17" ht="45" x14ac:dyDescent="0.25">
      <c r="A12" s="7" t="s">
        <v>29</v>
      </c>
      <c r="B12" s="7" t="s">
        <v>30</v>
      </c>
      <c r="C12" s="7" t="s">
        <v>31</v>
      </c>
      <c r="D12" s="30" t="s">
        <v>32</v>
      </c>
      <c r="E12" s="7" t="s">
        <v>33</v>
      </c>
      <c r="F12" s="7" t="s">
        <v>34</v>
      </c>
      <c r="G12" s="6" t="s">
        <v>35</v>
      </c>
      <c r="H12" s="6" t="s">
        <v>36</v>
      </c>
      <c r="I12" s="6" t="s">
        <v>37</v>
      </c>
      <c r="J12" s="6" t="s">
        <v>38</v>
      </c>
      <c r="K12" s="30" t="s">
        <v>39</v>
      </c>
      <c r="L12" s="30" t="s">
        <v>40</v>
      </c>
      <c r="M12" s="30" t="s">
        <v>41</v>
      </c>
      <c r="N12" s="6" t="s">
        <v>37</v>
      </c>
      <c r="O12" s="31" t="s">
        <v>38</v>
      </c>
    </row>
    <row r="13" spans="1:17" x14ac:dyDescent="0.25">
      <c r="A13" t="s">
        <v>42</v>
      </c>
      <c r="B13" t="s">
        <v>13</v>
      </c>
      <c r="C13">
        <v>2021</v>
      </c>
      <c r="D13" t="s">
        <v>43</v>
      </c>
      <c r="E13" s="22">
        <v>63794000</v>
      </c>
      <c r="F13" s="22">
        <v>11792</v>
      </c>
      <c r="G13" s="32">
        <v>0.26719951655980001</v>
      </c>
      <c r="H13" s="32">
        <v>0.26446154676064948</v>
      </c>
      <c r="I13" s="23">
        <f>E13*G13</f>
        <v>17045725.959415883</v>
      </c>
      <c r="J13" s="23">
        <f>F13*H13</f>
        <v>3118.5305594015786</v>
      </c>
      <c r="K13" t="s">
        <v>44</v>
      </c>
      <c r="L13" s="32">
        <v>0.92119969386723655</v>
      </c>
      <c r="M13" s="32">
        <v>1.0100214132762313</v>
      </c>
      <c r="N13" s="22">
        <f>IFERROR(I13/L13,0)</f>
        <v>18503833.721282713</v>
      </c>
      <c r="O13" s="33">
        <f>IFERROR(J13/M13,0)</f>
        <v>3087.5885584305825</v>
      </c>
      <c r="Q13" s="34"/>
    </row>
    <row r="14" spans="1:17" x14ac:dyDescent="0.25">
      <c r="A14" t="s">
        <v>45</v>
      </c>
      <c r="B14" t="s">
        <v>13</v>
      </c>
      <c r="C14">
        <v>2021</v>
      </c>
      <c r="D14" t="s">
        <v>43</v>
      </c>
      <c r="E14" s="22">
        <v>11592000</v>
      </c>
      <c r="F14" s="22">
        <v>3308</v>
      </c>
      <c r="G14" s="32">
        <v>0.1</v>
      </c>
      <c r="H14" s="32">
        <v>0.1</v>
      </c>
      <c r="I14" s="23">
        <f t="shared" ref="I14:J56" si="0">E14*G14</f>
        <v>1159200</v>
      </c>
      <c r="J14" s="23">
        <f t="shared" si="0"/>
        <v>330.8</v>
      </c>
      <c r="K14" t="s">
        <v>44</v>
      </c>
      <c r="L14" s="32">
        <v>0.89416846652267823</v>
      </c>
      <c r="M14" s="32">
        <v>0.91079295154185025</v>
      </c>
      <c r="N14" s="22">
        <f t="shared" ref="N14:O56" si="1">IFERROR(I14/L14,0)</f>
        <v>1296400</v>
      </c>
      <c r="O14" s="33">
        <f t="shared" si="1"/>
        <v>363.2</v>
      </c>
    </row>
    <row r="15" spans="1:17" x14ac:dyDescent="0.25">
      <c r="A15" t="s">
        <v>46</v>
      </c>
      <c r="B15" t="s">
        <v>12</v>
      </c>
      <c r="C15">
        <v>2021</v>
      </c>
      <c r="D15" t="s">
        <v>43</v>
      </c>
      <c r="E15" s="22">
        <v>6154000</v>
      </c>
      <c r="F15" s="22">
        <v>570</v>
      </c>
      <c r="G15" s="32">
        <v>0.11797440595188508</v>
      </c>
      <c r="H15" s="32">
        <v>0.14226115978306217</v>
      </c>
      <c r="I15" s="23">
        <f t="shared" si="0"/>
        <v>726014.49422790075</v>
      </c>
      <c r="J15" s="23">
        <f t="shared" si="0"/>
        <v>81.088861076345438</v>
      </c>
      <c r="K15" t="s">
        <v>44</v>
      </c>
      <c r="L15" s="32">
        <v>0.99643782383419688</v>
      </c>
      <c r="M15" s="32">
        <v>1</v>
      </c>
      <c r="N15" s="22">
        <f t="shared" si="1"/>
        <v>728609.93115884229</v>
      </c>
      <c r="O15" s="33">
        <f t="shared" si="1"/>
        <v>81.088861076345438</v>
      </c>
    </row>
    <row r="16" spans="1:17" x14ac:dyDescent="0.25">
      <c r="A16" t="s">
        <v>47</v>
      </c>
      <c r="B16" t="s">
        <v>13</v>
      </c>
      <c r="C16">
        <v>2021</v>
      </c>
      <c r="D16" t="s">
        <v>43</v>
      </c>
      <c r="E16" s="22">
        <v>88500</v>
      </c>
      <c r="F16" s="22">
        <v>27</v>
      </c>
      <c r="G16" s="32">
        <v>0.58026155353045406</v>
      </c>
      <c r="H16" s="32">
        <v>0.38676957001102535</v>
      </c>
      <c r="I16" s="23">
        <f t="shared" si="0"/>
        <v>51353.147487445181</v>
      </c>
      <c r="J16" s="23">
        <f t="shared" si="0"/>
        <v>10.442778390297685</v>
      </c>
      <c r="K16" t="s">
        <v>44</v>
      </c>
      <c r="L16" s="32">
        <v>1</v>
      </c>
      <c r="M16" s="32">
        <v>1</v>
      </c>
      <c r="N16" s="22">
        <f t="shared" si="1"/>
        <v>51353.147487445181</v>
      </c>
      <c r="O16" s="33">
        <f t="shared" si="1"/>
        <v>10.442778390297685</v>
      </c>
    </row>
    <row r="17" spans="1:15" x14ac:dyDescent="0.25">
      <c r="A17" t="s">
        <v>48</v>
      </c>
      <c r="B17" t="s">
        <v>13</v>
      </c>
      <c r="C17">
        <v>2021</v>
      </c>
      <c r="D17" t="s">
        <v>43</v>
      </c>
      <c r="E17" s="22">
        <v>360855800</v>
      </c>
      <c r="F17" s="22">
        <v>52700</v>
      </c>
      <c r="G17" s="35">
        <v>0.26719951655980001</v>
      </c>
      <c r="H17" s="35">
        <v>0.26446154676064948</v>
      </c>
      <c r="I17" s="23">
        <f t="shared" si="0"/>
        <v>96420495.307799876</v>
      </c>
      <c r="J17" s="23">
        <f t="shared" si="0"/>
        <v>13937.123514286228</v>
      </c>
      <c r="K17" t="s">
        <v>44</v>
      </c>
      <c r="L17" s="32">
        <v>0.78418358532490884</v>
      </c>
      <c r="M17" s="32">
        <v>0.78656716417910444</v>
      </c>
      <c r="N17" s="22">
        <f t="shared" si="1"/>
        <v>122956533.53653178</v>
      </c>
      <c r="O17" s="33">
        <f t="shared" si="1"/>
        <v>17718.923632963517</v>
      </c>
    </row>
    <row r="18" spans="1:15" x14ac:dyDescent="0.25">
      <c r="A18" t="s">
        <v>49</v>
      </c>
      <c r="B18" t="s">
        <v>13</v>
      </c>
      <c r="C18">
        <v>2021</v>
      </c>
      <c r="D18" t="s">
        <v>43</v>
      </c>
      <c r="E18" s="22">
        <v>4851800</v>
      </c>
      <c r="F18" s="22">
        <v>889</v>
      </c>
      <c r="G18" s="35">
        <v>5.2523171987641608E-2</v>
      </c>
      <c r="H18" s="35">
        <v>5.2523171987641608E-2</v>
      </c>
      <c r="I18" s="23">
        <f t="shared" si="0"/>
        <v>254831.92584963955</v>
      </c>
      <c r="J18" s="23">
        <f t="shared" si="0"/>
        <v>46.69309989701339</v>
      </c>
      <c r="K18" t="s">
        <v>44</v>
      </c>
      <c r="L18" s="32">
        <v>0.98730210410646702</v>
      </c>
      <c r="M18" s="32">
        <v>1.0865314104131019</v>
      </c>
      <c r="N18" s="22">
        <f t="shared" si="1"/>
        <v>258109.37178166836</v>
      </c>
      <c r="O18" s="33">
        <f t="shared" si="1"/>
        <v>42.974459320288368</v>
      </c>
    </row>
    <row r="19" spans="1:15" x14ac:dyDescent="0.25">
      <c r="A19" t="s">
        <v>50</v>
      </c>
      <c r="B19" t="s">
        <v>13</v>
      </c>
      <c r="C19">
        <v>2021</v>
      </c>
      <c r="D19" t="s">
        <v>43</v>
      </c>
      <c r="E19" s="22">
        <v>14053000</v>
      </c>
      <c r="F19" s="22">
        <v>1180</v>
      </c>
      <c r="G19" s="35">
        <v>0.3043706072547645</v>
      </c>
      <c r="H19" s="35">
        <v>9.841613645593611E-2</v>
      </c>
      <c r="I19" s="23">
        <f t="shared" si="0"/>
        <v>4277320.1437512059</v>
      </c>
      <c r="J19" s="23">
        <f t="shared" si="0"/>
        <v>116.13104101800461</v>
      </c>
      <c r="K19" t="s">
        <v>44</v>
      </c>
      <c r="L19" s="32">
        <v>0.88378089428337836</v>
      </c>
      <c r="M19" s="32">
        <v>0.90769230769230769</v>
      </c>
      <c r="N19" s="22">
        <f t="shared" si="1"/>
        <v>4839797.0259580109</v>
      </c>
      <c r="O19" s="33">
        <f t="shared" si="1"/>
        <v>127.94097739271695</v>
      </c>
    </row>
    <row r="20" spans="1:15" x14ac:dyDescent="0.25">
      <c r="A20" t="s">
        <v>51</v>
      </c>
      <c r="B20" t="s">
        <v>13</v>
      </c>
      <c r="C20">
        <v>2021</v>
      </c>
      <c r="D20" t="s">
        <v>43</v>
      </c>
      <c r="E20" s="13">
        <v>29174000</v>
      </c>
      <c r="F20" s="13">
        <v>10710</v>
      </c>
      <c r="G20" s="35">
        <v>0.58026155353045406</v>
      </c>
      <c r="H20" s="36">
        <v>0.38676957001102535</v>
      </c>
      <c r="I20" s="23">
        <f t="shared" si="0"/>
        <v>16928550.562697466</v>
      </c>
      <c r="J20" s="23">
        <f t="shared" si="0"/>
        <v>4142.302094818082</v>
      </c>
      <c r="K20" t="s">
        <v>44</v>
      </c>
      <c r="L20" s="37">
        <v>0.86628856489592299</v>
      </c>
      <c r="M20" s="37">
        <v>0.8932443703085905</v>
      </c>
      <c r="N20" s="13">
        <f t="shared" si="1"/>
        <v>19541468.338245101</v>
      </c>
      <c r="O20" s="38">
        <f t="shared" si="1"/>
        <v>4637.3671444321944</v>
      </c>
    </row>
    <row r="21" spans="1:15" x14ac:dyDescent="0.25">
      <c r="A21" t="s">
        <v>52</v>
      </c>
      <c r="B21" t="s">
        <v>13</v>
      </c>
      <c r="C21">
        <v>2021</v>
      </c>
      <c r="D21" t="s">
        <v>43</v>
      </c>
      <c r="E21" s="13">
        <v>555000</v>
      </c>
      <c r="F21" s="13">
        <v>70</v>
      </c>
      <c r="G21" s="35">
        <v>0.21775683614609564</v>
      </c>
      <c r="H21" s="36">
        <v>0.21775683614609564</v>
      </c>
      <c r="I21" s="23">
        <f t="shared" si="0"/>
        <v>120855.04406108308</v>
      </c>
      <c r="J21" s="23">
        <f t="shared" si="0"/>
        <v>15.242978530226695</v>
      </c>
      <c r="K21" t="s">
        <v>44</v>
      </c>
      <c r="L21" s="37">
        <v>0.37909836065573771</v>
      </c>
      <c r="M21" s="37">
        <v>0.3888888888888889</v>
      </c>
      <c r="N21" s="13">
        <f t="shared" si="1"/>
        <v>318796.00811788405</v>
      </c>
      <c r="O21" s="38">
        <f t="shared" si="1"/>
        <v>39.196230506297219</v>
      </c>
    </row>
    <row r="22" spans="1:15" x14ac:dyDescent="0.25">
      <c r="A22" t="s">
        <v>53</v>
      </c>
      <c r="B22" t="s">
        <v>12</v>
      </c>
      <c r="C22">
        <v>2021</v>
      </c>
      <c r="D22" t="s">
        <v>43</v>
      </c>
      <c r="E22" s="13">
        <v>3047000</v>
      </c>
      <c r="F22" s="13">
        <v>230</v>
      </c>
      <c r="G22" s="35">
        <v>0.11797440595188508</v>
      </c>
      <c r="H22" s="35">
        <v>0.14226115978306217</v>
      </c>
      <c r="I22" s="23">
        <f t="shared" si="0"/>
        <v>359468.01493539382</v>
      </c>
      <c r="J22" s="23">
        <f t="shared" si="0"/>
        <v>32.720066750104301</v>
      </c>
      <c r="K22" t="s">
        <v>44</v>
      </c>
      <c r="L22" s="37">
        <v>1</v>
      </c>
      <c r="M22" s="37">
        <v>1</v>
      </c>
      <c r="N22" s="13">
        <f t="shared" si="1"/>
        <v>359468.01493539382</v>
      </c>
      <c r="O22" s="38">
        <f t="shared" si="1"/>
        <v>32.720066750104301</v>
      </c>
    </row>
    <row r="23" spans="1:15" x14ac:dyDescent="0.25">
      <c r="A23" t="s">
        <v>51</v>
      </c>
      <c r="B23" t="s">
        <v>13</v>
      </c>
      <c r="C23">
        <v>2021</v>
      </c>
      <c r="D23" t="s">
        <v>43</v>
      </c>
      <c r="E23" s="13">
        <v>17836000</v>
      </c>
      <c r="F23" s="13">
        <v>4340</v>
      </c>
      <c r="G23" s="37">
        <v>0.58026155353045406</v>
      </c>
      <c r="H23" s="37">
        <v>0.38676957001102535</v>
      </c>
      <c r="I23" s="23">
        <f t="shared" si="0"/>
        <v>10349545.068769179</v>
      </c>
      <c r="J23" s="23">
        <f t="shared" si="0"/>
        <v>1678.57993384785</v>
      </c>
      <c r="K23" t="s">
        <v>44</v>
      </c>
      <c r="L23" s="37">
        <v>0.81002770334710927</v>
      </c>
      <c r="M23" s="37">
        <v>0.80970149253731338</v>
      </c>
      <c r="N23" s="13">
        <f t="shared" si="1"/>
        <v>12776779.147187069</v>
      </c>
      <c r="O23" s="38">
        <f t="shared" si="1"/>
        <v>2073.0848952590959</v>
      </c>
    </row>
    <row r="24" spans="1:15" x14ac:dyDescent="0.25">
      <c r="A24" s="39" t="s">
        <v>54</v>
      </c>
      <c r="B24" s="39" t="s">
        <v>13</v>
      </c>
      <c r="C24" s="39">
        <v>2021</v>
      </c>
      <c r="D24" s="39" t="s">
        <v>43</v>
      </c>
      <c r="E24" s="16">
        <v>473910</v>
      </c>
      <c r="F24" s="16">
        <v>56.25</v>
      </c>
      <c r="G24" s="40">
        <v>0.25180593242110244</v>
      </c>
      <c r="H24" s="40">
        <v>0.24035364338822826</v>
      </c>
      <c r="I24" s="41">
        <f t="shared" si="0"/>
        <v>119333.34943368466</v>
      </c>
      <c r="J24" s="41">
        <f t="shared" si="0"/>
        <v>13.51989244058784</v>
      </c>
      <c r="K24" s="39" t="s">
        <v>44</v>
      </c>
      <c r="L24" s="40">
        <v>0.51660198831429316</v>
      </c>
      <c r="M24" s="40">
        <v>0.5166238060249817</v>
      </c>
      <c r="N24" s="16">
        <f t="shared" si="1"/>
        <v>230996.69016582257</v>
      </c>
      <c r="O24" s="42">
        <f t="shared" si="1"/>
        <v>26.16970469211029</v>
      </c>
    </row>
    <row r="25" spans="1:15" x14ac:dyDescent="0.25">
      <c r="A25" t="s">
        <v>42</v>
      </c>
      <c r="B25" t="s">
        <v>13</v>
      </c>
      <c r="C25">
        <f t="shared" ref="C25:C33" si="2">C13+1</f>
        <v>2022</v>
      </c>
      <c r="D25" t="s">
        <v>55</v>
      </c>
      <c r="E25" s="22">
        <v>265878000</v>
      </c>
      <c r="F25" s="22">
        <v>29471</v>
      </c>
      <c r="G25" s="32">
        <v>0.26719951655980001</v>
      </c>
      <c r="H25" s="32">
        <v>0.26446154676064948</v>
      </c>
      <c r="I25" s="23">
        <f t="shared" si="0"/>
        <v>71042473.063886508</v>
      </c>
      <c r="J25" s="23">
        <f t="shared" si="0"/>
        <v>7793.9462445831005</v>
      </c>
      <c r="K25" t="s">
        <v>56</v>
      </c>
      <c r="L25" s="32">
        <v>0.92459686814275932</v>
      </c>
      <c r="M25" s="32">
        <v>0.94310217926973661</v>
      </c>
      <c r="N25" s="22">
        <f t="shared" si="1"/>
        <v>76836160.181452647</v>
      </c>
      <c r="O25" s="33">
        <f t="shared" si="1"/>
        <v>8264.1588747235346</v>
      </c>
    </row>
    <row r="26" spans="1:15" x14ac:dyDescent="0.25">
      <c r="A26" t="s">
        <v>45</v>
      </c>
      <c r="B26" t="s">
        <v>13</v>
      </c>
      <c r="C26">
        <f t="shared" si="2"/>
        <v>2022</v>
      </c>
      <c r="D26" t="s">
        <v>55</v>
      </c>
      <c r="E26" s="22">
        <v>5009000</v>
      </c>
      <c r="F26" s="22">
        <v>1234</v>
      </c>
      <c r="G26" s="32">
        <v>0.05</v>
      </c>
      <c r="H26" s="32">
        <v>0.05</v>
      </c>
      <c r="I26" s="23">
        <f t="shared" si="0"/>
        <v>250450</v>
      </c>
      <c r="J26" s="23">
        <f t="shared" si="0"/>
        <v>61.7</v>
      </c>
      <c r="K26" t="s">
        <v>56</v>
      </c>
      <c r="L26" s="32">
        <v>0.93731287425149701</v>
      </c>
      <c r="M26" s="32">
        <v>0.90668626010286557</v>
      </c>
      <c r="N26" s="22">
        <f t="shared" si="1"/>
        <v>267200</v>
      </c>
      <c r="O26" s="33">
        <f t="shared" si="1"/>
        <v>68.05</v>
      </c>
    </row>
    <row r="27" spans="1:15" x14ac:dyDescent="0.25">
      <c r="A27" t="s">
        <v>57</v>
      </c>
      <c r="B27" t="s">
        <v>13</v>
      </c>
      <c r="C27">
        <f t="shared" si="2"/>
        <v>2022</v>
      </c>
      <c r="D27" t="s">
        <v>55</v>
      </c>
      <c r="E27" s="22">
        <v>420900</v>
      </c>
      <c r="F27" s="22">
        <v>50</v>
      </c>
      <c r="G27" s="32">
        <v>0.25180593242110244</v>
      </c>
      <c r="H27" s="32">
        <v>0.24035364338822826</v>
      </c>
      <c r="I27" s="23">
        <f t="shared" si="0"/>
        <v>105985.11695604202</v>
      </c>
      <c r="J27" s="23">
        <f t="shared" si="0"/>
        <v>12.017682169411414</v>
      </c>
      <c r="K27" t="s">
        <v>56</v>
      </c>
      <c r="L27" s="32">
        <v>0.51659384358584126</v>
      </c>
      <c r="M27" s="32">
        <v>0.51663566852655507</v>
      </c>
      <c r="N27" s="22">
        <f t="shared" si="1"/>
        <v>205161.40149941744</v>
      </c>
      <c r="O27" s="33">
        <f t="shared" si="1"/>
        <v>23.261425607112731</v>
      </c>
    </row>
    <row r="28" spans="1:15" x14ac:dyDescent="0.25">
      <c r="A28" t="s">
        <v>58</v>
      </c>
      <c r="B28" t="s">
        <v>13</v>
      </c>
      <c r="C28">
        <f t="shared" si="2"/>
        <v>2022</v>
      </c>
      <c r="D28" t="s">
        <v>55</v>
      </c>
      <c r="E28" s="22">
        <v>176000</v>
      </c>
      <c r="F28" s="22">
        <v>0</v>
      </c>
      <c r="G28" s="32">
        <v>0.21775683614609564</v>
      </c>
      <c r="H28" s="32">
        <v>0.21775683614609564</v>
      </c>
      <c r="I28" s="23">
        <f t="shared" si="0"/>
        <v>38325.20316171283</v>
      </c>
      <c r="J28" s="23">
        <f t="shared" si="0"/>
        <v>0</v>
      </c>
      <c r="K28" t="s">
        <v>56</v>
      </c>
      <c r="L28" s="32">
        <v>0.64233576642335766</v>
      </c>
      <c r="M28" s="32">
        <v>0</v>
      </c>
      <c r="N28" s="22">
        <f t="shared" si="1"/>
        <v>59665.373104030201</v>
      </c>
      <c r="O28" s="33">
        <f t="shared" si="1"/>
        <v>0</v>
      </c>
    </row>
    <row r="29" spans="1:15" x14ac:dyDescent="0.25">
      <c r="A29" t="s">
        <v>46</v>
      </c>
      <c r="B29" t="s">
        <v>12</v>
      </c>
      <c r="C29">
        <f t="shared" si="2"/>
        <v>2022</v>
      </c>
      <c r="D29" t="s">
        <v>55</v>
      </c>
      <c r="E29" s="22">
        <v>10524000</v>
      </c>
      <c r="F29" s="22">
        <v>790</v>
      </c>
      <c r="G29" s="32">
        <v>0.11797440595188508</v>
      </c>
      <c r="H29" s="32">
        <v>0.14226115978306217</v>
      </c>
      <c r="I29" s="23">
        <f t="shared" si="0"/>
        <v>1241562.6482376386</v>
      </c>
      <c r="J29" s="23">
        <f t="shared" si="0"/>
        <v>112.38631622861911</v>
      </c>
      <c r="K29" t="s">
        <v>56</v>
      </c>
      <c r="L29" s="32">
        <v>1</v>
      </c>
      <c r="M29" s="32">
        <v>1</v>
      </c>
      <c r="N29" s="22">
        <f t="shared" si="1"/>
        <v>1241562.6482376386</v>
      </c>
      <c r="O29" s="33">
        <f t="shared" si="1"/>
        <v>112.38631622861911</v>
      </c>
    </row>
    <row r="30" spans="1:15" x14ac:dyDescent="0.25">
      <c r="A30" t="s">
        <v>47</v>
      </c>
      <c r="B30" t="s">
        <v>13</v>
      </c>
      <c r="C30">
        <f t="shared" si="2"/>
        <v>2022</v>
      </c>
      <c r="D30" t="s">
        <v>55</v>
      </c>
      <c r="E30" s="22">
        <v>6303000</v>
      </c>
      <c r="F30" s="22">
        <v>1450</v>
      </c>
      <c r="G30" s="32">
        <v>0.58026155353045406</v>
      </c>
      <c r="H30" s="32">
        <v>0.38676957001102535</v>
      </c>
      <c r="I30" s="23">
        <f t="shared" si="0"/>
        <v>3657388.571902452</v>
      </c>
      <c r="J30" s="23">
        <f t="shared" si="0"/>
        <v>560.81587651598682</v>
      </c>
      <c r="K30" t="s">
        <v>56</v>
      </c>
      <c r="L30" s="32">
        <v>0.94088669950738912</v>
      </c>
      <c r="M30" s="32">
        <v>0.93548387096774188</v>
      </c>
      <c r="N30" s="22">
        <f t="shared" si="1"/>
        <v>3887172.1471005119</v>
      </c>
      <c r="O30" s="33">
        <f t="shared" si="1"/>
        <v>599.49283351708937</v>
      </c>
    </row>
    <row r="31" spans="1:15" x14ac:dyDescent="0.25">
      <c r="A31" t="s">
        <v>48</v>
      </c>
      <c r="B31" t="s">
        <v>13</v>
      </c>
      <c r="C31">
        <f t="shared" si="2"/>
        <v>2022</v>
      </c>
      <c r="D31" t="s">
        <v>55</v>
      </c>
      <c r="E31" s="22">
        <v>240771000</v>
      </c>
      <c r="F31" s="22">
        <v>22300</v>
      </c>
      <c r="G31" s="32">
        <v>0.26719951655980001</v>
      </c>
      <c r="H31" s="32">
        <v>0.26446154676064948</v>
      </c>
      <c r="I31" s="23">
        <f t="shared" si="0"/>
        <v>64333894.801619612</v>
      </c>
      <c r="J31" s="23">
        <f t="shared" si="0"/>
        <v>5897.4924927624834</v>
      </c>
      <c r="K31" t="s">
        <v>56</v>
      </c>
      <c r="L31" s="32">
        <v>0.897826386894929</v>
      </c>
      <c r="M31" s="32">
        <v>0.91020408163265309</v>
      </c>
      <c r="N31" s="22">
        <f t="shared" si="1"/>
        <v>71655161.555358127</v>
      </c>
      <c r="O31" s="33">
        <f t="shared" si="1"/>
        <v>6479.3078956359122</v>
      </c>
    </row>
    <row r="32" spans="1:15" x14ac:dyDescent="0.25">
      <c r="A32" t="s">
        <v>54</v>
      </c>
      <c r="B32" t="s">
        <v>13</v>
      </c>
      <c r="C32">
        <f t="shared" si="2"/>
        <v>2022</v>
      </c>
      <c r="D32" t="s">
        <v>55</v>
      </c>
      <c r="E32" s="13">
        <v>-1800</v>
      </c>
      <c r="F32" s="13">
        <v>-0.21</v>
      </c>
      <c r="G32" s="35">
        <v>0.25180593242110244</v>
      </c>
      <c r="H32" s="35">
        <v>0.24035364338822826</v>
      </c>
      <c r="I32" s="23">
        <f t="shared" si="0"/>
        <v>-453.25067835798438</v>
      </c>
      <c r="J32" s="23">
        <f t="shared" si="0"/>
        <v>-5.047426511152793E-2</v>
      </c>
      <c r="K32" t="s">
        <v>56</v>
      </c>
      <c r="L32" s="37">
        <v>0.51575931232091687</v>
      </c>
      <c r="M32" s="37">
        <v>0.51219512195121952</v>
      </c>
      <c r="N32" s="13">
        <f t="shared" si="1"/>
        <v>-878.80270414964752</v>
      </c>
      <c r="O32" s="38">
        <f t="shared" si="1"/>
        <v>-9.8544993789173571E-2</v>
      </c>
    </row>
    <row r="33" spans="1:20" x14ac:dyDescent="0.25">
      <c r="A33" t="s">
        <v>51</v>
      </c>
      <c r="B33" t="s">
        <v>13</v>
      </c>
      <c r="C33">
        <f t="shared" si="2"/>
        <v>2022</v>
      </c>
      <c r="D33" t="s">
        <v>55</v>
      </c>
      <c r="E33" s="13">
        <v>161000</v>
      </c>
      <c r="F33" s="13">
        <v>30</v>
      </c>
      <c r="G33" s="35">
        <v>0.58026155353045406</v>
      </c>
      <c r="H33" s="35">
        <v>0.38676957001102535</v>
      </c>
      <c r="I33" s="23">
        <f t="shared" si="0"/>
        <v>93422.110118403099</v>
      </c>
      <c r="J33" s="23">
        <f t="shared" si="0"/>
        <v>11.603087100330761</v>
      </c>
      <c r="K33" t="s">
        <v>56</v>
      </c>
      <c r="L33" s="37">
        <v>0.80904522613065322</v>
      </c>
      <c r="M33" s="37">
        <v>1</v>
      </c>
      <c r="N33" s="13">
        <f t="shared" si="1"/>
        <v>115472.04915256036</v>
      </c>
      <c r="O33" s="38">
        <f t="shared" si="1"/>
        <v>11.603087100330761</v>
      </c>
    </row>
    <row r="34" spans="1:20" x14ac:dyDescent="0.25">
      <c r="A34" t="s">
        <v>54</v>
      </c>
      <c r="B34" t="s">
        <v>13</v>
      </c>
      <c r="C34">
        <v>2020</v>
      </c>
      <c r="D34" t="s">
        <v>55</v>
      </c>
      <c r="E34" s="13">
        <v>33640</v>
      </c>
      <c r="F34" s="13">
        <v>3.99</v>
      </c>
      <c r="G34" s="35">
        <v>0.25180593242110244</v>
      </c>
      <c r="H34" s="35">
        <v>0.24035364338822826</v>
      </c>
      <c r="I34" s="23">
        <f t="shared" si="0"/>
        <v>8470.7515666458858</v>
      </c>
      <c r="J34" s="23">
        <f t="shared" si="0"/>
        <v>0.9590110371190308</v>
      </c>
      <c r="K34" t="s">
        <v>56</v>
      </c>
      <c r="L34" s="37">
        <v>0.51658476658476649</v>
      </c>
      <c r="M34" s="37">
        <v>0.51617076326002587</v>
      </c>
      <c r="N34" s="13">
        <f t="shared" si="1"/>
        <v>16397.602319262194</v>
      </c>
      <c r="O34" s="38">
        <f t="shared" si="1"/>
        <v>1.8579336633910046</v>
      </c>
    </row>
    <row r="35" spans="1:20" x14ac:dyDescent="0.25">
      <c r="A35" t="s">
        <v>51</v>
      </c>
      <c r="B35" t="s">
        <v>13</v>
      </c>
      <c r="C35">
        <v>2019</v>
      </c>
      <c r="D35" t="s">
        <v>55</v>
      </c>
      <c r="E35" s="13">
        <v>164000</v>
      </c>
      <c r="F35" s="13">
        <v>20</v>
      </c>
      <c r="G35" s="35">
        <v>0.58026155353045406</v>
      </c>
      <c r="H35" s="35">
        <v>0.38676957001102535</v>
      </c>
      <c r="I35" s="23">
        <f t="shared" si="0"/>
        <v>95162.894778994465</v>
      </c>
      <c r="J35" s="23">
        <f t="shared" si="0"/>
        <v>7.7353914002205073</v>
      </c>
      <c r="K35" t="s">
        <v>56</v>
      </c>
      <c r="L35" s="37">
        <v>0.90607734806629836</v>
      </c>
      <c r="M35" s="37">
        <v>1</v>
      </c>
      <c r="N35" s="13">
        <f t="shared" si="1"/>
        <v>105027.34118901218</v>
      </c>
      <c r="O35" s="38">
        <f t="shared" si="1"/>
        <v>7.7353914002205073</v>
      </c>
    </row>
    <row r="36" spans="1:20" x14ac:dyDescent="0.25">
      <c r="A36" s="39" t="s">
        <v>51</v>
      </c>
      <c r="B36" s="39" t="s">
        <v>13</v>
      </c>
      <c r="C36" s="39">
        <v>2020</v>
      </c>
      <c r="D36" s="39" t="s">
        <v>55</v>
      </c>
      <c r="E36" s="16">
        <v>6884000</v>
      </c>
      <c r="F36" s="16">
        <v>650</v>
      </c>
      <c r="G36" s="43">
        <v>0.58026155353045406</v>
      </c>
      <c r="H36" s="43">
        <v>0.38676957001102535</v>
      </c>
      <c r="I36" s="41">
        <f t="shared" si="0"/>
        <v>3994520.5345036457</v>
      </c>
      <c r="J36" s="41">
        <f t="shared" si="0"/>
        <v>251.40022050716647</v>
      </c>
      <c r="K36" s="39" t="s">
        <v>56</v>
      </c>
      <c r="L36" s="40">
        <v>0.90998017184401847</v>
      </c>
      <c r="M36" s="40">
        <v>0.91549295774647887</v>
      </c>
      <c r="N36" s="16">
        <f t="shared" si="1"/>
        <v>4389678.6524578854</v>
      </c>
      <c r="O36" s="42">
        <f t="shared" si="1"/>
        <v>274.60639470782797</v>
      </c>
    </row>
    <row r="37" spans="1:20" x14ac:dyDescent="0.25">
      <c r="A37" t="s">
        <v>42</v>
      </c>
      <c r="B37" t="s">
        <v>13</v>
      </c>
      <c r="C37">
        <f t="shared" ref="C37:C45" si="3">C25+1</f>
        <v>2023</v>
      </c>
      <c r="D37" t="s">
        <v>59</v>
      </c>
      <c r="E37" s="22">
        <v>359000000</v>
      </c>
      <c r="F37" s="22">
        <v>96500</v>
      </c>
      <c r="G37" s="32">
        <v>0.26719951655980001</v>
      </c>
      <c r="H37" s="32">
        <v>0.26446154676064948</v>
      </c>
      <c r="I37" s="23">
        <f t="shared" si="0"/>
        <v>95924626.444968209</v>
      </c>
      <c r="J37" s="23">
        <f t="shared" si="0"/>
        <v>25520.539262402675</v>
      </c>
      <c r="K37" t="s">
        <v>25</v>
      </c>
      <c r="L37" s="32">
        <v>0.85603832840003369</v>
      </c>
      <c r="M37" s="32">
        <v>0.87510884438362979</v>
      </c>
      <c r="N37" s="22">
        <f t="shared" si="1"/>
        <v>112056462.03278628</v>
      </c>
      <c r="O37" s="33">
        <f t="shared" si="1"/>
        <v>29162.702932545148</v>
      </c>
    </row>
    <row r="38" spans="1:20" x14ac:dyDescent="0.25">
      <c r="A38" t="s">
        <v>60</v>
      </c>
      <c r="B38" t="s">
        <v>13</v>
      </c>
      <c r="C38">
        <f t="shared" si="3"/>
        <v>2023</v>
      </c>
      <c r="D38" t="s">
        <v>59</v>
      </c>
      <c r="E38" s="22">
        <v>20000000</v>
      </c>
      <c r="F38" s="22">
        <v>3000</v>
      </c>
      <c r="G38" s="32">
        <v>8.4681750747711948E-2</v>
      </c>
      <c r="H38" s="32">
        <v>8.6142040325007524E-2</v>
      </c>
      <c r="I38" s="23">
        <f t="shared" si="0"/>
        <v>1693635.0149542389</v>
      </c>
      <c r="J38" s="23">
        <f t="shared" si="0"/>
        <v>258.42612097502257</v>
      </c>
      <c r="K38" t="s">
        <v>25</v>
      </c>
      <c r="L38" s="32">
        <v>0.92910443318564917</v>
      </c>
      <c r="M38" s="32">
        <v>0.9301765650080257</v>
      </c>
      <c r="N38" s="22">
        <f t="shared" si="1"/>
        <v>1822868.2960291342</v>
      </c>
      <c r="O38" s="33">
        <f t="shared" si="1"/>
        <v>277.824803049938</v>
      </c>
    </row>
    <row r="39" spans="1:20" x14ac:dyDescent="0.25">
      <c r="A39" t="s">
        <v>58</v>
      </c>
      <c r="B39" t="s">
        <v>13</v>
      </c>
      <c r="C39">
        <f t="shared" si="3"/>
        <v>2023</v>
      </c>
      <c r="D39" t="s">
        <v>59</v>
      </c>
      <c r="E39" s="22">
        <v>50000000</v>
      </c>
      <c r="F39" s="22">
        <v>8400</v>
      </c>
      <c r="G39" s="32">
        <v>0.21775683614609564</v>
      </c>
      <c r="H39" s="32">
        <v>0.21775683614609564</v>
      </c>
      <c r="I39" s="23">
        <f t="shared" si="0"/>
        <v>10887841.807304783</v>
      </c>
      <c r="J39" s="23">
        <f t="shared" si="0"/>
        <v>1829.1574236272033</v>
      </c>
      <c r="K39" t="s">
        <v>25</v>
      </c>
      <c r="L39" s="32">
        <v>0.75000021740245804</v>
      </c>
      <c r="M39" s="32">
        <v>0.75000021740245804</v>
      </c>
      <c r="N39" s="22">
        <f t="shared" si="1"/>
        <v>14517118.20166347</v>
      </c>
      <c r="O39" s="33">
        <f t="shared" si="1"/>
        <v>2438.8758578794627</v>
      </c>
    </row>
    <row r="40" spans="1:20" x14ac:dyDescent="0.25">
      <c r="A40" t="s">
        <v>47</v>
      </c>
      <c r="B40" t="s">
        <v>13</v>
      </c>
      <c r="C40">
        <f t="shared" si="3"/>
        <v>2023</v>
      </c>
      <c r="D40" t="s">
        <v>59</v>
      </c>
      <c r="E40" s="22">
        <v>29000000</v>
      </c>
      <c r="F40" s="22">
        <v>8000</v>
      </c>
      <c r="G40" s="44">
        <v>0.58026155353045406</v>
      </c>
      <c r="H40" s="44">
        <v>0.38676957001102535</v>
      </c>
      <c r="I40" s="23">
        <f t="shared" si="0"/>
        <v>16827585.052383166</v>
      </c>
      <c r="J40" s="23">
        <f t="shared" si="0"/>
        <v>3094.1565600882027</v>
      </c>
      <c r="K40" t="s">
        <v>25</v>
      </c>
      <c r="L40" s="32">
        <v>0.71579049996017763</v>
      </c>
      <c r="M40" s="32">
        <v>0.71579049996017763</v>
      </c>
      <c r="N40" s="22">
        <f t="shared" si="1"/>
        <v>23509092.469541512</v>
      </c>
      <c r="O40" s="33">
        <f t="shared" si="1"/>
        <v>4322.7125258861961</v>
      </c>
    </row>
    <row r="41" spans="1:20" x14ac:dyDescent="0.25">
      <c r="A41" t="s">
        <v>61</v>
      </c>
      <c r="B41" t="s">
        <v>13</v>
      </c>
      <c r="C41">
        <f t="shared" si="3"/>
        <v>2023</v>
      </c>
      <c r="D41" t="s">
        <v>59</v>
      </c>
      <c r="E41" s="22">
        <v>165000000</v>
      </c>
      <c r="F41" s="22">
        <v>20000</v>
      </c>
      <c r="G41" s="44">
        <v>0.25180593242110244</v>
      </c>
      <c r="H41" s="44">
        <v>0.24035364338822826</v>
      </c>
      <c r="I41" s="23">
        <f t="shared" si="0"/>
        <v>41547978.849481903</v>
      </c>
      <c r="J41" s="23">
        <f t="shared" si="0"/>
        <v>4807.0728677645648</v>
      </c>
      <c r="K41" t="s">
        <v>25</v>
      </c>
      <c r="L41" s="32">
        <v>0.85008405062485226</v>
      </c>
      <c r="M41" s="32">
        <v>0.85361874958386041</v>
      </c>
      <c r="N41" s="22">
        <f t="shared" si="1"/>
        <v>48875142.19204814</v>
      </c>
      <c r="O41" s="33">
        <f t="shared" si="1"/>
        <v>5631.404968679537</v>
      </c>
    </row>
    <row r="42" spans="1:20" x14ac:dyDescent="0.25">
      <c r="A42" t="s">
        <v>62</v>
      </c>
      <c r="B42" t="s">
        <v>13</v>
      </c>
      <c r="C42">
        <f t="shared" si="3"/>
        <v>2023</v>
      </c>
      <c r="D42" t="s">
        <v>59</v>
      </c>
      <c r="E42" s="22">
        <v>333000000</v>
      </c>
      <c r="F42" s="22">
        <v>1400</v>
      </c>
      <c r="G42" s="44">
        <v>0</v>
      </c>
      <c r="H42" s="44">
        <v>0</v>
      </c>
      <c r="I42" s="23">
        <f t="shared" si="0"/>
        <v>0</v>
      </c>
      <c r="J42" s="23">
        <f t="shared" si="0"/>
        <v>0</v>
      </c>
      <c r="K42" t="s">
        <v>25</v>
      </c>
      <c r="L42" s="32">
        <v>0.85008405062485226</v>
      </c>
      <c r="M42" s="32">
        <v>0.85361874958386041</v>
      </c>
      <c r="N42" s="22">
        <f t="shared" si="1"/>
        <v>0</v>
      </c>
      <c r="O42" s="33">
        <f t="shared" si="1"/>
        <v>0</v>
      </c>
    </row>
    <row r="43" spans="1:20" x14ac:dyDescent="0.25">
      <c r="A43" t="s">
        <v>63</v>
      </c>
      <c r="B43" t="s">
        <v>13</v>
      </c>
      <c r="C43">
        <f t="shared" si="3"/>
        <v>2023</v>
      </c>
      <c r="D43" t="s">
        <v>59</v>
      </c>
      <c r="E43" s="22">
        <v>161000000</v>
      </c>
      <c r="F43" s="22">
        <v>43000</v>
      </c>
      <c r="G43" s="44">
        <v>0.25180593242110244</v>
      </c>
      <c r="H43" s="44">
        <v>0.24035364338822826</v>
      </c>
      <c r="I43" s="23">
        <f t="shared" si="0"/>
        <v>40540755.119797491</v>
      </c>
      <c r="J43" s="23">
        <f t="shared" si="0"/>
        <v>10335.206665693815</v>
      </c>
      <c r="K43" t="s">
        <v>25</v>
      </c>
      <c r="L43" s="32">
        <v>0.85008405062485226</v>
      </c>
      <c r="M43" s="32">
        <v>0.85361874958386041</v>
      </c>
      <c r="N43" s="22">
        <f t="shared" si="1"/>
        <v>47690290.260119699</v>
      </c>
      <c r="O43" s="33">
        <f t="shared" si="1"/>
        <v>12107.520682661005</v>
      </c>
    </row>
    <row r="44" spans="1:20" x14ac:dyDescent="0.25">
      <c r="A44" t="s">
        <v>64</v>
      </c>
      <c r="B44" t="s">
        <v>12</v>
      </c>
      <c r="C44">
        <f t="shared" si="3"/>
        <v>2023</v>
      </c>
      <c r="D44" t="s">
        <v>59</v>
      </c>
      <c r="E44" s="22">
        <v>3000000</v>
      </c>
      <c r="F44" s="22">
        <v>84000</v>
      </c>
      <c r="G44" s="45">
        <v>0.16928342169978303</v>
      </c>
      <c r="H44" s="45">
        <v>0.16286491653798074</v>
      </c>
      <c r="I44" s="23">
        <f t="shared" si="0"/>
        <v>507850.26509934908</v>
      </c>
      <c r="J44" s="23">
        <f t="shared" si="0"/>
        <v>13680.652989190383</v>
      </c>
      <c r="K44" t="s">
        <v>25</v>
      </c>
      <c r="L44" s="32">
        <v>1.1766542747314979</v>
      </c>
      <c r="M44" s="32">
        <v>1.1172823559803668</v>
      </c>
      <c r="N44" s="22">
        <f t="shared" si="1"/>
        <v>431605.33727312216</v>
      </c>
      <c r="O44" s="33">
        <f t="shared" si="1"/>
        <v>12244.579819920456</v>
      </c>
    </row>
    <row r="45" spans="1:20" x14ac:dyDescent="0.25">
      <c r="A45" t="s">
        <v>46</v>
      </c>
      <c r="B45" t="s">
        <v>12</v>
      </c>
      <c r="C45">
        <f t="shared" si="3"/>
        <v>2023</v>
      </c>
      <c r="D45" t="s">
        <v>59</v>
      </c>
      <c r="E45" s="22">
        <v>49000000</v>
      </c>
      <c r="F45" s="22">
        <v>7500</v>
      </c>
      <c r="G45" s="45">
        <v>0.11797440595188508</v>
      </c>
      <c r="H45" s="45">
        <v>0.14226115978306217</v>
      </c>
      <c r="I45" s="23">
        <f t="shared" si="0"/>
        <v>5780745.8916423684</v>
      </c>
      <c r="J45" s="23">
        <f t="shared" si="0"/>
        <v>1066.9586983729662</v>
      </c>
      <c r="K45" t="s">
        <v>25</v>
      </c>
      <c r="L45" s="32">
        <v>1</v>
      </c>
      <c r="M45" s="32">
        <v>1</v>
      </c>
      <c r="N45" s="22">
        <f t="shared" si="1"/>
        <v>5780745.8916423684</v>
      </c>
      <c r="O45" s="33">
        <f t="shared" si="1"/>
        <v>1066.9586983729662</v>
      </c>
      <c r="Q45" s="49" t="s">
        <v>73</v>
      </c>
      <c r="R45" s="49"/>
      <c r="S45" s="49"/>
      <c r="T45" s="49"/>
    </row>
    <row r="46" spans="1:20" ht="45" x14ac:dyDescent="0.25">
      <c r="A46" s="39" t="s">
        <v>65</v>
      </c>
      <c r="B46" s="39" t="s">
        <v>12</v>
      </c>
      <c r="C46" s="39">
        <f>C45</f>
        <v>2023</v>
      </c>
      <c r="D46" s="39" t="s">
        <v>59</v>
      </c>
      <c r="E46" s="16">
        <v>15000000</v>
      </c>
      <c r="F46" s="16">
        <v>2000</v>
      </c>
      <c r="G46" s="40">
        <v>0</v>
      </c>
      <c r="H46" s="40">
        <v>0</v>
      </c>
      <c r="I46" s="41">
        <f t="shared" si="0"/>
        <v>0</v>
      </c>
      <c r="J46" s="41">
        <f t="shared" si="0"/>
        <v>0</v>
      </c>
      <c r="K46" s="39" t="s">
        <v>25</v>
      </c>
      <c r="L46" s="40">
        <v>1</v>
      </c>
      <c r="M46" s="40">
        <v>1</v>
      </c>
      <c r="N46" s="16">
        <f t="shared" si="1"/>
        <v>0</v>
      </c>
      <c r="O46" s="42">
        <f t="shared" si="1"/>
        <v>0</v>
      </c>
      <c r="Q46" s="49" t="s">
        <v>74</v>
      </c>
      <c r="R46" s="49" t="s">
        <v>76</v>
      </c>
      <c r="S46" s="59" t="s">
        <v>90</v>
      </c>
      <c r="T46" s="59" t="s">
        <v>91</v>
      </c>
    </row>
    <row r="47" spans="1:20" x14ac:dyDescent="0.25">
      <c r="A47" t="s">
        <v>42</v>
      </c>
      <c r="B47" t="s">
        <v>13</v>
      </c>
      <c r="C47">
        <f t="shared" ref="C47:C56" si="4">C37+1</f>
        <v>2024</v>
      </c>
      <c r="D47" t="s">
        <v>59</v>
      </c>
      <c r="E47" s="22">
        <v>560000000</v>
      </c>
      <c r="F47" s="22">
        <v>127900</v>
      </c>
      <c r="G47" s="35">
        <v>0.26719951655980001</v>
      </c>
      <c r="H47" s="35">
        <v>0.26446154676064948</v>
      </c>
      <c r="I47" s="23">
        <f t="shared" si="0"/>
        <v>149631729.27348801</v>
      </c>
      <c r="J47" s="23">
        <f t="shared" si="0"/>
        <v>33824.631830687067</v>
      </c>
      <c r="K47" t="s">
        <v>25</v>
      </c>
      <c r="L47" s="32">
        <v>0.85603832840003369</v>
      </c>
      <c r="M47" s="32">
        <v>0.87510884438362979</v>
      </c>
      <c r="N47" s="48">
        <f t="shared" si="1"/>
        <v>174795595.37147722</v>
      </c>
      <c r="O47" s="48">
        <f t="shared" si="1"/>
        <v>38651.914042202319</v>
      </c>
      <c r="Q47" s="60">
        <v>0.9</v>
      </c>
      <c r="R47" s="49" t="s">
        <v>161</v>
      </c>
      <c r="S47" s="55">
        <f>N47*$Q47</f>
        <v>157316035.83432949</v>
      </c>
      <c r="T47" s="55">
        <f>O47*$Q47</f>
        <v>34786.722637982086</v>
      </c>
    </row>
    <row r="48" spans="1:20" x14ac:dyDescent="0.25">
      <c r="A48" t="s">
        <v>60</v>
      </c>
      <c r="B48" t="s">
        <v>13</v>
      </c>
      <c r="C48">
        <f t="shared" si="4"/>
        <v>2024</v>
      </c>
      <c r="D48" t="s">
        <v>59</v>
      </c>
      <c r="E48" s="22">
        <v>65000000</v>
      </c>
      <c r="F48" s="22">
        <v>9000</v>
      </c>
      <c r="G48" s="35">
        <v>8.4681750747711948E-2</v>
      </c>
      <c r="H48" s="35">
        <v>8.6142040325007524E-2</v>
      </c>
      <c r="I48" s="23">
        <f t="shared" si="0"/>
        <v>5504313.7986012762</v>
      </c>
      <c r="J48" s="23">
        <f t="shared" si="0"/>
        <v>775.27836292506777</v>
      </c>
      <c r="K48" t="s">
        <v>25</v>
      </c>
      <c r="L48" s="32">
        <v>0.92910443318564917</v>
      </c>
      <c r="M48" s="32">
        <v>0.9301765650080257</v>
      </c>
      <c r="N48" s="48">
        <f t="shared" si="1"/>
        <v>5924321.962094686</v>
      </c>
      <c r="O48" s="48">
        <f t="shared" si="1"/>
        <v>833.47440914981394</v>
      </c>
      <c r="Q48" s="60">
        <v>0.7</v>
      </c>
      <c r="R48" s="49" t="s">
        <v>77</v>
      </c>
      <c r="S48" s="55">
        <f t="shared" ref="S48:T53" si="5">N48*$Q48</f>
        <v>4147025.3734662798</v>
      </c>
      <c r="T48" s="55">
        <f t="shared" si="5"/>
        <v>583.43208640486966</v>
      </c>
    </row>
    <row r="49" spans="1:20" x14ac:dyDescent="0.25">
      <c r="A49" t="s">
        <v>58</v>
      </c>
      <c r="B49" t="s">
        <v>13</v>
      </c>
      <c r="C49">
        <f t="shared" si="4"/>
        <v>2024</v>
      </c>
      <c r="D49" t="s">
        <v>59</v>
      </c>
      <c r="E49" s="22">
        <v>54000000</v>
      </c>
      <c r="F49" s="22">
        <v>8400</v>
      </c>
      <c r="G49" s="35">
        <v>0.21775683614609564</v>
      </c>
      <c r="H49" s="35">
        <v>0.21775683614609564</v>
      </c>
      <c r="I49" s="23">
        <f t="shared" si="0"/>
        <v>11758869.151889164</v>
      </c>
      <c r="J49" s="23">
        <f t="shared" si="0"/>
        <v>1829.1574236272033</v>
      </c>
      <c r="K49" t="s">
        <v>25</v>
      </c>
      <c r="L49" s="32">
        <v>0.75000021740245804</v>
      </c>
      <c r="M49" s="32">
        <v>0.75000021740245804</v>
      </c>
      <c r="N49" s="48">
        <f t="shared" si="1"/>
        <v>15678487.657796545</v>
      </c>
      <c r="O49" s="48">
        <f t="shared" si="1"/>
        <v>2438.8758578794627</v>
      </c>
      <c r="Q49" s="60">
        <v>0.9</v>
      </c>
      <c r="R49" s="49" t="s">
        <v>161</v>
      </c>
      <c r="S49" s="55">
        <f t="shared" si="5"/>
        <v>14110638.892016891</v>
      </c>
      <c r="T49" s="55">
        <f t="shared" si="5"/>
        <v>2194.9882720915166</v>
      </c>
    </row>
    <row r="50" spans="1:20" x14ac:dyDescent="0.25">
      <c r="A50" t="s">
        <v>47</v>
      </c>
      <c r="B50" t="s">
        <v>13</v>
      </c>
      <c r="C50">
        <f t="shared" si="4"/>
        <v>2024</v>
      </c>
      <c r="D50" t="s">
        <v>59</v>
      </c>
      <c r="E50" s="22">
        <v>96000000</v>
      </c>
      <c r="F50" s="22">
        <v>25100</v>
      </c>
      <c r="G50" s="35">
        <v>0.58026155353045406</v>
      </c>
      <c r="H50" s="35">
        <v>0.38676957001102535</v>
      </c>
      <c r="I50" s="23">
        <f t="shared" si="0"/>
        <v>55705109.138923593</v>
      </c>
      <c r="J50" s="23">
        <f t="shared" si="0"/>
        <v>9707.9162072767358</v>
      </c>
      <c r="K50" t="s">
        <v>25</v>
      </c>
      <c r="L50" s="32">
        <v>0.71579049996017763</v>
      </c>
      <c r="M50" s="32">
        <v>0.71579049996017763</v>
      </c>
      <c r="N50" s="48">
        <f t="shared" si="1"/>
        <v>77823202.657792598</v>
      </c>
      <c r="O50" s="48">
        <f t="shared" si="1"/>
        <v>13562.510549967941</v>
      </c>
      <c r="Q50" s="60">
        <v>0.9</v>
      </c>
      <c r="R50" s="49" t="s">
        <v>78</v>
      </c>
      <c r="S50" s="55">
        <f t="shared" si="5"/>
        <v>70040882.392013341</v>
      </c>
      <c r="T50" s="55">
        <f t="shared" si="5"/>
        <v>12206.259494971147</v>
      </c>
    </row>
    <row r="51" spans="1:20" x14ac:dyDescent="0.25">
      <c r="A51" t="s">
        <v>61</v>
      </c>
      <c r="B51" t="s">
        <v>13</v>
      </c>
      <c r="C51">
        <f t="shared" si="4"/>
        <v>2024</v>
      </c>
      <c r="D51" t="s">
        <v>59</v>
      </c>
      <c r="E51" s="22">
        <v>165000000</v>
      </c>
      <c r="F51" s="22">
        <v>22000</v>
      </c>
      <c r="G51" s="35">
        <v>0.25180593242110244</v>
      </c>
      <c r="H51" s="35">
        <v>0.24035364338822826</v>
      </c>
      <c r="I51" s="23">
        <f t="shared" si="0"/>
        <v>41547978.849481903</v>
      </c>
      <c r="J51" s="23">
        <f t="shared" si="0"/>
        <v>5287.7801545410221</v>
      </c>
      <c r="K51" t="s">
        <v>25</v>
      </c>
      <c r="L51" s="32">
        <v>0.85008405062485226</v>
      </c>
      <c r="M51" s="32">
        <v>0.85361874958386041</v>
      </c>
      <c r="N51" s="48">
        <f t="shared" si="1"/>
        <v>48875142.19204814</v>
      </c>
      <c r="O51" s="48">
        <f t="shared" si="1"/>
        <v>6194.5454655474914</v>
      </c>
      <c r="Q51" s="60">
        <v>0</v>
      </c>
      <c r="R51" s="49"/>
      <c r="S51" s="55">
        <f t="shared" si="5"/>
        <v>0</v>
      </c>
      <c r="T51" s="55">
        <f t="shared" si="5"/>
        <v>0</v>
      </c>
    </row>
    <row r="52" spans="1:20" x14ac:dyDescent="0.25">
      <c r="A52" t="s">
        <v>62</v>
      </c>
      <c r="B52" t="s">
        <v>13</v>
      </c>
      <c r="C52">
        <f t="shared" si="4"/>
        <v>2024</v>
      </c>
      <c r="D52" t="s">
        <v>59</v>
      </c>
      <c r="E52" s="22">
        <v>333000000</v>
      </c>
      <c r="F52" s="22">
        <v>1300</v>
      </c>
      <c r="G52" s="35">
        <v>0</v>
      </c>
      <c r="H52" s="35">
        <v>0</v>
      </c>
      <c r="I52" s="23">
        <f t="shared" si="0"/>
        <v>0</v>
      </c>
      <c r="J52" s="23">
        <f t="shared" si="0"/>
        <v>0</v>
      </c>
      <c r="K52" t="s">
        <v>25</v>
      </c>
      <c r="L52" s="32">
        <v>0.85008405062485226</v>
      </c>
      <c r="M52" s="32">
        <v>0.85361874958386041</v>
      </c>
      <c r="N52" s="48">
        <f t="shared" si="1"/>
        <v>0</v>
      </c>
      <c r="O52" s="48">
        <f t="shared" si="1"/>
        <v>0</v>
      </c>
      <c r="Q52" s="60">
        <v>0</v>
      </c>
      <c r="R52" s="49"/>
      <c r="S52" s="55">
        <f t="shared" si="5"/>
        <v>0</v>
      </c>
      <c r="T52" s="55">
        <f t="shared" si="5"/>
        <v>0</v>
      </c>
    </row>
    <row r="53" spans="1:20" ht="15.75" thickBot="1" x14ac:dyDescent="0.3">
      <c r="A53" t="s">
        <v>63</v>
      </c>
      <c r="B53" t="s">
        <v>13</v>
      </c>
      <c r="C53">
        <f t="shared" si="4"/>
        <v>2024</v>
      </c>
      <c r="D53" t="s">
        <v>59</v>
      </c>
      <c r="E53" s="22">
        <v>181000000</v>
      </c>
      <c r="F53" s="22">
        <v>45400</v>
      </c>
      <c r="G53" s="35">
        <v>0.25180593242110244</v>
      </c>
      <c r="H53" s="35">
        <v>0.24035364338822826</v>
      </c>
      <c r="I53" s="23">
        <f t="shared" si="0"/>
        <v>45576873.768219545</v>
      </c>
      <c r="J53" s="23">
        <f t="shared" si="0"/>
        <v>10912.055409825563</v>
      </c>
      <c r="K53" t="s">
        <v>25</v>
      </c>
      <c r="L53" s="32">
        <v>0.85008405062485226</v>
      </c>
      <c r="M53" s="32">
        <v>0.85361874958386041</v>
      </c>
      <c r="N53" s="48">
        <f t="shared" si="1"/>
        <v>53614549.919761904</v>
      </c>
      <c r="O53" s="48">
        <f t="shared" si="1"/>
        <v>12783.28927890255</v>
      </c>
      <c r="Q53" s="60">
        <v>0.7</v>
      </c>
      <c r="R53" s="49" t="s">
        <v>79</v>
      </c>
      <c r="S53" s="55">
        <f t="shared" si="5"/>
        <v>37530184.943833329</v>
      </c>
      <c r="T53" s="55">
        <f t="shared" si="5"/>
        <v>8948.3024952317846</v>
      </c>
    </row>
    <row r="54" spans="1:20" x14ac:dyDescent="0.25">
      <c r="A54" t="s">
        <v>64</v>
      </c>
      <c r="B54" t="s">
        <v>12</v>
      </c>
      <c r="C54">
        <f t="shared" si="4"/>
        <v>2024</v>
      </c>
      <c r="D54" t="s">
        <v>59</v>
      </c>
      <c r="E54" s="22">
        <v>7000000</v>
      </c>
      <c r="F54" s="22">
        <v>123000</v>
      </c>
      <c r="G54" s="35">
        <v>0.16928342169978303</v>
      </c>
      <c r="H54" s="35">
        <v>0.16286491653798074</v>
      </c>
      <c r="I54" s="23">
        <f t="shared" si="0"/>
        <v>1184983.9518984812</v>
      </c>
      <c r="J54" s="23">
        <f t="shared" si="0"/>
        <v>20032.384734171632</v>
      </c>
      <c r="K54" t="s">
        <v>25</v>
      </c>
      <c r="L54" s="32">
        <v>1.1766542747314979</v>
      </c>
      <c r="M54" s="32">
        <v>1.1172823559803668</v>
      </c>
      <c r="N54" s="33">
        <f t="shared" si="1"/>
        <v>1007079.1203039518</v>
      </c>
      <c r="O54" s="33">
        <f t="shared" si="1"/>
        <v>17929.563307740667</v>
      </c>
      <c r="Q54" s="49"/>
      <c r="R54" s="61"/>
      <c r="S54" s="62" t="s">
        <v>81</v>
      </c>
      <c r="T54" s="63" t="s">
        <v>92</v>
      </c>
    </row>
    <row r="55" spans="1:20" ht="15.75" thickBot="1" x14ac:dyDescent="0.3">
      <c r="A55" t="s">
        <v>46</v>
      </c>
      <c r="B55" t="s">
        <v>12</v>
      </c>
      <c r="C55">
        <f t="shared" si="4"/>
        <v>2024</v>
      </c>
      <c r="D55" t="s">
        <v>59</v>
      </c>
      <c r="E55" s="22">
        <v>97000000</v>
      </c>
      <c r="F55" s="22">
        <v>14500</v>
      </c>
      <c r="G55" s="35">
        <v>0.11797440595188508</v>
      </c>
      <c r="H55" s="35">
        <v>0.14226115978306217</v>
      </c>
      <c r="I55" s="23">
        <f t="shared" si="0"/>
        <v>11443517.377332853</v>
      </c>
      <c r="J55" s="23">
        <f t="shared" si="0"/>
        <v>2062.7868168544014</v>
      </c>
      <c r="K55" t="s">
        <v>25</v>
      </c>
      <c r="L55" s="32">
        <v>1</v>
      </c>
      <c r="M55" s="32">
        <v>1</v>
      </c>
      <c r="N55" s="33">
        <f t="shared" si="1"/>
        <v>11443517.377332853</v>
      </c>
      <c r="O55" s="33">
        <f t="shared" si="1"/>
        <v>2062.7868168544014</v>
      </c>
      <c r="Q55" s="49"/>
      <c r="R55" s="64" t="s">
        <v>80</v>
      </c>
      <c r="S55" s="65">
        <f>SUM(S47:S53)</f>
        <v>283144767.43565935</v>
      </c>
      <c r="T55" s="66">
        <f>SUM(T47:T53)*12</f>
        <v>704636.45984017698</v>
      </c>
    </row>
    <row r="56" spans="1:20" x14ac:dyDescent="0.25">
      <c r="A56" t="s">
        <v>65</v>
      </c>
      <c r="B56" t="s">
        <v>12</v>
      </c>
      <c r="C56">
        <f t="shared" si="4"/>
        <v>2024</v>
      </c>
      <c r="D56" t="s">
        <v>59</v>
      </c>
      <c r="E56" s="22">
        <v>16000000</v>
      </c>
      <c r="F56" s="22">
        <v>2000</v>
      </c>
      <c r="G56" s="35">
        <v>0</v>
      </c>
      <c r="H56" s="35">
        <v>0</v>
      </c>
      <c r="I56" s="23">
        <f t="shared" si="0"/>
        <v>0</v>
      </c>
      <c r="J56" s="23">
        <f t="shared" si="0"/>
        <v>0</v>
      </c>
      <c r="K56" t="s">
        <v>25</v>
      </c>
      <c r="L56" s="32">
        <v>1</v>
      </c>
      <c r="M56" s="32">
        <v>1</v>
      </c>
      <c r="N56" s="33">
        <f t="shared" si="1"/>
        <v>0</v>
      </c>
      <c r="O56" s="33">
        <f t="shared" si="1"/>
        <v>0</v>
      </c>
    </row>
    <row r="57" spans="1:20" x14ac:dyDescent="0.25">
      <c r="R57" t="s">
        <v>162</v>
      </c>
    </row>
    <row r="58" spans="1:20" x14ac:dyDescent="0.25">
      <c r="A58" t="s">
        <v>66</v>
      </c>
      <c r="M58" s="54"/>
      <c r="N58" s="54"/>
      <c r="O58" s="54"/>
    </row>
    <row r="59" spans="1:20" x14ac:dyDescent="0.25">
      <c r="A59" s="46" t="s">
        <v>67</v>
      </c>
      <c r="L59" s="47"/>
      <c r="M59" s="49"/>
      <c r="N59" s="49"/>
      <c r="O59" s="52" t="s">
        <v>70</v>
      </c>
    </row>
    <row r="60" spans="1:20" x14ac:dyDescent="0.25">
      <c r="M60" s="49"/>
      <c r="N60" s="49"/>
      <c r="O60" s="52" t="s">
        <v>69</v>
      </c>
    </row>
    <row r="61" spans="1:20" x14ac:dyDescent="0.25">
      <c r="N61" s="50" t="s">
        <v>81</v>
      </c>
      <c r="O61" s="51" t="s">
        <v>89</v>
      </c>
    </row>
    <row r="62" spans="1:20" x14ac:dyDescent="0.25">
      <c r="N62" s="55">
        <f>SUM(N47:N53)</f>
        <v>376711299.76097107</v>
      </c>
      <c r="O62" s="55">
        <f>SUM(O47:O53)</f>
        <v>74464.609603649587</v>
      </c>
    </row>
    <row r="63" spans="1:20" x14ac:dyDescent="0.25">
      <c r="F63" s="47"/>
      <c r="G63" s="47"/>
      <c r="H63" s="47"/>
      <c r="I63" s="47"/>
      <c r="J63" s="47"/>
      <c r="K63" s="47"/>
      <c r="L63" s="47"/>
      <c r="M63" s="47"/>
      <c r="N63" s="52" t="s">
        <v>71</v>
      </c>
      <c r="O63" s="53"/>
    </row>
    <row r="64" spans="1:20" x14ac:dyDescent="0.25">
      <c r="F64" s="47"/>
      <c r="G64" s="47"/>
      <c r="H64" s="47"/>
      <c r="I64" s="47"/>
      <c r="J64" s="47"/>
      <c r="K64" s="47"/>
      <c r="L64" s="47"/>
      <c r="M64" s="47"/>
      <c r="N64" s="52" t="s">
        <v>72</v>
      </c>
    </row>
  </sheetData>
  <mergeCells count="5">
    <mergeCell ref="E11:F11"/>
    <mergeCell ref="G11:H11"/>
    <mergeCell ref="I11:J11"/>
    <mergeCell ref="K11:M11"/>
    <mergeCell ref="N11:O11"/>
  </mergeCells>
  <hyperlinks>
    <hyperlink ref="A59" r:id="rId1" xr:uid="{7D2C906D-998B-42B1-A90A-AF6B8D24589B}"/>
  </hyperlinks>
  <pageMargins left="0.7" right="0.7" top="0.75" bottom="0.75" header="0.3" footer="0.3"/>
  <pageSetup orientation="portrait"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A548C4-B38F-4529-A910-4A9B205D5EE4}">
  <dimension ref="A1:Q45"/>
  <sheetViews>
    <sheetView showGridLines="0" workbookViewId="0"/>
  </sheetViews>
  <sheetFormatPr defaultRowHeight="15" x14ac:dyDescent="0.25"/>
  <cols>
    <col min="2" max="2" width="31.85546875" customWidth="1"/>
    <col min="3" max="6" width="21.7109375" customWidth="1"/>
    <col min="8" max="8" width="19.7109375" customWidth="1"/>
    <col min="9" max="10" width="34.5703125" customWidth="1"/>
    <col min="11" max="11" width="4.140625" customWidth="1"/>
  </cols>
  <sheetData>
    <row r="1" spans="1:6" ht="18.75" x14ac:dyDescent="0.3">
      <c r="A1" s="25" t="s">
        <v>22</v>
      </c>
      <c r="B1" s="24"/>
      <c r="C1" s="24"/>
      <c r="D1" s="24"/>
      <c r="E1" s="24"/>
    </row>
    <row r="3" spans="1:6" x14ac:dyDescent="0.25">
      <c r="E3" s="1" t="s">
        <v>0</v>
      </c>
      <c r="F3" s="2" t="s">
        <v>1</v>
      </c>
    </row>
    <row r="4" spans="1:6" x14ac:dyDescent="0.25">
      <c r="E4" s="1" t="s">
        <v>2</v>
      </c>
      <c r="F4" s="2">
        <v>3</v>
      </c>
    </row>
    <row r="5" spans="1:6" x14ac:dyDescent="0.25">
      <c r="E5" s="1" t="s">
        <v>3</v>
      </c>
      <c r="F5" s="3">
        <v>1</v>
      </c>
    </row>
    <row r="6" spans="1:6" x14ac:dyDescent="0.25">
      <c r="E6" s="1" t="s">
        <v>4</v>
      </c>
      <c r="F6" s="3" t="s">
        <v>5</v>
      </c>
    </row>
    <row r="7" spans="1:6" x14ac:dyDescent="0.25">
      <c r="E7" s="1" t="s">
        <v>6</v>
      </c>
      <c r="F7" s="4"/>
    </row>
    <row r="8" spans="1:6" x14ac:dyDescent="0.25">
      <c r="E8" s="1"/>
      <c r="F8" s="5"/>
    </row>
    <row r="9" spans="1:6" x14ac:dyDescent="0.25">
      <c r="E9" s="1" t="s">
        <v>7</v>
      </c>
      <c r="F9" s="4" t="s">
        <v>8</v>
      </c>
    </row>
    <row r="11" spans="1:6" x14ac:dyDescent="0.25">
      <c r="C11" s="209" t="s">
        <v>9</v>
      </c>
      <c r="D11" s="209"/>
      <c r="E11" s="209">
        <v>3</v>
      </c>
      <c r="F11" s="209"/>
    </row>
    <row r="12" spans="1:6" x14ac:dyDescent="0.25">
      <c r="A12" s="7" t="s">
        <v>10</v>
      </c>
      <c r="B12" s="7" t="s">
        <v>11</v>
      </c>
      <c r="C12" s="8" t="s">
        <v>12</v>
      </c>
      <c r="D12" s="8" t="s">
        <v>13</v>
      </c>
      <c r="E12" s="8" t="s">
        <v>12</v>
      </c>
      <c r="F12" s="8" t="s">
        <v>13</v>
      </c>
    </row>
    <row r="13" spans="1:6" x14ac:dyDescent="0.25">
      <c r="A13" s="9">
        <v>2006</v>
      </c>
      <c r="B13" s="203" t="s">
        <v>14</v>
      </c>
      <c r="C13" s="10">
        <v>56009982.705436945</v>
      </c>
      <c r="D13" s="10">
        <v>0</v>
      </c>
      <c r="E13" s="10">
        <v>0</v>
      </c>
      <c r="F13" s="11">
        <v>0</v>
      </c>
    </row>
    <row r="14" spans="1:6" x14ac:dyDescent="0.25">
      <c r="A14" s="12">
        <v>2007</v>
      </c>
      <c r="B14" s="210"/>
      <c r="C14" s="13">
        <v>141817834.97099096</v>
      </c>
      <c r="D14" s="13">
        <v>184100000</v>
      </c>
      <c r="E14" s="13">
        <v>0</v>
      </c>
      <c r="F14" s="14">
        <v>0</v>
      </c>
    </row>
    <row r="15" spans="1:6" x14ac:dyDescent="0.25">
      <c r="A15" s="12">
        <v>2008</v>
      </c>
      <c r="B15" s="210"/>
      <c r="C15" s="13">
        <v>51676040.408758491</v>
      </c>
      <c r="D15" s="13">
        <v>146539722.84082538</v>
      </c>
      <c r="E15" s="13">
        <v>211014.39999999999</v>
      </c>
      <c r="F15" s="14">
        <v>0</v>
      </c>
    </row>
    <row r="16" spans="1:6" x14ac:dyDescent="0.25">
      <c r="A16" s="12">
        <v>2009</v>
      </c>
      <c r="B16" s="210"/>
      <c r="C16" s="13">
        <v>33001350.468745407</v>
      </c>
      <c r="D16" s="13">
        <v>153856346.90637261</v>
      </c>
      <c r="E16" s="13">
        <v>10373.016289605044</v>
      </c>
      <c r="F16" s="14">
        <v>20631141.108118165</v>
      </c>
    </row>
    <row r="17" spans="1:17" x14ac:dyDescent="0.25">
      <c r="A17" s="15">
        <v>2010</v>
      </c>
      <c r="B17" s="211"/>
      <c r="C17" s="16">
        <v>53200754.841990821</v>
      </c>
      <c r="D17" s="16">
        <v>323302362.21554613</v>
      </c>
      <c r="E17" s="16">
        <v>16296.678674704204</v>
      </c>
      <c r="F17" s="17">
        <v>36128895.050005928</v>
      </c>
    </row>
    <row r="18" spans="1:17" x14ac:dyDescent="0.25">
      <c r="A18" s="9">
        <v>2011</v>
      </c>
      <c r="B18" s="203" t="s">
        <v>15</v>
      </c>
      <c r="C18" s="10">
        <v>28211826</v>
      </c>
      <c r="D18" s="10">
        <v>261151489</v>
      </c>
      <c r="E18" s="10">
        <v>1924</v>
      </c>
      <c r="F18" s="11">
        <v>663479</v>
      </c>
    </row>
    <row r="19" spans="1:17" x14ac:dyDescent="0.25">
      <c r="A19" s="12">
        <v>2012</v>
      </c>
      <c r="B19" s="210"/>
      <c r="C19" s="13">
        <v>15661709</v>
      </c>
      <c r="D19" s="13">
        <v>132326668</v>
      </c>
      <c r="E19" s="13">
        <v>168943</v>
      </c>
      <c r="F19" s="14">
        <v>312230</v>
      </c>
    </row>
    <row r="20" spans="1:17" x14ac:dyDescent="0.25">
      <c r="A20" s="12">
        <v>2013</v>
      </c>
      <c r="B20" s="210"/>
      <c r="C20" s="13">
        <v>17326255</v>
      </c>
      <c r="D20" s="13">
        <v>167087027</v>
      </c>
      <c r="E20" s="13">
        <v>239477</v>
      </c>
      <c r="F20" s="14">
        <v>663704</v>
      </c>
    </row>
    <row r="21" spans="1:17" x14ac:dyDescent="0.25">
      <c r="A21" s="15">
        <v>2014</v>
      </c>
      <c r="B21" s="211"/>
      <c r="C21" s="16">
        <v>28445835</v>
      </c>
      <c r="D21" s="16">
        <v>273189243</v>
      </c>
      <c r="E21" s="16">
        <v>896</v>
      </c>
      <c r="F21" s="17">
        <v>319</v>
      </c>
    </row>
    <row r="22" spans="1:17" x14ac:dyDescent="0.25">
      <c r="A22" s="9">
        <v>2015</v>
      </c>
      <c r="B22" s="203" t="s">
        <v>16</v>
      </c>
      <c r="C22" s="10">
        <v>31680379.440432739</v>
      </c>
      <c r="D22" s="10">
        <v>374016196.11112803</v>
      </c>
      <c r="E22" s="10">
        <v>0</v>
      </c>
      <c r="F22" s="11">
        <v>0</v>
      </c>
    </row>
    <row r="23" spans="1:17" x14ac:dyDescent="0.25">
      <c r="A23" s="12">
        <v>2016</v>
      </c>
      <c r="B23" s="210"/>
      <c r="C23" s="13">
        <v>82342285.557314575</v>
      </c>
      <c r="D23" s="13">
        <v>316512380.94125926</v>
      </c>
      <c r="E23" s="13">
        <v>0</v>
      </c>
      <c r="F23" s="14">
        <v>0</v>
      </c>
    </row>
    <row r="24" spans="1:17" x14ac:dyDescent="0.25">
      <c r="A24" s="15">
        <v>2017</v>
      </c>
      <c r="B24" s="211"/>
      <c r="C24" s="16">
        <v>149064369.14869386</v>
      </c>
      <c r="D24" s="16">
        <v>300564279.73521042</v>
      </c>
      <c r="E24" s="16">
        <v>0</v>
      </c>
      <c r="F24" s="17">
        <v>0</v>
      </c>
    </row>
    <row r="25" spans="1:17" x14ac:dyDescent="0.25">
      <c r="A25" s="18">
        <v>2018</v>
      </c>
      <c r="B25" s="19" t="s">
        <v>17</v>
      </c>
      <c r="C25" s="20">
        <v>31039384.2019988</v>
      </c>
      <c r="D25" s="20">
        <v>297081617.15562254</v>
      </c>
      <c r="E25" s="20">
        <v>0</v>
      </c>
      <c r="F25" s="21">
        <v>0</v>
      </c>
    </row>
    <row r="26" spans="1:17" x14ac:dyDescent="0.25">
      <c r="A26" s="9">
        <v>2019</v>
      </c>
      <c r="B26" s="203" t="s">
        <v>18</v>
      </c>
      <c r="C26" s="10">
        <v>12164897.63486054</v>
      </c>
      <c r="D26" s="10">
        <v>408678645.00746018</v>
      </c>
      <c r="E26" s="10">
        <v>0</v>
      </c>
      <c r="F26" s="11">
        <v>0</v>
      </c>
    </row>
    <row r="27" spans="1:17" x14ac:dyDescent="0.25">
      <c r="A27" s="15">
        <v>2020</v>
      </c>
      <c r="B27" s="204"/>
      <c r="C27" s="16">
        <v>1156149.1783284738</v>
      </c>
      <c r="D27" s="16">
        <v>329831555.74456757</v>
      </c>
      <c r="E27" s="16">
        <v>0</v>
      </c>
      <c r="F27" s="17">
        <v>0</v>
      </c>
    </row>
    <row r="28" spans="1:17" x14ac:dyDescent="0.25">
      <c r="A28" s="9">
        <v>2021</v>
      </c>
      <c r="B28" s="203" t="s">
        <v>19</v>
      </c>
      <c r="C28" s="10">
        <v>1713319.4238047127</v>
      </c>
      <c r="D28" s="10">
        <v>425428684.2450633</v>
      </c>
      <c r="E28" s="10">
        <v>0</v>
      </c>
      <c r="F28" s="11">
        <v>0</v>
      </c>
      <c r="H28" s="49"/>
      <c r="I28" s="67" t="s">
        <v>82</v>
      </c>
      <c r="J28" s="50"/>
      <c r="K28" s="49"/>
      <c r="L28" s="49"/>
      <c r="M28" s="49"/>
      <c r="N28" s="49"/>
      <c r="O28" s="49"/>
      <c r="P28" s="49"/>
      <c r="Q28" s="49"/>
    </row>
    <row r="29" spans="1:17" x14ac:dyDescent="0.25">
      <c r="A29" s="15">
        <v>2022</v>
      </c>
      <c r="B29" s="204"/>
      <c r="C29" s="16">
        <v>1241562.6482376386</v>
      </c>
      <c r="D29" s="16">
        <v>157506231.24496314</v>
      </c>
      <c r="E29" s="16">
        <v>0</v>
      </c>
      <c r="F29" s="17">
        <v>0</v>
      </c>
      <c r="H29" s="49"/>
      <c r="I29" s="50"/>
      <c r="J29" s="50"/>
      <c r="K29" s="49"/>
      <c r="L29" s="49" t="s">
        <v>75</v>
      </c>
      <c r="M29" s="49"/>
      <c r="N29" s="49"/>
      <c r="O29" s="49"/>
      <c r="P29" s="49"/>
      <c r="Q29" s="49"/>
    </row>
    <row r="30" spans="1:17" x14ac:dyDescent="0.25">
      <c r="A30" s="9">
        <v>2023</v>
      </c>
      <c r="B30" s="205" t="s">
        <v>20</v>
      </c>
      <c r="C30" s="10">
        <v>5780745.8916423684</v>
      </c>
      <c r="D30" s="10">
        <v>248470973.45218822</v>
      </c>
      <c r="E30" s="10">
        <v>431605.33727312216</v>
      </c>
      <c r="F30" s="11">
        <v>0</v>
      </c>
      <c r="H30" s="49"/>
      <c r="I30" s="52" t="s">
        <v>83</v>
      </c>
      <c r="J30" s="52" t="s">
        <v>84</v>
      </c>
      <c r="K30" s="49"/>
      <c r="L30" s="49"/>
      <c r="M30" s="49"/>
      <c r="N30" s="49"/>
      <c r="O30" s="49"/>
      <c r="P30" s="49"/>
      <c r="Q30" s="49"/>
    </row>
    <row r="31" spans="1:17" x14ac:dyDescent="0.25">
      <c r="A31" s="15">
        <v>2024</v>
      </c>
      <c r="B31" s="206"/>
      <c r="C31" s="16">
        <v>11443517.377332853</v>
      </c>
      <c r="D31" s="56">
        <v>376711299.76097107</v>
      </c>
      <c r="E31" s="16">
        <v>1007079.1203039518</v>
      </c>
      <c r="F31" s="17">
        <v>0</v>
      </c>
      <c r="H31" s="68">
        <v>2024</v>
      </c>
      <c r="I31" s="69">
        <f>'1. 2021-2024 CDM Framework Est.'!S55</f>
        <v>283144767.43565935</v>
      </c>
      <c r="J31" s="69">
        <f>'1. 2021-2024 CDM Framework Est.'!T55</f>
        <v>704636.45984017698</v>
      </c>
      <c r="K31" s="49"/>
      <c r="L31" s="49" t="s">
        <v>85</v>
      </c>
      <c r="M31" s="49"/>
      <c r="N31" s="49"/>
      <c r="O31" s="49"/>
      <c r="P31" s="49"/>
      <c r="Q31" s="49"/>
    </row>
    <row r="32" spans="1:17" x14ac:dyDescent="0.25">
      <c r="A32" s="9">
        <v>2025</v>
      </c>
      <c r="B32" s="205" t="s">
        <v>21</v>
      </c>
      <c r="C32" s="10">
        <v>11443517.377332853</v>
      </c>
      <c r="D32" s="57">
        <v>376711299.76097107</v>
      </c>
      <c r="E32" s="10">
        <v>1007079.1203039518</v>
      </c>
      <c r="F32" s="11">
        <v>0</v>
      </c>
      <c r="H32" s="68">
        <v>2025</v>
      </c>
      <c r="I32" s="69">
        <f>I31</f>
        <v>283144767.43565935</v>
      </c>
      <c r="J32" s="69">
        <f>J31</f>
        <v>704636.45984017698</v>
      </c>
      <c r="K32" s="49"/>
      <c r="L32" s="49" t="s">
        <v>86</v>
      </c>
      <c r="M32" s="49"/>
      <c r="N32" s="49"/>
      <c r="O32" s="49"/>
      <c r="P32" s="49"/>
      <c r="Q32" s="49"/>
    </row>
    <row r="33" spans="1:17" x14ac:dyDescent="0.25">
      <c r="A33" s="12">
        <v>2026</v>
      </c>
      <c r="B33" s="207"/>
      <c r="C33" s="13">
        <v>11443517.377332853</v>
      </c>
      <c r="D33" s="58">
        <v>376711299.76097107</v>
      </c>
      <c r="E33" s="13">
        <v>1007079.1203039518</v>
      </c>
      <c r="F33" s="14">
        <v>0</v>
      </c>
      <c r="H33" s="68">
        <v>2026</v>
      </c>
      <c r="I33" s="69">
        <f t="shared" ref="I33:I36" si="0">I32</f>
        <v>283144767.43565935</v>
      </c>
      <c r="J33" s="69">
        <f t="shared" ref="J33:J36" si="1">J32</f>
        <v>704636.45984017698</v>
      </c>
      <c r="K33" s="49"/>
      <c r="L33" s="49" t="s">
        <v>86</v>
      </c>
      <c r="M33" s="49"/>
      <c r="N33" s="49"/>
      <c r="O33" s="49"/>
      <c r="P33" s="49"/>
      <c r="Q33" s="49"/>
    </row>
    <row r="34" spans="1:17" x14ac:dyDescent="0.25">
      <c r="A34" s="12">
        <v>2027</v>
      </c>
      <c r="B34" s="207"/>
      <c r="C34" s="13">
        <v>11443517.377332853</v>
      </c>
      <c r="D34" s="58">
        <v>376711299.76097107</v>
      </c>
      <c r="E34" s="13">
        <v>1007079.1203039518</v>
      </c>
      <c r="F34" s="14">
        <v>0</v>
      </c>
      <c r="H34" s="68">
        <v>2027</v>
      </c>
      <c r="I34" s="69">
        <f t="shared" si="0"/>
        <v>283144767.43565935</v>
      </c>
      <c r="J34" s="69">
        <f t="shared" si="1"/>
        <v>704636.45984017698</v>
      </c>
      <c r="K34" s="49"/>
      <c r="L34" s="49" t="s">
        <v>86</v>
      </c>
      <c r="M34" s="49"/>
      <c r="N34" s="49"/>
      <c r="O34" s="49"/>
      <c r="P34" s="49"/>
      <c r="Q34" s="49"/>
    </row>
    <row r="35" spans="1:17" x14ac:dyDescent="0.25">
      <c r="A35" s="12">
        <v>2028</v>
      </c>
      <c r="B35" s="207"/>
      <c r="C35" s="13">
        <v>11443517.377332853</v>
      </c>
      <c r="D35" s="58">
        <v>376711299.76097107</v>
      </c>
      <c r="E35" s="13">
        <v>1007079.1203039518</v>
      </c>
      <c r="F35" s="14">
        <v>0</v>
      </c>
      <c r="H35" s="68">
        <v>2028</v>
      </c>
      <c r="I35" s="69">
        <f t="shared" si="0"/>
        <v>283144767.43565935</v>
      </c>
      <c r="J35" s="69">
        <f t="shared" si="1"/>
        <v>704636.45984017698</v>
      </c>
      <c r="K35" s="49"/>
      <c r="L35" s="49" t="s">
        <v>86</v>
      </c>
      <c r="M35" s="49"/>
      <c r="N35" s="49"/>
      <c r="O35" s="49"/>
      <c r="P35" s="49"/>
      <c r="Q35" s="49"/>
    </row>
    <row r="36" spans="1:17" x14ac:dyDescent="0.25">
      <c r="A36" s="15">
        <v>2029</v>
      </c>
      <c r="B36" s="208"/>
      <c r="C36" s="16">
        <v>11443517.377332853</v>
      </c>
      <c r="D36" s="56">
        <v>376711299.76097107</v>
      </c>
      <c r="E36" s="16">
        <v>1007079.1203039518</v>
      </c>
      <c r="F36" s="17">
        <v>0</v>
      </c>
      <c r="H36" s="68">
        <v>2029</v>
      </c>
      <c r="I36" s="69">
        <f t="shared" si="0"/>
        <v>283144767.43565935</v>
      </c>
      <c r="J36" s="69">
        <f t="shared" si="1"/>
        <v>704636.45984017698</v>
      </c>
      <c r="K36" s="49"/>
      <c r="L36" s="49" t="s">
        <v>86</v>
      </c>
      <c r="M36" s="49"/>
      <c r="N36" s="49"/>
      <c r="O36" s="49"/>
      <c r="P36" s="49"/>
      <c r="Q36" s="49"/>
    </row>
    <row r="37" spans="1:17" x14ac:dyDescent="0.25">
      <c r="H37" s="49"/>
      <c r="I37" s="50"/>
      <c r="J37" s="50"/>
      <c r="K37" s="49"/>
      <c r="L37" s="49"/>
      <c r="M37" s="49"/>
      <c r="N37" s="49"/>
      <c r="O37" s="49"/>
      <c r="P37" s="49"/>
      <c r="Q37" s="49"/>
    </row>
    <row r="38" spans="1:17" x14ac:dyDescent="0.25">
      <c r="H38" s="49"/>
      <c r="I38" s="52" t="s">
        <v>87</v>
      </c>
      <c r="J38" s="52" t="s">
        <v>88</v>
      </c>
      <c r="K38" s="49"/>
      <c r="L38" s="49"/>
      <c r="M38" s="49"/>
      <c r="N38" s="49"/>
      <c r="O38" s="49"/>
      <c r="P38" s="49"/>
      <c r="Q38" s="49"/>
    </row>
    <row r="39" spans="1:17" x14ac:dyDescent="0.25">
      <c r="H39" s="49"/>
      <c r="I39" s="50"/>
      <c r="J39" s="50"/>
      <c r="K39" s="49"/>
      <c r="L39" s="49"/>
      <c r="M39" s="49"/>
      <c r="N39" s="49"/>
      <c r="O39" s="49"/>
      <c r="P39" s="49"/>
      <c r="Q39" s="49"/>
    </row>
    <row r="40" spans="1:17" x14ac:dyDescent="0.25">
      <c r="H40" s="49">
        <v>2024</v>
      </c>
      <c r="I40" s="55">
        <f>I31</f>
        <v>283144767.43565935</v>
      </c>
      <c r="J40" s="55">
        <f>J31</f>
        <v>704636.45984017698</v>
      </c>
      <c r="K40" s="49"/>
      <c r="L40" s="49" t="s">
        <v>93</v>
      </c>
      <c r="M40" s="49"/>
      <c r="N40" s="49"/>
      <c r="O40" s="49"/>
      <c r="P40" s="49"/>
      <c r="Q40" s="49"/>
    </row>
    <row r="41" spans="1:17" x14ac:dyDescent="0.25">
      <c r="H41" s="68">
        <v>2025</v>
      </c>
      <c r="I41" s="55">
        <f>I40+I32</f>
        <v>566289534.8713187</v>
      </c>
      <c r="J41" s="55">
        <f>J40+J32</f>
        <v>1409272.919680354</v>
      </c>
      <c r="K41" s="49"/>
      <c r="L41" s="49" t="s">
        <v>93</v>
      </c>
      <c r="M41" s="49"/>
      <c r="N41" s="49"/>
      <c r="O41" s="49"/>
      <c r="P41" s="49"/>
      <c r="Q41" s="49"/>
    </row>
    <row r="42" spans="1:17" x14ac:dyDescent="0.25">
      <c r="H42" s="68">
        <v>2026</v>
      </c>
      <c r="I42" s="55">
        <f t="shared" ref="I42:J45" si="2">I41+I33</f>
        <v>849434302.30697799</v>
      </c>
      <c r="J42" s="55">
        <f t="shared" si="2"/>
        <v>2113909.3795205308</v>
      </c>
      <c r="K42" s="49"/>
      <c r="L42" s="49" t="s">
        <v>93</v>
      </c>
      <c r="M42" s="49"/>
      <c r="N42" s="49"/>
      <c r="O42" s="49"/>
      <c r="P42" s="49"/>
      <c r="Q42" s="49"/>
    </row>
    <row r="43" spans="1:17" x14ac:dyDescent="0.25">
      <c r="H43" s="68">
        <v>2027</v>
      </c>
      <c r="I43" s="55">
        <f t="shared" si="2"/>
        <v>1132579069.7426374</v>
      </c>
      <c r="J43" s="55">
        <f t="shared" si="2"/>
        <v>2818545.8393607079</v>
      </c>
      <c r="K43" s="49"/>
      <c r="L43" s="49" t="s">
        <v>93</v>
      </c>
      <c r="M43" s="49"/>
      <c r="N43" s="49"/>
      <c r="O43" s="49"/>
      <c r="P43" s="49"/>
      <c r="Q43" s="49"/>
    </row>
    <row r="44" spans="1:17" x14ac:dyDescent="0.25">
      <c r="H44" s="68">
        <v>2028</v>
      </c>
      <c r="I44" s="55">
        <f t="shared" si="2"/>
        <v>1415723837.1782968</v>
      </c>
      <c r="J44" s="55">
        <f t="shared" si="2"/>
        <v>3523182.299200885</v>
      </c>
      <c r="K44" s="49"/>
      <c r="L44" s="49" t="s">
        <v>93</v>
      </c>
      <c r="M44" s="49"/>
      <c r="N44" s="49"/>
      <c r="O44" s="49"/>
      <c r="P44" s="49"/>
      <c r="Q44" s="49"/>
    </row>
    <row r="45" spans="1:17" x14ac:dyDescent="0.25">
      <c r="H45" s="68">
        <v>2029</v>
      </c>
      <c r="I45" s="55">
        <f t="shared" si="2"/>
        <v>1698868604.6139562</v>
      </c>
      <c r="J45" s="55">
        <f t="shared" si="2"/>
        <v>4227818.7590410616</v>
      </c>
      <c r="K45" s="49"/>
      <c r="L45" s="49" t="s">
        <v>93</v>
      </c>
      <c r="M45" s="49"/>
      <c r="N45" s="49"/>
      <c r="O45" s="49"/>
      <c r="P45" s="49"/>
      <c r="Q45" s="49"/>
    </row>
  </sheetData>
  <mergeCells count="9">
    <mergeCell ref="B28:B29"/>
    <mergeCell ref="B30:B31"/>
    <mergeCell ref="B32:B36"/>
    <mergeCell ref="C11:D11"/>
    <mergeCell ref="E11:F11"/>
    <mergeCell ref="B13:B17"/>
    <mergeCell ref="B18:B21"/>
    <mergeCell ref="B22:B24"/>
    <mergeCell ref="B26:B27"/>
  </mergeCells>
  <phoneticPr fontId="12" type="noConversion"/>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96993E-01B2-471D-8C38-2552C5C22475}">
  <dimension ref="A1:O242"/>
  <sheetViews>
    <sheetView tabSelected="1" topLeftCell="A108" workbookViewId="0">
      <selection activeCell="K174" sqref="K174"/>
    </sheetView>
  </sheetViews>
  <sheetFormatPr defaultRowHeight="15" x14ac:dyDescent="0.25"/>
  <cols>
    <col min="1" max="1" width="52.28515625" customWidth="1"/>
    <col min="2" max="2" width="80.28515625" customWidth="1"/>
    <col min="3" max="3" width="17.140625" customWidth="1"/>
    <col min="4" max="6" width="19.28515625" customWidth="1"/>
    <col min="7" max="11" width="20" customWidth="1"/>
  </cols>
  <sheetData>
    <row r="1" spans="1:12" ht="18.75" x14ac:dyDescent="0.3">
      <c r="A1" s="70" t="s">
        <v>94</v>
      </c>
      <c r="B1" s="71"/>
      <c r="C1" s="71"/>
      <c r="D1" s="71"/>
      <c r="E1" s="71"/>
      <c r="F1" s="71"/>
      <c r="G1" s="71"/>
      <c r="H1" s="71"/>
      <c r="I1" s="71"/>
      <c r="J1" s="71"/>
      <c r="K1" s="71"/>
      <c r="L1" s="71"/>
    </row>
    <row r="2" spans="1:12" x14ac:dyDescent="0.25">
      <c r="B2" s="218"/>
      <c r="C2" s="218"/>
      <c r="D2" s="218"/>
      <c r="E2" s="218"/>
      <c r="F2" s="218"/>
      <c r="G2" s="218"/>
      <c r="H2" s="218"/>
    </row>
    <row r="3" spans="1:12" x14ac:dyDescent="0.25">
      <c r="B3" s="79"/>
      <c r="C3" s="79"/>
      <c r="D3" s="219"/>
      <c r="E3" s="219"/>
      <c r="F3" s="219"/>
      <c r="G3" s="219"/>
      <c r="H3" s="219"/>
    </row>
    <row r="5" spans="1:12" x14ac:dyDescent="0.25">
      <c r="B5" s="13"/>
      <c r="C5" s="13"/>
      <c r="D5" s="13"/>
      <c r="E5" s="13"/>
      <c r="F5" s="13"/>
      <c r="G5" s="13"/>
      <c r="H5" s="13"/>
    </row>
    <row r="6" spans="1:12" x14ac:dyDescent="0.25">
      <c r="B6" s="13"/>
      <c r="C6" s="13"/>
      <c r="D6" s="13"/>
      <c r="E6" s="13"/>
      <c r="F6" s="13"/>
      <c r="G6" s="13"/>
      <c r="H6" s="13"/>
    </row>
    <row r="7" spans="1:12" x14ac:dyDescent="0.25">
      <c r="B7" s="13"/>
      <c r="C7" s="13"/>
      <c r="D7" s="13"/>
      <c r="E7" s="13"/>
      <c r="F7" s="13"/>
      <c r="G7" s="13"/>
      <c r="H7" s="13"/>
    </row>
    <row r="8" spans="1:12" x14ac:dyDescent="0.25">
      <c r="B8" s="13"/>
      <c r="C8" s="13"/>
      <c r="D8" s="13"/>
      <c r="E8" s="13"/>
      <c r="F8" s="13"/>
      <c r="G8" s="13"/>
      <c r="H8" s="13"/>
    </row>
    <row r="9" spans="1:12" x14ac:dyDescent="0.25">
      <c r="B9" s="13"/>
      <c r="C9" s="13"/>
      <c r="D9" s="13"/>
      <c r="E9" s="13"/>
      <c r="F9" s="13"/>
      <c r="G9" s="13"/>
      <c r="H9" s="13"/>
    </row>
    <row r="10" spans="1:12" x14ac:dyDescent="0.25">
      <c r="B10" s="13"/>
      <c r="C10" s="13"/>
      <c r="D10" s="13"/>
      <c r="E10" s="13"/>
      <c r="F10" s="13"/>
      <c r="G10" s="13"/>
      <c r="H10" s="13"/>
    </row>
    <row r="11" spans="1:12" x14ac:dyDescent="0.25">
      <c r="B11" s="13"/>
      <c r="C11" s="13"/>
      <c r="D11" s="13"/>
      <c r="E11" s="13"/>
      <c r="F11" s="13"/>
      <c r="G11" s="13"/>
      <c r="H11" s="13"/>
    </row>
    <row r="12" spans="1:12" x14ac:dyDescent="0.25">
      <c r="B12" s="13"/>
      <c r="C12" s="13"/>
      <c r="D12" s="13"/>
      <c r="E12" s="13"/>
      <c r="F12" s="13"/>
      <c r="G12" s="13"/>
      <c r="H12" s="13"/>
    </row>
    <row r="13" spans="1:12" x14ac:dyDescent="0.25">
      <c r="B13" s="81" t="s">
        <v>114</v>
      </c>
      <c r="C13" s="13"/>
      <c r="D13" s="13"/>
      <c r="E13" s="13"/>
      <c r="F13" s="13"/>
      <c r="G13" s="13"/>
      <c r="H13" s="13"/>
    </row>
    <row r="16" spans="1:12" x14ac:dyDescent="0.25">
      <c r="A16" t="s">
        <v>104</v>
      </c>
      <c r="B16" s="214" t="s">
        <v>106</v>
      </c>
      <c r="C16" s="214"/>
      <c r="D16" s="214"/>
      <c r="E16" s="214"/>
      <c r="F16" s="214"/>
      <c r="G16" s="214"/>
      <c r="H16" s="214"/>
    </row>
    <row r="17" spans="1:8" x14ac:dyDescent="0.25">
      <c r="B17" s="72" t="s">
        <v>108</v>
      </c>
      <c r="C17" s="72" t="s">
        <v>107</v>
      </c>
      <c r="D17" s="215" t="s">
        <v>21</v>
      </c>
      <c r="E17" s="216"/>
      <c r="F17" s="216"/>
      <c r="G17" s="216"/>
      <c r="H17" s="217"/>
    </row>
    <row r="18" spans="1:8" x14ac:dyDescent="0.25">
      <c r="A18" t="s">
        <v>95</v>
      </c>
      <c r="B18" s="73">
        <v>2023</v>
      </c>
      <c r="C18" s="73">
        <v>2024</v>
      </c>
      <c r="D18" s="15">
        <v>2025</v>
      </c>
      <c r="E18" s="39">
        <v>2026</v>
      </c>
      <c r="F18" s="39">
        <v>2027</v>
      </c>
      <c r="G18" s="39">
        <v>2028</v>
      </c>
      <c r="H18" s="74">
        <v>2029</v>
      </c>
    </row>
    <row r="19" spans="1:8" x14ac:dyDescent="0.25">
      <c r="A19" t="s">
        <v>12</v>
      </c>
      <c r="B19" s="75">
        <v>4821243887.8479242</v>
      </c>
      <c r="C19" s="75">
        <v>4844831653.7018661</v>
      </c>
      <c r="D19" s="76">
        <v>4854325531.7023363</v>
      </c>
      <c r="E19" s="13">
        <v>4898252483.665494</v>
      </c>
      <c r="F19" s="13">
        <v>4953291539.9986038</v>
      </c>
      <c r="G19" s="13">
        <v>5031104116.7353439</v>
      </c>
      <c r="H19" s="14">
        <v>5082273884.9959249</v>
      </c>
    </row>
    <row r="20" spans="1:8" x14ac:dyDescent="0.25">
      <c r="A20" t="s">
        <v>96</v>
      </c>
      <c r="B20" s="75">
        <v>325741866.55240059</v>
      </c>
      <c r="C20" s="75">
        <v>336386377.39562631</v>
      </c>
      <c r="D20" s="76">
        <v>341855435.81169891</v>
      </c>
      <c r="E20" s="13">
        <v>348726395.3949343</v>
      </c>
      <c r="F20" s="13">
        <v>355027390.15470231</v>
      </c>
      <c r="G20" s="13">
        <v>361653182.76431364</v>
      </c>
      <c r="H20" s="14">
        <v>365438177.40192217</v>
      </c>
    </row>
    <row r="21" spans="1:8" x14ac:dyDescent="0.25">
      <c r="A21" t="s">
        <v>97</v>
      </c>
      <c r="B21" s="75">
        <v>2389020510.7059927</v>
      </c>
      <c r="C21" s="75">
        <v>2349753700.1199298</v>
      </c>
      <c r="D21" s="76">
        <v>2361358051.8485188</v>
      </c>
      <c r="E21" s="13">
        <v>2385394366.4850793</v>
      </c>
      <c r="F21" s="13">
        <v>2407992243.8006201</v>
      </c>
      <c r="G21" s="13">
        <v>2438740084.8261905</v>
      </c>
      <c r="H21" s="14">
        <v>2438678482.0347362</v>
      </c>
    </row>
    <row r="22" spans="1:8" x14ac:dyDescent="0.25">
      <c r="A22" t="s">
        <v>98</v>
      </c>
      <c r="B22" s="75">
        <v>9544666922.9720764</v>
      </c>
      <c r="C22" s="75">
        <v>9529407711.5455475</v>
      </c>
      <c r="D22" s="76">
        <v>9463360431.8565788</v>
      </c>
      <c r="E22" s="13">
        <v>9441088041.8356953</v>
      </c>
      <c r="F22" s="13">
        <v>9422833420.4573612</v>
      </c>
      <c r="G22" s="13">
        <v>9433820768.4982738</v>
      </c>
      <c r="H22" s="14">
        <v>9391367514.7127972</v>
      </c>
    </row>
    <row r="23" spans="1:8" x14ac:dyDescent="0.25">
      <c r="A23" t="s">
        <v>99</v>
      </c>
      <c r="B23" s="75">
        <v>4232770555.7275558</v>
      </c>
      <c r="C23" s="75">
        <v>4071987161.3958392</v>
      </c>
      <c r="D23" s="76">
        <v>4003003653.9326558</v>
      </c>
      <c r="E23" s="13">
        <v>3979295922.7441516</v>
      </c>
      <c r="F23" s="13">
        <v>3959146844.6376891</v>
      </c>
      <c r="G23" s="13">
        <v>3961643011.0021067</v>
      </c>
      <c r="H23" s="14">
        <v>3881004361.1074405</v>
      </c>
    </row>
    <row r="24" spans="1:8" x14ac:dyDescent="0.25">
      <c r="A24" t="s">
        <v>100</v>
      </c>
      <c r="B24" s="75">
        <v>1770744373.6118245</v>
      </c>
      <c r="C24" s="75">
        <v>1651006373.077069</v>
      </c>
      <c r="D24" s="76">
        <v>1572179422.7008588</v>
      </c>
      <c r="E24" s="13">
        <v>1562410517.6787946</v>
      </c>
      <c r="F24" s="13">
        <v>1513102972.6343296</v>
      </c>
      <c r="G24" s="13">
        <v>1473456387.3684206</v>
      </c>
      <c r="H24" s="14">
        <v>1412958802.4488935</v>
      </c>
    </row>
    <row r="25" spans="1:8" x14ac:dyDescent="0.25">
      <c r="A25" t="s">
        <v>101</v>
      </c>
      <c r="B25" s="75">
        <v>117771219.07473782</v>
      </c>
      <c r="C25" s="75">
        <v>118298491.94800411</v>
      </c>
      <c r="D25" s="76">
        <v>118212158.49125397</v>
      </c>
      <c r="E25" s="13">
        <v>118551502.35653578</v>
      </c>
      <c r="F25" s="13">
        <v>118890846.22181763</v>
      </c>
      <c r="G25" s="13">
        <v>119603593.83898431</v>
      </c>
      <c r="H25" s="14">
        <v>119569533.95238131</v>
      </c>
    </row>
    <row r="26" spans="1:8" x14ac:dyDescent="0.25">
      <c r="A26" t="s">
        <v>102</v>
      </c>
      <c r="B26" s="77">
        <v>42090115.886468768</v>
      </c>
      <c r="C26" s="77">
        <v>42205431.27245909</v>
      </c>
      <c r="D26" s="78">
        <v>42090115.886468768</v>
      </c>
      <c r="E26" s="16">
        <v>42090115.886468768</v>
      </c>
      <c r="F26" s="16">
        <v>42090115.886468768</v>
      </c>
      <c r="G26" s="16">
        <v>42205431.27245909</v>
      </c>
      <c r="H26" s="17">
        <v>42090115.886468768</v>
      </c>
    </row>
    <row r="27" spans="1:8" x14ac:dyDescent="0.25">
      <c r="A27" t="s">
        <v>121</v>
      </c>
      <c r="B27" s="22">
        <v>23244049452.378979</v>
      </c>
      <c r="C27" s="22">
        <v>22943876900.456345</v>
      </c>
      <c r="D27" s="22">
        <v>22756384802.23037</v>
      </c>
      <c r="E27" s="22">
        <v>22775809346.047153</v>
      </c>
      <c r="F27" s="22">
        <v>22772375373.791592</v>
      </c>
      <c r="G27" s="22">
        <v>22862226576.306091</v>
      </c>
      <c r="H27" s="22">
        <v>22733380872.540562</v>
      </c>
    </row>
    <row r="30" spans="1:8" x14ac:dyDescent="0.25">
      <c r="A30" t="s">
        <v>105</v>
      </c>
      <c r="B30" s="214" t="s">
        <v>106</v>
      </c>
      <c r="C30" s="214"/>
      <c r="D30" s="214"/>
      <c r="E30" s="214"/>
      <c r="F30" s="214"/>
      <c r="G30" s="214"/>
      <c r="H30" s="214"/>
    </row>
    <row r="31" spans="1:8" x14ac:dyDescent="0.25">
      <c r="B31" s="72" t="s">
        <v>108</v>
      </c>
      <c r="C31" s="72" t="s">
        <v>107</v>
      </c>
      <c r="D31" s="215" t="s">
        <v>21</v>
      </c>
      <c r="E31" s="216"/>
      <c r="F31" s="216"/>
      <c r="G31" s="216"/>
      <c r="H31" s="217"/>
    </row>
    <row r="32" spans="1:8" x14ac:dyDescent="0.25">
      <c r="A32" t="s">
        <v>95</v>
      </c>
      <c r="B32" s="73">
        <v>2023</v>
      </c>
      <c r="C32" s="73">
        <v>2024</v>
      </c>
      <c r="D32" s="15">
        <v>2025</v>
      </c>
      <c r="E32" s="39">
        <v>2026</v>
      </c>
      <c r="F32" s="39">
        <v>2027</v>
      </c>
      <c r="G32" s="39">
        <v>2028</v>
      </c>
      <c r="H32" s="74">
        <v>2029</v>
      </c>
    </row>
    <row r="33" spans="1:8" x14ac:dyDescent="0.25">
      <c r="A33" t="s">
        <v>12</v>
      </c>
      <c r="B33" s="75"/>
      <c r="C33" s="75"/>
      <c r="D33" s="76"/>
      <c r="E33" s="13"/>
      <c r="F33" s="13"/>
      <c r="G33" s="13"/>
      <c r="H33" s="14"/>
    </row>
    <row r="34" spans="1:8" x14ac:dyDescent="0.25">
      <c r="A34" t="s">
        <v>109</v>
      </c>
      <c r="B34" s="220">
        <v>992014.72259827808</v>
      </c>
      <c r="C34" s="220">
        <v>1024431.530370325</v>
      </c>
      <c r="D34" s="221">
        <v>1041087.0082949635</v>
      </c>
      <c r="E34" s="222">
        <v>1062011.837937182</v>
      </c>
      <c r="F34" s="222">
        <v>1081200.8959322767</v>
      </c>
      <c r="G34" s="222">
        <v>1101379.0937402025</v>
      </c>
      <c r="H34" s="223">
        <v>1112905.921547764</v>
      </c>
    </row>
    <row r="35" spans="1:8" x14ac:dyDescent="0.25">
      <c r="A35" t="s">
        <v>110</v>
      </c>
      <c r="B35" s="220">
        <v>8553988.22709045</v>
      </c>
      <c r="C35" s="220">
        <v>8413391.7634086404</v>
      </c>
      <c r="D35" s="221">
        <v>8454941.6319110394</v>
      </c>
      <c r="E35" s="222">
        <v>8541004.6654858403</v>
      </c>
      <c r="F35" s="222">
        <v>8621917.3138486817</v>
      </c>
      <c r="G35" s="222">
        <v>8732011.2494019829</v>
      </c>
      <c r="H35" s="223">
        <v>8731790.6780211609</v>
      </c>
    </row>
    <row r="36" spans="1:8" x14ac:dyDescent="0.25">
      <c r="A36" t="s">
        <v>111</v>
      </c>
      <c r="B36" s="75">
        <v>23570445.353920043</v>
      </c>
      <c r="C36" s="75">
        <v>23450565.539401349</v>
      </c>
      <c r="D36" s="76">
        <v>23208058.50839607</v>
      </c>
      <c r="E36" s="13">
        <v>23066939.021973211</v>
      </c>
      <c r="F36" s="13">
        <v>22936011.032421138</v>
      </c>
      <c r="G36" s="13">
        <v>22876540.114393041</v>
      </c>
      <c r="H36" s="14">
        <v>22687107.934119172</v>
      </c>
    </row>
    <row r="37" spans="1:8" x14ac:dyDescent="0.25">
      <c r="A37" t="s">
        <v>99</v>
      </c>
      <c r="B37" s="75">
        <v>9133534.7985921763</v>
      </c>
      <c r="C37" s="75">
        <v>8793611.5282706022</v>
      </c>
      <c r="D37" s="76">
        <v>8630976.2269679252</v>
      </c>
      <c r="E37" s="13">
        <v>8557350.766314337</v>
      </c>
      <c r="F37" s="13">
        <v>8490997.5530119371</v>
      </c>
      <c r="G37" s="13">
        <v>8473655.8850205783</v>
      </c>
      <c r="H37" s="14">
        <v>8277467.0849167472</v>
      </c>
    </row>
    <row r="38" spans="1:8" x14ac:dyDescent="0.25">
      <c r="A38" t="s">
        <v>100</v>
      </c>
      <c r="B38" s="75">
        <v>4338191.7932188269</v>
      </c>
      <c r="C38" s="75">
        <v>4117090.0957614183</v>
      </c>
      <c r="D38" s="76">
        <v>3965274.5261441702</v>
      </c>
      <c r="E38" s="13">
        <v>3970922.8667153432</v>
      </c>
      <c r="F38" s="13">
        <v>3875599.7679040134</v>
      </c>
      <c r="G38" s="13">
        <v>3802516.2393524204</v>
      </c>
      <c r="H38" s="14">
        <v>3671843.1922499901</v>
      </c>
    </row>
    <row r="39" spans="1:8" x14ac:dyDescent="0.25">
      <c r="A39" t="s">
        <v>101</v>
      </c>
      <c r="B39" s="75">
        <v>383743.69011111109</v>
      </c>
      <c r="C39" s="75">
        <v>374579.82237714448</v>
      </c>
      <c r="D39" s="76">
        <v>363522.1495074734</v>
      </c>
      <c r="E39" s="13">
        <v>354445.84735874383</v>
      </c>
      <c r="F39" s="13">
        <v>345448.49084214307</v>
      </c>
      <c r="G39" s="13">
        <v>336528.49346957018</v>
      </c>
      <c r="H39" s="14">
        <v>327684.31097986002</v>
      </c>
    </row>
    <row r="40" spans="1:8" x14ac:dyDescent="0.25">
      <c r="A40" t="s">
        <v>102</v>
      </c>
      <c r="B40" s="77"/>
      <c r="C40" s="77"/>
      <c r="D40" s="78"/>
      <c r="E40" s="16"/>
      <c r="F40" s="16"/>
      <c r="G40" s="16"/>
      <c r="H40" s="17"/>
    </row>
    <row r="41" spans="1:8" x14ac:dyDescent="0.25">
      <c r="B41" s="22" t="s">
        <v>112</v>
      </c>
      <c r="C41" s="22"/>
      <c r="D41" s="22"/>
      <c r="E41" s="22"/>
      <c r="F41" s="22"/>
      <c r="G41" s="22"/>
      <c r="H41" s="22"/>
    </row>
    <row r="42" spans="1:8" x14ac:dyDescent="0.25">
      <c r="B42" t="s">
        <v>113</v>
      </c>
    </row>
    <row r="43" spans="1:8" x14ac:dyDescent="0.25">
      <c r="B43" t="s">
        <v>160</v>
      </c>
    </row>
    <row r="46" spans="1:8" x14ac:dyDescent="0.25">
      <c r="B46" s="81" t="s">
        <v>115</v>
      </c>
      <c r="C46" s="13"/>
      <c r="D46" s="13"/>
      <c r="E46" s="13"/>
      <c r="F46" s="13"/>
      <c r="G46" s="13"/>
      <c r="H46" s="13"/>
    </row>
    <row r="49" spans="1:8" x14ac:dyDescent="0.25">
      <c r="A49" t="s">
        <v>104</v>
      </c>
      <c r="B49" s="214" t="s">
        <v>106</v>
      </c>
      <c r="C49" s="214"/>
      <c r="D49" s="214"/>
      <c r="E49" s="214"/>
      <c r="F49" s="214"/>
      <c r="G49" s="214"/>
      <c r="H49" s="214"/>
    </row>
    <row r="50" spans="1:8" x14ac:dyDescent="0.25">
      <c r="B50" s="72" t="s">
        <v>108</v>
      </c>
      <c r="C50" s="72" t="s">
        <v>107</v>
      </c>
      <c r="D50" s="215" t="s">
        <v>21</v>
      </c>
      <c r="E50" s="216"/>
      <c r="F50" s="216"/>
      <c r="G50" s="216"/>
      <c r="H50" s="217"/>
    </row>
    <row r="51" spans="1:8" x14ac:dyDescent="0.25">
      <c r="A51" t="s">
        <v>95</v>
      </c>
      <c r="B51" s="73">
        <v>2023</v>
      </c>
      <c r="C51" s="73">
        <v>2024</v>
      </c>
      <c r="D51" s="15">
        <v>2025</v>
      </c>
      <c r="E51" s="39">
        <v>2026</v>
      </c>
      <c r="F51" s="39">
        <v>2027</v>
      </c>
      <c r="G51" s="39">
        <v>2028</v>
      </c>
      <c r="H51" s="74">
        <v>2029</v>
      </c>
    </row>
    <row r="52" spans="1:8" x14ac:dyDescent="0.25">
      <c r="B52" s="75"/>
      <c r="C52" s="75"/>
      <c r="D52" s="76"/>
      <c r="E52" s="13"/>
      <c r="F52" s="13"/>
      <c r="G52" s="13"/>
      <c r="H52" s="14"/>
    </row>
    <row r="53" spans="1:8" ht="15.75" thickBot="1" x14ac:dyDescent="0.3">
      <c r="A53" t="s">
        <v>96</v>
      </c>
      <c r="B53" s="104">
        <v>325741866.55240059</v>
      </c>
      <c r="C53" s="104">
        <v>336386377.39562631</v>
      </c>
      <c r="D53" s="105">
        <v>341855435.81169891</v>
      </c>
      <c r="E53" s="106">
        <v>348726395.3949343</v>
      </c>
      <c r="F53" s="106">
        <v>355027390.15470231</v>
      </c>
      <c r="G53" s="106">
        <v>361653182.76431364</v>
      </c>
      <c r="H53" s="107">
        <v>365438177.40192217</v>
      </c>
    </row>
    <row r="54" spans="1:8" x14ac:dyDescent="0.25">
      <c r="A54" t="s">
        <v>116</v>
      </c>
      <c r="B54" s="82">
        <v>2389020510.7059927</v>
      </c>
      <c r="C54" s="83">
        <v>2349753700.1199298</v>
      </c>
      <c r="D54" s="84">
        <v>2361358051.8485188</v>
      </c>
      <c r="E54" s="85">
        <v>2385394366.4850793</v>
      </c>
      <c r="F54" s="85">
        <v>2407992243.8006201</v>
      </c>
      <c r="G54" s="85">
        <v>2438740084.8261905</v>
      </c>
      <c r="H54" s="86">
        <v>2438678482.0347362</v>
      </c>
    </row>
    <row r="55" spans="1:8" x14ac:dyDescent="0.25">
      <c r="A55" t="s">
        <v>117</v>
      </c>
      <c r="B55" s="87">
        <v>9544666922.9720764</v>
      </c>
      <c r="C55" s="75">
        <v>9529407711.5455475</v>
      </c>
      <c r="D55" s="76">
        <v>9463360431.8565788</v>
      </c>
      <c r="E55" s="13">
        <v>9441088041.8356953</v>
      </c>
      <c r="F55" s="13">
        <v>9422833420.4573612</v>
      </c>
      <c r="G55" s="13">
        <v>9433820768.4982738</v>
      </c>
      <c r="H55" s="88">
        <v>9391367514.7127972</v>
      </c>
    </row>
    <row r="56" spans="1:8" x14ac:dyDescent="0.25">
      <c r="A56" t="s">
        <v>118</v>
      </c>
      <c r="B56" s="87">
        <v>4232770555.7275558</v>
      </c>
      <c r="C56" s="75">
        <v>4071987161.3958392</v>
      </c>
      <c r="D56" s="76">
        <v>4003003653.9326558</v>
      </c>
      <c r="E56" s="13">
        <v>3979295922.7441516</v>
      </c>
      <c r="F56" s="13">
        <v>3959146844.6376891</v>
      </c>
      <c r="G56" s="13">
        <v>3961643011.0021067</v>
      </c>
      <c r="H56" s="88">
        <v>3881004361.1074405</v>
      </c>
    </row>
    <row r="57" spans="1:8" ht="15.75" thickBot="1" x14ac:dyDescent="0.3">
      <c r="A57" t="s">
        <v>119</v>
      </c>
      <c r="B57" s="89">
        <v>1770744373.6118245</v>
      </c>
      <c r="C57" s="90">
        <v>1651006373.077069</v>
      </c>
      <c r="D57" s="91">
        <v>1572179422.7008588</v>
      </c>
      <c r="E57" s="92">
        <v>1562410517.6787946</v>
      </c>
      <c r="F57" s="92">
        <v>1513102972.6343296</v>
      </c>
      <c r="G57" s="92">
        <v>1473456387.3684206</v>
      </c>
      <c r="H57" s="93">
        <v>1412958802.4488935</v>
      </c>
    </row>
    <row r="58" spans="1:8" ht="15.75" thickBot="1" x14ac:dyDescent="0.3">
      <c r="A58" t="s">
        <v>120</v>
      </c>
      <c r="B58" s="108">
        <f>SUM(B54:B57)</f>
        <v>17937202363.017452</v>
      </c>
      <c r="C58" s="109">
        <f t="shared" ref="C58:H58" si="0">SUM(C54:C57)</f>
        <v>17602154946.138386</v>
      </c>
      <c r="D58" s="110">
        <f t="shared" si="0"/>
        <v>17399901560.338612</v>
      </c>
      <c r="E58" s="111">
        <f t="shared" si="0"/>
        <v>17368188848.743721</v>
      </c>
      <c r="F58" s="111">
        <f t="shared" si="0"/>
        <v>17303075481.529999</v>
      </c>
      <c r="G58" s="111">
        <f t="shared" si="0"/>
        <v>17307660251.694992</v>
      </c>
      <c r="H58" s="112">
        <f t="shared" si="0"/>
        <v>17124009160.303867</v>
      </c>
    </row>
    <row r="59" spans="1:8" x14ac:dyDescent="0.25">
      <c r="B59" s="77"/>
      <c r="C59" s="77"/>
      <c r="D59" s="78"/>
      <c r="E59" s="16"/>
      <c r="F59" s="16"/>
      <c r="G59" s="16"/>
      <c r="H59" s="17"/>
    </row>
    <row r="60" spans="1:8" x14ac:dyDescent="0.25">
      <c r="A60" t="s">
        <v>103</v>
      </c>
      <c r="B60" s="22">
        <v>23244049452.378979</v>
      </c>
      <c r="C60" s="22">
        <v>22943876900.456345</v>
      </c>
      <c r="D60" s="22">
        <v>22756384802.23037</v>
      </c>
      <c r="E60" s="22">
        <v>22775809346.047153</v>
      </c>
      <c r="F60" s="22">
        <v>22772375373.791592</v>
      </c>
      <c r="G60" s="22">
        <v>22862226576.306091</v>
      </c>
      <c r="H60" s="22">
        <v>22733380872.540562</v>
      </c>
    </row>
    <row r="63" spans="1:8" x14ac:dyDescent="0.25">
      <c r="A63" t="s">
        <v>105</v>
      </c>
      <c r="B63" s="214" t="s">
        <v>106</v>
      </c>
      <c r="C63" s="214"/>
      <c r="D63" s="214"/>
      <c r="E63" s="214"/>
      <c r="F63" s="214"/>
      <c r="G63" s="214"/>
      <c r="H63" s="214"/>
    </row>
    <row r="64" spans="1:8" x14ac:dyDescent="0.25">
      <c r="B64" s="72" t="s">
        <v>108</v>
      </c>
      <c r="C64" s="72" t="s">
        <v>107</v>
      </c>
      <c r="D64" s="215" t="s">
        <v>21</v>
      </c>
      <c r="E64" s="216"/>
      <c r="F64" s="216"/>
      <c r="G64" s="216"/>
      <c r="H64" s="217"/>
    </row>
    <row r="65" spans="1:8" x14ac:dyDescent="0.25">
      <c r="A65" t="s">
        <v>95</v>
      </c>
      <c r="B65" s="73">
        <v>2023</v>
      </c>
      <c r="C65" s="73">
        <v>2024</v>
      </c>
      <c r="D65" s="15">
        <v>2025</v>
      </c>
      <c r="E65" s="39">
        <v>2026</v>
      </c>
      <c r="F65" s="39">
        <v>2027</v>
      </c>
      <c r="G65" s="39">
        <v>2028</v>
      </c>
      <c r="H65" s="74">
        <v>2029</v>
      </c>
    </row>
    <row r="66" spans="1:8" x14ac:dyDescent="0.25">
      <c r="B66" s="75"/>
      <c r="C66" s="75"/>
      <c r="D66" s="76"/>
      <c r="E66" s="13"/>
      <c r="F66" s="13"/>
      <c r="G66" s="13"/>
      <c r="H66" s="14"/>
    </row>
    <row r="67" spans="1:8" ht="15.75" thickBot="1" x14ac:dyDescent="0.3">
      <c r="A67" t="s">
        <v>96</v>
      </c>
      <c r="B67" s="224">
        <v>992014.72259827808</v>
      </c>
      <c r="C67" s="224">
        <v>1024431.530370325</v>
      </c>
      <c r="D67" s="225">
        <v>1041087.0082949635</v>
      </c>
      <c r="E67" s="226">
        <v>1062011.837937182</v>
      </c>
      <c r="F67" s="226">
        <v>1081200.8959322767</v>
      </c>
      <c r="G67" s="226">
        <v>1101379.0937402025</v>
      </c>
      <c r="H67" s="227">
        <v>1112905.921547764</v>
      </c>
    </row>
    <row r="68" spans="1:8" x14ac:dyDescent="0.25">
      <c r="A68" t="s">
        <v>116</v>
      </c>
      <c r="B68" s="228">
        <v>8553988.22709045</v>
      </c>
      <c r="C68" s="229">
        <v>8413391.7634086404</v>
      </c>
      <c r="D68" s="230">
        <v>8454941.6319110394</v>
      </c>
      <c r="E68" s="231">
        <v>8541004.6654858403</v>
      </c>
      <c r="F68" s="231">
        <v>8621917.3138486817</v>
      </c>
      <c r="G68" s="231">
        <v>8732011.2494019829</v>
      </c>
      <c r="H68" s="232">
        <v>8731790.6780211609</v>
      </c>
    </row>
    <row r="69" spans="1:8" x14ac:dyDescent="0.25">
      <c r="A69" t="s">
        <v>117</v>
      </c>
      <c r="B69" s="87">
        <v>23570445.353920043</v>
      </c>
      <c r="C69" s="75">
        <v>23450565.539401349</v>
      </c>
      <c r="D69" s="76">
        <v>23208058.50839607</v>
      </c>
      <c r="E69" s="13">
        <v>23066939.021973211</v>
      </c>
      <c r="F69" s="13">
        <v>22936011.032421138</v>
      </c>
      <c r="G69" s="13">
        <v>22876540.114393041</v>
      </c>
      <c r="H69" s="88">
        <v>22687107.934119172</v>
      </c>
    </row>
    <row r="70" spans="1:8" x14ac:dyDescent="0.25">
      <c r="A70" t="s">
        <v>118</v>
      </c>
      <c r="B70" s="87">
        <v>9133534.7985921763</v>
      </c>
      <c r="C70" s="75">
        <v>8793611.5282706022</v>
      </c>
      <c r="D70" s="76">
        <v>8630976.2269679252</v>
      </c>
      <c r="E70" s="13">
        <v>8557350.766314337</v>
      </c>
      <c r="F70" s="13">
        <v>8490997.5530119371</v>
      </c>
      <c r="G70" s="13">
        <v>8473655.8850205783</v>
      </c>
      <c r="H70" s="88">
        <v>8277467.0849167472</v>
      </c>
    </row>
    <row r="71" spans="1:8" ht="15.75" thickBot="1" x14ac:dyDescent="0.3">
      <c r="A71" t="s">
        <v>119</v>
      </c>
      <c r="B71" s="89">
        <v>4338191.7932188269</v>
      </c>
      <c r="C71" s="90">
        <v>4117090.0957614183</v>
      </c>
      <c r="D71" s="91">
        <v>3965274.5261441702</v>
      </c>
      <c r="E71" s="92">
        <v>3970922.8667153432</v>
      </c>
      <c r="F71" s="92">
        <v>3875599.7679040134</v>
      </c>
      <c r="G71" s="92">
        <v>3802516.2393524204</v>
      </c>
      <c r="H71" s="93">
        <v>3671843.1922499901</v>
      </c>
    </row>
    <row r="72" spans="1:8" ht="15.75" thickBot="1" x14ac:dyDescent="0.3">
      <c r="A72" t="s">
        <v>120</v>
      </c>
      <c r="B72" s="99">
        <f>SUM(B68:B71)</f>
        <v>45596160.172821499</v>
      </c>
      <c r="C72" s="100">
        <f t="shared" ref="C72" si="1">SUM(C68:C71)</f>
        <v>44774658.926842012</v>
      </c>
      <c r="D72" s="101">
        <f t="shared" ref="D72" si="2">SUM(D68:D71)</f>
        <v>44259250.893419206</v>
      </c>
      <c r="E72" s="102">
        <f t="shared" ref="E72" si="3">SUM(E68:E71)</f>
        <v>44136217.320488729</v>
      </c>
      <c r="F72" s="102">
        <f t="shared" ref="F72" si="4">SUM(F68:F71)</f>
        <v>43924525.667185768</v>
      </c>
      <c r="G72" s="102">
        <f t="shared" ref="G72" si="5">SUM(G68:G71)</f>
        <v>43884723.488168024</v>
      </c>
      <c r="H72" s="103">
        <f t="shared" ref="H72" si="6">SUM(H68:H71)</f>
        <v>43368208.889307074</v>
      </c>
    </row>
    <row r="73" spans="1:8" x14ac:dyDescent="0.25">
      <c r="B73" s="77"/>
      <c r="C73" s="77"/>
      <c r="D73" s="78"/>
      <c r="E73" s="16"/>
      <c r="F73" s="16"/>
      <c r="G73" s="16"/>
      <c r="H73" s="17"/>
    </row>
    <row r="74" spans="1:8" x14ac:dyDescent="0.25">
      <c r="A74" t="s">
        <v>103</v>
      </c>
    </row>
    <row r="76" spans="1:8" x14ac:dyDescent="0.25">
      <c r="B76" s="81" t="s">
        <v>122</v>
      </c>
      <c r="C76" s="13"/>
      <c r="D76" s="13"/>
      <c r="E76" s="13"/>
      <c r="F76" s="13"/>
      <c r="G76" s="13"/>
      <c r="H76" s="13"/>
    </row>
    <row r="77" spans="1:8" x14ac:dyDescent="0.25">
      <c r="B77" s="54" t="s">
        <v>123</v>
      </c>
    </row>
    <row r="79" spans="1:8" x14ac:dyDescent="0.25">
      <c r="A79" t="s">
        <v>104</v>
      </c>
      <c r="B79" s="214"/>
      <c r="C79" s="214"/>
      <c r="D79" s="214"/>
      <c r="E79" s="214"/>
      <c r="F79" s="214"/>
      <c r="G79" s="214"/>
      <c r="H79" s="214"/>
    </row>
    <row r="80" spans="1:8" x14ac:dyDescent="0.25">
      <c r="B80" s="72" t="s">
        <v>108</v>
      </c>
      <c r="C80" s="72" t="s">
        <v>107</v>
      </c>
      <c r="D80" s="215" t="s">
        <v>21</v>
      </c>
      <c r="E80" s="216"/>
      <c r="F80" s="216"/>
      <c r="G80" s="216"/>
      <c r="H80" s="217"/>
    </row>
    <row r="81" spans="1:8" x14ac:dyDescent="0.25">
      <c r="A81" t="s">
        <v>95</v>
      </c>
      <c r="B81" s="73">
        <v>2023</v>
      </c>
      <c r="C81" s="73">
        <v>2024</v>
      </c>
      <c r="D81" s="15">
        <v>2025</v>
      </c>
      <c r="E81" s="39">
        <v>2026</v>
      </c>
      <c r="F81" s="39">
        <v>2027</v>
      </c>
      <c r="G81" s="39">
        <v>2028</v>
      </c>
      <c r="H81" s="74">
        <v>2029</v>
      </c>
    </row>
    <row r="82" spans="1:8" x14ac:dyDescent="0.25">
      <c r="B82" s="75"/>
      <c r="C82" s="75"/>
      <c r="D82" s="76"/>
      <c r="E82" s="13"/>
      <c r="F82" s="13"/>
      <c r="G82" s="13"/>
      <c r="H82" s="14"/>
    </row>
    <row r="83" spans="1:8" ht="15.75" thickBot="1" x14ac:dyDescent="0.3">
      <c r="A83" t="s">
        <v>96</v>
      </c>
      <c r="B83" s="117">
        <v>0</v>
      </c>
      <c r="C83" s="117">
        <v>0</v>
      </c>
      <c r="D83" s="118">
        <v>0</v>
      </c>
      <c r="E83" s="119">
        <v>0</v>
      </c>
      <c r="F83" s="119">
        <v>0</v>
      </c>
      <c r="G83" s="119">
        <v>0</v>
      </c>
      <c r="H83" s="120">
        <v>0</v>
      </c>
    </row>
    <row r="84" spans="1:8" x14ac:dyDescent="0.25">
      <c r="A84" t="s">
        <v>116</v>
      </c>
      <c r="B84" s="82"/>
      <c r="C84" s="83"/>
      <c r="D84" s="84"/>
      <c r="E84" s="85"/>
      <c r="F84" s="85"/>
      <c r="G84" s="85"/>
      <c r="H84" s="86"/>
    </row>
    <row r="85" spans="1:8" x14ac:dyDescent="0.25">
      <c r="A85" t="s">
        <v>117</v>
      </c>
      <c r="B85" s="87"/>
      <c r="C85" s="75"/>
      <c r="D85" s="76"/>
      <c r="E85" s="13"/>
      <c r="F85" s="13"/>
      <c r="G85" s="13"/>
      <c r="H85" s="88"/>
    </row>
    <row r="86" spans="1:8" x14ac:dyDescent="0.25">
      <c r="A86" t="s">
        <v>118</v>
      </c>
      <c r="B86" s="87"/>
      <c r="C86" s="75"/>
      <c r="D86" s="76"/>
      <c r="E86" s="13"/>
      <c r="F86" s="13"/>
      <c r="G86" s="13"/>
      <c r="H86" s="88"/>
    </row>
    <row r="87" spans="1:8" ht="15.75" thickBot="1" x14ac:dyDescent="0.3">
      <c r="A87" t="s">
        <v>119</v>
      </c>
      <c r="B87" s="89"/>
      <c r="C87" s="90"/>
      <c r="D87" s="91"/>
      <c r="E87" s="92"/>
      <c r="F87" s="92"/>
      <c r="G87" s="92"/>
      <c r="H87" s="93"/>
    </row>
    <row r="88" spans="1:8" ht="15.75" thickBot="1" x14ac:dyDescent="0.3">
      <c r="A88" t="s">
        <v>120</v>
      </c>
      <c r="B88" s="108"/>
      <c r="C88" s="109">
        <f t="array" ref="C88:H88">TRANSPOSE('2. Annual Savings'!I40:I45)</f>
        <v>283144767.43565935</v>
      </c>
      <c r="D88" s="110">
        <v>566289534.8713187</v>
      </c>
      <c r="E88" s="111">
        <v>849434302.30697799</v>
      </c>
      <c r="F88" s="111">
        <v>1132579069.7426374</v>
      </c>
      <c r="G88" s="111">
        <v>1415723837.1782968</v>
      </c>
      <c r="H88" s="112">
        <v>1698868604.6139562</v>
      </c>
    </row>
    <row r="89" spans="1:8" x14ac:dyDescent="0.25">
      <c r="B89" s="77"/>
      <c r="C89" s="77"/>
      <c r="D89" s="78"/>
      <c r="E89" s="16"/>
      <c r="F89" s="16"/>
      <c r="G89" s="16"/>
      <c r="H89" s="17"/>
    </row>
    <row r="90" spans="1:8" x14ac:dyDescent="0.25">
      <c r="A90" t="s">
        <v>103</v>
      </c>
      <c r="B90" s="22"/>
      <c r="C90" s="22"/>
      <c r="D90" s="22"/>
      <c r="E90" s="22"/>
      <c r="F90" s="22"/>
      <c r="G90" s="22"/>
      <c r="H90" s="22"/>
    </row>
    <row r="93" spans="1:8" x14ac:dyDescent="0.25">
      <c r="A93" t="s">
        <v>105</v>
      </c>
      <c r="B93" s="214"/>
      <c r="C93" s="214"/>
      <c r="D93" s="214"/>
      <c r="E93" s="214"/>
      <c r="F93" s="214"/>
      <c r="G93" s="214"/>
      <c r="H93" s="214"/>
    </row>
    <row r="94" spans="1:8" x14ac:dyDescent="0.25">
      <c r="B94" s="72" t="s">
        <v>108</v>
      </c>
      <c r="C94" s="72" t="s">
        <v>107</v>
      </c>
      <c r="D94" s="215" t="s">
        <v>21</v>
      </c>
      <c r="E94" s="216"/>
      <c r="F94" s="216"/>
      <c r="G94" s="216"/>
      <c r="H94" s="217"/>
    </row>
    <row r="95" spans="1:8" x14ac:dyDescent="0.25">
      <c r="A95" t="s">
        <v>95</v>
      </c>
      <c r="B95" s="73">
        <v>2023</v>
      </c>
      <c r="C95" s="73">
        <v>2024</v>
      </c>
      <c r="D95" s="15">
        <v>2025</v>
      </c>
      <c r="E95" s="39">
        <v>2026</v>
      </c>
      <c r="F95" s="39">
        <v>2027</v>
      </c>
      <c r="G95" s="39">
        <v>2028</v>
      </c>
      <c r="H95" s="74">
        <v>2029</v>
      </c>
    </row>
    <row r="96" spans="1:8" x14ac:dyDescent="0.25">
      <c r="B96" s="75"/>
      <c r="C96" s="75"/>
      <c r="D96" s="76"/>
      <c r="E96" s="13"/>
      <c r="F96" s="13"/>
      <c r="G96" s="13"/>
      <c r="H96" s="14"/>
    </row>
    <row r="97" spans="1:8" ht="15.75" thickBot="1" x14ac:dyDescent="0.3">
      <c r="A97" t="s">
        <v>96</v>
      </c>
      <c r="B97" s="117">
        <v>0</v>
      </c>
      <c r="C97" s="117">
        <v>0</v>
      </c>
      <c r="D97" s="118">
        <v>0</v>
      </c>
      <c r="E97" s="119">
        <v>0</v>
      </c>
      <c r="F97" s="119">
        <v>0</v>
      </c>
      <c r="G97" s="119">
        <v>0</v>
      </c>
      <c r="H97" s="120">
        <v>0</v>
      </c>
    </row>
    <row r="98" spans="1:8" x14ac:dyDescent="0.25">
      <c r="A98" t="s">
        <v>116</v>
      </c>
      <c r="B98" s="94"/>
      <c r="C98" s="95"/>
      <c r="D98" s="96"/>
      <c r="E98" s="97"/>
      <c r="F98" s="97"/>
      <c r="G98" s="97"/>
      <c r="H98" s="98"/>
    </row>
    <row r="99" spans="1:8" x14ac:dyDescent="0.25">
      <c r="A99" t="s">
        <v>117</v>
      </c>
      <c r="B99" s="87"/>
      <c r="C99" s="75"/>
      <c r="D99" s="76"/>
      <c r="E99" s="13"/>
      <c r="F99" s="13"/>
      <c r="G99" s="13"/>
      <c r="H99" s="88"/>
    </row>
    <row r="100" spans="1:8" x14ac:dyDescent="0.25">
      <c r="A100" t="s">
        <v>118</v>
      </c>
      <c r="B100" s="87"/>
      <c r="C100" s="75"/>
      <c r="D100" s="76"/>
      <c r="E100" s="13"/>
      <c r="F100" s="13"/>
      <c r="G100" s="13"/>
      <c r="H100" s="88"/>
    </row>
    <row r="101" spans="1:8" ht="15.75" thickBot="1" x14ac:dyDescent="0.3">
      <c r="A101" t="s">
        <v>119</v>
      </c>
      <c r="B101" s="89"/>
      <c r="C101" s="90"/>
      <c r="D101" s="91"/>
      <c r="E101" s="92"/>
      <c r="F101" s="92"/>
      <c r="G101" s="92"/>
      <c r="H101" s="93"/>
    </row>
    <row r="102" spans="1:8" ht="15.75" thickBot="1" x14ac:dyDescent="0.3">
      <c r="A102" t="s">
        <v>120</v>
      </c>
      <c r="B102" s="108"/>
      <c r="C102" s="109">
        <f t="array" ref="C102:H102">TRANSPOSE('2. Annual Savings'!J40:J45)</f>
        <v>704636.45984017698</v>
      </c>
      <c r="D102" s="110">
        <v>1409272.919680354</v>
      </c>
      <c r="E102" s="111">
        <v>2113909.3795205308</v>
      </c>
      <c r="F102" s="111">
        <v>2818545.8393607079</v>
      </c>
      <c r="G102" s="111">
        <v>3523182.299200885</v>
      </c>
      <c r="H102" s="112">
        <v>4227818.7590410616</v>
      </c>
    </row>
    <row r="103" spans="1:8" x14ac:dyDescent="0.25">
      <c r="B103" s="77"/>
      <c r="C103" s="77"/>
      <c r="D103" s="78"/>
      <c r="E103" s="16"/>
      <c r="F103" s="16"/>
      <c r="G103" s="16"/>
      <c r="H103" s="17"/>
    </row>
    <row r="106" spans="1:8" x14ac:dyDescent="0.25">
      <c r="B106" s="81" t="s">
        <v>124</v>
      </c>
      <c r="C106" s="13"/>
      <c r="D106" s="13"/>
      <c r="E106" s="13"/>
      <c r="F106" s="13"/>
      <c r="G106" s="13"/>
      <c r="H106" s="13"/>
    </row>
    <row r="107" spans="1:8" x14ac:dyDescent="0.25">
      <c r="B107" s="54" t="s">
        <v>123</v>
      </c>
    </row>
    <row r="109" spans="1:8" x14ac:dyDescent="0.25">
      <c r="A109" t="s">
        <v>104</v>
      </c>
      <c r="B109" s="214"/>
      <c r="C109" s="214"/>
      <c r="D109" s="214"/>
      <c r="E109" s="214"/>
      <c r="F109" s="214"/>
      <c r="G109" s="214"/>
      <c r="H109" s="214"/>
    </row>
    <row r="110" spans="1:8" x14ac:dyDescent="0.25">
      <c r="B110" s="72" t="s">
        <v>108</v>
      </c>
      <c r="C110" s="72" t="s">
        <v>107</v>
      </c>
      <c r="D110" s="215" t="s">
        <v>21</v>
      </c>
      <c r="E110" s="216"/>
      <c r="F110" s="216"/>
      <c r="G110" s="216"/>
      <c r="H110" s="217"/>
    </row>
    <row r="111" spans="1:8" x14ac:dyDescent="0.25">
      <c r="A111" t="s">
        <v>95</v>
      </c>
      <c r="B111" s="73">
        <v>2023</v>
      </c>
      <c r="C111" s="73">
        <v>2024</v>
      </c>
      <c r="D111" s="15">
        <v>2025</v>
      </c>
      <c r="E111" s="39">
        <v>2026</v>
      </c>
      <c r="F111" s="39">
        <v>2027</v>
      </c>
      <c r="G111" s="39">
        <v>2028</v>
      </c>
      <c r="H111" s="74">
        <v>2029</v>
      </c>
    </row>
    <row r="112" spans="1:8" x14ac:dyDescent="0.25">
      <c r="B112" s="75"/>
      <c r="C112" s="75"/>
      <c r="D112" s="76"/>
      <c r="E112" s="13"/>
      <c r="F112" s="13"/>
      <c r="G112" s="13"/>
      <c r="H112" s="14"/>
    </row>
    <row r="113" spans="1:8" ht="15.75" thickBot="1" x14ac:dyDescent="0.3">
      <c r="A113" t="s">
        <v>96</v>
      </c>
      <c r="B113" s="104">
        <f>B53</f>
        <v>325741866.55240059</v>
      </c>
      <c r="C113" s="104">
        <f t="shared" ref="C113:H113" si="7">C53</f>
        <v>336386377.39562631</v>
      </c>
      <c r="D113" s="105">
        <f t="shared" si="7"/>
        <v>341855435.81169891</v>
      </c>
      <c r="E113" s="106">
        <f t="shared" si="7"/>
        <v>348726395.3949343</v>
      </c>
      <c r="F113" s="106">
        <f t="shared" si="7"/>
        <v>355027390.15470231</v>
      </c>
      <c r="G113" s="106">
        <f t="shared" si="7"/>
        <v>361653182.76431364</v>
      </c>
      <c r="H113" s="107">
        <f t="shared" si="7"/>
        <v>365438177.40192217</v>
      </c>
    </row>
    <row r="114" spans="1:8" x14ac:dyDescent="0.25">
      <c r="A114" t="s">
        <v>116</v>
      </c>
      <c r="B114" s="82"/>
      <c r="C114" s="83"/>
      <c r="D114" s="84"/>
      <c r="E114" s="85"/>
      <c r="F114" s="85"/>
      <c r="G114" s="85"/>
      <c r="H114" s="86"/>
    </row>
    <row r="115" spans="1:8" x14ac:dyDescent="0.25">
      <c r="A115" t="s">
        <v>117</v>
      </c>
      <c r="B115" s="87"/>
      <c r="C115" s="75"/>
      <c r="D115" s="76"/>
      <c r="E115" s="13"/>
      <c r="F115" s="13"/>
      <c r="G115" s="13"/>
      <c r="H115" s="88"/>
    </row>
    <row r="116" spans="1:8" x14ac:dyDescent="0.25">
      <c r="A116" t="s">
        <v>118</v>
      </c>
      <c r="B116" s="87"/>
      <c r="C116" s="75"/>
      <c r="D116" s="76"/>
      <c r="E116" s="13"/>
      <c r="F116" s="13"/>
      <c r="G116" s="13"/>
      <c r="H116" s="88"/>
    </row>
    <row r="117" spans="1:8" ht="15.75" thickBot="1" x14ac:dyDescent="0.3">
      <c r="A117" t="s">
        <v>119</v>
      </c>
      <c r="B117" s="89"/>
      <c r="C117" s="90"/>
      <c r="D117" s="91"/>
      <c r="E117" s="92"/>
      <c r="F117" s="92"/>
      <c r="G117" s="92"/>
      <c r="H117" s="93"/>
    </row>
    <row r="118" spans="1:8" ht="15.75" thickBot="1" x14ac:dyDescent="0.3">
      <c r="A118" t="s">
        <v>120</v>
      </c>
      <c r="B118" s="108">
        <f>B58+B88</f>
        <v>17937202363.017452</v>
      </c>
      <c r="C118" s="109">
        <f t="shared" ref="C118:H118" si="8">C58+C88</f>
        <v>17885299713.574043</v>
      </c>
      <c r="D118" s="110">
        <f t="shared" si="8"/>
        <v>17966191095.20993</v>
      </c>
      <c r="E118" s="111">
        <f t="shared" si="8"/>
        <v>18217623151.050697</v>
      </c>
      <c r="F118" s="111">
        <f t="shared" si="8"/>
        <v>18435654551.272636</v>
      </c>
      <c r="G118" s="111">
        <f t="shared" si="8"/>
        <v>18723384088.873287</v>
      </c>
      <c r="H118" s="112">
        <f t="shared" si="8"/>
        <v>18822877764.917824</v>
      </c>
    </row>
    <row r="119" spans="1:8" x14ac:dyDescent="0.25">
      <c r="B119" s="77"/>
      <c r="C119" s="77"/>
      <c r="D119" s="78"/>
      <c r="E119" s="16"/>
      <c r="F119" s="16"/>
      <c r="G119" s="16"/>
      <c r="H119" s="17"/>
    </row>
    <row r="120" spans="1:8" x14ac:dyDescent="0.25">
      <c r="A120" t="s">
        <v>103</v>
      </c>
      <c r="B120" s="22"/>
      <c r="C120" s="22"/>
      <c r="D120" s="22"/>
      <c r="E120" s="22"/>
      <c r="F120" s="22"/>
      <c r="G120" s="22"/>
      <c r="H120" s="22"/>
    </row>
    <row r="123" spans="1:8" x14ac:dyDescent="0.25">
      <c r="A123" t="s">
        <v>105</v>
      </c>
      <c r="B123" s="214"/>
      <c r="C123" s="214"/>
      <c r="D123" s="214"/>
      <c r="E123" s="214"/>
      <c r="F123" s="214"/>
      <c r="G123" s="214"/>
      <c r="H123" s="214"/>
    </row>
    <row r="124" spans="1:8" x14ac:dyDescent="0.25">
      <c r="B124" s="72" t="s">
        <v>108</v>
      </c>
      <c r="C124" s="72" t="s">
        <v>107</v>
      </c>
      <c r="D124" s="215" t="s">
        <v>21</v>
      </c>
      <c r="E124" s="216"/>
      <c r="F124" s="216"/>
      <c r="G124" s="216"/>
      <c r="H124" s="217"/>
    </row>
    <row r="125" spans="1:8" x14ac:dyDescent="0.25">
      <c r="A125" t="s">
        <v>95</v>
      </c>
      <c r="B125" s="73">
        <v>2023</v>
      </c>
      <c r="C125" s="73">
        <v>2024</v>
      </c>
      <c r="D125" s="15">
        <v>2025</v>
      </c>
      <c r="E125" s="39">
        <v>2026</v>
      </c>
      <c r="F125" s="39">
        <v>2027</v>
      </c>
      <c r="G125" s="39">
        <v>2028</v>
      </c>
      <c r="H125" s="74">
        <v>2029</v>
      </c>
    </row>
    <row r="126" spans="1:8" x14ac:dyDescent="0.25">
      <c r="B126" s="75"/>
      <c r="C126" s="75"/>
      <c r="D126" s="76"/>
      <c r="E126" s="13"/>
      <c r="F126" s="13"/>
      <c r="G126" s="13"/>
      <c r="H126" s="14"/>
    </row>
    <row r="127" spans="1:8" ht="15.75" thickBot="1" x14ac:dyDescent="0.3">
      <c r="A127" t="s">
        <v>96</v>
      </c>
      <c r="B127" s="113">
        <f>B67</f>
        <v>992014.72259827808</v>
      </c>
      <c r="C127" s="113">
        <f t="shared" ref="C127:H127" si="9">C67</f>
        <v>1024431.530370325</v>
      </c>
      <c r="D127" s="114">
        <f t="shared" si="9"/>
        <v>1041087.0082949635</v>
      </c>
      <c r="E127" s="115">
        <f t="shared" si="9"/>
        <v>1062011.837937182</v>
      </c>
      <c r="F127" s="115">
        <f t="shared" si="9"/>
        <v>1081200.8959322767</v>
      </c>
      <c r="G127" s="115">
        <f t="shared" si="9"/>
        <v>1101379.0937402025</v>
      </c>
      <c r="H127" s="116">
        <f t="shared" si="9"/>
        <v>1112905.921547764</v>
      </c>
    </row>
    <row r="128" spans="1:8" x14ac:dyDescent="0.25">
      <c r="A128" t="s">
        <v>116</v>
      </c>
      <c r="B128" s="82"/>
      <c r="C128" s="83"/>
      <c r="D128" s="84"/>
      <c r="E128" s="85"/>
      <c r="F128" s="85"/>
      <c r="G128" s="85"/>
      <c r="H128" s="86"/>
    </row>
    <row r="129" spans="1:9" x14ac:dyDescent="0.25">
      <c r="A129" t="s">
        <v>117</v>
      </c>
      <c r="B129" s="87"/>
      <c r="C129" s="75"/>
      <c r="D129" s="76"/>
      <c r="E129" s="13"/>
      <c r="F129" s="13"/>
      <c r="G129" s="13"/>
      <c r="H129" s="88"/>
    </row>
    <row r="130" spans="1:9" x14ac:dyDescent="0.25">
      <c r="A130" t="s">
        <v>118</v>
      </c>
      <c r="B130" s="87"/>
      <c r="C130" s="75"/>
      <c r="D130" s="76"/>
      <c r="E130" s="13"/>
      <c r="F130" s="13"/>
      <c r="G130" s="13"/>
      <c r="H130" s="88"/>
    </row>
    <row r="131" spans="1:9" ht="15.75" thickBot="1" x14ac:dyDescent="0.3">
      <c r="A131" t="s">
        <v>119</v>
      </c>
      <c r="B131" s="89"/>
      <c r="C131" s="90"/>
      <c r="D131" s="91"/>
      <c r="E131" s="92"/>
      <c r="F131" s="92"/>
      <c r="G131" s="92"/>
      <c r="H131" s="93"/>
    </row>
    <row r="132" spans="1:9" ht="15.75" thickBot="1" x14ac:dyDescent="0.3">
      <c r="A132" t="s">
        <v>120</v>
      </c>
      <c r="B132" s="108">
        <f>B72+B102</f>
        <v>45596160.172821499</v>
      </c>
      <c r="C132" s="109">
        <f t="shared" ref="C132:H132" si="10">C72+C102</f>
        <v>45479295.38668219</v>
      </c>
      <c r="D132" s="110">
        <f t="shared" si="10"/>
        <v>45668523.813099563</v>
      </c>
      <c r="E132" s="111">
        <f t="shared" si="10"/>
        <v>46250126.700009257</v>
      </c>
      <c r="F132" s="111">
        <f t="shared" si="10"/>
        <v>46743071.506546475</v>
      </c>
      <c r="G132" s="111">
        <f t="shared" si="10"/>
        <v>47407905.787368909</v>
      </c>
      <c r="H132" s="112">
        <f t="shared" si="10"/>
        <v>47596027.648348138</v>
      </c>
    </row>
    <row r="133" spans="1:9" x14ac:dyDescent="0.25">
      <c r="B133" s="77"/>
      <c r="C133" s="77"/>
      <c r="D133" s="78"/>
      <c r="E133" s="16"/>
      <c r="F133" s="16"/>
      <c r="G133" s="16"/>
      <c r="H133" s="17"/>
    </row>
    <row r="136" spans="1:9" x14ac:dyDescent="0.25">
      <c r="B136" s="81" t="s">
        <v>125</v>
      </c>
      <c r="C136" s="13"/>
      <c r="D136" s="13"/>
      <c r="E136" s="13"/>
      <c r="F136" s="13"/>
      <c r="G136" s="13"/>
      <c r="H136" s="13"/>
    </row>
    <row r="138" spans="1:9" x14ac:dyDescent="0.25">
      <c r="B138" s="54" t="s">
        <v>126</v>
      </c>
    </row>
    <row r="139" spans="1:9" x14ac:dyDescent="0.25">
      <c r="C139">
        <v>2024</v>
      </c>
      <c r="D139">
        <v>2025</v>
      </c>
      <c r="E139">
        <v>2026</v>
      </c>
      <c r="F139">
        <v>2027</v>
      </c>
      <c r="G139">
        <v>2028</v>
      </c>
      <c r="H139">
        <v>2029</v>
      </c>
    </row>
    <row r="140" spans="1:9" x14ac:dyDescent="0.25">
      <c r="A140" t="s">
        <v>127</v>
      </c>
      <c r="B140" t="s">
        <v>133</v>
      </c>
      <c r="C140" s="121">
        <v>-1.9230769230769232E-2</v>
      </c>
      <c r="D140" s="121">
        <v>-1.9230769230769232E-2</v>
      </c>
      <c r="E140" s="121">
        <v>-1.9230769230769232E-2</v>
      </c>
      <c r="F140" s="121">
        <v>-1.9230769230769232E-2</v>
      </c>
      <c r="G140" s="121">
        <v>-1.9230769230769232E-2</v>
      </c>
      <c r="H140" s="121">
        <v>-1.9230769230769232E-2</v>
      </c>
    </row>
    <row r="141" spans="1:9" x14ac:dyDescent="0.25">
      <c r="A141" t="s">
        <v>128</v>
      </c>
      <c r="B141" t="s">
        <v>133</v>
      </c>
      <c r="C141" s="121">
        <v>-1.7194442784151488E-2</v>
      </c>
      <c r="D141" s="121">
        <v>-1.7194442784151488E-2</v>
      </c>
      <c r="E141" s="121">
        <v>-1.7194442784151488E-2</v>
      </c>
      <c r="F141" s="121">
        <v>-1.7194442784151488E-2</v>
      </c>
      <c r="G141" s="121">
        <v>-1.7194442784151488E-2</v>
      </c>
      <c r="H141" s="121">
        <v>-1.7194442784151488E-2</v>
      </c>
    </row>
    <row r="142" spans="1:9" x14ac:dyDescent="0.25">
      <c r="A142" t="s">
        <v>129</v>
      </c>
      <c r="C142" s="123">
        <f>C141*$C$143</f>
        <v>-1.6197120110670392E-2</v>
      </c>
      <c r="D142" s="123">
        <f t="shared" ref="D142:H142" si="11">D141*$C$143</f>
        <v>-1.6197120110670392E-2</v>
      </c>
      <c r="E142" s="123">
        <f t="shared" si="11"/>
        <v>-1.6197120110670392E-2</v>
      </c>
      <c r="F142" s="123">
        <f t="shared" si="11"/>
        <v>-1.6197120110670392E-2</v>
      </c>
      <c r="G142" s="123">
        <f t="shared" si="11"/>
        <v>-1.6197120110670392E-2</v>
      </c>
      <c r="H142" s="123">
        <f t="shared" si="11"/>
        <v>-1.6197120110670392E-2</v>
      </c>
      <c r="I142" s="123"/>
    </row>
    <row r="143" spans="1:9" x14ac:dyDescent="0.25">
      <c r="A143" t="s">
        <v>159</v>
      </c>
      <c r="C143" s="122">
        <v>0.94199738334060179</v>
      </c>
      <c r="D143" t="s">
        <v>130</v>
      </c>
    </row>
    <row r="144" spans="1:9" x14ac:dyDescent="0.25">
      <c r="C144" s="122"/>
    </row>
    <row r="145" spans="1:8" x14ac:dyDescent="0.25">
      <c r="A145" t="s">
        <v>127</v>
      </c>
      <c r="B145" t="s">
        <v>131</v>
      </c>
      <c r="C145" s="124">
        <f>C140*B113</f>
        <v>-6264266.6644692421</v>
      </c>
      <c r="D145" s="124">
        <f>C145+D140*C113</f>
        <v>-12733235.46053898</v>
      </c>
      <c r="E145" s="124">
        <f t="shared" ref="E145:H145" si="12">D145+E140*D113</f>
        <v>-19307378.456917807</v>
      </c>
      <c r="F145" s="124">
        <f t="shared" si="12"/>
        <v>-26013655.291435774</v>
      </c>
      <c r="G145" s="124">
        <f t="shared" si="12"/>
        <v>-32841105.102103129</v>
      </c>
      <c r="H145" s="124">
        <f t="shared" si="12"/>
        <v>-39795974.001416855</v>
      </c>
    </row>
    <row r="146" spans="1:8" x14ac:dyDescent="0.25">
      <c r="A146" t="s">
        <v>129</v>
      </c>
      <c r="B146" t="s">
        <v>131</v>
      </c>
      <c r="C146" s="124">
        <f>C142*B118</f>
        <v>-290531021.12319446</v>
      </c>
      <c r="D146" s="124">
        <f>D142*C118+C146</f>
        <v>-580221368.79929197</v>
      </c>
      <c r="E146" s="124">
        <f t="shared" ref="E146:H146" si="13">E142*D118+D146</f>
        <v>-871221923.89966404</v>
      </c>
      <c r="F146" s="124">
        <f t="shared" si="13"/>
        <v>-1166294954.2081618</v>
      </c>
      <c r="G146" s="124">
        <f t="shared" si="13"/>
        <v>-1464899465.293952</v>
      </c>
      <c r="H146" s="124">
        <f t="shared" si="13"/>
        <v>-1768164366.2596476</v>
      </c>
    </row>
    <row r="147" spans="1:8" x14ac:dyDescent="0.25">
      <c r="C147" s="122"/>
    </row>
    <row r="148" spans="1:8" x14ac:dyDescent="0.25">
      <c r="A148" t="s">
        <v>127</v>
      </c>
      <c r="B148" t="s">
        <v>132</v>
      </c>
      <c r="C148" s="124">
        <f>C140*B127</f>
        <v>-19077.206203813043</v>
      </c>
      <c r="D148" s="124">
        <f>D140*C127+C148</f>
        <v>-38777.812557088524</v>
      </c>
      <c r="E148" s="124">
        <f t="shared" ref="E148:H148" si="14">E140*D127+D148</f>
        <v>-58798.716562760899</v>
      </c>
      <c r="F148" s="124">
        <f t="shared" si="14"/>
        <v>-79222.021138475946</v>
      </c>
      <c r="G148" s="124">
        <f t="shared" si="14"/>
        <v>-100014.34606025051</v>
      </c>
      <c r="H148" s="124">
        <f t="shared" si="14"/>
        <v>-121194.71324756209</v>
      </c>
    </row>
    <row r="149" spans="1:8" x14ac:dyDescent="0.25">
      <c r="A149" t="s">
        <v>129</v>
      </c>
      <c r="B149" t="s">
        <v>132</v>
      </c>
      <c r="C149" s="124">
        <f>C142*B132</f>
        <v>-738526.48290455551</v>
      </c>
      <c r="D149" s="124">
        <f>D142*C132+C149</f>
        <v>-1475160.0928313048</v>
      </c>
      <c r="E149" s="124">
        <f t="shared" ref="E149:H149" si="15">E142*D132+D149</f>
        <v>-2214858.6583090895</v>
      </c>
      <c r="F149" s="124">
        <f t="shared" si="15"/>
        <v>-2963977.5156028629</v>
      </c>
      <c r="G149" s="124">
        <f t="shared" si="15"/>
        <v>-3721080.6591360508</v>
      </c>
      <c r="H149" s="124">
        <f t="shared" si="15"/>
        <v>-4488952.2033694107</v>
      </c>
    </row>
    <row r="152" spans="1:8" x14ac:dyDescent="0.25">
      <c r="A152" t="s">
        <v>104</v>
      </c>
      <c r="B152" s="214"/>
      <c r="C152" s="214"/>
      <c r="D152" s="214"/>
      <c r="E152" s="214"/>
      <c r="F152" s="214"/>
      <c r="G152" s="214"/>
      <c r="H152" s="214"/>
    </row>
    <row r="153" spans="1:8" x14ac:dyDescent="0.25">
      <c r="B153" s="72" t="s">
        <v>108</v>
      </c>
      <c r="C153" s="72" t="s">
        <v>107</v>
      </c>
      <c r="D153" s="215" t="s">
        <v>21</v>
      </c>
      <c r="E153" s="216"/>
      <c r="F153" s="216"/>
      <c r="G153" s="216"/>
      <c r="H153" s="217"/>
    </row>
    <row r="154" spans="1:8" x14ac:dyDescent="0.25">
      <c r="A154" t="s">
        <v>95</v>
      </c>
      <c r="B154" s="73">
        <v>2023</v>
      </c>
      <c r="C154" s="73">
        <v>2024</v>
      </c>
      <c r="D154" s="15">
        <v>2025</v>
      </c>
      <c r="E154" s="39">
        <v>2026</v>
      </c>
      <c r="F154" s="39">
        <v>2027</v>
      </c>
      <c r="G154" s="39">
        <v>2028</v>
      </c>
      <c r="H154" s="74">
        <v>2029</v>
      </c>
    </row>
    <row r="155" spans="1:8" x14ac:dyDescent="0.25">
      <c r="B155" s="75"/>
      <c r="C155" s="75"/>
      <c r="D155" s="76"/>
      <c r="E155" s="13"/>
      <c r="F155" s="13"/>
      <c r="G155" s="13"/>
      <c r="H155" s="14"/>
    </row>
    <row r="156" spans="1:8" ht="15.75" thickBot="1" x14ac:dyDescent="0.3">
      <c r="A156" t="s">
        <v>96</v>
      </c>
      <c r="B156" s="104">
        <f>B113</f>
        <v>325741866.55240059</v>
      </c>
      <c r="C156" s="104">
        <f>C113+C145</f>
        <v>330122110.73115706</v>
      </c>
      <c r="D156" s="105">
        <f t="shared" ref="D156:H156" si="16">D113+D145</f>
        <v>329122200.35115993</v>
      </c>
      <c r="E156" s="106">
        <f t="shared" si="16"/>
        <v>329419016.93801647</v>
      </c>
      <c r="F156" s="106">
        <f t="shared" si="16"/>
        <v>329013734.86326653</v>
      </c>
      <c r="G156" s="106">
        <f t="shared" si="16"/>
        <v>328812077.66221052</v>
      </c>
      <c r="H156" s="107">
        <f t="shared" si="16"/>
        <v>325642203.4005053</v>
      </c>
    </row>
    <row r="157" spans="1:8" x14ac:dyDescent="0.25">
      <c r="A157" t="s">
        <v>116</v>
      </c>
      <c r="B157" s="82"/>
      <c r="C157" s="83"/>
      <c r="D157" s="84"/>
      <c r="E157" s="85"/>
      <c r="F157" s="85"/>
      <c r="G157" s="85"/>
      <c r="H157" s="86"/>
    </row>
    <row r="158" spans="1:8" x14ac:dyDescent="0.25">
      <c r="A158" t="s">
        <v>117</v>
      </c>
      <c r="B158" s="87"/>
      <c r="C158" s="75"/>
      <c r="D158" s="76"/>
      <c r="E158" s="13"/>
      <c r="F158" s="13"/>
      <c r="G158" s="13"/>
      <c r="H158" s="88"/>
    </row>
    <row r="159" spans="1:8" x14ac:dyDescent="0.25">
      <c r="A159" t="s">
        <v>118</v>
      </c>
      <c r="B159" s="87"/>
      <c r="C159" s="75"/>
      <c r="D159" s="76"/>
      <c r="E159" s="13"/>
      <c r="F159" s="13"/>
      <c r="G159" s="13"/>
      <c r="H159" s="88"/>
    </row>
    <row r="160" spans="1:8" ht="15.75" thickBot="1" x14ac:dyDescent="0.3">
      <c r="A160" t="s">
        <v>119</v>
      </c>
      <c r="B160" s="89"/>
      <c r="C160" s="90"/>
      <c r="D160" s="91"/>
      <c r="E160" s="92"/>
      <c r="F160" s="92"/>
      <c r="G160" s="92"/>
      <c r="H160" s="93"/>
    </row>
    <row r="161" spans="1:8" ht="15.75" thickBot="1" x14ac:dyDescent="0.3">
      <c r="A161" t="s">
        <v>120</v>
      </c>
      <c r="B161" s="108">
        <f>B118</f>
        <v>17937202363.017452</v>
      </c>
      <c r="C161" s="109">
        <f>C118+C146</f>
        <v>17594768692.450848</v>
      </c>
      <c r="D161" s="110">
        <f t="shared" ref="D161:H161" si="17">D118+D146</f>
        <v>17385969726.410637</v>
      </c>
      <c r="E161" s="111">
        <f t="shared" si="17"/>
        <v>17346401227.151031</v>
      </c>
      <c r="F161" s="111">
        <f t="shared" si="17"/>
        <v>17269359597.064476</v>
      </c>
      <c r="G161" s="111">
        <f t="shared" si="17"/>
        <v>17258484623.579334</v>
      </c>
      <c r="H161" s="112">
        <f t="shared" si="17"/>
        <v>17054713398.658176</v>
      </c>
    </row>
    <row r="162" spans="1:8" x14ac:dyDescent="0.25">
      <c r="B162" s="77"/>
      <c r="C162" s="77"/>
      <c r="D162" s="78"/>
      <c r="E162" s="16"/>
      <c r="F162" s="16"/>
      <c r="G162" s="16"/>
      <c r="H162" s="17"/>
    </row>
    <row r="163" spans="1:8" x14ac:dyDescent="0.25">
      <c r="A163" t="s">
        <v>103</v>
      </c>
      <c r="B163" s="22"/>
      <c r="C163" s="22"/>
      <c r="D163" s="22"/>
      <c r="E163" s="22"/>
      <c r="F163" s="22"/>
      <c r="G163" s="22"/>
      <c r="H163" s="22"/>
    </row>
    <row r="166" spans="1:8" x14ac:dyDescent="0.25">
      <c r="A166" t="s">
        <v>105</v>
      </c>
      <c r="B166" s="214"/>
      <c r="C166" s="214"/>
      <c r="D166" s="214"/>
      <c r="E166" s="214"/>
      <c r="F166" s="214"/>
      <c r="G166" s="214"/>
      <c r="H166" s="214"/>
    </row>
    <row r="167" spans="1:8" x14ac:dyDescent="0.25">
      <c r="B167" s="72" t="s">
        <v>108</v>
      </c>
      <c r="C167" s="72" t="s">
        <v>107</v>
      </c>
      <c r="D167" s="215" t="s">
        <v>21</v>
      </c>
      <c r="E167" s="216"/>
      <c r="F167" s="216"/>
      <c r="G167" s="216"/>
      <c r="H167" s="217"/>
    </row>
    <row r="168" spans="1:8" x14ac:dyDescent="0.25">
      <c r="A168" t="s">
        <v>95</v>
      </c>
      <c r="B168" s="73">
        <v>2023</v>
      </c>
      <c r="C168" s="73">
        <v>2024</v>
      </c>
      <c r="D168" s="15">
        <v>2025</v>
      </c>
      <c r="E168" s="39">
        <v>2026</v>
      </c>
      <c r="F168" s="39">
        <v>2027</v>
      </c>
      <c r="G168" s="39">
        <v>2028</v>
      </c>
      <c r="H168" s="74">
        <v>2029</v>
      </c>
    </row>
    <row r="169" spans="1:8" x14ac:dyDescent="0.25">
      <c r="B169" s="75"/>
      <c r="C169" s="75"/>
      <c r="D169" s="76"/>
      <c r="E169" s="13"/>
      <c r="F169" s="13"/>
      <c r="G169" s="13"/>
      <c r="H169" s="14"/>
    </row>
    <row r="170" spans="1:8" ht="15.75" thickBot="1" x14ac:dyDescent="0.3">
      <c r="A170" t="s">
        <v>109</v>
      </c>
      <c r="B170" s="113">
        <f>B127</f>
        <v>992014.72259827808</v>
      </c>
      <c r="C170" s="113">
        <f>C127+C148</f>
        <v>1005354.3241665119</v>
      </c>
      <c r="D170" s="114">
        <f t="shared" ref="D170:H170" si="18">D127+D148</f>
        <v>1002309.195737875</v>
      </c>
      <c r="E170" s="115">
        <f t="shared" si="18"/>
        <v>1003213.1213744212</v>
      </c>
      <c r="F170" s="115">
        <f t="shared" si="18"/>
        <v>1001978.8747938008</v>
      </c>
      <c r="G170" s="115">
        <f t="shared" si="18"/>
        <v>1001364.7476799519</v>
      </c>
      <c r="H170" s="116">
        <f t="shared" si="18"/>
        <v>991711.20830020192</v>
      </c>
    </row>
    <row r="171" spans="1:8" x14ac:dyDescent="0.25">
      <c r="A171" t="s">
        <v>116</v>
      </c>
      <c r="B171" s="82"/>
      <c r="C171" s="83"/>
      <c r="D171" s="84"/>
      <c r="E171" s="85"/>
      <c r="F171" s="85"/>
      <c r="G171" s="85"/>
      <c r="H171" s="86"/>
    </row>
    <row r="172" spans="1:8" x14ac:dyDescent="0.25">
      <c r="A172" t="s">
        <v>117</v>
      </c>
      <c r="B172" s="87"/>
      <c r="C172" s="75"/>
      <c r="D172" s="76"/>
      <c r="E172" s="13"/>
      <c r="F172" s="13"/>
      <c r="G172" s="13"/>
      <c r="H172" s="88"/>
    </row>
    <row r="173" spans="1:8" x14ac:dyDescent="0.25">
      <c r="A173" t="s">
        <v>118</v>
      </c>
      <c r="B173" s="87"/>
      <c r="C173" s="75"/>
      <c r="D173" s="76"/>
      <c r="E173" s="13"/>
      <c r="F173" s="13"/>
      <c r="G173" s="13"/>
      <c r="H173" s="88"/>
    </row>
    <row r="174" spans="1:8" ht="15.75" thickBot="1" x14ac:dyDescent="0.3">
      <c r="A174" t="s">
        <v>119</v>
      </c>
      <c r="B174" s="89"/>
      <c r="C174" s="90"/>
      <c r="D174" s="91"/>
      <c r="E174" s="92"/>
      <c r="F174" s="92"/>
      <c r="G174" s="92"/>
      <c r="H174" s="93"/>
    </row>
    <row r="175" spans="1:8" ht="15.75" thickBot="1" x14ac:dyDescent="0.3">
      <c r="A175" t="s">
        <v>120</v>
      </c>
      <c r="B175" s="108">
        <f>B132</f>
        <v>45596160.172821499</v>
      </c>
      <c r="C175" s="109">
        <f>C132+C149</f>
        <v>44740768.903777637</v>
      </c>
      <c r="D175" s="110">
        <f t="shared" ref="D175:H175" si="19">D132+D149</f>
        <v>44193363.720268257</v>
      </c>
      <c r="E175" s="111">
        <f t="shared" si="19"/>
        <v>44035268.041700169</v>
      </c>
      <c r="F175" s="111">
        <f t="shared" si="19"/>
        <v>43779093.990943611</v>
      </c>
      <c r="G175" s="111">
        <f t="shared" si="19"/>
        <v>43686825.128232859</v>
      </c>
      <c r="H175" s="112">
        <f t="shared" si="19"/>
        <v>43107075.444978729</v>
      </c>
    </row>
    <row r="176" spans="1:8" x14ac:dyDescent="0.25">
      <c r="B176" s="77"/>
      <c r="C176" s="77"/>
      <c r="D176" s="78"/>
      <c r="E176" s="16"/>
      <c r="F176" s="16"/>
      <c r="G176" s="16"/>
      <c r="H176" s="17"/>
    </row>
    <row r="177" spans="1:8" x14ac:dyDescent="0.25">
      <c r="A177" t="s">
        <v>160</v>
      </c>
    </row>
    <row r="179" spans="1:8" x14ac:dyDescent="0.25">
      <c r="B179" s="81" t="s">
        <v>134</v>
      </c>
      <c r="C179" s="13"/>
      <c r="D179" s="13"/>
      <c r="E179" s="13"/>
      <c r="F179" s="13"/>
      <c r="G179" s="13"/>
      <c r="H179" s="13"/>
    </row>
    <row r="181" spans="1:8" ht="15.75" x14ac:dyDescent="0.25">
      <c r="A181" s="161" t="s">
        <v>135</v>
      </c>
      <c r="B181" s="125"/>
      <c r="C181" s="125"/>
      <c r="D181" s="125"/>
      <c r="E181" s="125"/>
      <c r="F181" s="125"/>
      <c r="G181" s="125"/>
      <c r="H181" s="125"/>
    </row>
    <row r="182" spans="1:8" ht="16.5" thickBot="1" x14ac:dyDescent="0.3">
      <c r="A182" s="125"/>
      <c r="B182" s="125"/>
      <c r="C182" s="125"/>
      <c r="D182" s="125"/>
      <c r="E182" s="125"/>
      <c r="F182" s="125"/>
      <c r="G182" s="125"/>
      <c r="H182" s="125"/>
    </row>
    <row r="183" spans="1:8" ht="16.5" thickBot="1" x14ac:dyDescent="0.3">
      <c r="A183" s="126" t="s">
        <v>136</v>
      </c>
      <c r="B183" s="132" t="s">
        <v>108</v>
      </c>
      <c r="C183" s="132" t="s">
        <v>137</v>
      </c>
      <c r="D183" s="212" t="s">
        <v>21</v>
      </c>
      <c r="E183" s="212"/>
      <c r="F183" s="212"/>
      <c r="G183" s="212"/>
      <c r="H183" s="213"/>
    </row>
    <row r="184" spans="1:8" ht="16.5" thickBot="1" x14ac:dyDescent="0.3">
      <c r="A184" s="127" t="s">
        <v>95</v>
      </c>
      <c r="B184" s="133">
        <v>2023</v>
      </c>
      <c r="C184" s="133">
        <v>2024</v>
      </c>
      <c r="D184" s="142">
        <v>2025</v>
      </c>
      <c r="E184" s="142">
        <v>2026</v>
      </c>
      <c r="F184" s="142">
        <v>2027</v>
      </c>
      <c r="G184" s="142">
        <v>2028</v>
      </c>
      <c r="H184" s="148">
        <v>2029</v>
      </c>
    </row>
    <row r="185" spans="1:8" ht="15.75" x14ac:dyDescent="0.25">
      <c r="A185" s="128" t="s">
        <v>12</v>
      </c>
      <c r="B185" s="134">
        <f>B19</f>
        <v>4821243887.8479242</v>
      </c>
      <c r="C185" s="139">
        <f t="shared" ref="C185:H185" si="20">C19</f>
        <v>4844831653.7018661</v>
      </c>
      <c r="D185" s="143">
        <f t="shared" si="20"/>
        <v>4854325531.7023363</v>
      </c>
      <c r="E185" s="143">
        <f t="shared" si="20"/>
        <v>4898252483.665494</v>
      </c>
      <c r="F185" s="143">
        <f t="shared" si="20"/>
        <v>4953291539.9986038</v>
      </c>
      <c r="G185" s="143">
        <f t="shared" si="20"/>
        <v>5031104116.7353439</v>
      </c>
      <c r="H185" s="149">
        <f t="shared" si="20"/>
        <v>5082273884.9959249</v>
      </c>
    </row>
    <row r="186" spans="1:8" ht="15.75" x14ac:dyDescent="0.25">
      <c r="A186" s="129" t="s">
        <v>96</v>
      </c>
      <c r="B186" s="135">
        <f t="shared" ref="B186" si="21">B20</f>
        <v>325741866.55240059</v>
      </c>
      <c r="C186" s="140">
        <f>C156</f>
        <v>330122110.73115706</v>
      </c>
      <c r="D186" s="144">
        <f t="shared" ref="D186:H186" si="22">D156</f>
        <v>329122200.35115993</v>
      </c>
      <c r="E186" s="144">
        <f t="shared" si="22"/>
        <v>329419016.93801647</v>
      </c>
      <c r="F186" s="144">
        <f t="shared" si="22"/>
        <v>329013734.86326653</v>
      </c>
      <c r="G186" s="144">
        <f t="shared" si="22"/>
        <v>328812077.66221052</v>
      </c>
      <c r="H186" s="150">
        <f t="shared" si="22"/>
        <v>325642203.4005053</v>
      </c>
    </row>
    <row r="187" spans="1:8" ht="15.75" x14ac:dyDescent="0.25">
      <c r="A187" s="129" t="s">
        <v>97</v>
      </c>
      <c r="B187" s="136">
        <f t="shared" ref="B187" si="23">B21</f>
        <v>2389020510.7059927</v>
      </c>
      <c r="C187" s="140">
        <f>C$161*C54/C$58</f>
        <v>2348767691.4757934</v>
      </c>
      <c r="D187" s="144">
        <f t="shared" ref="D187:H187" si="24">D$161*D54/D$58</f>
        <v>2359467348.7253571</v>
      </c>
      <c r="E187" s="144">
        <f t="shared" si="24"/>
        <v>2382401995.1872473</v>
      </c>
      <c r="F187" s="144">
        <f t="shared" si="24"/>
        <v>2403300153.7515121</v>
      </c>
      <c r="G187" s="144">
        <f t="shared" si="24"/>
        <v>2431810980.9647708</v>
      </c>
      <c r="H187" s="150">
        <f t="shared" si="24"/>
        <v>2428809877.0112529</v>
      </c>
    </row>
    <row r="188" spans="1:8" ht="15.75" x14ac:dyDescent="0.25">
      <c r="A188" s="129" t="s">
        <v>98</v>
      </c>
      <c r="B188" s="136">
        <f t="shared" ref="B188" si="25">B22</f>
        <v>9544666922.9720764</v>
      </c>
      <c r="C188" s="140">
        <f t="shared" ref="C188:H188" si="26">C$161*C55/C$58</f>
        <v>9525408961.2183952</v>
      </c>
      <c r="D188" s="144">
        <f t="shared" si="26"/>
        <v>9455783264.5099716</v>
      </c>
      <c r="E188" s="144">
        <f t="shared" si="26"/>
        <v>9429244616.1641884</v>
      </c>
      <c r="F188" s="144">
        <f t="shared" si="26"/>
        <v>9404472571.0649433</v>
      </c>
      <c r="G188" s="144">
        <f t="shared" si="26"/>
        <v>9407016795.2820778</v>
      </c>
      <c r="H188" s="150">
        <f t="shared" si="26"/>
        <v>9353363449.2667656</v>
      </c>
    </row>
    <row r="189" spans="1:8" ht="15.75" x14ac:dyDescent="0.25">
      <c r="A189" s="129" t="s">
        <v>99</v>
      </c>
      <c r="B189" s="136">
        <f t="shared" ref="B189" si="27">B23</f>
        <v>4232770555.7275558</v>
      </c>
      <c r="C189" s="140">
        <f t="shared" ref="C189:H189" si="28">C$161*C56/C$58</f>
        <v>4070278465.4845433</v>
      </c>
      <c r="D189" s="144">
        <f t="shared" si="28"/>
        <v>3999798510.3905344</v>
      </c>
      <c r="E189" s="144">
        <f t="shared" si="28"/>
        <v>3974304072.7288661</v>
      </c>
      <c r="F189" s="144">
        <f t="shared" si="28"/>
        <v>3951432254.3766494</v>
      </c>
      <c r="G189" s="144">
        <f t="shared" si="28"/>
        <v>3950386938.2226014</v>
      </c>
      <c r="H189" s="150">
        <f t="shared" si="28"/>
        <v>3865299093.1041608</v>
      </c>
    </row>
    <row r="190" spans="1:8" ht="15.75" x14ac:dyDescent="0.25">
      <c r="A190" s="129" t="s">
        <v>100</v>
      </c>
      <c r="B190" s="136">
        <f t="shared" ref="B190" si="29">B24</f>
        <v>1770744373.6118245</v>
      </c>
      <c r="C190" s="140">
        <f t="shared" ref="C190:H190" si="30">C$161*C57/C$58</f>
        <v>1650313574.2721157</v>
      </c>
      <c r="D190" s="144">
        <f t="shared" si="30"/>
        <v>1570920602.7847753</v>
      </c>
      <c r="E190" s="144">
        <f t="shared" si="30"/>
        <v>1560450543.070729</v>
      </c>
      <c r="F190" s="144">
        <f t="shared" si="30"/>
        <v>1510154617.8713722</v>
      </c>
      <c r="G190" s="144">
        <f t="shared" si="30"/>
        <v>1469269909.1098835</v>
      </c>
      <c r="H190" s="150">
        <f t="shared" si="30"/>
        <v>1407240979.2759969</v>
      </c>
    </row>
    <row r="191" spans="1:8" ht="15.75" x14ac:dyDescent="0.25">
      <c r="A191" s="129" t="s">
        <v>101</v>
      </c>
      <c r="B191" s="135">
        <f t="shared" ref="B191:H191" si="31">B25</f>
        <v>117771219.07473782</v>
      </c>
      <c r="C191" s="135">
        <f t="shared" si="31"/>
        <v>118298491.94800411</v>
      </c>
      <c r="D191" s="145">
        <f t="shared" si="31"/>
        <v>118212158.49125397</v>
      </c>
      <c r="E191" s="145">
        <f t="shared" si="31"/>
        <v>118551502.35653578</v>
      </c>
      <c r="F191" s="145">
        <f t="shared" si="31"/>
        <v>118890846.22181763</v>
      </c>
      <c r="G191" s="145">
        <f t="shared" si="31"/>
        <v>119603593.83898431</v>
      </c>
      <c r="H191" s="151">
        <f t="shared" si="31"/>
        <v>119569533.95238131</v>
      </c>
    </row>
    <row r="192" spans="1:8" ht="16.5" thickBot="1" x14ac:dyDescent="0.3">
      <c r="A192" s="130" t="s">
        <v>102</v>
      </c>
      <c r="B192" s="137">
        <f t="shared" ref="B192:H192" si="32">B26</f>
        <v>42090115.886468768</v>
      </c>
      <c r="C192" s="137">
        <f t="shared" si="32"/>
        <v>42205431.27245909</v>
      </c>
      <c r="D192" s="146">
        <f t="shared" si="32"/>
        <v>42090115.886468768</v>
      </c>
      <c r="E192" s="146">
        <f t="shared" si="32"/>
        <v>42090115.886468768</v>
      </c>
      <c r="F192" s="146">
        <f t="shared" si="32"/>
        <v>42090115.886468768</v>
      </c>
      <c r="G192" s="146">
        <f t="shared" si="32"/>
        <v>42205431.27245909</v>
      </c>
      <c r="H192" s="152">
        <f t="shared" si="32"/>
        <v>42090115.886468768</v>
      </c>
    </row>
    <row r="193" spans="1:8" ht="16.5" thickBot="1" x14ac:dyDescent="0.3">
      <c r="A193" s="131" t="s">
        <v>121</v>
      </c>
      <c r="B193" s="138">
        <f>SUM(B185:B192)</f>
        <v>23244049452.378979</v>
      </c>
      <c r="C193" s="141">
        <f t="shared" ref="C193:H193" si="33">SUM(C185:C192)</f>
        <v>22930226380.10434</v>
      </c>
      <c r="D193" s="147">
        <f t="shared" si="33"/>
        <v>22729719732.841854</v>
      </c>
      <c r="E193" s="147">
        <f t="shared" si="33"/>
        <v>22734714345.997543</v>
      </c>
      <c r="F193" s="147">
        <f t="shared" si="33"/>
        <v>22712645834.03463</v>
      </c>
      <c r="G193" s="147">
        <f t="shared" si="33"/>
        <v>22780209843.088333</v>
      </c>
      <c r="H193" s="153">
        <f t="shared" si="33"/>
        <v>22624289136.893452</v>
      </c>
    </row>
    <row r="195" spans="1:8" ht="15.75" x14ac:dyDescent="0.25">
      <c r="A195" s="161" t="s">
        <v>138</v>
      </c>
      <c r="B195" s="125"/>
      <c r="C195" s="125"/>
      <c r="D195" s="125"/>
      <c r="E195" s="125"/>
      <c r="F195" s="125"/>
      <c r="G195" s="125"/>
      <c r="H195" s="125"/>
    </row>
    <row r="196" spans="1:8" ht="16.5" thickBot="1" x14ac:dyDescent="0.3">
      <c r="A196" s="125"/>
      <c r="B196" s="125"/>
      <c r="C196" s="125"/>
      <c r="D196" s="125"/>
      <c r="E196" s="125"/>
      <c r="F196" s="125"/>
      <c r="G196" s="125"/>
      <c r="H196" s="125"/>
    </row>
    <row r="197" spans="1:8" ht="16.5" thickBot="1" x14ac:dyDescent="0.3">
      <c r="A197" s="126" t="s">
        <v>139</v>
      </c>
      <c r="B197" s="132" t="s">
        <v>108</v>
      </c>
      <c r="C197" s="132" t="s">
        <v>137</v>
      </c>
      <c r="D197" s="212" t="s">
        <v>21</v>
      </c>
      <c r="E197" s="212"/>
      <c r="F197" s="212"/>
      <c r="G197" s="212"/>
      <c r="H197" s="213"/>
    </row>
    <row r="198" spans="1:8" ht="16.5" thickBot="1" x14ac:dyDescent="0.3">
      <c r="A198" s="154" t="s">
        <v>95</v>
      </c>
      <c r="B198" s="133">
        <v>2023</v>
      </c>
      <c r="C198" s="133">
        <v>2024</v>
      </c>
      <c r="D198" s="142">
        <v>2025</v>
      </c>
      <c r="E198" s="142">
        <v>2026</v>
      </c>
      <c r="F198" s="142">
        <v>2027</v>
      </c>
      <c r="G198" s="142">
        <v>2028</v>
      </c>
      <c r="H198" s="148">
        <v>2029</v>
      </c>
    </row>
    <row r="199" spans="1:8" ht="15.75" x14ac:dyDescent="0.25">
      <c r="A199" s="128" t="s">
        <v>12</v>
      </c>
      <c r="B199" s="155"/>
      <c r="C199" s="139"/>
      <c r="D199" s="143"/>
      <c r="E199" s="143"/>
      <c r="F199" s="143"/>
      <c r="G199" s="143"/>
      <c r="H199" s="149"/>
    </row>
    <row r="200" spans="1:8" ht="15.75" x14ac:dyDescent="0.25">
      <c r="A200" s="129" t="s">
        <v>96</v>
      </c>
      <c r="B200" s="134" t="s">
        <v>140</v>
      </c>
      <c r="C200" s="134" t="s">
        <v>140</v>
      </c>
      <c r="D200" s="156" t="s">
        <v>140</v>
      </c>
      <c r="E200" s="156" t="s">
        <v>140</v>
      </c>
      <c r="F200" s="156" t="s">
        <v>140</v>
      </c>
      <c r="G200" s="156" t="s">
        <v>140</v>
      </c>
      <c r="H200" s="157" t="s">
        <v>140</v>
      </c>
    </row>
    <row r="201" spans="1:8" ht="15.75" x14ac:dyDescent="0.25">
      <c r="A201" s="129" t="s">
        <v>110</v>
      </c>
      <c r="B201" s="158" t="s">
        <v>140</v>
      </c>
      <c r="C201" s="196">
        <f>C68/C$72*C$175</f>
        <v>8407023.6514509954</v>
      </c>
      <c r="D201" s="197">
        <f t="shared" ref="D201:H202" si="34">D68/D$72*D$175</f>
        <v>8442355.0609221999</v>
      </c>
      <c r="E201" s="197">
        <f t="shared" si="34"/>
        <v>8521469.5010912642</v>
      </c>
      <c r="F201" s="197">
        <f t="shared" si="34"/>
        <v>8593370.622260591</v>
      </c>
      <c r="G201" s="197">
        <f t="shared" si="34"/>
        <v>8692634.20500388</v>
      </c>
      <c r="H201" s="198">
        <f t="shared" si="34"/>
        <v>8679213.8565820809</v>
      </c>
    </row>
    <row r="202" spans="1:8" ht="15.75" x14ac:dyDescent="0.25">
      <c r="A202" s="129" t="s">
        <v>98</v>
      </c>
      <c r="B202" s="135">
        <f>B36</f>
        <v>23570445.353920043</v>
      </c>
      <c r="C202" s="140">
        <f>C69/C$72*C$175</f>
        <v>23432815.762495141</v>
      </c>
      <c r="D202" s="144">
        <f t="shared" si="34"/>
        <v>23173509.496865749</v>
      </c>
      <c r="E202" s="144">
        <f t="shared" si="34"/>
        <v>23014179.836898081</v>
      </c>
      <c r="F202" s="144">
        <f t="shared" si="34"/>
        <v>22860071.167844627</v>
      </c>
      <c r="G202" s="144">
        <f t="shared" si="34"/>
        <v>22773378.252820645</v>
      </c>
      <c r="H202" s="150">
        <f t="shared" si="34"/>
        <v>22550501.816679396</v>
      </c>
    </row>
    <row r="203" spans="1:8" ht="15.75" x14ac:dyDescent="0.25">
      <c r="A203" s="129" t="s">
        <v>99</v>
      </c>
      <c r="B203" s="135">
        <f t="shared" ref="B203" si="35">B37</f>
        <v>9133534.7985921763</v>
      </c>
      <c r="C203" s="140">
        <f t="shared" ref="C203:H203" si="36">C70/C$72*C$175</f>
        <v>8786955.6272619721</v>
      </c>
      <c r="D203" s="144">
        <f t="shared" si="36"/>
        <v>8618127.5995364003</v>
      </c>
      <c r="E203" s="144">
        <f t="shared" si="36"/>
        <v>8537778.2147762794</v>
      </c>
      <c r="F203" s="144">
        <f t="shared" si="36"/>
        <v>8462884.3295144532</v>
      </c>
      <c r="G203" s="144">
        <f t="shared" si="36"/>
        <v>8435443.8953118436</v>
      </c>
      <c r="H203" s="150">
        <f t="shared" si="36"/>
        <v>8227625.8868235573</v>
      </c>
    </row>
    <row r="204" spans="1:8" ht="15.75" x14ac:dyDescent="0.25">
      <c r="A204" s="129" t="s">
        <v>100</v>
      </c>
      <c r="B204" s="135">
        <f t="shared" ref="B204" si="37">B38</f>
        <v>4338191.7932188269</v>
      </c>
      <c r="C204" s="140">
        <f t="shared" ref="C204:H204" si="38">C71/C$72*C$175</f>
        <v>4113973.8625695268</v>
      </c>
      <c r="D204" s="144">
        <f t="shared" si="38"/>
        <v>3959371.5629439061</v>
      </c>
      <c r="E204" s="144">
        <f t="shared" si="38"/>
        <v>3961840.488934549</v>
      </c>
      <c r="F204" s="144">
        <f t="shared" si="38"/>
        <v>3862767.8713239422</v>
      </c>
      <c r="G204" s="144">
        <f t="shared" si="38"/>
        <v>3785368.7750964919</v>
      </c>
      <c r="H204" s="150">
        <f t="shared" si="38"/>
        <v>3649733.8848936921</v>
      </c>
    </row>
    <row r="205" spans="1:8" ht="15.75" x14ac:dyDescent="0.25">
      <c r="A205" s="129" t="s">
        <v>101</v>
      </c>
      <c r="B205" s="135">
        <f t="shared" ref="B205:H205" si="39">B39</f>
        <v>383743.69011111109</v>
      </c>
      <c r="C205" s="135">
        <f t="shared" si="39"/>
        <v>374579.82237714448</v>
      </c>
      <c r="D205" s="145">
        <f t="shared" si="39"/>
        <v>363522.1495074734</v>
      </c>
      <c r="E205" s="145">
        <f t="shared" si="39"/>
        <v>354445.84735874383</v>
      </c>
      <c r="F205" s="145">
        <f t="shared" si="39"/>
        <v>345448.49084214307</v>
      </c>
      <c r="G205" s="145">
        <f t="shared" si="39"/>
        <v>336528.49346957018</v>
      </c>
      <c r="H205" s="151">
        <f t="shared" si="39"/>
        <v>327684.31097986002</v>
      </c>
    </row>
    <row r="206" spans="1:8" ht="16.5" thickBot="1" x14ac:dyDescent="0.3">
      <c r="A206" s="130" t="s">
        <v>141</v>
      </c>
      <c r="B206" s="137" t="s">
        <v>140</v>
      </c>
      <c r="C206" s="137" t="s">
        <v>140</v>
      </c>
      <c r="D206" s="146" t="s">
        <v>140</v>
      </c>
      <c r="E206" s="146" t="s">
        <v>140</v>
      </c>
      <c r="F206" s="146" t="s">
        <v>140</v>
      </c>
      <c r="G206" s="146" t="s">
        <v>140</v>
      </c>
      <c r="H206" s="152" t="s">
        <v>140</v>
      </c>
    </row>
    <row r="207" spans="1:8" ht="16.5" thickBot="1" x14ac:dyDescent="0.3">
      <c r="A207" s="131"/>
      <c r="B207" s="138"/>
      <c r="C207" s="138"/>
      <c r="D207" s="159"/>
      <c r="E207" s="159"/>
      <c r="F207" s="159"/>
      <c r="G207" s="159"/>
      <c r="H207" s="160"/>
    </row>
    <row r="208" spans="1:8" x14ac:dyDescent="0.25">
      <c r="A208" t="s">
        <v>160</v>
      </c>
    </row>
    <row r="210" spans="1:11" x14ac:dyDescent="0.25">
      <c r="B210" s="81" t="s">
        <v>158</v>
      </c>
      <c r="C210" s="13"/>
      <c r="D210" s="13"/>
      <c r="E210" s="13"/>
      <c r="F210" s="13"/>
    </row>
    <row r="211" spans="1:11" x14ac:dyDescent="0.25">
      <c r="B211" s="81"/>
      <c r="C211" s="13"/>
      <c r="D211" s="13"/>
      <c r="E211" s="13"/>
      <c r="F211" s="13"/>
    </row>
    <row r="212" spans="1:11" x14ac:dyDescent="0.25">
      <c r="A212" t="s">
        <v>156</v>
      </c>
      <c r="B212" s="81"/>
      <c r="C212" s="13"/>
      <c r="D212" s="13"/>
      <c r="E212" s="13"/>
      <c r="F212" s="13"/>
    </row>
    <row r="213" spans="1:11" x14ac:dyDescent="0.25">
      <c r="A213" s="54" t="s">
        <v>155</v>
      </c>
    </row>
    <row r="214" spans="1:11" x14ac:dyDescent="0.25">
      <c r="B214" s="186">
        <v>2025</v>
      </c>
      <c r="C214" s="80">
        <v>2026</v>
      </c>
      <c r="D214" s="80">
        <v>2027</v>
      </c>
      <c r="E214" s="80">
        <v>2028</v>
      </c>
      <c r="F214" s="80">
        <v>2029</v>
      </c>
      <c r="G214" s="186">
        <v>2025</v>
      </c>
      <c r="H214" s="80">
        <v>2026</v>
      </c>
      <c r="I214" s="80">
        <v>2027</v>
      </c>
      <c r="J214" s="80">
        <v>2028</v>
      </c>
      <c r="K214" s="80">
        <v>2029</v>
      </c>
    </row>
    <row r="215" spans="1:11" ht="15.75" thickBot="1" x14ac:dyDescent="0.3">
      <c r="B215" s="187" t="s">
        <v>143</v>
      </c>
      <c r="C215" s="163" t="s">
        <v>143</v>
      </c>
      <c r="D215" s="163" t="s">
        <v>143</v>
      </c>
      <c r="E215" s="163" t="s">
        <v>143</v>
      </c>
      <c r="F215" s="163" t="s">
        <v>143</v>
      </c>
      <c r="G215" s="187" t="s">
        <v>144</v>
      </c>
      <c r="H215" s="163" t="s">
        <v>144</v>
      </c>
      <c r="I215" s="163" t="s">
        <v>144</v>
      </c>
      <c r="J215" s="163" t="s">
        <v>144</v>
      </c>
      <c r="K215" s="163" t="s">
        <v>144</v>
      </c>
    </row>
    <row r="216" spans="1:11" ht="15.75" thickBot="1" x14ac:dyDescent="0.3">
      <c r="A216" s="164" t="s">
        <v>145</v>
      </c>
      <c r="B216" s="188" t="s">
        <v>146</v>
      </c>
      <c r="C216" s="166" t="s">
        <v>146</v>
      </c>
      <c r="D216" s="166" t="s">
        <v>146</v>
      </c>
      <c r="E216" s="166" t="s">
        <v>146</v>
      </c>
      <c r="F216" s="167" t="s">
        <v>146</v>
      </c>
      <c r="G216" s="188" t="s">
        <v>147</v>
      </c>
      <c r="H216" s="166" t="s">
        <v>147</v>
      </c>
      <c r="I216" s="166" t="s">
        <v>147</v>
      </c>
      <c r="J216" s="166" t="s">
        <v>147</v>
      </c>
      <c r="K216" s="167" t="s">
        <v>147</v>
      </c>
    </row>
    <row r="217" spans="1:11" x14ac:dyDescent="0.25">
      <c r="A217" s="168" t="s">
        <v>148</v>
      </c>
      <c r="B217" s="189">
        <v>849762.97083105298</v>
      </c>
      <c r="C217" s="170">
        <v>857452.50400224014</v>
      </c>
      <c r="D217" s="170">
        <v>867087.24145771516</v>
      </c>
      <c r="E217" s="170">
        <v>880708.54599199176</v>
      </c>
      <c r="F217" s="171">
        <v>889665.95397995564</v>
      </c>
      <c r="G217" s="189">
        <v>913273.9689949461</v>
      </c>
      <c r="H217" s="170">
        <v>921538.21528482658</v>
      </c>
      <c r="I217" s="170">
        <v>931893.04977188434</v>
      </c>
      <c r="J217" s="170">
        <v>946532.40601818147</v>
      </c>
      <c r="K217" s="171">
        <v>956159.28766151122</v>
      </c>
    </row>
    <row r="218" spans="1:11" x14ac:dyDescent="0.25">
      <c r="A218" s="168" t="s">
        <v>96</v>
      </c>
      <c r="B218" s="190">
        <v>67409.016832339781</v>
      </c>
      <c r="C218" s="176">
        <v>68763.872077221022</v>
      </c>
      <c r="D218" s="176">
        <v>70006.338387031705</v>
      </c>
      <c r="E218" s="176">
        <v>71312.850200975474</v>
      </c>
      <c r="F218" s="177">
        <v>72059.197166706945</v>
      </c>
      <c r="G218" s="190">
        <v>48766.291678299014</v>
      </c>
      <c r="H218" s="176">
        <v>49746.446398817847</v>
      </c>
      <c r="I218" s="176">
        <v>50645.294613966704</v>
      </c>
      <c r="J218" s="176">
        <v>51590.475825530659</v>
      </c>
      <c r="K218" s="177">
        <v>52130.412106081974</v>
      </c>
    </row>
    <row r="219" spans="1:11" x14ac:dyDescent="0.25">
      <c r="A219" s="168" t="s">
        <v>149</v>
      </c>
      <c r="B219" s="190">
        <v>507558.45052819158</v>
      </c>
      <c r="C219" s="176">
        <v>512724.89896399336</v>
      </c>
      <c r="D219" s="176">
        <v>517582.16471686098</v>
      </c>
      <c r="E219" s="176">
        <v>524191.21180135908</v>
      </c>
      <c r="F219" s="177">
        <v>524177.97068472527</v>
      </c>
      <c r="G219" s="190">
        <v>638780.09224835981</v>
      </c>
      <c r="H219" s="176">
        <v>645282.24861081119</v>
      </c>
      <c r="I219" s="176">
        <v>651395.28773460619</v>
      </c>
      <c r="J219" s="176">
        <v>659713.00503773871</v>
      </c>
      <c r="K219" s="177">
        <v>659696.34062855388</v>
      </c>
    </row>
    <row r="220" spans="1:11" x14ac:dyDescent="0.25">
      <c r="A220" s="168" t="s">
        <v>150</v>
      </c>
      <c r="B220" s="190">
        <v>1503929.4427693675</v>
      </c>
      <c r="C220" s="176">
        <v>1494784.6127309974</v>
      </c>
      <c r="D220" s="176">
        <v>1486300.2124396621</v>
      </c>
      <c r="E220" s="176">
        <v>1482446.3758691181</v>
      </c>
      <c r="F220" s="177">
        <v>1470170.7849049366</v>
      </c>
      <c r="G220" s="190">
        <v>1551589.6473659554</v>
      </c>
      <c r="H220" s="176">
        <v>1542155.0135254688</v>
      </c>
      <c r="I220" s="176">
        <v>1533401.7387495567</v>
      </c>
      <c r="J220" s="176">
        <v>1529425.7723541616</v>
      </c>
      <c r="K220" s="177">
        <v>1516761.1623573985</v>
      </c>
    </row>
    <row r="221" spans="1:11" x14ac:dyDescent="0.25">
      <c r="A221" s="168" t="s">
        <v>151</v>
      </c>
      <c r="B221" s="190">
        <v>517675.45517561841</v>
      </c>
      <c r="C221" s="176">
        <v>513259.48960531922</v>
      </c>
      <c r="D221" s="176">
        <v>509279.70458501548</v>
      </c>
      <c r="E221" s="176">
        <v>508239.57243369741</v>
      </c>
      <c r="F221" s="177">
        <v>496472.40685203666</v>
      </c>
      <c r="G221" s="190">
        <v>615797.86488783127</v>
      </c>
      <c r="H221" s="176">
        <v>610544.87840291881</v>
      </c>
      <c r="I221" s="176">
        <v>605810.74798643182</v>
      </c>
      <c r="J221" s="176">
        <v>604573.46475892095</v>
      </c>
      <c r="K221" s="177">
        <v>590575.90051568276</v>
      </c>
    </row>
    <row r="222" spans="1:11" x14ac:dyDescent="0.25">
      <c r="A222" s="168" t="s">
        <v>100</v>
      </c>
      <c r="B222" s="190">
        <v>227103.95810479659</v>
      </c>
      <c r="C222" s="176">
        <v>227427.45663988657</v>
      </c>
      <c r="D222" s="176">
        <v>221967.99780642256</v>
      </c>
      <c r="E222" s="176">
        <v>217782.27031217233</v>
      </c>
      <c r="F222" s="177">
        <v>210298.20684597048</v>
      </c>
      <c r="G222" s="190">
        <v>255328.59713860677</v>
      </c>
      <c r="H222" s="176">
        <v>255692.3002982972</v>
      </c>
      <c r="I222" s="176">
        <v>249554.33609583665</v>
      </c>
      <c r="J222" s="176">
        <v>244848.40345586816</v>
      </c>
      <c r="K222" s="177">
        <v>236434.21533837248</v>
      </c>
    </row>
    <row r="223" spans="1:11" x14ac:dyDescent="0.25">
      <c r="A223" s="168" t="s">
        <v>152</v>
      </c>
      <c r="B223" s="190">
        <v>28110.893620332612</v>
      </c>
      <c r="C223" s="176">
        <v>27409.030021334256</v>
      </c>
      <c r="D223" s="176">
        <v>26713.271228520531</v>
      </c>
      <c r="E223" s="176">
        <v>26023.494559963259</v>
      </c>
      <c r="F223" s="177">
        <v>25339.580599111363</v>
      </c>
      <c r="G223" s="190">
        <v>0</v>
      </c>
      <c r="H223" s="176">
        <v>0</v>
      </c>
      <c r="I223" s="176">
        <v>0</v>
      </c>
      <c r="J223" s="176">
        <v>0</v>
      </c>
      <c r="K223" s="177">
        <v>0</v>
      </c>
    </row>
    <row r="224" spans="1:11" ht="15.75" thickBot="1" x14ac:dyDescent="0.3">
      <c r="A224" s="168" t="s">
        <v>153</v>
      </c>
      <c r="B224" s="191">
        <v>5474.0432092637948</v>
      </c>
      <c r="C224" s="179">
        <v>5474.0432092637948</v>
      </c>
      <c r="D224" s="180">
        <v>5474.0432092637948</v>
      </c>
      <c r="E224" s="180">
        <v>5489.0405879193113</v>
      </c>
      <c r="F224" s="181">
        <v>5474.0432092637948</v>
      </c>
      <c r="G224" s="191">
        <v>4436.717784199458</v>
      </c>
      <c r="H224" s="179">
        <v>4436.717784199458</v>
      </c>
      <c r="I224" s="180">
        <v>4436.717784199458</v>
      </c>
      <c r="J224" s="180">
        <v>4448.8731753890452</v>
      </c>
      <c r="K224" s="181">
        <v>4436.717784199458</v>
      </c>
    </row>
    <row r="225" spans="1:15" ht="15.75" thickBot="1" x14ac:dyDescent="0.3">
      <c r="A225" s="182" t="s">
        <v>154</v>
      </c>
      <c r="B225" s="192">
        <v>3707024.2310709632</v>
      </c>
      <c r="C225" s="193">
        <v>3707295.9072502549</v>
      </c>
      <c r="D225" s="193">
        <v>3704410.9738304918</v>
      </c>
      <c r="E225" s="193">
        <v>3716193.361757197</v>
      </c>
      <c r="F225" s="194">
        <v>3693658.1442427067</v>
      </c>
      <c r="G225" s="192">
        <v>4027973.1800981979</v>
      </c>
      <c r="H225" s="193">
        <v>4029395.82030534</v>
      </c>
      <c r="I225" s="193">
        <v>4027137.1727364813</v>
      </c>
      <c r="J225" s="193">
        <v>4041132.4006257909</v>
      </c>
      <c r="K225" s="194">
        <v>4016194.0363918007</v>
      </c>
    </row>
    <row r="226" spans="1:15" x14ac:dyDescent="0.25">
      <c r="B226" s="195"/>
      <c r="C226" s="176"/>
      <c r="D226" s="176"/>
      <c r="E226" s="176"/>
      <c r="F226" s="176"/>
      <c r="G226" s="195"/>
      <c r="H226" s="176"/>
      <c r="I226" s="176"/>
      <c r="J226" s="176"/>
      <c r="K226" s="176"/>
    </row>
    <row r="227" spans="1:15" x14ac:dyDescent="0.25">
      <c r="B227" s="195"/>
      <c r="C227" s="176"/>
      <c r="D227" s="176"/>
      <c r="E227" s="176"/>
      <c r="F227" s="176"/>
      <c r="G227" s="195"/>
      <c r="H227" s="176"/>
      <c r="I227" s="176"/>
      <c r="J227" s="176"/>
      <c r="K227" s="176"/>
    </row>
    <row r="228" spans="1:15" x14ac:dyDescent="0.25">
      <c r="B228" s="195"/>
      <c r="C228" s="176"/>
      <c r="D228" s="176"/>
      <c r="E228" s="176"/>
      <c r="F228" s="176"/>
      <c r="G228" s="195"/>
      <c r="H228" s="176"/>
      <c r="I228" s="176"/>
      <c r="J228" s="176"/>
      <c r="K228" s="176"/>
    </row>
    <row r="229" spans="1:15" x14ac:dyDescent="0.25">
      <c r="A229" t="s">
        <v>157</v>
      </c>
    </row>
    <row r="230" spans="1:15" x14ac:dyDescent="0.25">
      <c r="A230" s="54" t="s">
        <v>142</v>
      </c>
      <c r="B230" s="162"/>
      <c r="C230" s="162"/>
      <c r="N230" s="13"/>
      <c r="O230" s="22"/>
    </row>
    <row r="231" spans="1:15" x14ac:dyDescent="0.25">
      <c r="B231" s="80">
        <v>2025</v>
      </c>
      <c r="C231" s="80">
        <v>2026</v>
      </c>
      <c r="D231" s="80">
        <v>2027</v>
      </c>
      <c r="E231" s="80">
        <v>2028</v>
      </c>
      <c r="F231" s="80">
        <v>2029</v>
      </c>
      <c r="G231" s="80">
        <v>2025</v>
      </c>
      <c r="H231" s="80">
        <v>2026</v>
      </c>
      <c r="I231" s="80">
        <v>2027</v>
      </c>
      <c r="J231" s="80">
        <v>2028</v>
      </c>
      <c r="K231" s="80">
        <v>2029</v>
      </c>
    </row>
    <row r="232" spans="1:15" ht="15.75" thickBot="1" x14ac:dyDescent="0.3">
      <c r="B232" s="163" t="s">
        <v>143</v>
      </c>
      <c r="C232" s="163" t="s">
        <v>143</v>
      </c>
      <c r="D232" s="163" t="s">
        <v>143</v>
      </c>
      <c r="E232" s="163" t="s">
        <v>143</v>
      </c>
      <c r="F232" s="163" t="s">
        <v>143</v>
      </c>
      <c r="G232" s="163" t="s">
        <v>144</v>
      </c>
      <c r="H232" s="163" t="s">
        <v>144</v>
      </c>
      <c r="I232" s="163" t="s">
        <v>144</v>
      </c>
      <c r="J232" s="163" t="s">
        <v>144</v>
      </c>
      <c r="K232" s="163" t="s">
        <v>144</v>
      </c>
    </row>
    <row r="233" spans="1:15" ht="15.75" thickBot="1" x14ac:dyDescent="0.3">
      <c r="A233" s="164" t="s">
        <v>145</v>
      </c>
      <c r="B233" s="165" t="s">
        <v>146</v>
      </c>
      <c r="C233" s="166" t="s">
        <v>146</v>
      </c>
      <c r="D233" s="166" t="s">
        <v>146</v>
      </c>
      <c r="E233" s="166" t="s">
        <v>146</v>
      </c>
      <c r="F233" s="167" t="s">
        <v>146</v>
      </c>
      <c r="G233" s="165" t="s">
        <v>147</v>
      </c>
      <c r="H233" s="166" t="s">
        <v>147</v>
      </c>
      <c r="I233" s="166" t="s">
        <v>147</v>
      </c>
      <c r="J233" s="166" t="s">
        <v>147</v>
      </c>
      <c r="K233" s="167" t="s">
        <v>147</v>
      </c>
    </row>
    <row r="234" spans="1:15" x14ac:dyDescent="0.25">
      <c r="A234" s="168" t="s">
        <v>148</v>
      </c>
      <c r="B234" s="169">
        <f>B217</f>
        <v>849762.97083105298</v>
      </c>
      <c r="C234" s="170">
        <f t="shared" ref="C234:K234" si="40">C217</f>
        <v>857452.50400224014</v>
      </c>
      <c r="D234" s="170">
        <f t="shared" si="40"/>
        <v>867087.24145771516</v>
      </c>
      <c r="E234" s="170">
        <f t="shared" si="40"/>
        <v>880708.54599199176</v>
      </c>
      <c r="F234" s="171">
        <f t="shared" si="40"/>
        <v>889665.95397995564</v>
      </c>
      <c r="G234" s="169">
        <f t="shared" si="40"/>
        <v>913273.9689949461</v>
      </c>
      <c r="H234" s="170">
        <f t="shared" si="40"/>
        <v>921538.21528482658</v>
      </c>
      <c r="I234" s="170">
        <f t="shared" si="40"/>
        <v>931893.04977188434</v>
      </c>
      <c r="J234" s="170">
        <f t="shared" si="40"/>
        <v>946532.40601818147</v>
      </c>
      <c r="K234" s="171">
        <f t="shared" si="40"/>
        <v>956159.28766151122</v>
      </c>
    </row>
    <row r="235" spans="1:15" x14ac:dyDescent="0.25">
      <c r="A235" s="168" t="s">
        <v>96</v>
      </c>
      <c r="B235" s="172">
        <f>B218*D170/D67</f>
        <v>64898.204384816185</v>
      </c>
      <c r="C235" s="173">
        <f t="shared" ref="C235:F235" si="41">C218*E170/E67</f>
        <v>64956.732382921669</v>
      </c>
      <c r="D235" s="173">
        <f t="shared" si="41"/>
        <v>64876.816537401166</v>
      </c>
      <c r="E235" s="173">
        <f t="shared" si="41"/>
        <v>64837.052613132786</v>
      </c>
      <c r="F235" s="174">
        <f t="shared" si="41"/>
        <v>64211.998613460892</v>
      </c>
      <c r="G235" s="172">
        <f>G218*D170/D67</f>
        <v>46949.872778881137</v>
      </c>
      <c r="H235" s="173">
        <f t="shared" ref="H235:K235" si="42">H218*E170/E67</f>
        <v>46992.214197894224</v>
      </c>
      <c r="I235" s="173">
        <f t="shared" si="42"/>
        <v>46934.399982296578</v>
      </c>
      <c r="J235" s="173">
        <f t="shared" si="42"/>
        <v>46905.633220515017</v>
      </c>
      <c r="K235" s="174">
        <f t="shared" si="42"/>
        <v>46453.444965959978</v>
      </c>
    </row>
    <row r="236" spans="1:15" x14ac:dyDescent="0.25">
      <c r="A236" s="168" t="s">
        <v>149</v>
      </c>
      <c r="B236" s="172">
        <f>B219*D201/D68</f>
        <v>506802.86630931927</v>
      </c>
      <c r="C236" s="173">
        <f t="shared" ref="C236:F236" si="43">C219*E201/E68</f>
        <v>511552.18385813129</v>
      </c>
      <c r="D236" s="173">
        <f t="shared" si="43"/>
        <v>515868.47878253442</v>
      </c>
      <c r="E236" s="173">
        <f t="shared" si="43"/>
        <v>521827.36915037635</v>
      </c>
      <c r="F236" s="174">
        <f t="shared" si="43"/>
        <v>521021.73245327518</v>
      </c>
      <c r="G236" s="172">
        <f>G219*D201/D68</f>
        <v>637829.16303709277</v>
      </c>
      <c r="H236" s="173">
        <f t="shared" ref="H236:K236" si="44">H219*E201/E68</f>
        <v>643806.34556412941</v>
      </c>
      <c r="I236" s="173">
        <f t="shared" si="44"/>
        <v>649238.55394744407</v>
      </c>
      <c r="J236" s="173">
        <f t="shared" si="44"/>
        <v>656738.02624449029</v>
      </c>
      <c r="K236" s="174">
        <f t="shared" si="44"/>
        <v>655724.10423578881</v>
      </c>
    </row>
    <row r="237" spans="1:15" x14ac:dyDescent="0.25">
      <c r="A237" s="168" t="s">
        <v>150</v>
      </c>
      <c r="B237" s="172">
        <f t="shared" ref="B237:B239" si="45">B220*D202/D69</f>
        <v>1501690.596480686</v>
      </c>
      <c r="C237" s="173">
        <f t="shared" ref="C237:C239" si="46">C220*E202/E69</f>
        <v>1491365.7101208414</v>
      </c>
      <c r="D237" s="173">
        <f t="shared" ref="D237:D239" si="47">D220*F202/F69</f>
        <v>1481379.1546021348</v>
      </c>
      <c r="E237" s="173">
        <f t="shared" ref="E237:E239" si="48">E220*G202/G69</f>
        <v>1475761.2772024849</v>
      </c>
      <c r="F237" s="174">
        <f t="shared" ref="F237:F239" si="49">F220*H202/H69</f>
        <v>1461318.4303658542</v>
      </c>
      <c r="G237" s="172">
        <f t="shared" ref="G237:G239" si="50">G220*D202/D69</f>
        <v>1549279.851025267</v>
      </c>
      <c r="H237" s="173">
        <f t="shared" ref="H237:H239" si="51">H220*E202/E69</f>
        <v>1538627.764344482</v>
      </c>
      <c r="I237" s="173">
        <f t="shared" ref="I237:I239" si="52">I220*F202/F69</f>
        <v>1528324.7303622907</v>
      </c>
      <c r="J237" s="173">
        <f t="shared" ref="J237:J239" si="53">J220*G202/G69</f>
        <v>1522528.8198856548</v>
      </c>
      <c r="K237" s="174">
        <f t="shared" ref="K237:K239" si="54">K220*H202/H69</f>
        <v>1507628.2726971225</v>
      </c>
    </row>
    <row r="238" spans="1:15" x14ac:dyDescent="0.25">
      <c r="A238" s="168" t="s">
        <v>151</v>
      </c>
      <c r="B238" s="172">
        <f t="shared" si="45"/>
        <v>516904.81013164134</v>
      </c>
      <c r="C238" s="173">
        <f t="shared" si="46"/>
        <v>512085.5517725682</v>
      </c>
      <c r="D238" s="173">
        <f t="shared" si="47"/>
        <v>507593.5076372078</v>
      </c>
      <c r="E238" s="173">
        <f t="shared" si="48"/>
        <v>505947.66377291031</v>
      </c>
      <c r="F238" s="174">
        <f t="shared" si="49"/>
        <v>493482.99241838639</v>
      </c>
      <c r="G238" s="172">
        <f t="shared" si="50"/>
        <v>614881.14850129443</v>
      </c>
      <c r="H238" s="173">
        <f t="shared" si="51"/>
        <v>609148.42739545531</v>
      </c>
      <c r="I238" s="173">
        <f t="shared" si="52"/>
        <v>603804.94209036499</v>
      </c>
      <c r="J238" s="173">
        <f t="shared" si="53"/>
        <v>601847.13797305501</v>
      </c>
      <c r="K238" s="174">
        <f t="shared" si="54"/>
        <v>587019.85974322201</v>
      </c>
    </row>
    <row r="239" spans="1:15" x14ac:dyDescent="0.25">
      <c r="A239" s="168" t="s">
        <v>100</v>
      </c>
      <c r="B239" s="172">
        <f t="shared" si="45"/>
        <v>226765.87651713146</v>
      </c>
      <c r="C239" s="173">
        <f t="shared" si="46"/>
        <v>226907.27980738183</v>
      </c>
      <c r="D239" s="173">
        <f t="shared" si="47"/>
        <v>221233.07403655199</v>
      </c>
      <c r="E239" s="173">
        <f t="shared" si="48"/>
        <v>216800.18017482979</v>
      </c>
      <c r="F239" s="174">
        <f t="shared" si="49"/>
        <v>209031.93607998313</v>
      </c>
      <c r="G239" s="172">
        <f t="shared" si="50"/>
        <v>254948.49853434952</v>
      </c>
      <c r="H239" s="173">
        <f t="shared" si="51"/>
        <v>255107.47552458651</v>
      </c>
      <c r="I239" s="173">
        <f t="shared" si="52"/>
        <v>248728.07548492172</v>
      </c>
      <c r="J239" s="173">
        <f t="shared" si="53"/>
        <v>243744.25846815453</v>
      </c>
      <c r="K239" s="174">
        <f t="shared" si="54"/>
        <v>235010.57155437471</v>
      </c>
    </row>
    <row r="240" spans="1:15" x14ac:dyDescent="0.25">
      <c r="A240" s="168" t="s">
        <v>152</v>
      </c>
      <c r="B240" s="175">
        <f t="shared" ref="B240:K240" si="55">B223</f>
        <v>28110.893620332612</v>
      </c>
      <c r="C240" s="176">
        <f t="shared" si="55"/>
        <v>27409.030021334256</v>
      </c>
      <c r="D240" s="176">
        <f t="shared" si="55"/>
        <v>26713.271228520531</v>
      </c>
      <c r="E240" s="176">
        <f t="shared" si="55"/>
        <v>26023.494559963259</v>
      </c>
      <c r="F240" s="177">
        <f t="shared" si="55"/>
        <v>25339.580599111363</v>
      </c>
      <c r="G240" s="175">
        <f t="shared" si="55"/>
        <v>0</v>
      </c>
      <c r="H240" s="176">
        <f t="shared" si="55"/>
        <v>0</v>
      </c>
      <c r="I240" s="176">
        <f t="shared" si="55"/>
        <v>0</v>
      </c>
      <c r="J240" s="176">
        <f t="shared" si="55"/>
        <v>0</v>
      </c>
      <c r="K240" s="177">
        <f t="shared" si="55"/>
        <v>0</v>
      </c>
    </row>
    <row r="241" spans="1:11" ht="15.75" thickBot="1" x14ac:dyDescent="0.3">
      <c r="A241" s="168" t="s">
        <v>153</v>
      </c>
      <c r="B241" s="178">
        <f t="shared" ref="B241:K241" si="56">B224</f>
        <v>5474.0432092637948</v>
      </c>
      <c r="C241" s="179">
        <f t="shared" si="56"/>
        <v>5474.0432092637948</v>
      </c>
      <c r="D241" s="180">
        <f t="shared" si="56"/>
        <v>5474.0432092637948</v>
      </c>
      <c r="E241" s="180">
        <f t="shared" si="56"/>
        <v>5489.0405879193113</v>
      </c>
      <c r="F241" s="181">
        <f t="shared" si="56"/>
        <v>5474.0432092637948</v>
      </c>
      <c r="G241" s="178">
        <f t="shared" si="56"/>
        <v>4436.717784199458</v>
      </c>
      <c r="H241" s="179">
        <f t="shared" si="56"/>
        <v>4436.717784199458</v>
      </c>
      <c r="I241" s="180">
        <f t="shared" si="56"/>
        <v>4436.717784199458</v>
      </c>
      <c r="J241" s="180">
        <f t="shared" si="56"/>
        <v>4448.8731753890452</v>
      </c>
      <c r="K241" s="181">
        <f t="shared" si="56"/>
        <v>4436.717784199458</v>
      </c>
    </row>
    <row r="242" spans="1:11" ht="15.75" thickBot="1" x14ac:dyDescent="0.3">
      <c r="A242" s="182" t="s">
        <v>154</v>
      </c>
      <c r="B242" s="183">
        <f>SUM(B234:B241)</f>
        <v>3700410.261484243</v>
      </c>
      <c r="C242" s="184">
        <f t="shared" ref="C242:K242" si="57">SUM(C234:C241)</f>
        <v>3697203.0351746823</v>
      </c>
      <c r="D242" s="184">
        <f t="shared" si="57"/>
        <v>3690225.5874913298</v>
      </c>
      <c r="E242" s="184">
        <f t="shared" si="57"/>
        <v>3697394.6240536086</v>
      </c>
      <c r="F242" s="185">
        <f t="shared" si="57"/>
        <v>3669546.6677192906</v>
      </c>
      <c r="G242" s="183">
        <f t="shared" si="57"/>
        <v>4021599.2206560303</v>
      </c>
      <c r="H242" s="184">
        <f t="shared" si="57"/>
        <v>4019657.1600955739</v>
      </c>
      <c r="I242" s="184">
        <f t="shared" si="57"/>
        <v>4013360.4694234021</v>
      </c>
      <c r="J242" s="184">
        <f t="shared" si="57"/>
        <v>4022745.1549854404</v>
      </c>
      <c r="K242" s="185">
        <f t="shared" si="57"/>
        <v>3992432.258642179</v>
      </c>
    </row>
  </sheetData>
  <mergeCells count="24">
    <mergeCell ref="B109:H109"/>
    <mergeCell ref="D110:H110"/>
    <mergeCell ref="B123:H123"/>
    <mergeCell ref="D124:H124"/>
    <mergeCell ref="B63:H63"/>
    <mergeCell ref="D64:H64"/>
    <mergeCell ref="B79:H79"/>
    <mergeCell ref="D80:H80"/>
    <mergeCell ref="B93:H93"/>
    <mergeCell ref="D94:H94"/>
    <mergeCell ref="B49:H49"/>
    <mergeCell ref="D50:H50"/>
    <mergeCell ref="B2:H2"/>
    <mergeCell ref="D3:H3"/>
    <mergeCell ref="D17:H17"/>
    <mergeCell ref="D31:H31"/>
    <mergeCell ref="B16:H16"/>
    <mergeCell ref="B30:H30"/>
    <mergeCell ref="D197:H197"/>
    <mergeCell ref="B152:H152"/>
    <mergeCell ref="D153:H153"/>
    <mergeCell ref="B166:H166"/>
    <mergeCell ref="D167:H167"/>
    <mergeCell ref="D183:H183"/>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CFC9B2E7DBF5B4DA54E6C684AC6850F" ma:contentTypeVersion="16" ma:contentTypeDescription="Create a new document." ma:contentTypeScope="" ma:versionID="b8d4034ae8124719f665da4a218b4357">
  <xsd:schema xmlns:xsd="http://www.w3.org/2001/XMLSchema" xmlns:xs="http://www.w3.org/2001/XMLSchema" xmlns:p="http://schemas.microsoft.com/office/2006/metadata/properties" xmlns:ns2="222fad08-6ca9-4055-b6da-9b7e34d81c49" xmlns:ns3="4a60b405-a349-417c-8d54-6d546081b42f" targetNamespace="http://schemas.microsoft.com/office/2006/metadata/properties" ma:root="true" ma:fieldsID="b9e21c4ab2abc69a30bb39a14a237947" ns2:_="" ns3:_="">
    <xsd:import namespace="222fad08-6ca9-4055-b6da-9b7e34d81c49"/>
    <xsd:import namespace="4a60b405-a349-417c-8d54-6d546081b42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LengthInSeconds" minOccurs="0"/>
                <xsd:element ref="ns2:lcf76f155ced4ddcb4097134ff3c332f" minOccurs="0"/>
                <xsd:element ref="ns3:TaxCatchAll" minOccurs="0"/>
                <xsd:element ref="ns2:MediaServiceLocation" minOccurs="0"/>
                <xsd:element ref="ns2:MediaServiceGenerationTime" minOccurs="0"/>
                <xsd:element ref="ns2:MediaServiceEventHashCode" minOccurs="0"/>
                <xsd:element ref="ns2:MediaServiceOCR" minOccurs="0"/>
                <xsd:element ref="ns3:SharedWithUsers" minOccurs="0"/>
                <xsd:element ref="ns3:SharedWithDetails" minOccurs="0"/>
                <xsd:element ref="ns2:ProjectNam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22fad08-6ca9-4055-b6da-9b7e34d81c4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2b7e4846-fd7b-464c-8e80-8b3f42a2f168" ma:termSetId="09814cd3-568e-fe90-9814-8d621ff8fb84" ma:anchorId="fba54fb3-c3e1-fe81-a776-ca4b69148c4d" ma:open="true" ma:isKeyword="false">
      <xsd:complexType>
        <xsd:sequence>
          <xsd:element ref="pc:Terms" minOccurs="0" maxOccurs="1"/>
        </xsd:sequence>
      </xsd:complexType>
    </xsd:element>
    <xsd:element name="MediaServiceLocation" ma:index="16" nillable="true" ma:displayName="Location" ma:description="" ma:indexed="true" ma:internalName="MediaServiceLocatio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ProjectName" ma:index="22" nillable="true" ma:displayName="Project Name" ma:format="Dropdown" ma:internalName="ProjectName">
      <xsd:simpleType>
        <xsd:restriction base="dms:Text">
          <xsd:maxLength value="255"/>
        </xsd:restriction>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a60b405-a349-417c-8d54-6d546081b42f"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656461ac-633b-447c-ac6f-50abb4d008f8}" ma:internalName="TaxCatchAll" ma:showField="CatchAllData" ma:web="4a60b405-a349-417c-8d54-6d546081b42f">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222fad08-6ca9-4055-b6da-9b7e34d81c49">
      <Terms xmlns="http://schemas.microsoft.com/office/infopath/2007/PartnerControls"/>
    </lcf76f155ced4ddcb4097134ff3c332f>
    <ProjectName xmlns="222fad08-6ca9-4055-b6da-9b7e34d81c49" xsi:nil="true"/>
    <TaxCatchAll xmlns="4a60b405-a349-417c-8d54-6d546081b42f"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D77919F-F05F-4081-A688-C60BAE275D0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22fad08-6ca9-4055-b6da-9b7e34d81c49"/>
    <ds:schemaRef ds:uri="4a60b405-a349-417c-8d54-6d546081b42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95DB6FF-059E-4C51-AFCE-6B252CC5E272}">
  <ds:schemaRefs>
    <ds:schemaRef ds:uri="http://schemas.microsoft.com/office/2006/metadata/properties"/>
    <ds:schemaRef ds:uri="http://schemas.microsoft.com/office/infopath/2007/PartnerControls"/>
    <ds:schemaRef ds:uri="222fad08-6ca9-4055-b6da-9b7e34d81c49"/>
    <ds:schemaRef ds:uri="4a60b405-a349-417c-8d54-6d546081b42f"/>
  </ds:schemaRefs>
</ds:datastoreItem>
</file>

<file path=customXml/itemProps3.xml><?xml version="1.0" encoding="utf-8"?>
<ds:datastoreItem xmlns:ds="http://schemas.openxmlformats.org/officeDocument/2006/customXml" ds:itemID="{B9C2307C-96A2-47F6-AD27-E516F28ED1E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1. 2021-2024 CDM Framework Est.</vt:lpstr>
      <vt:lpstr>2. Annual Savings</vt:lpstr>
      <vt:lpstr>Derive Tables 3-5 3-6 3-7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Clement Li</dc:creator>
  <cp:lastModifiedBy>Clement Li</cp:lastModifiedBy>
  <dcterms:created xsi:type="dcterms:W3CDTF">2015-06-05T18:17:20Z</dcterms:created>
  <dcterms:modified xsi:type="dcterms:W3CDTF">2024-05-24T00:15:48Z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0x010100CCFC9B2E7DBF5B4DA54E6C684AC6850F</vt:lpwstr>
  </property>
  <property fmtid="{D5CDD505-2E9C-101B-9397-08002B2CF9AE}" pid="3" name="MediaServiceImageTags">
    <vt:lpwstr/>
  </property>
</Properties>
</file>