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https://enerlife3.sharepoint.com/sites/ProjectsPrograms/Shared Documents/OEB/Toronto Hydro Rate/BOMA Expert Evidence/IRR from BOMA/"/>
    </mc:Choice>
  </mc:AlternateContent>
  <xr:revisionPtr revIDLastSave="880" documentId="11_8A715743973B47B782CC1AADB8C1F18EF1B04133" xr6:coauthVersionLast="47" xr6:coauthVersionMax="47" xr10:uidLastSave="{417728B7-5EA4-447A-8AAD-392C801F2F56}"/>
  <bookViews>
    <workbookView xWindow="-120" yWindow="-120" windowWidth="38640" windowHeight="21120" activeTab="3" xr2:uid="{00000000-000D-0000-FFFF-FFFF00000000}"/>
  </bookViews>
  <sheets>
    <sheet name="M2-CCMBC-3-1" sheetId="6" r:id="rId1"/>
    <sheet name="Derive Tables 3-5 3-6 3-7" sheetId="4" r:id="rId2"/>
    <sheet name="1 Annual Electrification impact" sheetId="5" r:id="rId3"/>
    <sheet name="Derive Tables 3-8 3-9 3-10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2" i="7" l="1"/>
  <c r="J142" i="7"/>
  <c r="I142" i="7"/>
  <c r="H142" i="7"/>
  <c r="K141" i="7"/>
  <c r="J141" i="7"/>
  <c r="I141" i="7"/>
  <c r="H141" i="7"/>
  <c r="K140" i="7"/>
  <c r="J140" i="7"/>
  <c r="I140" i="7"/>
  <c r="H140" i="7"/>
  <c r="K139" i="7"/>
  <c r="J139" i="7"/>
  <c r="I139" i="7"/>
  <c r="H139" i="7"/>
  <c r="K138" i="7"/>
  <c r="J138" i="7"/>
  <c r="I138" i="7"/>
  <c r="H138" i="7"/>
  <c r="G140" i="7"/>
  <c r="G141" i="7"/>
  <c r="G142" i="7"/>
  <c r="G139" i="7"/>
  <c r="G138" i="7"/>
  <c r="F142" i="7"/>
  <c r="E142" i="7"/>
  <c r="D142" i="7"/>
  <c r="C142" i="7"/>
  <c r="F141" i="7"/>
  <c r="E141" i="7"/>
  <c r="D141" i="7"/>
  <c r="C141" i="7"/>
  <c r="F140" i="7"/>
  <c r="E140" i="7"/>
  <c r="D140" i="7"/>
  <c r="C140" i="7"/>
  <c r="F139" i="7"/>
  <c r="E139" i="7"/>
  <c r="D139" i="7"/>
  <c r="C139" i="7"/>
  <c r="F138" i="7"/>
  <c r="E138" i="7"/>
  <c r="D138" i="7"/>
  <c r="C138" i="7"/>
  <c r="B140" i="7"/>
  <c r="B141" i="7"/>
  <c r="B142" i="7"/>
  <c r="B139" i="7"/>
  <c r="B138" i="7"/>
  <c r="E37" i="5"/>
  <c r="F37" i="5" s="1"/>
  <c r="G37" i="5" s="1"/>
  <c r="H37" i="5" s="1"/>
  <c r="D37" i="5"/>
  <c r="E35" i="5"/>
  <c r="F35" i="5"/>
  <c r="G35" i="5"/>
  <c r="H35" i="5"/>
  <c r="D35" i="5"/>
  <c r="E33" i="5"/>
  <c r="F33" i="5" s="1"/>
  <c r="G33" i="5" s="1"/>
  <c r="H33" i="5" s="1"/>
  <c r="D33" i="5"/>
  <c r="E31" i="5"/>
  <c r="F31" i="5" s="1"/>
  <c r="G31" i="5" s="1"/>
  <c r="H31" i="5" s="1"/>
  <c r="D31" i="5"/>
  <c r="C37" i="5"/>
  <c r="C35" i="5"/>
  <c r="C33" i="5"/>
  <c r="C31" i="5"/>
  <c r="O21" i="5"/>
  <c r="C50" i="5" s="1"/>
  <c r="L21" i="5"/>
  <c r="C46" i="5" s="1"/>
  <c r="I21" i="5"/>
  <c r="C36" i="5" s="1"/>
  <c r="D36" i="5" s="1"/>
  <c r="E36" i="5" s="1"/>
  <c r="F36" i="5" s="1"/>
  <c r="G36" i="5" s="1"/>
  <c r="H36" i="5" s="1"/>
  <c r="F21" i="5"/>
  <c r="L20" i="5"/>
  <c r="I20" i="5"/>
  <c r="F20" i="5"/>
  <c r="N19" i="5"/>
  <c r="K19" i="5"/>
  <c r="H19" i="5"/>
  <c r="E19" i="5"/>
  <c r="O17" i="5"/>
  <c r="C49" i="5" s="1"/>
  <c r="L17" i="5"/>
  <c r="C45" i="5" s="1"/>
  <c r="I17" i="5"/>
  <c r="C34" i="5" s="1"/>
  <c r="D34" i="5" s="1"/>
  <c r="E34" i="5" s="1"/>
  <c r="F34" i="5" s="1"/>
  <c r="G34" i="5" s="1"/>
  <c r="H34" i="5" s="1"/>
  <c r="F17" i="5"/>
  <c r="L16" i="5"/>
  <c r="I16" i="5"/>
  <c r="F16" i="5"/>
  <c r="N15" i="5"/>
  <c r="K15" i="5"/>
  <c r="H15" i="5"/>
  <c r="E15" i="5"/>
  <c r="O13" i="5"/>
  <c r="C48" i="5" s="1"/>
  <c r="L13" i="5"/>
  <c r="C44" i="5" s="1"/>
  <c r="I13" i="5"/>
  <c r="C32" i="5" s="1"/>
  <c r="D32" i="5" s="1"/>
  <c r="E32" i="5" s="1"/>
  <c r="F32" i="5" s="1"/>
  <c r="G32" i="5" s="1"/>
  <c r="H32" i="5" s="1"/>
  <c r="F13" i="5"/>
  <c r="L12" i="5"/>
  <c r="I12" i="5"/>
  <c r="F12" i="5"/>
  <c r="N11" i="5"/>
  <c r="K11" i="5"/>
  <c r="H11" i="5"/>
  <c r="E11" i="5"/>
  <c r="O9" i="5"/>
  <c r="C47" i="5" s="1"/>
  <c r="L9" i="5"/>
  <c r="C43" i="5" s="1"/>
  <c r="I9" i="5"/>
  <c r="C30" i="5" s="1"/>
  <c r="D30" i="5" s="1"/>
  <c r="E30" i="5" s="1"/>
  <c r="F30" i="5" s="1"/>
  <c r="G30" i="5" s="1"/>
  <c r="H30" i="5" s="1"/>
  <c r="F9" i="5"/>
  <c r="L8" i="5"/>
  <c r="I8" i="5"/>
  <c r="F8" i="5"/>
  <c r="N7" i="5"/>
  <c r="K7" i="5"/>
  <c r="H7" i="5"/>
  <c r="E7" i="5"/>
  <c r="N11" i="6"/>
  <c r="O11" i="6" s="1"/>
  <c r="P11" i="6" s="1"/>
  <c r="Q11" i="6" s="1"/>
  <c r="R11" i="6" s="1"/>
  <c r="M11" i="6"/>
  <c r="J11" i="6"/>
  <c r="I11" i="6"/>
  <c r="M10" i="6"/>
  <c r="N10" i="6" s="1"/>
  <c r="O10" i="6" s="1"/>
  <c r="P10" i="6" s="1"/>
  <c r="Q10" i="6" s="1"/>
  <c r="R10" i="6" s="1"/>
  <c r="J10" i="6"/>
  <c r="I10" i="6"/>
  <c r="M9" i="6"/>
  <c r="N9" i="6" s="1"/>
  <c r="O9" i="6" s="1"/>
  <c r="P9" i="6" s="1"/>
  <c r="Q9" i="6" s="1"/>
  <c r="R9" i="6" s="1"/>
  <c r="J9" i="6"/>
  <c r="I9" i="6"/>
  <c r="N8" i="6"/>
  <c r="O8" i="6" s="1"/>
  <c r="P8" i="6" s="1"/>
  <c r="Q8" i="6" s="1"/>
  <c r="R8" i="6" s="1"/>
  <c r="M8" i="6"/>
  <c r="J8" i="6"/>
  <c r="I8" i="6"/>
  <c r="M7" i="6"/>
  <c r="N7" i="6" s="1"/>
  <c r="O7" i="6" s="1"/>
  <c r="P7" i="6" s="1"/>
  <c r="Q7" i="6" s="1"/>
  <c r="R7" i="6" s="1"/>
  <c r="J7" i="6"/>
  <c r="J13" i="6" s="1"/>
  <c r="I7" i="6"/>
  <c r="M6" i="6"/>
  <c r="N6" i="6" s="1"/>
  <c r="O6" i="6" s="1"/>
  <c r="P6" i="6" s="1"/>
  <c r="Q6" i="6" s="1"/>
  <c r="R6" i="6" s="1"/>
  <c r="J6" i="6"/>
  <c r="I6" i="6"/>
  <c r="N5" i="6"/>
  <c r="O5" i="6" s="1"/>
  <c r="P5" i="6" s="1"/>
  <c r="Q5" i="6" s="1"/>
  <c r="R5" i="6" s="1"/>
  <c r="M5" i="6"/>
  <c r="C145" i="7" l="1"/>
  <c r="D145" i="7"/>
  <c r="J145" i="7"/>
  <c r="E145" i="7"/>
  <c r="F145" i="7"/>
  <c r="B145" i="7"/>
  <c r="I145" i="7"/>
  <c r="H145" i="7"/>
  <c r="G145" i="7"/>
  <c r="K145" i="7"/>
  <c r="C41" i="5"/>
  <c r="C56" i="5" s="1"/>
  <c r="C57" i="5" s="1"/>
  <c r="C40" i="5"/>
  <c r="C54" i="5" s="1"/>
  <c r="C39" i="5"/>
  <c r="C52" i="5" s="1"/>
  <c r="C57" i="7" s="1"/>
  <c r="C55" i="7"/>
  <c r="C42" i="5"/>
  <c r="C58" i="5" s="1"/>
  <c r="R13" i="6"/>
  <c r="M13" i="6"/>
  <c r="M14" i="6" s="1"/>
  <c r="Q13" i="6"/>
  <c r="P13" i="6"/>
  <c r="O13" i="6"/>
  <c r="N13" i="6"/>
  <c r="D58" i="5" l="1"/>
  <c r="E58" i="5" s="1"/>
  <c r="F58" i="5" s="1"/>
  <c r="G58" i="5" s="1"/>
  <c r="H58" i="5" s="1"/>
  <c r="C59" i="5"/>
  <c r="D59" i="5" s="1"/>
  <c r="E59" i="5" s="1"/>
  <c r="F59" i="5" s="1"/>
  <c r="G59" i="5" s="1"/>
  <c r="H59" i="5" s="1"/>
  <c r="D54" i="5"/>
  <c r="E54" i="5" s="1"/>
  <c r="F54" i="5" s="1"/>
  <c r="G54" i="5" s="1"/>
  <c r="H54" i="5" s="1"/>
  <c r="C55" i="5"/>
  <c r="D52" i="5"/>
  <c r="E52" i="5" s="1"/>
  <c r="F52" i="5" s="1"/>
  <c r="G52" i="5" s="1"/>
  <c r="H52" i="5" s="1"/>
  <c r="C53" i="5"/>
  <c r="D53" i="5" s="1"/>
  <c r="E53" i="5" s="1"/>
  <c r="F53" i="5" s="1"/>
  <c r="G53" i="5" s="1"/>
  <c r="H53" i="5" s="1"/>
  <c r="C58" i="7"/>
  <c r="D58" i="7" s="1"/>
  <c r="C59" i="7"/>
  <c r="D59" i="7" s="1"/>
  <c r="C56" i="7"/>
  <c r="D56" i="7" s="1"/>
  <c r="C89" i="7"/>
  <c r="D56" i="5"/>
  <c r="D57" i="5" s="1"/>
  <c r="C71" i="7"/>
  <c r="C104" i="7" s="1"/>
  <c r="C72" i="7"/>
  <c r="C105" i="7" s="1"/>
  <c r="C73" i="7"/>
  <c r="C106" i="7" s="1"/>
  <c r="C69" i="7"/>
  <c r="C70" i="7"/>
  <c r="C87" i="7"/>
  <c r="D55" i="7"/>
  <c r="N14" i="6"/>
  <c r="C90" i="7" l="1"/>
  <c r="D55" i="5"/>
  <c r="E55" i="5" s="1"/>
  <c r="F55" i="5" s="1"/>
  <c r="G55" i="5" s="1"/>
  <c r="H55" i="5" s="1"/>
  <c r="C91" i="7"/>
  <c r="D57" i="7"/>
  <c r="C88" i="7"/>
  <c r="E56" i="5"/>
  <c r="E57" i="5" s="1"/>
  <c r="D69" i="7"/>
  <c r="D71" i="7"/>
  <c r="D104" i="7" s="1"/>
  <c r="D72" i="7"/>
  <c r="D105" i="7" s="1"/>
  <c r="D73" i="7"/>
  <c r="D106" i="7" s="1"/>
  <c r="D70" i="7"/>
  <c r="D88" i="7"/>
  <c r="E56" i="7"/>
  <c r="D91" i="7"/>
  <c r="E59" i="7"/>
  <c r="D90" i="7"/>
  <c r="E58" i="7"/>
  <c r="D87" i="7"/>
  <c r="E55" i="7"/>
  <c r="C94" i="7" l="1"/>
  <c r="D89" i="7"/>
  <c r="D94" i="7" s="1"/>
  <c r="E57" i="7"/>
  <c r="F56" i="7"/>
  <c r="E88" i="7"/>
  <c r="F55" i="7"/>
  <c r="E87" i="7"/>
  <c r="F59" i="7"/>
  <c r="E91" i="7"/>
  <c r="F56" i="5"/>
  <c r="G56" i="5" s="1"/>
  <c r="H56" i="5" s="1"/>
  <c r="E73" i="7"/>
  <c r="E72" i="7"/>
  <c r="E71" i="7"/>
  <c r="E70" i="7"/>
  <c r="E69" i="7"/>
  <c r="F58" i="7"/>
  <c r="E90" i="7"/>
  <c r="F57" i="5" l="1"/>
  <c r="G57" i="5" s="1"/>
  <c r="H57" i="5" s="1"/>
  <c r="F57" i="7"/>
  <c r="E89" i="7"/>
  <c r="E94" i="7" s="1"/>
  <c r="F70" i="7"/>
  <c r="G70" i="7" s="1"/>
  <c r="H70" i="7" s="1"/>
  <c r="F73" i="7"/>
  <c r="E106" i="7"/>
  <c r="G55" i="7"/>
  <c r="F87" i="7"/>
  <c r="F71" i="7"/>
  <c r="E104" i="7"/>
  <c r="F72" i="7"/>
  <c r="E105" i="7"/>
  <c r="G59" i="7"/>
  <c r="F91" i="7"/>
  <c r="G58" i="7"/>
  <c r="F90" i="7"/>
  <c r="F69" i="7"/>
  <c r="G69" i="7" s="1"/>
  <c r="H69" i="7" s="1"/>
  <c r="G56" i="7"/>
  <c r="F88" i="7"/>
  <c r="F89" i="7" l="1"/>
  <c r="F94" i="7" s="1"/>
  <c r="G57" i="7"/>
  <c r="H58" i="7"/>
  <c r="H90" i="7" s="1"/>
  <c r="G90" i="7"/>
  <c r="H59" i="7"/>
  <c r="H91" i="7" s="1"/>
  <c r="G91" i="7"/>
  <c r="H55" i="7"/>
  <c r="H87" i="7" s="1"/>
  <c r="G87" i="7"/>
  <c r="H56" i="7"/>
  <c r="H88" i="7" s="1"/>
  <c r="G88" i="7"/>
  <c r="G72" i="7"/>
  <c r="F105" i="7"/>
  <c r="G71" i="7"/>
  <c r="F104" i="7"/>
  <c r="G73" i="7"/>
  <c r="F106" i="7"/>
  <c r="H57" i="7" l="1"/>
  <c r="H89" i="7" s="1"/>
  <c r="H94" i="7" s="1"/>
  <c r="G89" i="7"/>
  <c r="G94" i="7" s="1"/>
  <c r="H71" i="7"/>
  <c r="H104" i="7" s="1"/>
  <c r="G104" i="7"/>
  <c r="H73" i="7"/>
  <c r="H106" i="7" s="1"/>
  <c r="G106" i="7"/>
  <c r="H72" i="7"/>
  <c r="H105" i="7" s="1"/>
  <c r="G105" i="7"/>
</calcChain>
</file>

<file path=xl/sharedStrings.xml><?xml version="1.0" encoding="utf-8"?>
<sst xmlns="http://schemas.openxmlformats.org/spreadsheetml/2006/main" count="705" uniqueCount="164">
  <si>
    <t>Residential</t>
  </si>
  <si>
    <t>Forecast</t>
  </si>
  <si>
    <t>kWh Savings</t>
  </si>
  <si>
    <t>SOURCE:  THESL_3_T01_S02 - OEB Appendix 2-IB - Load_Forecast_Analysis_20240402.XLSX</t>
  </si>
  <si>
    <t>Rate Class</t>
  </si>
  <si>
    <t>CSMUR</t>
  </si>
  <si>
    <t>GS &lt; 50 kW</t>
  </si>
  <si>
    <t>GS 50-999 kW</t>
  </si>
  <si>
    <t>GS 1000-4999 kW</t>
  </si>
  <si>
    <t>Large User</t>
  </si>
  <si>
    <t>Street Lighting Connections</t>
  </si>
  <si>
    <t>Unmetered Scattered Load Connections</t>
  </si>
  <si>
    <t>TOTAL</t>
  </si>
  <si>
    <t>Weather corrected kWh</t>
  </si>
  <si>
    <t>Weather corrected kW</t>
  </si>
  <si>
    <t>Toronto Hydro Original Figures</t>
  </si>
  <si>
    <t>Bridge</t>
  </si>
  <si>
    <t>Actual</t>
  </si>
  <si>
    <t>CSMUR**</t>
  </si>
  <si>
    <t>GS &lt; 50 kW**</t>
  </si>
  <si>
    <t>GS 50-999 kW**</t>
  </si>
  <si>
    <t xml:space="preserve">**  These figures estimated based on Toronto Hydro THESL_3_T01_S02 - OEB Appendix 2-IB - Load_Forecast_Analysis_20240402.XLSX and </t>
  </si>
  <si>
    <t>JT4.25_THESL_TC_underdakingResp_App A- 2025 NCP and CP_Application Update_20240418.XLSX NCP table</t>
  </si>
  <si>
    <t>STEP A - ORIGINAL FIGURES from Toronto Hydro Evidence</t>
  </si>
  <si>
    <t>STEP B - Summing all GS classes with commercial customers</t>
  </si>
  <si>
    <t>1. GS &lt;50kW</t>
  </si>
  <si>
    <t>2. GS 50-999 kW</t>
  </si>
  <si>
    <t>3. GS 1000-4999 kW</t>
  </si>
  <si>
    <t>4. Large User</t>
  </si>
  <si>
    <t>TOTAL GS (1+2+3+4)</t>
  </si>
  <si>
    <t>TOTAL Toronto Hydro</t>
  </si>
  <si>
    <t>STEP C- Estimated Cumulative commercial CDM impact included in Toronto Hydro Evidence</t>
  </si>
  <si>
    <t>from Tab 2. Annual Savings</t>
  </si>
  <si>
    <t>STEP D- TORONTO HYDRO LOAD FORECAST AFTER ESTIMATED Cumulative commercial CDM impact HAS BEEN REMOVED</t>
  </si>
  <si>
    <t>STEP E- Add Cumulative impact of commercial CDM activities estimated by Enerlife to  table above (shown in Step D)</t>
  </si>
  <si>
    <t>from M2-CCMBC-3-1</t>
  </si>
  <si>
    <t>Mult-Residential (condo/apartment)</t>
  </si>
  <si>
    <t>Average Commercial</t>
  </si>
  <si>
    <t>For total GS*</t>
  </si>
  <si>
    <t xml:space="preserve"> of businesses in Toronto (i.e. 94% commercial, 6% others such as industrial)</t>
  </si>
  <si>
    <t>kWh</t>
  </si>
  <si>
    <t>kW</t>
  </si>
  <si>
    <t>annual</t>
  </si>
  <si>
    <t>STEP F- Allocate total GS figures into rate classes using original rate class break down in Step A</t>
  </si>
  <si>
    <t>Table 3-5    Alternative Load Forecast Scenario 1 -  2024 to 2029 Weather Corrected kWh Forecast by Rate Class</t>
  </si>
  <si>
    <t>Weather Corrected kWh per year</t>
  </si>
  <si>
    <t>Bridge Year</t>
  </si>
  <si>
    <t>Table 3-6   - Alternative Load Forecast Scenario 1 -  2024 to 2029 Weather Corrected kW Forecast by Rate Class</t>
  </si>
  <si>
    <t xml:space="preserve">Weather Corrected Billing* kW per year </t>
  </si>
  <si>
    <t>-</t>
  </si>
  <si>
    <t>Unmetered Scattered Load Connections**</t>
  </si>
  <si>
    <t>Table 3-7     Winter and Summer Peaks (CP)  by rate class - based on Alternative Forecast Scenario 1 - with Enerlife CDM Impact ONLY in Multi-Res and Commercial Sectors</t>
  </si>
  <si>
    <t>Winter Peak</t>
  </si>
  <si>
    <t>Summer Peak</t>
  </si>
  <si>
    <t>Coincident Peak (kW)</t>
  </si>
  <si>
    <t>January</t>
  </si>
  <si>
    <t>August</t>
  </si>
  <si>
    <t>RES</t>
  </si>
  <si>
    <t>GS&lt;50</t>
  </si>
  <si>
    <t>GS50-999</t>
  </si>
  <si>
    <t>GS1-5MW</t>
  </si>
  <si>
    <t>SL</t>
  </si>
  <si>
    <t>USL</t>
  </si>
  <si>
    <t>Total</t>
  </si>
  <si>
    <t>Table 3-4  TH Winter and Summer Peaks (CP)  by rate class - growth rate based on kWh and kW tables</t>
  </si>
  <si>
    <t>Starting with Table 3-4</t>
  </si>
  <si>
    <t>Estimate system peak impact by percentage differences between figures in Step F and Step A</t>
  </si>
  <si>
    <t>STEP G- Estimate impact of Load Forecast Scenario 1 on Toronto Hydro System Peaks</t>
  </si>
  <si>
    <t>NOT weighted</t>
  </si>
  <si>
    <t>Weighted by sqft</t>
  </si>
  <si>
    <t>Table 2-2  2024 to 2029 Expected CDM Cumulative Savings (Electricity Consumption) by Commercial Building Type</t>
  </si>
  <si>
    <t>Table 2-1 Potential Electricity Consumption Savings from CDM/Operation Optimization</t>
  </si>
  <si>
    <t>Median EUI (kWh/ft2) Toronto buildings</t>
  </si>
  <si>
    <t>Top Quartile EUI (kWh/ft2) Toronto buildings</t>
  </si>
  <si>
    <t>sqft % share (buildings in Ontario)**</t>
  </si>
  <si>
    <t>Median EUI (kWh/ft2) Toronto Buildings</t>
  </si>
  <si>
    <t>Top Quartile EUI (kWh/ft2) Toronto Buildings</t>
  </si>
  <si>
    <t>Annual Savings</t>
  </si>
  <si>
    <t>Expected kWh Savings from Operation &amp; Management Optimization</t>
  </si>
  <si>
    <t>Commercial Building Types</t>
  </si>
  <si>
    <t>Data Source for EUI</t>
  </si>
  <si>
    <t>Multi-Residential
(Condo/Apartment)</t>
  </si>
  <si>
    <t>EWRB data - top-quartile targets, see Appendix A, Figure A8, kWh savings = Top quartile/Median -1</t>
  </si>
  <si>
    <t>-23% x 50% /6 = -1.9% per year</t>
  </si>
  <si>
    <t>Retail</t>
  </si>
  <si>
    <t>EWRB data - top-quartile targets, see Appendix A, Figure A12, kWh savings = Top quartile/Median -1</t>
  </si>
  <si>
    <t>-31% x 50% /6 = -2.6% per year</t>
  </si>
  <si>
    <t>Education</t>
  </si>
  <si>
    <t>BPS data, top-quartile targets, see Appendix A, Figure A4, kWh savings = Top quartile/Median -1</t>
  </si>
  <si>
    <t>-24% x 50% /6 = -2.0% per year</t>
  </si>
  <si>
    <t>Education*</t>
  </si>
  <si>
    <t>Offices</t>
  </si>
  <si>
    <t>EWRB data - top-quartile targets, see Appendix A, Figure A2, kWh savings = Top quartile/Median -1</t>
  </si>
  <si>
    <t>-16% x 50% /6 = -1.3% per year</t>
  </si>
  <si>
    <t>Hospitals</t>
  </si>
  <si>
    <t>BPS data, Top-quartile targets, see Appendix A, Figure A6, kWh savings = Top quartile/Median -1</t>
  </si>
  <si>
    <t>-15% x 50% /6 = -1.2% per year</t>
  </si>
  <si>
    <t>Lodging</t>
  </si>
  <si>
    <t>EWRB data, top-quartile targets, see Appendix A, Figure A10, kWh savings = Top quartile/Median -1</t>
  </si>
  <si>
    <t>-38% x 50% /6 = -3.2% per year</t>
  </si>
  <si>
    <t>Warehouses</t>
  </si>
  <si>
    <t>EWRB data, top-quartile targets, see Appendix A, Figure A14, kWh savings = Top quartile/Median -1</t>
  </si>
  <si>
    <t>-34% x 50% /6 = -2.8% per year</t>
  </si>
  <si>
    <t>Potential Savings for commercial sector
(weighted by kWh share by building type)</t>
  </si>
  <si>
    <t>-21% x 50% /6 = -1.7% per year</t>
  </si>
  <si>
    <t>Average* Commercial Sector CDM savings (Annual)</t>
  </si>
  <si>
    <t>Average* Commercial Sector CDM savings (Cumulative)</t>
  </si>
  <si>
    <t>* Weighted by kWh share by building type</t>
  </si>
  <si>
    <t>Building Category</t>
  </si>
  <si>
    <t>Large Office</t>
  </si>
  <si>
    <t>Small Office</t>
  </si>
  <si>
    <t>K-12 School</t>
  </si>
  <si>
    <t>Hospital</t>
  </si>
  <si>
    <t>Usage</t>
  </si>
  <si>
    <t>CDM Savings*</t>
  </si>
  <si>
    <t>Electrification Impact**</t>
  </si>
  <si>
    <t>Electricity Consumption (kWh per year)</t>
  </si>
  <si>
    <t>Original Consumption</t>
  </si>
  <si>
    <t>With Operational &amp; Management Optimization (CDM)</t>
  </si>
  <si>
    <t>With 1st-Stage Heat Recovery</t>
  </si>
  <si>
    <t>With Final-stage Heat Recovery + Electrification</t>
  </si>
  <si>
    <t>Summer Peak Electricity Demand (kW)</t>
  </si>
  <si>
    <t>Original Summer Peak</t>
  </si>
  <si>
    <t>Winter Peak Electricity Demand (kW)</t>
  </si>
  <si>
    <t>Original Winter Peak</t>
  </si>
  <si>
    <t>Annual Natural Gas Usage (m 3)</t>
  </si>
  <si>
    <t>* Percentage change from Original Consumption/Demand</t>
  </si>
  <si>
    <t>** Percentage change from Consumption/Demand post Operational &amp; Management Optimization</t>
  </si>
  <si>
    <t>Table 2-3 Electrification progression steps and their impact on electricity and natural gas usage for different commercial building types.</t>
  </si>
  <si>
    <t>Mult-Residential (condo/apartment)*</t>
  </si>
  <si>
    <t>annual kWh</t>
  </si>
  <si>
    <t>summer kW</t>
  </si>
  <si>
    <t>winter kW</t>
  </si>
  <si>
    <t>annual NG usage</t>
  </si>
  <si>
    <t>* use small office as proxy, assuming 2% penetration per year</t>
  </si>
  <si>
    <t>** weighted by kWh (see M2-CCMBC-3-1), assuming 2% penetration per year</t>
  </si>
  <si>
    <t>Office</t>
  </si>
  <si>
    <t>Average Commercial** ##</t>
  </si>
  <si>
    <t>WEIGHTING by kWh</t>
  </si>
  <si>
    <t>Estimate Impact of electrification for multi-res and average commercial sectors based on figures in Table 2-3</t>
  </si>
  <si>
    <t>STEP A- Start with Tables 3-5, 3-6 and 3.7</t>
  </si>
  <si>
    <t>STEP B- Cumulative electrification impact on kWh and billing kW</t>
  </si>
  <si>
    <t>Table 3-8    - Alternative Load Forecast Scenario 2 -  2024 to 2029 Weather Corrected kWh Forecast by Rate Class</t>
  </si>
  <si>
    <t>STEP C- Add Cumulative electrification impact on kWh and billing kW (step B) to Alternative Load Forecast scenario 1</t>
  </si>
  <si>
    <t>Residential**</t>
  </si>
  <si>
    <t>* Billing kW per year = 12 x average monthly peak</t>
  </si>
  <si>
    <t>** Billing kW not available for rate classes that are not demand billed</t>
  </si>
  <si>
    <t>STEP D- Estimate impact of Load Forecast Scenario 2 on Toronto Hydro System Peaks</t>
  </si>
  <si>
    <t>Start with Table 3-7     Winter and Summer Peaks (CP)  by rate class - based on Alternative Forecast Scenario 1 - with Enerlife CDM Impact ONLY in Multi-Res and Commercial Sectors</t>
  </si>
  <si>
    <t>Cumulative kWh</t>
  </si>
  <si>
    <t>Cumulative summer kW</t>
  </si>
  <si>
    <t>Annual summer kW</t>
  </si>
  <si>
    <t>Annual winter kW</t>
  </si>
  <si>
    <t>Cumulative winter kW</t>
  </si>
  <si>
    <t>annual NG usage reduction</t>
  </si>
  <si>
    <t>Cumulative NG usage reduction</t>
  </si>
  <si>
    <t>Apply impact of electrification from Tab "1 Annual Electrification impact"</t>
  </si>
  <si>
    <t>Table 3-10    Winter and Summer Peaks (CP)  by rate class - based on Alternative Forecast Scenario 2 - with Enerlife CDM Impact + Electrification Impact in Multi-Res and Commercial Sectors</t>
  </si>
  <si>
    <t>**  They are used to estimate impact on Toronto Hydro's winter and summer peaks (i.e. they are not billing peaks)</t>
  </si>
  <si>
    <t>* From TransformTO Technical Report Part 2 The Pathway to Net Zero (issued December 2021, page 93, Figure 35), commercial sector kWh represents</t>
  </si>
  <si>
    <t>** Data source of sqft (or commercial floor space) by building type:  NRCAN data</t>
  </si>
  <si>
    <t>https://oee.nrcan.gc.ca/corporate/statistics/neud/dpa/menus/trends/comprehensive/trends_com_on.cfm</t>
  </si>
  <si>
    <t>Tables 4 to 23</t>
  </si>
  <si>
    <r>
      <t>Table 3-9    - Alternative Load Forecast Scenario 2 -  2024 to 2029 Weather Corrected kW Forecast by Rate Class (</t>
    </r>
    <r>
      <rPr>
        <b/>
        <sz val="12"/>
        <color rgb="FFFF0000"/>
        <rFont val="Calibri"/>
        <family val="2"/>
        <scheme val="minor"/>
      </rPr>
      <t>REVISED</t>
    </r>
    <r>
      <rPr>
        <b/>
        <sz val="12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</si>
</sst>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b/>
      <sz val="11"/>
      <color theme="9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4" tint="0.59999389629810485"/>
      <name val="Calibri"/>
      <family val="2"/>
      <scheme val="minor"/>
    </font>
    <font>
      <sz val="12"/>
      <color theme="3" tint="0.7999816888943144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indexed="8"/>
      <name val="Arial"/>
      <family val="2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theme="3" tint="0.79998168889431442"/>
      <name val="Calibri"/>
      <family val="2"/>
      <scheme val="minor"/>
    </font>
    <font>
      <b/>
      <sz val="11"/>
      <color theme="3" tint="0.7999816888943144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57">
    <xf numFmtId="0" fontId="0" fillId="0" borderId="0" xfId="0"/>
    <xf numFmtId="164" fontId="0" fillId="0" borderId="0" xfId="1" applyNumberFormat="1" applyFont="1" applyBorder="1"/>
    <xf numFmtId="164" fontId="0" fillId="0" borderId="7" xfId="1" applyNumberFormat="1" applyFont="1" applyBorder="1"/>
    <xf numFmtId="0" fontId="0" fillId="0" borderId="8" xfId="0" applyBorder="1"/>
    <xf numFmtId="164" fontId="0" fillId="0" borderId="9" xfId="1" applyNumberFormat="1" applyFont="1" applyBorder="1"/>
    <xf numFmtId="164" fontId="0" fillId="0" borderId="10" xfId="1" applyNumberFormat="1" applyFont="1" applyBorder="1"/>
    <xf numFmtId="164" fontId="0" fillId="0" borderId="0" xfId="1" applyNumberFormat="1" applyFont="1"/>
    <xf numFmtId="0" fontId="0" fillId="0" borderId="9" xfId="0" applyBorder="1"/>
    <xf numFmtId="0" fontId="2" fillId="0" borderId="0" xfId="0" applyFont="1"/>
    <xf numFmtId="0" fontId="4" fillId="3" borderId="0" xfId="0" applyFont="1" applyFill="1"/>
    <xf numFmtId="0" fontId="0" fillId="3" borderId="0" xfId="0" applyFill="1"/>
    <xf numFmtId="0" fontId="0" fillId="0" borderId="2" xfId="0" applyBorder="1" applyAlignment="1">
      <alignment horizontal="right"/>
    </xf>
    <xf numFmtId="0" fontId="0" fillId="0" borderId="21" xfId="0" applyBorder="1"/>
    <xf numFmtId="0" fontId="0" fillId="0" borderId="10" xfId="0" applyBorder="1"/>
    <xf numFmtId="164" fontId="0" fillId="0" borderId="20" xfId="1" applyNumberFormat="1" applyFont="1" applyBorder="1"/>
    <xf numFmtId="164" fontId="0" fillId="0" borderId="6" xfId="1" applyNumberFormat="1" applyFont="1" applyBorder="1"/>
    <xf numFmtId="164" fontId="0" fillId="0" borderId="21" xfId="1" applyNumberFormat="1" applyFont="1" applyBorder="1"/>
    <xf numFmtId="164" fontId="0" fillId="0" borderId="8" xfId="1" applyNumberFormat="1" applyFont="1" applyBorder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64" fontId="2" fillId="0" borderId="0" xfId="1" applyNumberFormat="1" applyFont="1" applyBorder="1"/>
    <xf numFmtId="164" fontId="0" fillId="0" borderId="24" xfId="1" applyNumberFormat="1" applyFont="1" applyBorder="1"/>
    <xf numFmtId="164" fontId="0" fillId="0" borderId="25" xfId="1" applyNumberFormat="1" applyFont="1" applyBorder="1"/>
    <xf numFmtId="164" fontId="0" fillId="0" borderId="26" xfId="1" applyNumberFormat="1" applyFont="1" applyBorder="1"/>
    <xf numFmtId="164" fontId="0" fillId="0" borderId="15" xfId="1" applyNumberFormat="1" applyFont="1" applyBorder="1"/>
    <xf numFmtId="164" fontId="0" fillId="0" borderId="16" xfId="1" applyNumberFormat="1" applyFont="1" applyBorder="1"/>
    <xf numFmtId="164" fontId="0" fillId="0" borderId="27" xfId="1" applyNumberFormat="1" applyFont="1" applyBorder="1"/>
    <xf numFmtId="164" fontId="0" fillId="0" borderId="28" xfId="1" applyNumberFormat="1" applyFont="1" applyBorder="1"/>
    <xf numFmtId="164" fontId="0" fillId="0" borderId="29" xfId="1" applyNumberFormat="1" applyFont="1" applyBorder="1"/>
    <xf numFmtId="164" fontId="0" fillId="0" borderId="30" xfId="1" applyNumberFormat="1" applyFont="1" applyBorder="1"/>
    <xf numFmtId="164" fontId="0" fillId="0" borderId="31" xfId="1" applyNumberFormat="1" applyFont="1" applyBorder="1"/>
    <xf numFmtId="164" fontId="0" fillId="0" borderId="18" xfId="1" applyNumberFormat="1" applyFont="1" applyBorder="1"/>
    <xf numFmtId="164" fontId="0" fillId="0" borderId="19" xfId="1" applyNumberFormat="1" applyFont="1" applyBorder="1"/>
    <xf numFmtId="164" fontId="6" fillId="0" borderId="24" xfId="1" applyNumberFormat="1" applyFont="1" applyBorder="1"/>
    <xf numFmtId="164" fontId="6" fillId="0" borderId="25" xfId="1" applyNumberFormat="1" applyFont="1" applyBorder="1"/>
    <xf numFmtId="164" fontId="6" fillId="0" borderId="26" xfId="1" applyNumberFormat="1" applyFont="1" applyBorder="1"/>
    <xf numFmtId="164" fontId="6" fillId="0" borderId="15" xfId="1" applyNumberFormat="1" applyFont="1" applyBorder="1"/>
    <xf numFmtId="164" fontId="6" fillId="0" borderId="16" xfId="1" applyNumberFormat="1" applyFont="1" applyBorder="1"/>
    <xf numFmtId="164" fontId="2" fillId="0" borderId="32" xfId="1" applyNumberFormat="1" applyFont="1" applyBorder="1"/>
    <xf numFmtId="164" fontId="2" fillId="0" borderId="33" xfId="1" applyNumberFormat="1" applyFont="1" applyBorder="1"/>
    <xf numFmtId="164" fontId="2" fillId="0" borderId="34" xfId="1" applyNumberFormat="1" applyFont="1" applyBorder="1"/>
    <xf numFmtId="164" fontId="2" fillId="0" borderId="22" xfId="1" applyNumberFormat="1" applyFont="1" applyBorder="1"/>
    <xf numFmtId="164" fontId="2" fillId="0" borderId="23" xfId="1" applyNumberFormat="1" applyFont="1" applyBorder="1"/>
    <xf numFmtId="164" fontId="2" fillId="5" borderId="20" xfId="1" applyNumberFormat="1" applyFont="1" applyFill="1" applyBorder="1"/>
    <xf numFmtId="164" fontId="2" fillId="5" borderId="6" xfId="1" applyNumberFormat="1" applyFont="1" applyFill="1" applyBorder="1"/>
    <xf numFmtId="164" fontId="2" fillId="5" borderId="0" xfId="1" applyNumberFormat="1" applyFont="1" applyFill="1" applyBorder="1"/>
    <xf numFmtId="164" fontId="2" fillId="5" borderId="7" xfId="1" applyNumberFormat="1" applyFont="1" applyFill="1" applyBorder="1"/>
    <xf numFmtId="164" fontId="2" fillId="5" borderId="32" xfId="1" applyNumberFormat="1" applyFont="1" applyFill="1" applyBorder="1"/>
    <xf numFmtId="164" fontId="2" fillId="5" borderId="33" xfId="1" applyNumberFormat="1" applyFont="1" applyFill="1" applyBorder="1"/>
    <xf numFmtId="164" fontId="2" fillId="5" borderId="34" xfId="1" applyNumberFormat="1" applyFont="1" applyFill="1" applyBorder="1"/>
    <xf numFmtId="164" fontId="2" fillId="5" borderId="22" xfId="1" applyNumberFormat="1" applyFont="1" applyFill="1" applyBorder="1"/>
    <xf numFmtId="164" fontId="2" fillId="5" borderId="23" xfId="1" applyNumberFormat="1" applyFont="1" applyFill="1" applyBorder="1"/>
    <xf numFmtId="0" fontId="2" fillId="5" borderId="20" xfId="1" applyNumberFormat="1" applyFont="1" applyFill="1" applyBorder="1"/>
    <xf numFmtId="0" fontId="2" fillId="5" borderId="6" xfId="1" applyNumberFormat="1" applyFont="1" applyFill="1" applyBorder="1"/>
    <xf numFmtId="0" fontId="2" fillId="5" borderId="0" xfId="1" applyNumberFormat="1" applyFont="1" applyFill="1" applyBorder="1"/>
    <xf numFmtId="0" fontId="2" fillId="5" borderId="7" xfId="1" applyNumberFormat="1" applyFont="1" applyFill="1" applyBorder="1"/>
    <xf numFmtId="165" fontId="0" fillId="0" borderId="0" xfId="3" applyNumberFormat="1" applyFont="1"/>
    <xf numFmtId="9" fontId="0" fillId="0" borderId="0" xfId="3" applyFont="1" applyAlignment="1">
      <alignment horizontal="center"/>
    </xf>
    <xf numFmtId="165" fontId="7" fillId="0" borderId="0" xfId="3" applyNumberFormat="1" applyFont="1"/>
    <xf numFmtId="164" fontId="0" fillId="0" borderId="0" xfId="1" applyNumberFormat="1" applyFont="1" applyAlignment="1">
      <alignment horizontal="center"/>
    </xf>
    <xf numFmtId="0" fontId="8" fillId="0" borderId="0" xfId="0" applyFont="1"/>
    <xf numFmtId="0" fontId="9" fillId="0" borderId="14" xfId="0" applyFont="1" applyBorder="1" applyAlignment="1">
      <alignment wrapText="1"/>
    </xf>
    <xf numFmtId="0" fontId="9" fillId="0" borderId="35" xfId="0" applyFont="1" applyBorder="1"/>
    <xf numFmtId="0" fontId="9" fillId="0" borderId="36" xfId="0" applyFont="1" applyBorder="1" applyAlignment="1">
      <alignment wrapText="1"/>
    </xf>
    <xf numFmtId="0" fontId="9" fillId="0" borderId="36" xfId="0" applyFont="1" applyBorder="1" applyAlignment="1">
      <alignment vertical="center" wrapText="1"/>
    </xf>
    <xf numFmtId="0" fontId="9" fillId="0" borderId="17" xfId="0" applyFont="1" applyBorder="1" applyAlignment="1">
      <alignment wrapText="1"/>
    </xf>
    <xf numFmtId="0" fontId="9" fillId="0" borderId="17" xfId="0" applyFont="1" applyBorder="1"/>
    <xf numFmtId="0" fontId="9" fillId="0" borderId="37" xfId="0" applyFont="1" applyBorder="1" applyAlignment="1">
      <alignment horizontal="center"/>
    </xf>
    <xf numFmtId="0" fontId="9" fillId="0" borderId="38" xfId="0" applyFont="1" applyBorder="1"/>
    <xf numFmtId="164" fontId="8" fillId="0" borderId="39" xfId="1" applyNumberFormat="1" applyFont="1" applyBorder="1" applyAlignment="1">
      <alignment horizontal="center" vertical="center"/>
    </xf>
    <xf numFmtId="164" fontId="8" fillId="0" borderId="39" xfId="1" applyNumberFormat="1" applyFont="1" applyFill="1" applyBorder="1" applyAlignment="1">
      <alignment vertical="center"/>
    </xf>
    <xf numFmtId="164" fontId="8" fillId="0" borderId="39" xfId="1" applyNumberFormat="1" applyFont="1" applyBorder="1" applyAlignment="1">
      <alignment vertical="center"/>
    </xf>
    <xf numFmtId="164" fontId="8" fillId="0" borderId="40" xfId="1" applyNumberFormat="1" applyFont="1" applyBorder="1" applyAlignment="1">
      <alignment horizontal="center" vertical="center"/>
    </xf>
    <xf numFmtId="164" fontId="8" fillId="0" borderId="40" xfId="1" applyNumberFormat="1" applyFont="1" applyBorder="1"/>
    <xf numFmtId="164" fontId="8" fillId="0" borderId="37" xfId="1" applyNumberFormat="1" applyFont="1" applyBorder="1" applyAlignment="1">
      <alignment horizontal="center" vertical="center"/>
    </xf>
    <xf numFmtId="164" fontId="8" fillId="6" borderId="39" xfId="1" applyNumberFormat="1" applyFont="1" applyFill="1" applyBorder="1" applyAlignment="1">
      <alignment vertical="center"/>
    </xf>
    <xf numFmtId="164" fontId="8" fillId="6" borderId="40" xfId="1" applyNumberFormat="1" applyFont="1" applyFill="1" applyBorder="1"/>
    <xf numFmtId="0" fontId="9" fillId="0" borderId="22" xfId="0" applyFont="1" applyBorder="1"/>
    <xf numFmtId="164" fontId="8" fillId="0" borderId="15" xfId="1" applyNumberFormat="1" applyFont="1" applyBorder="1" applyAlignment="1">
      <alignment horizontal="center" vertical="center"/>
    </xf>
    <xf numFmtId="164" fontId="8" fillId="6" borderId="0" xfId="1" applyNumberFormat="1" applyFont="1" applyFill="1" applyBorder="1" applyAlignment="1">
      <alignment vertical="center"/>
    </xf>
    <xf numFmtId="164" fontId="8" fillId="0" borderId="0" xfId="1" applyNumberFormat="1" applyFont="1" applyFill="1" applyBorder="1" applyAlignment="1">
      <alignment vertical="center"/>
    </xf>
    <xf numFmtId="164" fontId="8" fillId="0" borderId="18" xfId="1" applyNumberFormat="1" applyFont="1" applyBorder="1" applyAlignment="1">
      <alignment horizontal="center" vertical="center"/>
    </xf>
    <xf numFmtId="164" fontId="8" fillId="6" borderId="18" xfId="1" applyNumberFormat="1" applyFont="1" applyFill="1" applyBorder="1"/>
    <xf numFmtId="0" fontId="9" fillId="0" borderId="23" xfId="0" applyFont="1" applyBorder="1"/>
    <xf numFmtId="164" fontId="8" fillId="0" borderId="16" xfId="1" applyNumberFormat="1" applyFont="1" applyBorder="1" applyAlignment="1">
      <alignment horizontal="center" vertical="center"/>
    </xf>
    <xf numFmtId="164" fontId="8" fillId="6" borderId="28" xfId="1" applyNumberFormat="1" applyFont="1" applyFill="1" applyBorder="1" applyAlignment="1">
      <alignment vertical="center"/>
    </xf>
    <xf numFmtId="164" fontId="8" fillId="0" borderId="28" xfId="1" applyNumberFormat="1" applyFont="1" applyFill="1" applyBorder="1" applyAlignment="1">
      <alignment vertical="center"/>
    </xf>
    <xf numFmtId="164" fontId="8" fillId="0" borderId="19" xfId="1" applyNumberFormat="1" applyFont="1" applyBorder="1" applyAlignment="1">
      <alignment horizontal="center" vertical="center"/>
    </xf>
    <xf numFmtId="164" fontId="8" fillId="6" borderId="19" xfId="1" applyNumberFormat="1" applyFont="1" applyFill="1" applyBorder="1"/>
    <xf numFmtId="0" fontId="9" fillId="0" borderId="35" xfId="0" applyFont="1" applyBorder="1" applyAlignment="1">
      <alignment wrapText="1"/>
    </xf>
    <xf numFmtId="0" fontId="8" fillId="0" borderId="39" xfId="0" applyFont="1" applyBorder="1" applyAlignment="1">
      <alignment horizontal="center" vertical="center"/>
    </xf>
    <xf numFmtId="164" fontId="8" fillId="0" borderId="0" xfId="1" applyNumberFormat="1" applyFont="1" applyBorder="1" applyAlignment="1">
      <alignment horizontal="center" vertical="center"/>
    </xf>
    <xf numFmtId="164" fontId="8" fillId="0" borderId="28" xfId="1" applyNumberFormat="1" applyFont="1" applyBorder="1" applyAlignment="1">
      <alignment horizontal="center" vertical="center"/>
    </xf>
    <xf numFmtId="164" fontId="8" fillId="0" borderId="39" xfId="1" applyNumberFormat="1" applyFont="1" applyFill="1" applyBorder="1" applyAlignment="1">
      <alignment horizontal="center" vertical="center"/>
    </xf>
    <xf numFmtId="164" fontId="8" fillId="0" borderId="18" xfId="1" applyNumberFormat="1" applyFont="1" applyBorder="1"/>
    <xf numFmtId="164" fontId="8" fillId="0" borderId="19" xfId="1" applyNumberFormat="1" applyFont="1" applyBorder="1"/>
    <xf numFmtId="0" fontId="9" fillId="0" borderId="0" xfId="0" applyFont="1"/>
    <xf numFmtId="0" fontId="10" fillId="0" borderId="0" xfId="0" applyFont="1"/>
    <xf numFmtId="0" fontId="0" fillId="0" borderId="0" xfId="0" applyAlignment="1">
      <alignment horizontal="center" wrapText="1"/>
    </xf>
    <xf numFmtId="0" fontId="0" fillId="0" borderId="38" xfId="1" applyNumberFormat="1" applyFont="1" applyBorder="1"/>
    <xf numFmtId="0" fontId="0" fillId="0" borderId="35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39" xfId="0" applyBorder="1"/>
    <xf numFmtId="164" fontId="0" fillId="0" borderId="14" xfId="1" applyNumberFormat="1" applyFont="1" applyFill="1" applyBorder="1"/>
    <xf numFmtId="164" fontId="0" fillId="0" borderId="15" xfId="1" applyNumberFormat="1" applyFont="1" applyFill="1" applyBorder="1"/>
    <xf numFmtId="164" fontId="0" fillId="0" borderId="16" xfId="1" applyNumberFormat="1" applyFont="1" applyFill="1" applyBorder="1"/>
    <xf numFmtId="164" fontId="0" fillId="6" borderId="36" xfId="1" applyNumberFormat="1" applyFont="1" applyFill="1" applyBorder="1"/>
    <xf numFmtId="164" fontId="0" fillId="6" borderId="0" xfId="1" applyNumberFormat="1" applyFont="1" applyFill="1" applyBorder="1"/>
    <xf numFmtId="164" fontId="0" fillId="6" borderId="28" xfId="1" applyNumberFormat="1" applyFont="1" applyFill="1" applyBorder="1"/>
    <xf numFmtId="164" fontId="0" fillId="0" borderId="36" xfId="1" applyNumberFormat="1" applyFont="1" applyFill="1" applyBorder="1"/>
    <xf numFmtId="164" fontId="0" fillId="0" borderId="0" xfId="1" applyNumberFormat="1" applyFont="1" applyFill="1" applyBorder="1"/>
    <xf numFmtId="164" fontId="0" fillId="0" borderId="28" xfId="1" applyNumberFormat="1" applyFont="1" applyFill="1" applyBorder="1"/>
    <xf numFmtId="164" fontId="0" fillId="0" borderId="17" xfId="1" applyNumberFormat="1" applyFont="1" applyFill="1" applyBorder="1"/>
    <xf numFmtId="43" fontId="0" fillId="0" borderId="18" xfId="1" applyFont="1" applyFill="1" applyBorder="1"/>
    <xf numFmtId="164" fontId="0" fillId="0" borderId="18" xfId="1" applyNumberFormat="1" applyFont="1" applyFill="1" applyBorder="1"/>
    <xf numFmtId="164" fontId="0" fillId="0" borderId="19" xfId="1" applyNumberFormat="1" applyFont="1" applyFill="1" applyBorder="1"/>
    <xf numFmtId="0" fontId="0" fillId="0" borderId="38" xfId="0" applyBorder="1"/>
    <xf numFmtId="164" fontId="0" fillId="6" borderId="35" xfId="1" applyNumberFormat="1" applyFont="1" applyFill="1" applyBorder="1"/>
    <xf numFmtId="164" fontId="0" fillId="6" borderId="22" xfId="1" applyNumberFormat="1" applyFont="1" applyFill="1" applyBorder="1"/>
    <xf numFmtId="164" fontId="0" fillId="6" borderId="23" xfId="1" applyNumberFormat="1" applyFont="1" applyFill="1" applyBorder="1"/>
    <xf numFmtId="0" fontId="0" fillId="7" borderId="0" xfId="0" applyFill="1" applyAlignment="1">
      <alignment horizontal="center"/>
    </xf>
    <xf numFmtId="0" fontId="0" fillId="7" borderId="0" xfId="0" applyFill="1" applyAlignment="1">
      <alignment horizontal="center" wrapText="1"/>
    </xf>
    <xf numFmtId="0" fontId="0" fillId="7" borderId="35" xfId="0" applyFill="1" applyBorder="1" applyAlignment="1">
      <alignment horizontal="center"/>
    </xf>
    <xf numFmtId="164" fontId="0" fillId="7" borderId="14" xfId="1" applyNumberFormat="1" applyFont="1" applyFill="1" applyBorder="1"/>
    <xf numFmtId="164" fontId="0" fillId="7" borderId="36" xfId="1" applyNumberFormat="1" applyFont="1" applyFill="1" applyBorder="1"/>
    <xf numFmtId="164" fontId="0" fillId="7" borderId="17" xfId="1" applyNumberFormat="1" applyFont="1" applyFill="1" applyBorder="1"/>
    <xf numFmtId="164" fontId="0" fillId="7" borderId="35" xfId="1" applyNumberFormat="1" applyFont="1" applyFill="1" applyBorder="1"/>
    <xf numFmtId="164" fontId="0" fillId="0" borderId="22" xfId="1" applyNumberFormat="1" applyFont="1" applyFill="1" applyBorder="1"/>
    <xf numFmtId="164" fontId="0" fillId="0" borderId="23" xfId="1" applyNumberFormat="1" applyFont="1" applyFill="1" applyBorder="1"/>
    <xf numFmtId="164" fontId="0" fillId="7" borderId="0" xfId="1" applyNumberFormat="1" applyFont="1" applyFill="1" applyBorder="1"/>
    <xf numFmtId="164" fontId="11" fillId="0" borderId="39" xfId="1" applyNumberFormat="1" applyFont="1" applyFill="1" applyBorder="1" applyAlignment="1">
      <alignment horizontal="center" vertical="center"/>
    </xf>
    <xf numFmtId="164" fontId="11" fillId="0" borderId="0" xfId="1" applyNumberFormat="1" applyFont="1" applyFill="1" applyBorder="1" applyAlignment="1">
      <alignment horizontal="center" vertical="center"/>
    </xf>
    <xf numFmtId="164" fontId="11" fillId="0" borderId="28" xfId="1" applyNumberFormat="1" applyFont="1" applyFill="1" applyBorder="1" applyAlignment="1">
      <alignment horizontal="center" vertical="center"/>
    </xf>
    <xf numFmtId="0" fontId="0" fillId="6" borderId="0" xfId="0" applyFill="1" applyAlignment="1">
      <alignment wrapText="1"/>
    </xf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9" fillId="0" borderId="14" xfId="0" applyFont="1" applyBorder="1" applyAlignment="1">
      <alignment vertical="center" wrapText="1"/>
    </xf>
    <xf numFmtId="0" fontId="9" fillId="0" borderId="3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8" fillId="0" borderId="41" xfId="0" applyFont="1" applyBorder="1" applyAlignment="1">
      <alignment vertical="center" wrapText="1"/>
    </xf>
    <xf numFmtId="9" fontId="8" fillId="0" borderId="42" xfId="0" applyNumberFormat="1" applyFont="1" applyBorder="1" applyAlignment="1">
      <alignment horizontal="center" vertical="center"/>
    </xf>
    <xf numFmtId="9" fontId="8" fillId="0" borderId="42" xfId="0" applyNumberFormat="1" applyFont="1" applyBorder="1" applyAlignment="1">
      <alignment horizontal="left" vertical="center" wrapText="1"/>
    </xf>
    <xf numFmtId="9" fontId="8" fillId="0" borderId="0" xfId="0" applyNumberFormat="1" applyFont="1" applyAlignment="1">
      <alignment horizontal="left" vertical="center" wrapText="1"/>
    </xf>
    <xf numFmtId="9" fontId="8" fillId="6" borderId="0" xfId="0" applyNumberFormat="1" applyFont="1" applyFill="1" applyAlignment="1">
      <alignment horizontal="left" vertical="center" wrapText="1"/>
    </xf>
    <xf numFmtId="9" fontId="8" fillId="2" borderId="0" xfId="0" applyNumberFormat="1" applyFont="1" applyFill="1" applyAlignment="1">
      <alignment horizontal="left" vertical="center" wrapText="1"/>
    </xf>
    <xf numFmtId="0" fontId="0" fillId="0" borderId="0" xfId="0" quotePrefix="1" applyAlignment="1">
      <alignment horizontal="center" vertical="center"/>
    </xf>
    <xf numFmtId="165" fontId="8" fillId="0" borderId="43" xfId="0" applyNumberFormat="1" applyFont="1" applyBorder="1" applyAlignment="1">
      <alignment horizontal="center" vertical="center"/>
    </xf>
    <xf numFmtId="165" fontId="8" fillId="0" borderId="44" xfId="0" applyNumberFormat="1" applyFont="1" applyBorder="1" applyAlignment="1">
      <alignment horizontal="center" vertical="center" wrapText="1"/>
    </xf>
    <xf numFmtId="165" fontId="8" fillId="0" borderId="45" xfId="0" applyNumberFormat="1" applyFont="1" applyBorder="1" applyAlignment="1">
      <alignment horizontal="center" vertical="center" wrapText="1"/>
    </xf>
    <xf numFmtId="0" fontId="8" fillId="0" borderId="46" xfId="0" applyFont="1" applyBorder="1" applyAlignment="1">
      <alignment vertical="center"/>
    </xf>
    <xf numFmtId="9" fontId="8" fillId="0" borderId="47" xfId="0" applyNumberFormat="1" applyFont="1" applyBorder="1" applyAlignment="1">
      <alignment horizontal="center" vertical="center"/>
    </xf>
    <xf numFmtId="9" fontId="8" fillId="0" borderId="47" xfId="0" applyNumberFormat="1" applyFont="1" applyBorder="1" applyAlignment="1">
      <alignment horizontal="left" vertical="center" wrapText="1"/>
    </xf>
    <xf numFmtId="166" fontId="8" fillId="6" borderId="0" xfId="1" applyNumberFormat="1" applyFont="1" applyFill="1" applyBorder="1" applyAlignment="1">
      <alignment horizontal="center" vertical="center" wrapText="1"/>
    </xf>
    <xf numFmtId="9" fontId="8" fillId="0" borderId="0" xfId="3" applyFont="1" applyAlignment="1">
      <alignment horizontal="center" vertical="center" wrapText="1"/>
    </xf>
    <xf numFmtId="166" fontId="8" fillId="2" borderId="0" xfId="1" applyNumberFormat="1" applyFont="1" applyFill="1" applyAlignment="1">
      <alignment horizontal="center" vertical="center" wrapText="1"/>
    </xf>
    <xf numFmtId="165" fontId="8" fillId="0" borderId="48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 wrapText="1"/>
    </xf>
    <xf numFmtId="165" fontId="8" fillId="0" borderId="49" xfId="0" applyNumberFormat="1" applyFont="1" applyBorder="1" applyAlignment="1">
      <alignment horizontal="center" vertical="center" wrapText="1"/>
    </xf>
    <xf numFmtId="0" fontId="8" fillId="0" borderId="50" xfId="0" applyFont="1" applyBorder="1" applyAlignment="1">
      <alignment vertical="center"/>
    </xf>
    <xf numFmtId="9" fontId="8" fillId="0" borderId="51" xfId="0" applyNumberFormat="1" applyFont="1" applyBorder="1" applyAlignment="1">
      <alignment horizontal="center" vertical="center"/>
    </xf>
    <xf numFmtId="9" fontId="8" fillId="0" borderId="51" xfId="0" applyNumberFormat="1" applyFont="1" applyBorder="1" applyAlignment="1">
      <alignment horizontal="left" vertical="center" wrapText="1"/>
    </xf>
    <xf numFmtId="165" fontId="8" fillId="0" borderId="52" xfId="0" applyNumberFormat="1" applyFont="1" applyBorder="1" applyAlignment="1">
      <alignment horizontal="center" vertical="center"/>
    </xf>
    <xf numFmtId="165" fontId="8" fillId="0" borderId="53" xfId="0" applyNumberFormat="1" applyFont="1" applyBorder="1" applyAlignment="1">
      <alignment horizontal="center" vertical="center" wrapText="1"/>
    </xf>
    <xf numFmtId="165" fontId="8" fillId="0" borderId="54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9" fontId="8" fillId="2" borderId="0" xfId="3" applyFont="1" applyFill="1" applyAlignment="1">
      <alignment horizontal="center" vertical="center" wrapText="1"/>
    </xf>
    <xf numFmtId="0" fontId="8" fillId="0" borderId="43" xfId="0" applyFont="1" applyBorder="1" applyAlignment="1">
      <alignment vertical="center" wrapText="1"/>
    </xf>
    <xf numFmtId="165" fontId="8" fillId="0" borderId="44" xfId="3" applyNumberFormat="1" applyFont="1" applyBorder="1" applyAlignment="1">
      <alignment horizontal="center" vertical="center"/>
    </xf>
    <xf numFmtId="165" fontId="8" fillId="0" borderId="45" xfId="3" applyNumberFormat="1" applyFont="1" applyBorder="1" applyAlignment="1">
      <alignment horizontal="center" vertical="center"/>
    </xf>
    <xf numFmtId="0" fontId="8" fillId="0" borderId="52" xfId="0" applyFont="1" applyBorder="1" applyAlignment="1">
      <alignment vertical="center" wrapText="1"/>
    </xf>
    <xf numFmtId="165" fontId="8" fillId="0" borderId="53" xfId="0" applyNumberFormat="1" applyFont="1" applyBorder="1" applyAlignment="1">
      <alignment horizontal="center" vertical="center"/>
    </xf>
    <xf numFmtId="165" fontId="8" fillId="0" borderId="54" xfId="0" applyNumberFormat="1" applyFont="1" applyBorder="1" applyAlignment="1">
      <alignment horizontal="center" vertical="center"/>
    </xf>
    <xf numFmtId="0" fontId="8" fillId="0" borderId="0" xfId="0" applyFont="1" applyAlignment="1">
      <alignment vertical="top"/>
    </xf>
    <xf numFmtId="0" fontId="0" fillId="0" borderId="1" xfId="0" applyBorder="1"/>
    <xf numFmtId="0" fontId="2" fillId="0" borderId="1" xfId="0" applyFont="1" applyBorder="1" applyAlignment="1">
      <alignment wrapText="1"/>
    </xf>
    <xf numFmtId="0" fontId="0" fillId="0" borderId="1" xfId="0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3" fontId="0" fillId="4" borderId="11" xfId="0" applyNumberFormat="1" applyFill="1" applyBorder="1" applyAlignment="1">
      <alignment horizontal="center" vertical="center"/>
    </xf>
    <xf numFmtId="3" fontId="14" fillId="0" borderId="1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9" fontId="8" fillId="0" borderId="1" xfId="3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3" applyFont="1" applyFill="1" applyBorder="1" applyAlignment="1">
      <alignment horizontal="center" vertical="center"/>
    </xf>
    <xf numFmtId="9" fontId="12" fillId="0" borderId="1" xfId="3" applyFont="1" applyFill="1" applyBorder="1" applyAlignment="1">
      <alignment horizontal="center" vertical="center"/>
    </xf>
    <xf numFmtId="9" fontId="12" fillId="4" borderId="1" xfId="3" applyFont="1" applyFill="1" applyBorder="1" applyAlignment="1">
      <alignment horizontal="center" vertical="center"/>
    </xf>
    <xf numFmtId="9" fontId="0" fillId="4" borderId="1" xfId="3" applyFont="1" applyFill="1" applyBorder="1" applyAlignment="1">
      <alignment horizontal="center" vertical="center"/>
    </xf>
    <xf numFmtId="2" fontId="8" fillId="2" borderId="0" xfId="1" applyNumberFormat="1" applyFont="1" applyFill="1" applyAlignment="1">
      <alignment horizontal="center" vertical="center" wrapText="1"/>
    </xf>
    <xf numFmtId="164" fontId="2" fillId="2" borderId="0" xfId="1" applyNumberFormat="1" applyFont="1" applyFill="1" applyBorder="1"/>
    <xf numFmtId="0" fontId="0" fillId="2" borderId="0" xfId="0" applyFill="1"/>
    <xf numFmtId="165" fontId="0" fillId="2" borderId="0" xfId="3" applyNumberFormat="1" applyFont="1" applyFill="1"/>
    <xf numFmtId="164" fontId="15" fillId="0" borderId="0" xfId="1" applyNumberFormat="1" applyFont="1" applyBorder="1"/>
    <xf numFmtId="0" fontId="0" fillId="7" borderId="0" xfId="0" applyFill="1"/>
    <xf numFmtId="0" fontId="2" fillId="7" borderId="0" xfId="0" applyFont="1" applyFill="1"/>
    <xf numFmtId="165" fontId="0" fillId="7" borderId="0" xfId="3" applyNumberFormat="1" applyFont="1" applyFill="1"/>
    <xf numFmtId="164" fontId="1" fillId="7" borderId="0" xfId="1" applyNumberFormat="1" applyFont="1" applyFill="1" applyBorder="1"/>
    <xf numFmtId="10" fontId="0" fillId="7" borderId="0" xfId="3" applyNumberFormat="1" applyFont="1" applyFill="1"/>
    <xf numFmtId="164" fontId="2" fillId="7" borderId="0" xfId="1" applyNumberFormat="1" applyFont="1" applyFill="1" applyBorder="1"/>
    <xf numFmtId="165" fontId="0" fillId="7" borderId="0" xfId="0" applyNumberFormat="1" applyFill="1"/>
    <xf numFmtId="164" fontId="1" fillId="7" borderId="0" xfId="1" applyNumberFormat="1" applyFont="1" applyFill="1" applyBorder="1" applyAlignment="1">
      <alignment wrapText="1"/>
    </xf>
    <xf numFmtId="9" fontId="0" fillId="7" borderId="0" xfId="3" applyFont="1" applyFill="1" applyAlignment="1">
      <alignment horizontal="center"/>
    </xf>
    <xf numFmtId="164" fontId="11" fillId="0" borderId="39" xfId="1" applyNumberFormat="1" applyFont="1" applyBorder="1" applyAlignment="1">
      <alignment horizontal="center" vertical="center"/>
    </xf>
    <xf numFmtId="164" fontId="11" fillId="0" borderId="0" xfId="1" applyNumberFormat="1" applyFont="1" applyBorder="1" applyAlignment="1">
      <alignment horizontal="center" vertical="center"/>
    </xf>
    <xf numFmtId="164" fontId="11" fillId="0" borderId="28" xfId="1" applyNumberFormat="1" applyFont="1" applyBorder="1" applyAlignment="1">
      <alignment horizontal="center" vertical="center"/>
    </xf>
    <xf numFmtId="164" fontId="8" fillId="0" borderId="0" xfId="1" applyNumberFormat="1" applyFont="1" applyFill="1" applyBorder="1" applyAlignment="1">
      <alignment horizontal="center" vertical="center"/>
    </xf>
    <xf numFmtId="164" fontId="8" fillId="0" borderId="28" xfId="1" applyNumberFormat="1" applyFont="1" applyFill="1" applyBorder="1" applyAlignment="1">
      <alignment horizontal="center" vertical="center"/>
    </xf>
    <xf numFmtId="164" fontId="11" fillId="0" borderId="39" xfId="1" applyNumberFormat="1" applyFont="1" applyFill="1" applyBorder="1" applyAlignment="1">
      <alignment vertical="center"/>
    </xf>
    <xf numFmtId="164" fontId="8" fillId="0" borderId="40" xfId="1" applyNumberFormat="1" applyFont="1" applyFill="1" applyBorder="1" applyAlignment="1">
      <alignment horizontal="center" vertical="center"/>
    </xf>
    <xf numFmtId="164" fontId="8" fillId="8" borderId="39" xfId="1" applyNumberFormat="1" applyFont="1" applyFill="1" applyBorder="1" applyAlignment="1">
      <alignment vertical="center"/>
    </xf>
    <xf numFmtId="164" fontId="8" fillId="8" borderId="0" xfId="1" applyNumberFormat="1" applyFont="1" applyFill="1" applyBorder="1" applyAlignment="1">
      <alignment vertical="center"/>
    </xf>
    <xf numFmtId="164" fontId="8" fillId="8" borderId="28" xfId="1" applyNumberFormat="1" applyFont="1" applyFill="1" applyBorder="1" applyAlignment="1">
      <alignment vertical="center"/>
    </xf>
    <xf numFmtId="0" fontId="17" fillId="0" borderId="0" xfId="0" applyFont="1"/>
    <xf numFmtId="0" fontId="16" fillId="0" borderId="0" xfId="4"/>
    <xf numFmtId="0" fontId="0" fillId="6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9" fillId="0" borderId="35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2" fillId="4" borderId="0" xfId="0" applyFont="1" applyFill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2" fontId="14" fillId="0" borderId="1" xfId="0" applyNumberFormat="1" applyFont="1" applyBorder="1" applyAlignment="1">
      <alignment horizontal="center" vertical="center" textRotation="90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textRotation="90"/>
    </xf>
    <xf numFmtId="164" fontId="19" fillId="0" borderId="20" xfId="1" applyNumberFormat="1" applyFont="1" applyBorder="1"/>
    <xf numFmtId="164" fontId="19" fillId="0" borderId="6" xfId="1" applyNumberFormat="1" applyFont="1" applyBorder="1"/>
    <xf numFmtId="164" fontId="19" fillId="0" borderId="0" xfId="1" applyNumberFormat="1" applyFont="1" applyBorder="1"/>
    <xf numFmtId="164" fontId="19" fillId="0" borderId="7" xfId="1" applyNumberFormat="1" applyFont="1" applyBorder="1"/>
    <xf numFmtId="164" fontId="20" fillId="5" borderId="20" xfId="1" applyNumberFormat="1" applyFont="1" applyFill="1" applyBorder="1"/>
    <xf numFmtId="164" fontId="20" fillId="5" borderId="6" xfId="1" applyNumberFormat="1" applyFont="1" applyFill="1" applyBorder="1"/>
    <xf numFmtId="164" fontId="20" fillId="5" borderId="0" xfId="1" applyNumberFormat="1" applyFont="1" applyFill="1" applyBorder="1"/>
    <xf numFmtId="164" fontId="20" fillId="5" borderId="7" xfId="1" applyNumberFormat="1" applyFont="1" applyFill="1" applyBorder="1"/>
    <xf numFmtId="164" fontId="19" fillId="0" borderId="24" xfId="1" applyNumberFormat="1" applyFont="1" applyBorder="1"/>
    <xf numFmtId="164" fontId="19" fillId="0" borderId="25" xfId="1" applyNumberFormat="1" applyFont="1" applyBorder="1"/>
    <xf numFmtId="164" fontId="19" fillId="0" borderId="26" xfId="1" applyNumberFormat="1" applyFont="1" applyBorder="1"/>
    <xf numFmtId="164" fontId="19" fillId="0" borderId="15" xfId="1" applyNumberFormat="1" applyFont="1" applyBorder="1"/>
    <xf numFmtId="164" fontId="19" fillId="0" borderId="16" xfId="1" applyNumberFormat="1" applyFont="1" applyBorder="1"/>
    <xf numFmtId="164" fontId="21" fillId="5" borderId="20" xfId="1" applyNumberFormat="1" applyFont="1" applyFill="1" applyBorder="1"/>
    <xf numFmtId="164" fontId="21" fillId="5" borderId="6" xfId="1" applyNumberFormat="1" applyFont="1" applyFill="1" applyBorder="1"/>
    <xf numFmtId="164" fontId="21" fillId="5" borderId="0" xfId="1" applyNumberFormat="1" applyFont="1" applyFill="1" applyBorder="1"/>
    <xf numFmtId="164" fontId="21" fillId="5" borderId="7" xfId="1" applyNumberFormat="1" applyFont="1" applyFill="1" applyBorder="1"/>
  </cellXfs>
  <cellStyles count="5">
    <cellStyle name="Comma" xfId="1" builtinId="3"/>
    <cellStyle name="Hyperlink" xfId="4" builtinId="8"/>
    <cellStyle name="Normal" xfId="0" builtinId="0"/>
    <cellStyle name="Normal 2 15" xfId="2" xr:uid="{C8256D32-896D-4688-8C98-DE388C45B3A6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409575</xdr:colOff>
      <xdr:row>3</xdr:row>
      <xdr:rowOff>180975</xdr:rowOff>
    </xdr:from>
    <xdr:to>
      <xdr:col>10</xdr:col>
      <xdr:colOff>2295525</xdr:colOff>
      <xdr:row>3</xdr:row>
      <xdr:rowOff>180975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9564E2B9-4A02-4586-A617-5F0BDED11E74}"/>
            </a:ext>
          </a:extLst>
        </xdr:cNvPr>
        <xdr:cNvCxnSpPr/>
      </xdr:nvCxnSpPr>
      <xdr:spPr>
        <a:xfrm>
          <a:off x="12068175" y="1533525"/>
          <a:ext cx="1885950" cy="0"/>
        </a:xfrm>
        <a:prstGeom prst="straightConnector1">
          <a:avLst/>
        </a:prstGeom>
        <a:ln w="25400"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oee.nrcan.gc.ca/corporate/statistics/neud/dpa/menus/trends/comprehensive/trends_com_on.cf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69A27-846D-47D8-8DAA-44E6146FB91D}">
  <dimension ref="B2:R17"/>
  <sheetViews>
    <sheetView zoomScale="90" zoomScaleNormal="90" workbookViewId="0">
      <selection activeCell="J24" sqref="J24"/>
    </sheetView>
  </sheetViews>
  <sheetFormatPr defaultRowHeight="15" x14ac:dyDescent="0.25"/>
  <cols>
    <col min="2" max="2" width="24.28515625" customWidth="1"/>
    <col min="3" max="3" width="19.140625" customWidth="1"/>
    <col min="4" max="4" width="49.85546875" customWidth="1"/>
    <col min="5" max="5" width="4.7109375" customWidth="1"/>
    <col min="6" max="7" width="12" customWidth="1"/>
    <col min="8" max="8" width="12.28515625" customWidth="1"/>
    <col min="9" max="10" width="15.7109375" customWidth="1"/>
    <col min="11" max="11" width="40.28515625" customWidth="1"/>
    <col min="12" max="12" width="19.42578125" customWidth="1"/>
    <col min="13" max="18" width="13.85546875" customWidth="1"/>
  </cols>
  <sheetData>
    <row r="2" spans="2:18" ht="15.75" thickBot="1" x14ac:dyDescent="0.3">
      <c r="F2" s="221" t="s">
        <v>68</v>
      </c>
      <c r="G2" s="221"/>
      <c r="I2" s="222" t="s">
        <v>69</v>
      </c>
      <c r="J2" s="222"/>
      <c r="L2" s="8" t="s">
        <v>70</v>
      </c>
    </row>
    <row r="3" spans="2:18" ht="75.75" thickBot="1" x14ac:dyDescent="0.3">
      <c r="B3" s="8" t="s">
        <v>71</v>
      </c>
      <c r="C3" s="8"/>
      <c r="F3" s="134" t="s">
        <v>72</v>
      </c>
      <c r="G3" s="134" t="s">
        <v>73</v>
      </c>
      <c r="H3" s="135" t="s">
        <v>74</v>
      </c>
      <c r="I3" s="136" t="s">
        <v>75</v>
      </c>
      <c r="J3" s="136" t="s">
        <v>76</v>
      </c>
      <c r="K3" s="19" t="s">
        <v>77</v>
      </c>
      <c r="L3" s="137"/>
      <c r="M3" s="223" t="s">
        <v>78</v>
      </c>
      <c r="N3" s="224"/>
      <c r="O3" s="224"/>
      <c r="P3" s="224"/>
      <c r="Q3" s="224"/>
      <c r="R3" s="225"/>
    </row>
    <row r="4" spans="2:18" ht="30.75" customHeight="1" thickBot="1" x14ac:dyDescent="0.3">
      <c r="B4" s="137" t="s">
        <v>79</v>
      </c>
      <c r="C4" s="138" t="s">
        <v>2</v>
      </c>
      <c r="D4" s="138" t="s">
        <v>80</v>
      </c>
      <c r="E4" s="139"/>
      <c r="F4" s="140"/>
      <c r="G4" s="140"/>
      <c r="H4" s="139"/>
      <c r="I4" s="141"/>
      <c r="J4" s="141"/>
      <c r="L4" s="137" t="s">
        <v>79</v>
      </c>
      <c r="M4" s="138">
        <v>2024</v>
      </c>
      <c r="N4" s="138">
        <v>2025</v>
      </c>
      <c r="O4" s="138">
        <v>2026</v>
      </c>
      <c r="P4" s="138">
        <v>2027</v>
      </c>
      <c r="Q4" s="138">
        <v>2028</v>
      </c>
      <c r="R4" s="138">
        <v>2029</v>
      </c>
    </row>
    <row r="5" spans="2:18" ht="30.75" customHeight="1" x14ac:dyDescent="0.25">
      <c r="B5" s="142" t="s">
        <v>81</v>
      </c>
      <c r="C5" s="143">
        <v>-0.23076923076923078</v>
      </c>
      <c r="D5" s="144" t="s">
        <v>82</v>
      </c>
      <c r="E5" s="145"/>
      <c r="F5" s="146"/>
      <c r="G5" s="146"/>
      <c r="H5" s="145"/>
      <c r="I5" s="147"/>
      <c r="J5" s="147"/>
      <c r="K5" s="148" t="s">
        <v>83</v>
      </c>
      <c r="L5" s="142" t="s">
        <v>81</v>
      </c>
      <c r="M5" s="149">
        <f>C5*50%/6</f>
        <v>-1.9230769230769232E-2</v>
      </c>
      <c r="N5" s="150">
        <f>M5+$C5*50%/6</f>
        <v>-3.8461538461538464E-2</v>
      </c>
      <c r="O5" s="150">
        <f t="shared" ref="O5:R5" si="0">N5+$C5*50%/6</f>
        <v>-5.7692307692307696E-2</v>
      </c>
      <c r="P5" s="150">
        <f t="shared" si="0"/>
        <v>-7.6923076923076927E-2</v>
      </c>
      <c r="Q5" s="150">
        <f t="shared" si="0"/>
        <v>-9.6153846153846159E-2</v>
      </c>
      <c r="R5" s="151">
        <f t="shared" si="0"/>
        <v>-0.11538461538461539</v>
      </c>
    </row>
    <row r="6" spans="2:18" ht="30.75" customHeight="1" x14ac:dyDescent="0.25">
      <c r="B6" s="152" t="s">
        <v>84</v>
      </c>
      <c r="C6" s="153">
        <v>-0.30882352941176461</v>
      </c>
      <c r="D6" s="154" t="s">
        <v>85</v>
      </c>
      <c r="E6" s="145"/>
      <c r="F6" s="155">
        <v>20.399999999999999</v>
      </c>
      <c r="G6" s="155">
        <v>14.1</v>
      </c>
      <c r="H6" s="156">
        <v>0.15878172588832487</v>
      </c>
      <c r="I6" s="157">
        <f>F6*$H6</f>
        <v>3.2391472081218273</v>
      </c>
      <c r="J6" s="157">
        <f>G6*$H6</f>
        <v>2.2388223350253806</v>
      </c>
      <c r="K6" s="148" t="s">
        <v>86</v>
      </c>
      <c r="L6" s="152" t="s">
        <v>84</v>
      </c>
      <c r="M6" s="158">
        <f t="shared" ref="M6:M11" si="1">C6*50%/6</f>
        <v>-2.5735294117647051E-2</v>
      </c>
      <c r="N6" s="159">
        <f t="shared" ref="N6:R11" si="2">M6+$C6*50%/6</f>
        <v>-5.1470588235294101E-2</v>
      </c>
      <c r="O6" s="159">
        <f t="shared" si="2"/>
        <v>-7.7205882352941152E-2</v>
      </c>
      <c r="P6" s="159">
        <f t="shared" si="2"/>
        <v>-0.1029411764705882</v>
      </c>
      <c r="Q6" s="159">
        <f t="shared" si="2"/>
        <v>-0.12867647058823525</v>
      </c>
      <c r="R6" s="160">
        <f t="shared" si="2"/>
        <v>-0.1544117647058823</v>
      </c>
    </row>
    <row r="7" spans="2:18" ht="30.75" customHeight="1" x14ac:dyDescent="0.25">
      <c r="B7" s="152" t="s">
        <v>87</v>
      </c>
      <c r="C7" s="153">
        <v>-0.24197265606479074</v>
      </c>
      <c r="D7" s="154" t="s">
        <v>88</v>
      </c>
      <c r="E7" s="145"/>
      <c r="F7" s="155">
        <v>4.9000000000000004</v>
      </c>
      <c r="G7" s="155">
        <v>3.7</v>
      </c>
      <c r="H7" s="156">
        <v>0.12808798646362099</v>
      </c>
      <c r="I7" s="195">
        <f t="shared" ref="I7:J11" si="3">F7*$H7</f>
        <v>0.62763113367174295</v>
      </c>
      <c r="J7" s="157">
        <f t="shared" si="3"/>
        <v>0.4739255499153977</v>
      </c>
      <c r="K7" s="148" t="s">
        <v>89</v>
      </c>
      <c r="L7" s="152" t="s">
        <v>90</v>
      </c>
      <c r="M7" s="158">
        <f t="shared" si="1"/>
        <v>-2.0164388005399228E-2</v>
      </c>
      <c r="N7" s="159">
        <f t="shared" si="2"/>
        <v>-4.0328776010798456E-2</v>
      </c>
      <c r="O7" s="159">
        <f t="shared" si="2"/>
        <v>-6.0493164016197684E-2</v>
      </c>
      <c r="P7" s="159">
        <f t="shared" si="2"/>
        <v>-8.0657552021596912E-2</v>
      </c>
      <c r="Q7" s="159">
        <f t="shared" si="2"/>
        <v>-0.10082194002699614</v>
      </c>
      <c r="R7" s="160">
        <f t="shared" si="2"/>
        <v>-0.12098632803239537</v>
      </c>
    </row>
    <row r="8" spans="2:18" ht="30.75" customHeight="1" x14ac:dyDescent="0.25">
      <c r="B8" s="152" t="s">
        <v>91</v>
      </c>
      <c r="C8" s="153">
        <v>-0.15824915824915839</v>
      </c>
      <c r="D8" s="154" t="s">
        <v>92</v>
      </c>
      <c r="E8" s="145"/>
      <c r="F8" s="155">
        <v>14.850000000000001</v>
      </c>
      <c r="G8" s="155">
        <v>12.5</v>
      </c>
      <c r="H8" s="156">
        <v>0.43238578680203044</v>
      </c>
      <c r="I8" s="195">
        <f t="shared" si="3"/>
        <v>6.4209289340101527</v>
      </c>
      <c r="J8" s="157">
        <f t="shared" si="3"/>
        <v>5.4048223350253801</v>
      </c>
      <c r="K8" s="148" t="s">
        <v>93</v>
      </c>
      <c r="L8" s="152" t="s">
        <v>91</v>
      </c>
      <c r="M8" s="158">
        <f t="shared" si="1"/>
        <v>-1.3187429854096532E-2</v>
      </c>
      <c r="N8" s="159">
        <f t="shared" si="2"/>
        <v>-2.6374859708193064E-2</v>
      </c>
      <c r="O8" s="159">
        <f t="shared" si="2"/>
        <v>-3.9562289562289597E-2</v>
      </c>
      <c r="P8" s="159">
        <f t="shared" si="2"/>
        <v>-5.2749719416386127E-2</v>
      </c>
      <c r="Q8" s="159">
        <f t="shared" si="2"/>
        <v>-6.5937149270482664E-2</v>
      </c>
      <c r="R8" s="160">
        <f t="shared" si="2"/>
        <v>-7.9124579124579195E-2</v>
      </c>
    </row>
    <row r="9" spans="2:18" ht="30.75" customHeight="1" x14ac:dyDescent="0.25">
      <c r="B9" s="152" t="s">
        <v>94</v>
      </c>
      <c r="C9" s="153">
        <v>-0.1470959223643048</v>
      </c>
      <c r="D9" s="154" t="s">
        <v>95</v>
      </c>
      <c r="E9" s="145"/>
      <c r="F9" s="155">
        <v>24.7</v>
      </c>
      <c r="G9" s="155">
        <v>21.8</v>
      </c>
      <c r="H9" s="156">
        <v>7.5160744500846033E-2</v>
      </c>
      <c r="I9" s="195">
        <f t="shared" si="3"/>
        <v>1.8564703891708969</v>
      </c>
      <c r="J9" s="157">
        <f t="shared" si="3"/>
        <v>1.6385042301184436</v>
      </c>
      <c r="K9" s="148" t="s">
        <v>96</v>
      </c>
      <c r="L9" s="152" t="s">
        <v>94</v>
      </c>
      <c r="M9" s="158">
        <f t="shared" si="1"/>
        <v>-1.2257993530358733E-2</v>
      </c>
      <c r="N9" s="159">
        <f t="shared" si="2"/>
        <v>-2.4515987060717465E-2</v>
      </c>
      <c r="O9" s="159">
        <f t="shared" si="2"/>
        <v>-3.67739805910762E-2</v>
      </c>
      <c r="P9" s="159">
        <f t="shared" si="2"/>
        <v>-4.9031974121434931E-2</v>
      </c>
      <c r="Q9" s="159">
        <f t="shared" si="2"/>
        <v>-6.1289967651793661E-2</v>
      </c>
      <c r="R9" s="160">
        <f t="shared" si="2"/>
        <v>-7.3547961182152399E-2</v>
      </c>
    </row>
    <row r="10" spans="2:18" ht="30.75" customHeight="1" x14ac:dyDescent="0.25">
      <c r="B10" s="152" t="s">
        <v>97</v>
      </c>
      <c r="C10" s="153">
        <v>-0.38297872340425537</v>
      </c>
      <c r="D10" s="154" t="s">
        <v>98</v>
      </c>
      <c r="E10" s="145"/>
      <c r="F10" s="155">
        <v>9.4</v>
      </c>
      <c r="G10" s="155">
        <v>5.8</v>
      </c>
      <c r="H10" s="156">
        <v>4.734348561759729E-2</v>
      </c>
      <c r="I10" s="195">
        <f t="shared" si="3"/>
        <v>0.44502876480541453</v>
      </c>
      <c r="J10" s="157">
        <f t="shared" si="3"/>
        <v>0.27459221658206429</v>
      </c>
      <c r="K10" s="148" t="s">
        <v>99</v>
      </c>
      <c r="L10" s="152" t="s">
        <v>97</v>
      </c>
      <c r="M10" s="158">
        <f t="shared" si="1"/>
        <v>-3.1914893617021281E-2</v>
      </c>
      <c r="N10" s="159">
        <f t="shared" si="2"/>
        <v>-6.3829787234042562E-2</v>
      </c>
      <c r="O10" s="159">
        <f t="shared" si="2"/>
        <v>-9.5744680851063843E-2</v>
      </c>
      <c r="P10" s="159">
        <f t="shared" si="2"/>
        <v>-0.12765957446808512</v>
      </c>
      <c r="Q10" s="159">
        <f t="shared" si="2"/>
        <v>-0.15957446808510639</v>
      </c>
      <c r="R10" s="160">
        <f t="shared" si="2"/>
        <v>-0.19148936170212766</v>
      </c>
    </row>
    <row r="11" spans="2:18" ht="30.75" customHeight="1" thickBot="1" x14ac:dyDescent="0.3">
      <c r="B11" s="161" t="s">
        <v>100</v>
      </c>
      <c r="C11" s="162">
        <v>-0.34027777777777779</v>
      </c>
      <c r="D11" s="163" t="s">
        <v>101</v>
      </c>
      <c r="E11" s="145"/>
      <c r="F11" s="155">
        <v>7.2</v>
      </c>
      <c r="G11" s="155">
        <v>4.75</v>
      </c>
      <c r="H11" s="156">
        <v>4.0473773265651443E-2</v>
      </c>
      <c r="I11" s="195">
        <f t="shared" si="3"/>
        <v>0.29141116751269042</v>
      </c>
      <c r="J11" s="157">
        <f t="shared" si="3"/>
        <v>0.19225042301184436</v>
      </c>
      <c r="K11" s="148" t="s">
        <v>102</v>
      </c>
      <c r="L11" s="161" t="s">
        <v>100</v>
      </c>
      <c r="M11" s="164">
        <f t="shared" si="1"/>
        <v>-2.8356481481481483E-2</v>
      </c>
      <c r="N11" s="165">
        <f t="shared" si="2"/>
        <v>-5.6712962962962965E-2</v>
      </c>
      <c r="O11" s="165">
        <f t="shared" si="2"/>
        <v>-8.5069444444444448E-2</v>
      </c>
      <c r="P11" s="165">
        <f t="shared" si="2"/>
        <v>-0.11342592592592593</v>
      </c>
      <c r="Q11" s="165">
        <f t="shared" si="2"/>
        <v>-0.14178240740740741</v>
      </c>
      <c r="R11" s="166">
        <f t="shared" si="2"/>
        <v>-0.1701388888888889</v>
      </c>
    </row>
    <row r="12" spans="2:18" ht="16.5" thickBot="1" x14ac:dyDescent="0.3">
      <c r="L12" s="60"/>
      <c r="M12" s="60"/>
      <c r="N12" s="60"/>
      <c r="O12" s="60"/>
      <c r="P12" s="60"/>
      <c r="Q12" s="60"/>
      <c r="R12" s="60"/>
    </row>
    <row r="13" spans="2:18" ht="115.5" customHeight="1" x14ac:dyDescent="0.25">
      <c r="F13" s="226"/>
      <c r="G13" s="226"/>
      <c r="H13" s="226"/>
      <c r="I13" s="167" t="s">
        <v>103</v>
      </c>
      <c r="J13" s="168">
        <f>SUM(J6:J11)/SUM(I6:I11)-1</f>
        <v>-0.20633331340981786</v>
      </c>
      <c r="K13" s="148" t="s">
        <v>104</v>
      </c>
      <c r="L13" s="169" t="s">
        <v>105</v>
      </c>
      <c r="M13" s="170">
        <f>$J$13*50%/6</f>
        <v>-1.7194442784151488E-2</v>
      </c>
      <c r="N13" s="170">
        <f t="shared" ref="N13:R13" si="4">$J$13*50%/6</f>
        <v>-1.7194442784151488E-2</v>
      </c>
      <c r="O13" s="170">
        <f t="shared" si="4"/>
        <v>-1.7194442784151488E-2</v>
      </c>
      <c r="P13" s="170">
        <f t="shared" si="4"/>
        <v>-1.7194442784151488E-2</v>
      </c>
      <c r="Q13" s="170">
        <f t="shared" si="4"/>
        <v>-1.7194442784151488E-2</v>
      </c>
      <c r="R13" s="171">
        <f t="shared" si="4"/>
        <v>-1.7194442784151488E-2</v>
      </c>
    </row>
    <row r="14" spans="2:18" ht="71.25" customHeight="1" thickBot="1" x14ac:dyDescent="0.3">
      <c r="L14" s="172" t="s">
        <v>106</v>
      </c>
      <c r="M14" s="173">
        <f>M13</f>
        <v>-1.7194442784151488E-2</v>
      </c>
      <c r="N14" s="173">
        <f>M14+N13</f>
        <v>-3.4388885568302975E-2</v>
      </c>
      <c r="O14" s="173">
        <v>5.1583328352454466E-2</v>
      </c>
      <c r="P14" s="173">
        <v>6.877777113660595E-2</v>
      </c>
      <c r="Q14" s="173">
        <v>8.5972213920757434E-2</v>
      </c>
      <c r="R14" s="174">
        <v>0.10316665670490892</v>
      </c>
    </row>
    <row r="15" spans="2:18" ht="15.75" x14ac:dyDescent="0.25">
      <c r="F15" s="219" t="s">
        <v>160</v>
      </c>
      <c r="L15" s="175" t="s">
        <v>107</v>
      </c>
      <c r="M15" s="60"/>
      <c r="N15" s="60"/>
      <c r="O15" s="60"/>
      <c r="P15" s="60"/>
      <c r="Q15" s="60"/>
      <c r="R15" s="60"/>
    </row>
    <row r="16" spans="2:18" x14ac:dyDescent="0.25">
      <c r="F16" s="220" t="s">
        <v>161</v>
      </c>
    </row>
    <row r="17" spans="6:6" x14ac:dyDescent="0.25">
      <c r="F17" t="s">
        <v>162</v>
      </c>
    </row>
  </sheetData>
  <mergeCells count="4">
    <mergeCell ref="F2:G2"/>
    <mergeCell ref="I2:J2"/>
    <mergeCell ref="M3:R3"/>
    <mergeCell ref="F13:H13"/>
  </mergeCells>
  <hyperlinks>
    <hyperlink ref="F16" r:id="rId1" xr:uid="{0F078A38-4244-4BA2-A402-11BFF85BDE93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6993E-01B2-471D-8C38-2552C5C22475}">
  <dimension ref="A1:O242"/>
  <sheetViews>
    <sheetView topLeftCell="A222" workbookViewId="0">
      <selection activeCell="J167" sqref="J167"/>
    </sheetView>
  </sheetViews>
  <sheetFormatPr defaultRowHeight="15" x14ac:dyDescent="0.25"/>
  <cols>
    <col min="1" max="1" width="52.42578125" customWidth="1"/>
    <col min="2" max="2" width="79.7109375" customWidth="1"/>
    <col min="3" max="3" width="17.140625" customWidth="1"/>
    <col min="4" max="6" width="19.28515625" customWidth="1"/>
    <col min="7" max="11" width="20" customWidth="1"/>
  </cols>
  <sheetData>
    <row r="1" spans="1:12" ht="18.75" x14ac:dyDescent="0.3">
      <c r="A1" s="9" t="s">
        <v>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x14ac:dyDescent="0.25">
      <c r="B2" s="231"/>
      <c r="C2" s="231"/>
      <c r="D2" s="231"/>
      <c r="E2" s="231"/>
      <c r="F2" s="231"/>
      <c r="G2" s="231"/>
      <c r="H2" s="231"/>
    </row>
    <row r="3" spans="1:12" x14ac:dyDescent="0.25">
      <c r="B3" s="18"/>
      <c r="C3" s="18"/>
      <c r="D3" s="232"/>
      <c r="E3" s="232"/>
      <c r="F3" s="232"/>
      <c r="G3" s="232"/>
      <c r="H3" s="232"/>
    </row>
    <row r="5" spans="1:12" x14ac:dyDescent="0.25">
      <c r="B5" s="1"/>
      <c r="C5" s="1"/>
      <c r="D5" s="1"/>
      <c r="E5" s="1"/>
      <c r="F5" s="1"/>
      <c r="G5" s="1"/>
      <c r="H5" s="1"/>
    </row>
    <row r="6" spans="1:12" x14ac:dyDescent="0.25">
      <c r="B6" s="1"/>
      <c r="C6" s="1"/>
      <c r="D6" s="1"/>
      <c r="E6" s="1"/>
      <c r="F6" s="1"/>
      <c r="G6" s="1"/>
      <c r="H6" s="1"/>
    </row>
    <row r="7" spans="1:12" x14ac:dyDescent="0.25">
      <c r="B7" s="1"/>
      <c r="C7" s="1"/>
      <c r="D7" s="1"/>
      <c r="E7" s="1"/>
      <c r="F7" s="1"/>
      <c r="G7" s="1"/>
      <c r="H7" s="1"/>
    </row>
    <row r="8" spans="1:12" x14ac:dyDescent="0.25">
      <c r="B8" s="1"/>
      <c r="C8" s="1"/>
      <c r="D8" s="1"/>
      <c r="E8" s="1"/>
      <c r="F8" s="1"/>
      <c r="G8" s="1"/>
      <c r="H8" s="1"/>
    </row>
    <row r="9" spans="1:12" x14ac:dyDescent="0.25">
      <c r="B9" s="1"/>
      <c r="C9" s="1"/>
      <c r="D9" s="1"/>
      <c r="E9" s="1"/>
      <c r="F9" s="1"/>
      <c r="G9" s="1"/>
      <c r="H9" s="1"/>
    </row>
    <row r="10" spans="1:12" x14ac:dyDescent="0.25">
      <c r="B10" s="1"/>
      <c r="C10" s="1"/>
      <c r="D10" s="1"/>
      <c r="E10" s="1"/>
      <c r="F10" s="1"/>
      <c r="G10" s="1"/>
      <c r="H10" s="1"/>
    </row>
    <row r="11" spans="1:12" x14ac:dyDescent="0.25">
      <c r="B11" s="1"/>
      <c r="C11" s="1"/>
      <c r="D11" s="1"/>
      <c r="E11" s="1"/>
      <c r="F11" s="1"/>
      <c r="G11" s="1"/>
      <c r="H11" s="1"/>
    </row>
    <row r="12" spans="1:12" x14ac:dyDescent="0.25">
      <c r="B12" s="1"/>
      <c r="C12" s="1"/>
      <c r="D12" s="1"/>
      <c r="E12" s="1"/>
      <c r="F12" s="1"/>
      <c r="G12" s="1"/>
      <c r="H12" s="1"/>
    </row>
    <row r="13" spans="1:12" x14ac:dyDescent="0.25">
      <c r="B13" s="20" t="s">
        <v>23</v>
      </c>
      <c r="C13" s="1"/>
      <c r="D13" s="1"/>
      <c r="E13" s="1"/>
      <c r="F13" s="1"/>
      <c r="G13" s="1"/>
      <c r="H13" s="1"/>
    </row>
    <row r="16" spans="1:12" x14ac:dyDescent="0.25">
      <c r="A16" t="s">
        <v>13</v>
      </c>
      <c r="B16" s="227" t="s">
        <v>15</v>
      </c>
      <c r="C16" s="227"/>
      <c r="D16" s="227"/>
      <c r="E16" s="227"/>
      <c r="F16" s="227"/>
      <c r="G16" s="227"/>
      <c r="H16" s="227"/>
    </row>
    <row r="17" spans="1:8" x14ac:dyDescent="0.25">
      <c r="B17" s="11" t="s">
        <v>17</v>
      </c>
      <c r="C17" s="11" t="s">
        <v>16</v>
      </c>
      <c r="D17" s="228" t="s">
        <v>1</v>
      </c>
      <c r="E17" s="229"/>
      <c r="F17" s="229"/>
      <c r="G17" s="229"/>
      <c r="H17" s="230"/>
    </row>
    <row r="18" spans="1:8" x14ac:dyDescent="0.25">
      <c r="A18" t="s">
        <v>4</v>
      </c>
      <c r="B18" s="12">
        <v>2023</v>
      </c>
      <c r="C18" s="12">
        <v>2024</v>
      </c>
      <c r="D18" s="3">
        <v>2025</v>
      </c>
      <c r="E18" s="7">
        <v>2026</v>
      </c>
      <c r="F18" s="7">
        <v>2027</v>
      </c>
      <c r="G18" s="7">
        <v>2028</v>
      </c>
      <c r="H18" s="13">
        <v>2029</v>
      </c>
    </row>
    <row r="19" spans="1:8" x14ac:dyDescent="0.25">
      <c r="A19" t="s">
        <v>0</v>
      </c>
      <c r="B19" s="14">
        <v>4821243887.8479242</v>
      </c>
      <c r="C19" s="14">
        <v>4844831653.7018661</v>
      </c>
      <c r="D19" s="15">
        <v>4854325531.7023363</v>
      </c>
      <c r="E19" s="1">
        <v>4898252483.665494</v>
      </c>
      <c r="F19" s="1">
        <v>4953291539.9986038</v>
      </c>
      <c r="G19" s="1">
        <v>5031104116.7353439</v>
      </c>
      <c r="H19" s="2">
        <v>5082273884.9959249</v>
      </c>
    </row>
    <row r="20" spans="1:8" x14ac:dyDescent="0.25">
      <c r="A20" t="s">
        <v>5</v>
      </c>
      <c r="B20" s="14">
        <v>325741866.55240059</v>
      </c>
      <c r="C20" s="14">
        <v>336386377.39562631</v>
      </c>
      <c r="D20" s="15">
        <v>341855435.81169891</v>
      </c>
      <c r="E20" s="1">
        <v>348726395.3949343</v>
      </c>
      <c r="F20" s="1">
        <v>355027390.15470231</v>
      </c>
      <c r="G20" s="1">
        <v>361653182.76431364</v>
      </c>
      <c r="H20" s="2">
        <v>365438177.40192217</v>
      </c>
    </row>
    <row r="21" spans="1:8" x14ac:dyDescent="0.25">
      <c r="A21" t="s">
        <v>6</v>
      </c>
      <c r="B21" s="14">
        <v>2389020510.7059927</v>
      </c>
      <c r="C21" s="14">
        <v>2349753700.1199298</v>
      </c>
      <c r="D21" s="15">
        <v>2361358051.8485188</v>
      </c>
      <c r="E21" s="1">
        <v>2385394366.4850793</v>
      </c>
      <c r="F21" s="1">
        <v>2407992243.8006201</v>
      </c>
      <c r="G21" s="1">
        <v>2438740084.8261905</v>
      </c>
      <c r="H21" s="2">
        <v>2438678482.0347362</v>
      </c>
    </row>
    <row r="22" spans="1:8" x14ac:dyDescent="0.25">
      <c r="A22" t="s">
        <v>7</v>
      </c>
      <c r="B22" s="14">
        <v>9544666922.9720764</v>
      </c>
      <c r="C22" s="14">
        <v>9529407711.5455475</v>
      </c>
      <c r="D22" s="15">
        <v>9463360431.8565788</v>
      </c>
      <c r="E22" s="1">
        <v>9441088041.8356953</v>
      </c>
      <c r="F22" s="1">
        <v>9422833420.4573612</v>
      </c>
      <c r="G22" s="1">
        <v>9433820768.4982738</v>
      </c>
      <c r="H22" s="2">
        <v>9391367514.7127972</v>
      </c>
    </row>
    <row r="23" spans="1:8" x14ac:dyDescent="0.25">
      <c r="A23" t="s">
        <v>8</v>
      </c>
      <c r="B23" s="14">
        <v>4232770555.7275558</v>
      </c>
      <c r="C23" s="14">
        <v>4071987161.3958392</v>
      </c>
      <c r="D23" s="15">
        <v>4003003653.9326558</v>
      </c>
      <c r="E23" s="1">
        <v>3979295922.7441516</v>
      </c>
      <c r="F23" s="1">
        <v>3959146844.6376891</v>
      </c>
      <c r="G23" s="1">
        <v>3961643011.0021067</v>
      </c>
      <c r="H23" s="2">
        <v>3881004361.1074405</v>
      </c>
    </row>
    <row r="24" spans="1:8" x14ac:dyDescent="0.25">
      <c r="A24" t="s">
        <v>9</v>
      </c>
      <c r="B24" s="14">
        <v>1770744373.6118245</v>
      </c>
      <c r="C24" s="14">
        <v>1651006373.077069</v>
      </c>
      <c r="D24" s="15">
        <v>1572179422.7008588</v>
      </c>
      <c r="E24" s="1">
        <v>1562410517.6787946</v>
      </c>
      <c r="F24" s="1">
        <v>1513102972.6343296</v>
      </c>
      <c r="G24" s="1">
        <v>1473456387.3684206</v>
      </c>
      <c r="H24" s="2">
        <v>1412958802.4488935</v>
      </c>
    </row>
    <row r="25" spans="1:8" x14ac:dyDescent="0.25">
      <c r="A25" t="s">
        <v>10</v>
      </c>
      <c r="B25" s="14">
        <v>117771219.07473782</v>
      </c>
      <c r="C25" s="14">
        <v>118298491.94800411</v>
      </c>
      <c r="D25" s="15">
        <v>118212158.49125397</v>
      </c>
      <c r="E25" s="1">
        <v>118551502.35653578</v>
      </c>
      <c r="F25" s="1">
        <v>118890846.22181763</v>
      </c>
      <c r="G25" s="1">
        <v>119603593.83898431</v>
      </c>
      <c r="H25" s="2">
        <v>119569533.95238131</v>
      </c>
    </row>
    <row r="26" spans="1:8" x14ac:dyDescent="0.25">
      <c r="A26" t="s">
        <v>11</v>
      </c>
      <c r="B26" s="16">
        <v>42090115.886468768</v>
      </c>
      <c r="C26" s="16">
        <v>42205431.27245909</v>
      </c>
      <c r="D26" s="17">
        <v>42090115.886468768</v>
      </c>
      <c r="E26" s="4">
        <v>42090115.886468768</v>
      </c>
      <c r="F26" s="4">
        <v>42090115.886468768</v>
      </c>
      <c r="G26" s="4">
        <v>42205431.27245909</v>
      </c>
      <c r="H26" s="5">
        <v>42090115.886468768</v>
      </c>
    </row>
    <row r="27" spans="1:8" x14ac:dyDescent="0.25">
      <c r="A27" t="s">
        <v>30</v>
      </c>
      <c r="B27" s="6">
        <v>23244049452.378979</v>
      </c>
      <c r="C27" s="6">
        <v>22943876900.456345</v>
      </c>
      <c r="D27" s="6">
        <v>22756384802.23037</v>
      </c>
      <c r="E27" s="6">
        <v>22775809346.047153</v>
      </c>
      <c r="F27" s="6">
        <v>22772375373.791592</v>
      </c>
      <c r="G27" s="6">
        <v>22862226576.306091</v>
      </c>
      <c r="H27" s="6">
        <v>22733380872.540562</v>
      </c>
    </row>
    <row r="30" spans="1:8" x14ac:dyDescent="0.25">
      <c r="A30" t="s">
        <v>14</v>
      </c>
      <c r="B30" s="227" t="s">
        <v>15</v>
      </c>
      <c r="C30" s="227"/>
      <c r="D30" s="227"/>
      <c r="E30" s="227"/>
      <c r="F30" s="227"/>
      <c r="G30" s="227"/>
      <c r="H30" s="227"/>
    </row>
    <row r="31" spans="1:8" x14ac:dyDescent="0.25">
      <c r="B31" s="11" t="s">
        <v>17</v>
      </c>
      <c r="C31" s="11" t="s">
        <v>16</v>
      </c>
      <c r="D31" s="228" t="s">
        <v>1</v>
      </c>
      <c r="E31" s="229"/>
      <c r="F31" s="229"/>
      <c r="G31" s="229"/>
      <c r="H31" s="230"/>
    </row>
    <row r="32" spans="1:8" x14ac:dyDescent="0.25">
      <c r="A32" t="s">
        <v>4</v>
      </c>
      <c r="B32" s="12">
        <v>2023</v>
      </c>
      <c r="C32" s="12">
        <v>2024</v>
      </c>
      <c r="D32" s="3">
        <v>2025</v>
      </c>
      <c r="E32" s="7">
        <v>2026</v>
      </c>
      <c r="F32" s="7">
        <v>2027</v>
      </c>
      <c r="G32" s="7">
        <v>2028</v>
      </c>
      <c r="H32" s="13">
        <v>2029</v>
      </c>
    </row>
    <row r="33" spans="1:8" x14ac:dyDescent="0.25">
      <c r="A33" t="s">
        <v>0</v>
      </c>
      <c r="B33" s="14"/>
      <c r="C33" s="14"/>
      <c r="D33" s="15"/>
      <c r="E33" s="1"/>
      <c r="F33" s="1"/>
      <c r="G33" s="1"/>
      <c r="H33" s="2"/>
    </row>
    <row r="34" spans="1:8" x14ac:dyDescent="0.25">
      <c r="A34" t="s">
        <v>18</v>
      </c>
      <c r="B34" s="240">
        <v>992014.72259827808</v>
      </c>
      <c r="C34" s="240">
        <v>1024431.530370325</v>
      </c>
      <c r="D34" s="241">
        <v>1041087.0082949635</v>
      </c>
      <c r="E34" s="242">
        <v>1062011.837937182</v>
      </c>
      <c r="F34" s="242">
        <v>1081200.8959322767</v>
      </c>
      <c r="G34" s="242">
        <v>1101379.0937402025</v>
      </c>
      <c r="H34" s="243">
        <v>1112905.921547764</v>
      </c>
    </row>
    <row r="35" spans="1:8" x14ac:dyDescent="0.25">
      <c r="A35" t="s">
        <v>19</v>
      </c>
      <c r="B35" s="240">
        <v>8553988.22709045</v>
      </c>
      <c r="C35" s="240">
        <v>8413391.7634086404</v>
      </c>
      <c r="D35" s="241">
        <v>8454941.6319110394</v>
      </c>
      <c r="E35" s="242">
        <v>8541004.6654858403</v>
      </c>
      <c r="F35" s="242">
        <v>8621917.3138486817</v>
      </c>
      <c r="G35" s="242">
        <v>8732011.2494019829</v>
      </c>
      <c r="H35" s="243">
        <v>8731790.6780211609</v>
      </c>
    </row>
    <row r="36" spans="1:8" x14ac:dyDescent="0.25">
      <c r="A36" t="s">
        <v>20</v>
      </c>
      <c r="B36" s="14">
        <v>23570445.353920043</v>
      </c>
      <c r="C36" s="14">
        <v>23450565.539401349</v>
      </c>
      <c r="D36" s="15">
        <v>23208058.50839607</v>
      </c>
      <c r="E36" s="1">
        <v>23066939.021973211</v>
      </c>
      <c r="F36" s="1">
        <v>22936011.032421138</v>
      </c>
      <c r="G36" s="1">
        <v>22876540.114393041</v>
      </c>
      <c r="H36" s="2">
        <v>22687107.934119172</v>
      </c>
    </row>
    <row r="37" spans="1:8" x14ac:dyDescent="0.25">
      <c r="A37" t="s">
        <v>8</v>
      </c>
      <c r="B37" s="14">
        <v>9133534.7985921763</v>
      </c>
      <c r="C37" s="14">
        <v>8793611.5282706022</v>
      </c>
      <c r="D37" s="15">
        <v>8630976.2269679252</v>
      </c>
      <c r="E37" s="1">
        <v>8557350.766314337</v>
      </c>
      <c r="F37" s="1">
        <v>8490997.5530119371</v>
      </c>
      <c r="G37" s="1">
        <v>8473655.8850205783</v>
      </c>
      <c r="H37" s="2">
        <v>8277467.0849167472</v>
      </c>
    </row>
    <row r="38" spans="1:8" x14ac:dyDescent="0.25">
      <c r="A38" t="s">
        <v>9</v>
      </c>
      <c r="B38" s="14">
        <v>4338191.7932188269</v>
      </c>
      <c r="C38" s="14">
        <v>4117090.0957614183</v>
      </c>
      <c r="D38" s="15">
        <v>3965274.5261441702</v>
      </c>
      <c r="E38" s="1">
        <v>3970922.8667153432</v>
      </c>
      <c r="F38" s="1">
        <v>3875599.7679040134</v>
      </c>
      <c r="G38" s="1">
        <v>3802516.2393524204</v>
      </c>
      <c r="H38" s="2">
        <v>3671843.1922499901</v>
      </c>
    </row>
    <row r="39" spans="1:8" x14ac:dyDescent="0.25">
      <c r="A39" t="s">
        <v>10</v>
      </c>
      <c r="B39" s="14">
        <v>383743.69011111109</v>
      </c>
      <c r="C39" s="14">
        <v>374579.82237714448</v>
      </c>
      <c r="D39" s="15">
        <v>363522.1495074734</v>
      </c>
      <c r="E39" s="1">
        <v>354445.84735874383</v>
      </c>
      <c r="F39" s="1">
        <v>345448.49084214307</v>
      </c>
      <c r="G39" s="1">
        <v>336528.49346957018</v>
      </c>
      <c r="H39" s="2">
        <v>327684.31097986002</v>
      </c>
    </row>
    <row r="40" spans="1:8" x14ac:dyDescent="0.25">
      <c r="A40" t="s">
        <v>11</v>
      </c>
      <c r="B40" s="16"/>
      <c r="C40" s="16"/>
      <c r="D40" s="17"/>
      <c r="E40" s="4"/>
      <c r="F40" s="4"/>
      <c r="G40" s="4"/>
      <c r="H40" s="5"/>
    </row>
    <row r="41" spans="1:8" x14ac:dyDescent="0.25">
      <c r="B41" s="6" t="s">
        <v>21</v>
      </c>
      <c r="C41" s="6"/>
      <c r="D41" s="6"/>
      <c r="E41" s="6"/>
      <c r="F41" s="6"/>
      <c r="G41" s="6"/>
      <c r="H41" s="6"/>
    </row>
    <row r="42" spans="1:8" x14ac:dyDescent="0.25">
      <c r="B42" t="s">
        <v>22</v>
      </c>
    </row>
    <row r="43" spans="1:8" x14ac:dyDescent="0.25">
      <c r="B43" t="s">
        <v>158</v>
      </c>
    </row>
    <row r="46" spans="1:8" x14ac:dyDescent="0.25">
      <c r="B46" s="20" t="s">
        <v>24</v>
      </c>
      <c r="C46" s="1"/>
      <c r="D46" s="1"/>
      <c r="E46" s="1"/>
      <c r="F46" s="1"/>
      <c r="G46" s="1"/>
      <c r="H46" s="1"/>
    </row>
    <row r="49" spans="1:8" x14ac:dyDescent="0.25">
      <c r="A49" t="s">
        <v>13</v>
      </c>
      <c r="B49" s="227" t="s">
        <v>15</v>
      </c>
      <c r="C49" s="227"/>
      <c r="D49" s="227"/>
      <c r="E49" s="227"/>
      <c r="F49" s="227"/>
      <c r="G49" s="227"/>
      <c r="H49" s="227"/>
    </row>
    <row r="50" spans="1:8" x14ac:dyDescent="0.25">
      <c r="B50" s="11" t="s">
        <v>17</v>
      </c>
      <c r="C50" s="11" t="s">
        <v>16</v>
      </c>
      <c r="D50" s="228" t="s">
        <v>1</v>
      </c>
      <c r="E50" s="229"/>
      <c r="F50" s="229"/>
      <c r="G50" s="229"/>
      <c r="H50" s="230"/>
    </row>
    <row r="51" spans="1:8" x14ac:dyDescent="0.25">
      <c r="A51" t="s">
        <v>4</v>
      </c>
      <c r="B51" s="12">
        <v>2023</v>
      </c>
      <c r="C51" s="12">
        <v>2024</v>
      </c>
      <c r="D51" s="3">
        <v>2025</v>
      </c>
      <c r="E51" s="7">
        <v>2026</v>
      </c>
      <c r="F51" s="7">
        <v>2027</v>
      </c>
      <c r="G51" s="7">
        <v>2028</v>
      </c>
      <c r="H51" s="13">
        <v>2029</v>
      </c>
    </row>
    <row r="52" spans="1:8" x14ac:dyDescent="0.25">
      <c r="B52" s="14"/>
      <c r="C52" s="14"/>
      <c r="D52" s="15"/>
      <c r="E52" s="1"/>
      <c r="F52" s="1"/>
      <c r="G52" s="1"/>
      <c r="H52" s="2"/>
    </row>
    <row r="53" spans="1:8" ht="15.75" thickBot="1" x14ac:dyDescent="0.3">
      <c r="A53" t="s">
        <v>5</v>
      </c>
      <c r="B53" s="43">
        <v>325741866.55240059</v>
      </c>
      <c r="C53" s="43">
        <v>336386377.39562631</v>
      </c>
      <c r="D53" s="44">
        <v>341855435.81169891</v>
      </c>
      <c r="E53" s="45">
        <v>348726395.3949343</v>
      </c>
      <c r="F53" s="45">
        <v>355027390.15470231</v>
      </c>
      <c r="G53" s="45">
        <v>361653182.76431364</v>
      </c>
      <c r="H53" s="46">
        <v>365438177.40192217</v>
      </c>
    </row>
    <row r="54" spans="1:8" x14ac:dyDescent="0.25">
      <c r="A54" t="s">
        <v>25</v>
      </c>
      <c r="B54" s="21">
        <v>2389020510.7059927</v>
      </c>
      <c r="C54" s="22">
        <v>2349753700.1199298</v>
      </c>
      <c r="D54" s="23">
        <v>2361358051.8485188</v>
      </c>
      <c r="E54" s="24">
        <v>2385394366.4850793</v>
      </c>
      <c r="F54" s="24">
        <v>2407992243.8006201</v>
      </c>
      <c r="G54" s="24">
        <v>2438740084.8261905</v>
      </c>
      <c r="H54" s="25">
        <v>2438678482.0347362</v>
      </c>
    </row>
    <row r="55" spans="1:8" x14ac:dyDescent="0.25">
      <c r="A55" t="s">
        <v>26</v>
      </c>
      <c r="B55" s="26">
        <v>9544666922.9720764</v>
      </c>
      <c r="C55" s="14">
        <v>9529407711.5455475</v>
      </c>
      <c r="D55" s="15">
        <v>9463360431.8565788</v>
      </c>
      <c r="E55" s="1">
        <v>9441088041.8356953</v>
      </c>
      <c r="F55" s="1">
        <v>9422833420.4573612</v>
      </c>
      <c r="G55" s="1">
        <v>9433820768.4982738</v>
      </c>
      <c r="H55" s="27">
        <v>9391367514.7127972</v>
      </c>
    </row>
    <row r="56" spans="1:8" x14ac:dyDescent="0.25">
      <c r="A56" t="s">
        <v>27</v>
      </c>
      <c r="B56" s="26">
        <v>4232770555.7275558</v>
      </c>
      <c r="C56" s="14">
        <v>4071987161.3958392</v>
      </c>
      <c r="D56" s="15">
        <v>4003003653.9326558</v>
      </c>
      <c r="E56" s="1">
        <v>3979295922.7441516</v>
      </c>
      <c r="F56" s="1">
        <v>3959146844.6376891</v>
      </c>
      <c r="G56" s="1">
        <v>3961643011.0021067</v>
      </c>
      <c r="H56" s="27">
        <v>3881004361.1074405</v>
      </c>
    </row>
    <row r="57" spans="1:8" ht="15.75" thickBot="1" x14ac:dyDescent="0.3">
      <c r="A57" t="s">
        <v>28</v>
      </c>
      <c r="B57" s="28">
        <v>1770744373.6118245</v>
      </c>
      <c r="C57" s="29">
        <v>1651006373.077069</v>
      </c>
      <c r="D57" s="30">
        <v>1572179422.7008588</v>
      </c>
      <c r="E57" s="31">
        <v>1562410517.6787946</v>
      </c>
      <c r="F57" s="31">
        <v>1513102972.6343296</v>
      </c>
      <c r="G57" s="31">
        <v>1473456387.3684206</v>
      </c>
      <c r="H57" s="32">
        <v>1412958802.4488935</v>
      </c>
    </row>
    <row r="58" spans="1:8" ht="15.75" thickBot="1" x14ac:dyDescent="0.3">
      <c r="A58" t="s">
        <v>29</v>
      </c>
      <c r="B58" s="47">
        <v>17937202363.017452</v>
      </c>
      <c r="C58" s="48">
        <v>17602154946.138386</v>
      </c>
      <c r="D58" s="49">
        <v>17399901560.338612</v>
      </c>
      <c r="E58" s="50">
        <v>17368188848.743721</v>
      </c>
      <c r="F58" s="50">
        <v>17303075481.529999</v>
      </c>
      <c r="G58" s="50">
        <v>17307660251.694992</v>
      </c>
      <c r="H58" s="51">
        <v>17124009160.303867</v>
      </c>
    </row>
    <row r="59" spans="1:8" x14ac:dyDescent="0.25">
      <c r="B59" s="16"/>
      <c r="C59" s="16"/>
      <c r="D59" s="17"/>
      <c r="E59" s="4"/>
      <c r="F59" s="4"/>
      <c r="G59" s="4"/>
      <c r="H59" s="5"/>
    </row>
    <row r="60" spans="1:8" x14ac:dyDescent="0.25">
      <c r="A60" t="s">
        <v>12</v>
      </c>
      <c r="B60" s="6">
        <v>23244049452.378979</v>
      </c>
      <c r="C60" s="6">
        <v>22943876900.456345</v>
      </c>
      <c r="D60" s="6">
        <v>22756384802.23037</v>
      </c>
      <c r="E60" s="6">
        <v>22775809346.047153</v>
      </c>
      <c r="F60" s="6">
        <v>22772375373.791592</v>
      </c>
      <c r="G60" s="6">
        <v>22862226576.306091</v>
      </c>
      <c r="H60" s="6">
        <v>22733380872.540562</v>
      </c>
    </row>
    <row r="63" spans="1:8" x14ac:dyDescent="0.25">
      <c r="A63" t="s">
        <v>14</v>
      </c>
      <c r="B63" s="227" t="s">
        <v>15</v>
      </c>
      <c r="C63" s="227"/>
      <c r="D63" s="227"/>
      <c r="E63" s="227"/>
      <c r="F63" s="227"/>
      <c r="G63" s="227"/>
      <c r="H63" s="227"/>
    </row>
    <row r="64" spans="1:8" x14ac:dyDescent="0.25">
      <c r="B64" s="11" t="s">
        <v>17</v>
      </c>
      <c r="C64" s="11" t="s">
        <v>16</v>
      </c>
      <c r="D64" s="228" t="s">
        <v>1</v>
      </c>
      <c r="E64" s="229"/>
      <c r="F64" s="229"/>
      <c r="G64" s="229"/>
      <c r="H64" s="230"/>
    </row>
    <row r="65" spans="1:8" x14ac:dyDescent="0.25">
      <c r="A65" t="s">
        <v>4</v>
      </c>
      <c r="B65" s="12">
        <v>2023</v>
      </c>
      <c r="C65" s="12">
        <v>2024</v>
      </c>
      <c r="D65" s="3">
        <v>2025</v>
      </c>
      <c r="E65" s="7">
        <v>2026</v>
      </c>
      <c r="F65" s="7">
        <v>2027</v>
      </c>
      <c r="G65" s="7">
        <v>2028</v>
      </c>
      <c r="H65" s="13">
        <v>2029</v>
      </c>
    </row>
    <row r="66" spans="1:8" x14ac:dyDescent="0.25">
      <c r="B66" s="14"/>
      <c r="C66" s="14"/>
      <c r="D66" s="15"/>
      <c r="E66" s="1"/>
      <c r="F66" s="1"/>
      <c r="G66" s="1"/>
      <c r="H66" s="2"/>
    </row>
    <row r="67" spans="1:8" ht="15.75" thickBot="1" x14ac:dyDescent="0.3">
      <c r="A67" t="s">
        <v>5</v>
      </c>
      <c r="B67" s="244">
        <v>992014.72259827808</v>
      </c>
      <c r="C67" s="244">
        <v>1024431.530370325</v>
      </c>
      <c r="D67" s="245">
        <v>1041087.0082949635</v>
      </c>
      <c r="E67" s="246">
        <v>1062011.837937182</v>
      </c>
      <c r="F67" s="246">
        <v>1081200.8959322767</v>
      </c>
      <c r="G67" s="246">
        <v>1101379.0937402025</v>
      </c>
      <c r="H67" s="247">
        <v>1112905.921547764</v>
      </c>
    </row>
    <row r="68" spans="1:8" x14ac:dyDescent="0.25">
      <c r="A68" t="s">
        <v>25</v>
      </c>
      <c r="B68" s="248">
        <v>8553988.22709045</v>
      </c>
      <c r="C68" s="249">
        <v>8413391.7634086404</v>
      </c>
      <c r="D68" s="250">
        <v>8454941.6319110394</v>
      </c>
      <c r="E68" s="251">
        <v>8541004.6654858403</v>
      </c>
      <c r="F68" s="251">
        <v>8621917.3138486817</v>
      </c>
      <c r="G68" s="251">
        <v>8732011.2494019829</v>
      </c>
      <c r="H68" s="252">
        <v>8731790.6780211609</v>
      </c>
    </row>
    <row r="69" spans="1:8" x14ac:dyDescent="0.25">
      <c r="A69" t="s">
        <v>26</v>
      </c>
      <c r="B69" s="26">
        <v>23570445.353920043</v>
      </c>
      <c r="C69" s="14">
        <v>23450565.539401349</v>
      </c>
      <c r="D69" s="15">
        <v>23208058.50839607</v>
      </c>
      <c r="E69" s="1">
        <v>23066939.021973211</v>
      </c>
      <c r="F69" s="1">
        <v>22936011.032421138</v>
      </c>
      <c r="G69" s="1">
        <v>22876540.114393041</v>
      </c>
      <c r="H69" s="27">
        <v>22687107.934119172</v>
      </c>
    </row>
    <row r="70" spans="1:8" x14ac:dyDescent="0.25">
      <c r="A70" t="s">
        <v>27</v>
      </c>
      <c r="B70" s="26">
        <v>9133534.7985921763</v>
      </c>
      <c r="C70" s="14">
        <v>8793611.5282706022</v>
      </c>
      <c r="D70" s="15">
        <v>8630976.2269679252</v>
      </c>
      <c r="E70" s="1">
        <v>8557350.766314337</v>
      </c>
      <c r="F70" s="1">
        <v>8490997.5530119371</v>
      </c>
      <c r="G70" s="1">
        <v>8473655.8850205783</v>
      </c>
      <c r="H70" s="27">
        <v>8277467.0849167472</v>
      </c>
    </row>
    <row r="71" spans="1:8" ht="15.75" thickBot="1" x14ac:dyDescent="0.3">
      <c r="A71" t="s">
        <v>28</v>
      </c>
      <c r="B71" s="28">
        <v>4338191.7932188269</v>
      </c>
      <c r="C71" s="29">
        <v>4117090.0957614183</v>
      </c>
      <c r="D71" s="30">
        <v>3965274.5261441702</v>
      </c>
      <c r="E71" s="31">
        <v>3970922.8667153432</v>
      </c>
      <c r="F71" s="31">
        <v>3875599.7679040134</v>
      </c>
      <c r="G71" s="31">
        <v>3802516.2393524204</v>
      </c>
      <c r="H71" s="32">
        <v>3671843.1922499901</v>
      </c>
    </row>
    <row r="72" spans="1:8" ht="15.75" thickBot="1" x14ac:dyDescent="0.3">
      <c r="A72" t="s">
        <v>29</v>
      </c>
      <c r="B72" s="38">
        <v>45596160.172821499</v>
      </c>
      <c r="C72" s="39">
        <v>44774658.926842012</v>
      </c>
      <c r="D72" s="40">
        <v>44259250.893419206</v>
      </c>
      <c r="E72" s="41">
        <v>44136217.320488729</v>
      </c>
      <c r="F72" s="41">
        <v>43924525.667185768</v>
      </c>
      <c r="G72" s="41">
        <v>43884723.488168024</v>
      </c>
      <c r="H72" s="42">
        <v>43368208.889307074</v>
      </c>
    </row>
    <row r="73" spans="1:8" x14ac:dyDescent="0.25">
      <c r="B73" s="16"/>
      <c r="C73" s="16"/>
      <c r="D73" s="17"/>
      <c r="E73" s="4"/>
      <c r="F73" s="4"/>
      <c r="G73" s="4"/>
      <c r="H73" s="5"/>
    </row>
    <row r="74" spans="1:8" x14ac:dyDescent="0.25">
      <c r="A74" t="s">
        <v>12</v>
      </c>
    </row>
    <row r="76" spans="1:8" x14ac:dyDescent="0.25">
      <c r="B76" s="20" t="s">
        <v>31</v>
      </c>
      <c r="C76" s="1"/>
      <c r="D76" s="1"/>
      <c r="E76" s="1"/>
      <c r="F76" s="1"/>
      <c r="G76" s="1"/>
      <c r="H76" s="1"/>
    </row>
    <row r="77" spans="1:8" x14ac:dyDescent="0.25">
      <c r="B77" s="8" t="s">
        <v>32</v>
      </c>
    </row>
    <row r="79" spans="1:8" x14ac:dyDescent="0.25">
      <c r="A79" t="s">
        <v>13</v>
      </c>
      <c r="B79" s="227"/>
      <c r="C79" s="227"/>
      <c r="D79" s="227"/>
      <c r="E79" s="227"/>
      <c r="F79" s="227"/>
      <c r="G79" s="227"/>
      <c r="H79" s="227"/>
    </row>
    <row r="80" spans="1:8" x14ac:dyDescent="0.25">
      <c r="B80" s="11" t="s">
        <v>17</v>
      </c>
      <c r="C80" s="11" t="s">
        <v>16</v>
      </c>
      <c r="D80" s="228" t="s">
        <v>1</v>
      </c>
      <c r="E80" s="229"/>
      <c r="F80" s="229"/>
      <c r="G80" s="229"/>
      <c r="H80" s="230"/>
    </row>
    <row r="81" spans="1:8" x14ac:dyDescent="0.25">
      <c r="A81" t="s">
        <v>4</v>
      </c>
      <c r="B81" s="12">
        <v>2023</v>
      </c>
      <c r="C81" s="12">
        <v>2024</v>
      </c>
      <c r="D81" s="3">
        <v>2025</v>
      </c>
      <c r="E81" s="7">
        <v>2026</v>
      </c>
      <c r="F81" s="7">
        <v>2027</v>
      </c>
      <c r="G81" s="7">
        <v>2028</v>
      </c>
      <c r="H81" s="13">
        <v>2029</v>
      </c>
    </row>
    <row r="82" spans="1:8" x14ac:dyDescent="0.25">
      <c r="B82" s="14"/>
      <c r="C82" s="14"/>
      <c r="D82" s="15"/>
      <c r="E82" s="1"/>
      <c r="F82" s="1"/>
      <c r="G82" s="1"/>
      <c r="H82" s="2"/>
    </row>
    <row r="83" spans="1:8" ht="15.75" thickBot="1" x14ac:dyDescent="0.3">
      <c r="A83" t="s">
        <v>5</v>
      </c>
      <c r="B83" s="52">
        <v>0</v>
      </c>
      <c r="C83" s="52">
        <v>0</v>
      </c>
      <c r="D83" s="53">
        <v>0</v>
      </c>
      <c r="E83" s="54">
        <v>0</v>
      </c>
      <c r="F83" s="54">
        <v>0</v>
      </c>
      <c r="G83" s="54">
        <v>0</v>
      </c>
      <c r="H83" s="55">
        <v>0</v>
      </c>
    </row>
    <row r="84" spans="1:8" x14ac:dyDescent="0.25">
      <c r="A84" t="s">
        <v>25</v>
      </c>
      <c r="B84" s="21"/>
      <c r="C84" s="22"/>
      <c r="D84" s="23"/>
      <c r="E84" s="24"/>
      <c r="F84" s="24"/>
      <c r="G84" s="24"/>
      <c r="H84" s="25"/>
    </row>
    <row r="85" spans="1:8" x14ac:dyDescent="0.25">
      <c r="A85" t="s">
        <v>26</v>
      </c>
      <c r="B85" s="26"/>
      <c r="C85" s="14"/>
      <c r="D85" s="15"/>
      <c r="E85" s="1"/>
      <c r="F85" s="1"/>
      <c r="G85" s="1"/>
      <c r="H85" s="27"/>
    </row>
    <row r="86" spans="1:8" x14ac:dyDescent="0.25">
      <c r="A86" t="s">
        <v>27</v>
      </c>
      <c r="B86" s="26"/>
      <c r="C86" s="14"/>
      <c r="D86" s="15"/>
      <c r="E86" s="1"/>
      <c r="F86" s="1"/>
      <c r="G86" s="1"/>
      <c r="H86" s="27"/>
    </row>
    <row r="87" spans="1:8" ht="15.75" thickBot="1" x14ac:dyDescent="0.3">
      <c r="A87" t="s">
        <v>28</v>
      </c>
      <c r="B87" s="28"/>
      <c r="C87" s="29"/>
      <c r="D87" s="30"/>
      <c r="E87" s="31"/>
      <c r="F87" s="31"/>
      <c r="G87" s="31"/>
      <c r="H87" s="32"/>
    </row>
    <row r="88" spans="1:8" ht="15.75" thickBot="1" x14ac:dyDescent="0.3">
      <c r="A88" t="s">
        <v>29</v>
      </c>
      <c r="B88" s="47"/>
      <c r="C88" s="48">
        <v>283144767.43565935</v>
      </c>
      <c r="D88" s="49">
        <v>566289534.8713187</v>
      </c>
      <c r="E88" s="50">
        <v>849434302.30697799</v>
      </c>
      <c r="F88" s="50">
        <v>1132579069.7426374</v>
      </c>
      <c r="G88" s="50">
        <v>1415723837.1782968</v>
      </c>
      <c r="H88" s="51">
        <v>1698868604.6139562</v>
      </c>
    </row>
    <row r="89" spans="1:8" x14ac:dyDescent="0.25">
      <c r="B89" s="16"/>
      <c r="C89" s="16"/>
      <c r="D89" s="17"/>
      <c r="E89" s="4"/>
      <c r="F89" s="4"/>
      <c r="G89" s="4"/>
      <c r="H89" s="5"/>
    </row>
    <row r="90" spans="1:8" x14ac:dyDescent="0.25">
      <c r="A90" t="s">
        <v>12</v>
      </c>
      <c r="B90" s="6"/>
      <c r="C90" s="6"/>
      <c r="D90" s="6"/>
      <c r="E90" s="6"/>
      <c r="F90" s="6"/>
      <c r="G90" s="6"/>
      <c r="H90" s="6"/>
    </row>
    <row r="93" spans="1:8" x14ac:dyDescent="0.25">
      <c r="A93" t="s">
        <v>14</v>
      </c>
      <c r="B93" s="227"/>
      <c r="C93" s="227"/>
      <c r="D93" s="227"/>
      <c r="E93" s="227"/>
      <c r="F93" s="227"/>
      <c r="G93" s="227"/>
      <c r="H93" s="227"/>
    </row>
    <row r="94" spans="1:8" x14ac:dyDescent="0.25">
      <c r="B94" s="11" t="s">
        <v>17</v>
      </c>
      <c r="C94" s="11" t="s">
        <v>16</v>
      </c>
      <c r="D94" s="228" t="s">
        <v>1</v>
      </c>
      <c r="E94" s="229"/>
      <c r="F94" s="229"/>
      <c r="G94" s="229"/>
      <c r="H94" s="230"/>
    </row>
    <row r="95" spans="1:8" x14ac:dyDescent="0.25">
      <c r="A95" t="s">
        <v>4</v>
      </c>
      <c r="B95" s="12">
        <v>2023</v>
      </c>
      <c r="C95" s="12">
        <v>2024</v>
      </c>
      <c r="D95" s="3">
        <v>2025</v>
      </c>
      <c r="E95" s="7">
        <v>2026</v>
      </c>
      <c r="F95" s="7">
        <v>2027</v>
      </c>
      <c r="G95" s="7">
        <v>2028</v>
      </c>
      <c r="H95" s="13">
        <v>2029</v>
      </c>
    </row>
    <row r="96" spans="1:8" x14ac:dyDescent="0.25">
      <c r="B96" s="14"/>
      <c r="C96" s="14"/>
      <c r="D96" s="15"/>
      <c r="E96" s="1"/>
      <c r="F96" s="1"/>
      <c r="G96" s="1"/>
      <c r="H96" s="2"/>
    </row>
    <row r="97" spans="1:8" ht="15.75" thickBot="1" x14ac:dyDescent="0.3">
      <c r="A97" t="s">
        <v>5</v>
      </c>
      <c r="B97" s="52">
        <v>0</v>
      </c>
      <c r="C97" s="52">
        <v>0</v>
      </c>
      <c r="D97" s="53">
        <v>0</v>
      </c>
      <c r="E97" s="54">
        <v>0</v>
      </c>
      <c r="F97" s="54">
        <v>0</v>
      </c>
      <c r="G97" s="54">
        <v>0</v>
      </c>
      <c r="H97" s="55">
        <v>0</v>
      </c>
    </row>
    <row r="98" spans="1:8" x14ac:dyDescent="0.25">
      <c r="A98" t="s">
        <v>25</v>
      </c>
      <c r="B98" s="33"/>
      <c r="C98" s="34"/>
      <c r="D98" s="35"/>
      <c r="E98" s="36"/>
      <c r="F98" s="36"/>
      <c r="G98" s="36"/>
      <c r="H98" s="37"/>
    </row>
    <row r="99" spans="1:8" x14ac:dyDescent="0.25">
      <c r="A99" t="s">
        <v>26</v>
      </c>
      <c r="B99" s="26"/>
      <c r="C99" s="14"/>
      <c r="D99" s="15"/>
      <c r="E99" s="1"/>
      <c r="F99" s="1"/>
      <c r="G99" s="1"/>
      <c r="H99" s="27"/>
    </row>
    <row r="100" spans="1:8" x14ac:dyDescent="0.25">
      <c r="A100" t="s">
        <v>27</v>
      </c>
      <c r="B100" s="26"/>
      <c r="C100" s="14"/>
      <c r="D100" s="15"/>
      <c r="E100" s="1"/>
      <c r="F100" s="1"/>
      <c r="G100" s="1"/>
      <c r="H100" s="27"/>
    </row>
    <row r="101" spans="1:8" ht="15.75" thickBot="1" x14ac:dyDescent="0.3">
      <c r="A101" t="s">
        <v>28</v>
      </c>
      <c r="B101" s="28"/>
      <c r="C101" s="29"/>
      <c r="D101" s="30"/>
      <c r="E101" s="31"/>
      <c r="F101" s="31"/>
      <c r="G101" s="31"/>
      <c r="H101" s="32"/>
    </row>
    <row r="102" spans="1:8" ht="15.75" thickBot="1" x14ac:dyDescent="0.3">
      <c r="A102" t="s">
        <v>29</v>
      </c>
      <c r="B102" s="47"/>
      <c r="C102" s="48">
        <v>704636.45984017698</v>
      </c>
      <c r="D102" s="49">
        <v>1409272.919680354</v>
      </c>
      <c r="E102" s="50">
        <v>2113909.3795205308</v>
      </c>
      <c r="F102" s="50">
        <v>2818545.8393607079</v>
      </c>
      <c r="G102" s="50">
        <v>3523182.299200885</v>
      </c>
      <c r="H102" s="51">
        <v>4227818.7590410616</v>
      </c>
    </row>
    <row r="103" spans="1:8" x14ac:dyDescent="0.25">
      <c r="B103" s="16"/>
      <c r="C103" s="16"/>
      <c r="D103" s="17"/>
      <c r="E103" s="4"/>
      <c r="F103" s="4"/>
      <c r="G103" s="4"/>
      <c r="H103" s="5"/>
    </row>
    <row r="106" spans="1:8" x14ac:dyDescent="0.25">
      <c r="B106" s="20" t="s">
        <v>33</v>
      </c>
      <c r="C106" s="1"/>
      <c r="D106" s="1"/>
      <c r="E106" s="1"/>
      <c r="F106" s="1"/>
      <c r="G106" s="1"/>
      <c r="H106" s="1"/>
    </row>
    <row r="107" spans="1:8" x14ac:dyDescent="0.25">
      <c r="B107" s="8" t="s">
        <v>32</v>
      </c>
    </row>
    <row r="109" spans="1:8" x14ac:dyDescent="0.25">
      <c r="A109" t="s">
        <v>13</v>
      </c>
      <c r="B109" s="227"/>
      <c r="C109" s="227"/>
      <c r="D109" s="227"/>
      <c r="E109" s="227"/>
      <c r="F109" s="227"/>
      <c r="G109" s="227"/>
      <c r="H109" s="227"/>
    </row>
    <row r="110" spans="1:8" x14ac:dyDescent="0.25">
      <c r="B110" s="11" t="s">
        <v>17</v>
      </c>
      <c r="C110" s="11" t="s">
        <v>16</v>
      </c>
      <c r="D110" s="228" t="s">
        <v>1</v>
      </c>
      <c r="E110" s="229"/>
      <c r="F110" s="229"/>
      <c r="G110" s="229"/>
      <c r="H110" s="230"/>
    </row>
    <row r="111" spans="1:8" x14ac:dyDescent="0.25">
      <c r="A111" t="s">
        <v>4</v>
      </c>
      <c r="B111" s="12">
        <v>2023</v>
      </c>
      <c r="C111" s="12">
        <v>2024</v>
      </c>
      <c r="D111" s="3">
        <v>2025</v>
      </c>
      <c r="E111" s="7">
        <v>2026</v>
      </c>
      <c r="F111" s="7">
        <v>2027</v>
      </c>
      <c r="G111" s="7">
        <v>2028</v>
      </c>
      <c r="H111" s="13">
        <v>2029</v>
      </c>
    </row>
    <row r="112" spans="1:8" x14ac:dyDescent="0.25">
      <c r="B112" s="14"/>
      <c r="C112" s="14"/>
      <c r="D112" s="15"/>
      <c r="E112" s="1"/>
      <c r="F112" s="1"/>
      <c r="G112" s="1"/>
      <c r="H112" s="2"/>
    </row>
    <row r="113" spans="1:8" ht="15.75" thickBot="1" x14ac:dyDescent="0.3">
      <c r="A113" t="s">
        <v>5</v>
      </c>
      <c r="B113" s="43">
        <v>325741866.55240059</v>
      </c>
      <c r="C113" s="43">
        <v>336386377.39562631</v>
      </c>
      <c r="D113" s="44">
        <v>341855435.81169891</v>
      </c>
      <c r="E113" s="45">
        <v>348726395.3949343</v>
      </c>
      <c r="F113" s="45">
        <v>355027390.15470231</v>
      </c>
      <c r="G113" s="45">
        <v>361653182.76431364</v>
      </c>
      <c r="H113" s="46">
        <v>365438177.40192217</v>
      </c>
    </row>
    <row r="114" spans="1:8" x14ac:dyDescent="0.25">
      <c r="A114" t="s">
        <v>25</v>
      </c>
      <c r="B114" s="21"/>
      <c r="C114" s="22"/>
      <c r="D114" s="23"/>
      <c r="E114" s="24"/>
      <c r="F114" s="24"/>
      <c r="G114" s="24"/>
      <c r="H114" s="25"/>
    </row>
    <row r="115" spans="1:8" x14ac:dyDescent="0.25">
      <c r="A115" t="s">
        <v>26</v>
      </c>
      <c r="B115" s="26"/>
      <c r="C115" s="14"/>
      <c r="D115" s="15"/>
      <c r="E115" s="1"/>
      <c r="F115" s="1"/>
      <c r="G115" s="1"/>
      <c r="H115" s="27"/>
    </row>
    <row r="116" spans="1:8" x14ac:dyDescent="0.25">
      <c r="A116" t="s">
        <v>27</v>
      </c>
      <c r="B116" s="26"/>
      <c r="C116" s="14"/>
      <c r="D116" s="15"/>
      <c r="E116" s="1"/>
      <c r="F116" s="1"/>
      <c r="G116" s="1"/>
      <c r="H116" s="27"/>
    </row>
    <row r="117" spans="1:8" ht="15.75" thickBot="1" x14ac:dyDescent="0.3">
      <c r="A117" t="s">
        <v>28</v>
      </c>
      <c r="B117" s="28"/>
      <c r="C117" s="29"/>
      <c r="D117" s="30"/>
      <c r="E117" s="31"/>
      <c r="F117" s="31"/>
      <c r="G117" s="31"/>
      <c r="H117" s="32"/>
    </row>
    <row r="118" spans="1:8" ht="15.75" thickBot="1" x14ac:dyDescent="0.3">
      <c r="A118" t="s">
        <v>29</v>
      </c>
      <c r="B118" s="47">
        <v>17937202363.017452</v>
      </c>
      <c r="C118" s="48">
        <v>17885299713.574043</v>
      </c>
      <c r="D118" s="49">
        <v>17966191095.20993</v>
      </c>
      <c r="E118" s="50">
        <v>18217623151.050697</v>
      </c>
      <c r="F118" s="50">
        <v>18435654551.272636</v>
      </c>
      <c r="G118" s="50">
        <v>18723384088.873287</v>
      </c>
      <c r="H118" s="51">
        <v>18822877764.917824</v>
      </c>
    </row>
    <row r="119" spans="1:8" x14ac:dyDescent="0.25">
      <c r="B119" s="16"/>
      <c r="C119" s="16"/>
      <c r="D119" s="17"/>
      <c r="E119" s="4"/>
      <c r="F119" s="4"/>
      <c r="G119" s="4"/>
      <c r="H119" s="5"/>
    </row>
    <row r="120" spans="1:8" x14ac:dyDescent="0.25">
      <c r="A120" t="s">
        <v>12</v>
      </c>
      <c r="B120" s="6"/>
      <c r="C120" s="6"/>
      <c r="D120" s="6"/>
      <c r="E120" s="6"/>
      <c r="F120" s="6"/>
      <c r="G120" s="6"/>
      <c r="H120" s="6"/>
    </row>
    <row r="123" spans="1:8" x14ac:dyDescent="0.25">
      <c r="A123" t="s">
        <v>14</v>
      </c>
      <c r="B123" s="227"/>
      <c r="C123" s="227"/>
      <c r="D123" s="227"/>
      <c r="E123" s="227"/>
      <c r="F123" s="227"/>
      <c r="G123" s="227"/>
      <c r="H123" s="227"/>
    </row>
    <row r="124" spans="1:8" x14ac:dyDescent="0.25">
      <c r="B124" s="11" t="s">
        <v>17</v>
      </c>
      <c r="C124" s="11" t="s">
        <v>16</v>
      </c>
      <c r="D124" s="228" t="s">
        <v>1</v>
      </c>
      <c r="E124" s="229"/>
      <c r="F124" s="229"/>
      <c r="G124" s="229"/>
      <c r="H124" s="230"/>
    </row>
    <row r="125" spans="1:8" x14ac:dyDescent="0.25">
      <c r="A125" t="s">
        <v>4</v>
      </c>
      <c r="B125" s="12">
        <v>2023</v>
      </c>
      <c r="C125" s="12">
        <v>2024</v>
      </c>
      <c r="D125" s="3">
        <v>2025</v>
      </c>
      <c r="E125" s="7">
        <v>2026</v>
      </c>
      <c r="F125" s="7">
        <v>2027</v>
      </c>
      <c r="G125" s="7">
        <v>2028</v>
      </c>
      <c r="H125" s="13">
        <v>2029</v>
      </c>
    </row>
    <row r="126" spans="1:8" x14ac:dyDescent="0.25">
      <c r="B126" s="14"/>
      <c r="C126" s="14"/>
      <c r="D126" s="15"/>
      <c r="E126" s="1"/>
      <c r="F126" s="1"/>
      <c r="G126" s="1"/>
      <c r="H126" s="2"/>
    </row>
    <row r="127" spans="1:8" ht="15.75" thickBot="1" x14ac:dyDescent="0.3">
      <c r="A127" t="s">
        <v>5</v>
      </c>
      <c r="B127" s="253">
        <v>992014.72259827808</v>
      </c>
      <c r="C127" s="253">
        <v>1024431.530370325</v>
      </c>
      <c r="D127" s="254">
        <v>1041087.0082949635</v>
      </c>
      <c r="E127" s="255">
        <v>1062011.837937182</v>
      </c>
      <c r="F127" s="255">
        <v>1081200.8959322767</v>
      </c>
      <c r="G127" s="255">
        <v>1101379.0937402025</v>
      </c>
      <c r="H127" s="256">
        <v>1112905.921547764</v>
      </c>
    </row>
    <row r="128" spans="1:8" x14ac:dyDescent="0.25">
      <c r="A128" t="s">
        <v>25</v>
      </c>
      <c r="B128" s="21"/>
      <c r="C128" s="22"/>
      <c r="D128" s="23"/>
      <c r="E128" s="24"/>
      <c r="F128" s="24"/>
      <c r="G128" s="24"/>
      <c r="H128" s="25"/>
    </row>
    <row r="129" spans="1:9" x14ac:dyDescent="0.25">
      <c r="A129" t="s">
        <v>26</v>
      </c>
      <c r="B129" s="26"/>
      <c r="C129" s="14"/>
      <c r="D129" s="15"/>
      <c r="E129" s="1"/>
      <c r="F129" s="1"/>
      <c r="G129" s="1"/>
      <c r="H129" s="27"/>
    </row>
    <row r="130" spans="1:9" x14ac:dyDescent="0.25">
      <c r="A130" t="s">
        <v>27</v>
      </c>
      <c r="B130" s="26"/>
      <c r="C130" s="14"/>
      <c r="D130" s="15"/>
      <c r="E130" s="1"/>
      <c r="F130" s="1"/>
      <c r="G130" s="1"/>
      <c r="H130" s="27"/>
    </row>
    <row r="131" spans="1:9" ht="15.75" thickBot="1" x14ac:dyDescent="0.3">
      <c r="A131" t="s">
        <v>28</v>
      </c>
      <c r="B131" s="28"/>
      <c r="C131" s="29"/>
      <c r="D131" s="30"/>
      <c r="E131" s="31"/>
      <c r="F131" s="31"/>
      <c r="G131" s="31"/>
      <c r="H131" s="32"/>
    </row>
    <row r="132" spans="1:9" ht="15.75" thickBot="1" x14ac:dyDescent="0.3">
      <c r="A132" t="s">
        <v>29</v>
      </c>
      <c r="B132" s="47">
        <v>45596160.172821499</v>
      </c>
      <c r="C132" s="48">
        <v>45479295.38668219</v>
      </c>
      <c r="D132" s="49">
        <v>45668523.813099563</v>
      </c>
      <c r="E132" s="50">
        <v>46250126.700009257</v>
      </c>
      <c r="F132" s="50">
        <v>46743071.506546475</v>
      </c>
      <c r="G132" s="50">
        <v>47407905.787368909</v>
      </c>
      <c r="H132" s="51">
        <v>47596027.648348138</v>
      </c>
    </row>
    <row r="133" spans="1:9" x14ac:dyDescent="0.25">
      <c r="B133" s="16"/>
      <c r="C133" s="16"/>
      <c r="D133" s="17"/>
      <c r="E133" s="4"/>
      <c r="F133" s="4"/>
      <c r="G133" s="4"/>
      <c r="H133" s="5"/>
    </row>
    <row r="136" spans="1:9" x14ac:dyDescent="0.25">
      <c r="B136" s="20" t="s">
        <v>34</v>
      </c>
      <c r="C136" s="1"/>
      <c r="D136" s="1"/>
      <c r="E136" s="1"/>
      <c r="F136" s="1"/>
      <c r="G136" s="1"/>
      <c r="H136" s="1"/>
    </row>
    <row r="138" spans="1:9" x14ac:dyDescent="0.25">
      <c r="B138" s="8" t="s">
        <v>35</v>
      </c>
    </row>
    <row r="139" spans="1:9" x14ac:dyDescent="0.25">
      <c r="C139">
        <v>2024</v>
      </c>
      <c r="D139">
        <v>2025</v>
      </c>
      <c r="E139">
        <v>2026</v>
      </c>
      <c r="F139">
        <v>2027</v>
      </c>
      <c r="G139">
        <v>2028</v>
      </c>
      <c r="H139">
        <v>2029</v>
      </c>
    </row>
    <row r="140" spans="1:9" x14ac:dyDescent="0.25">
      <c r="A140" t="s">
        <v>36</v>
      </c>
      <c r="B140" t="s">
        <v>42</v>
      </c>
      <c r="C140" s="56">
        <v>-1.9230769230769232E-2</v>
      </c>
      <c r="D140" s="56">
        <v>-1.9230769230769232E-2</v>
      </c>
      <c r="E140" s="56">
        <v>-1.9230769230769232E-2</v>
      </c>
      <c r="F140" s="56">
        <v>-1.9230769230769232E-2</v>
      </c>
      <c r="G140" s="56">
        <v>-1.9230769230769232E-2</v>
      </c>
      <c r="H140" s="56">
        <v>-1.9230769230769232E-2</v>
      </c>
    </row>
    <row r="141" spans="1:9" x14ac:dyDescent="0.25">
      <c r="A141" t="s">
        <v>37</v>
      </c>
      <c r="B141" t="s">
        <v>42</v>
      </c>
      <c r="C141" s="56">
        <v>-1.7194442784151488E-2</v>
      </c>
      <c r="D141" s="56">
        <v>-1.7194442784151488E-2</v>
      </c>
      <c r="E141" s="56">
        <v>-1.7194442784151488E-2</v>
      </c>
      <c r="F141" s="56">
        <v>-1.7194442784151488E-2</v>
      </c>
      <c r="G141" s="56">
        <v>-1.7194442784151488E-2</v>
      </c>
      <c r="H141" s="56">
        <v>-1.7194442784151488E-2</v>
      </c>
    </row>
    <row r="142" spans="1:9" x14ac:dyDescent="0.25">
      <c r="A142" t="s">
        <v>38</v>
      </c>
      <c r="C142" s="58">
        <v>-1.6197120110670392E-2</v>
      </c>
      <c r="D142" s="58">
        <v>-1.6197120110670392E-2</v>
      </c>
      <c r="E142" s="58">
        <v>-1.6197120110670392E-2</v>
      </c>
      <c r="F142" s="58">
        <v>-1.6197120110670392E-2</v>
      </c>
      <c r="G142" s="58">
        <v>-1.6197120110670392E-2</v>
      </c>
      <c r="H142" s="58">
        <v>-1.6197120110670392E-2</v>
      </c>
      <c r="I142" s="58"/>
    </row>
    <row r="143" spans="1:9" x14ac:dyDescent="0.25">
      <c r="A143" t="s">
        <v>159</v>
      </c>
      <c r="C143" s="57">
        <v>0.94199738334060179</v>
      </c>
      <c r="D143" t="s">
        <v>39</v>
      </c>
    </row>
    <row r="144" spans="1:9" x14ac:dyDescent="0.25">
      <c r="C144" s="57"/>
    </row>
    <row r="145" spans="1:8" x14ac:dyDescent="0.25">
      <c r="A145" t="s">
        <v>36</v>
      </c>
      <c r="B145" t="s">
        <v>40</v>
      </c>
      <c r="C145" s="59">
        <v>-6264266.6644692421</v>
      </c>
      <c r="D145" s="59">
        <v>-12733235.46053898</v>
      </c>
      <c r="E145" s="59">
        <v>-19307378.456917807</v>
      </c>
      <c r="F145" s="59">
        <v>-26013655.291435774</v>
      </c>
      <c r="G145" s="59">
        <v>-32841105.102103129</v>
      </c>
      <c r="H145" s="59">
        <v>-39795974.001416855</v>
      </c>
    </row>
    <row r="146" spans="1:8" x14ac:dyDescent="0.25">
      <c r="A146" t="s">
        <v>38</v>
      </c>
      <c r="B146" t="s">
        <v>40</v>
      </c>
      <c r="C146" s="59">
        <v>-290531021.12319446</v>
      </c>
      <c r="D146" s="59">
        <v>-580221368.79929197</v>
      </c>
      <c r="E146" s="59">
        <v>-871221923.89966404</v>
      </c>
      <c r="F146" s="59">
        <v>-1166294954.2081618</v>
      </c>
      <c r="G146" s="59">
        <v>-1464899465.293952</v>
      </c>
      <c r="H146" s="59">
        <v>-1768164366.2596476</v>
      </c>
    </row>
    <row r="147" spans="1:8" x14ac:dyDescent="0.25">
      <c r="C147" s="57"/>
    </row>
    <row r="148" spans="1:8" x14ac:dyDescent="0.25">
      <c r="A148" t="s">
        <v>36</v>
      </c>
      <c r="B148" t="s">
        <v>41</v>
      </c>
      <c r="C148" s="59">
        <v>-19077.206203813043</v>
      </c>
      <c r="D148" s="59">
        <v>-38777.812557088524</v>
      </c>
      <c r="E148" s="59">
        <v>-58798.716562760899</v>
      </c>
      <c r="F148" s="59">
        <v>-79222.021138475946</v>
      </c>
      <c r="G148" s="59">
        <v>-100014.34606025051</v>
      </c>
      <c r="H148" s="59">
        <v>-121194.71324756209</v>
      </c>
    </row>
    <row r="149" spans="1:8" x14ac:dyDescent="0.25">
      <c r="A149" t="s">
        <v>38</v>
      </c>
      <c r="B149" t="s">
        <v>41</v>
      </c>
      <c r="C149" s="59">
        <v>-738526.48290455551</v>
      </c>
      <c r="D149" s="59">
        <v>-1475160.0928313048</v>
      </c>
      <c r="E149" s="59">
        <v>-2214858.6583090895</v>
      </c>
      <c r="F149" s="59">
        <v>-2963977.5156028629</v>
      </c>
      <c r="G149" s="59">
        <v>-3721080.6591360508</v>
      </c>
      <c r="H149" s="59">
        <v>-4488952.2033694107</v>
      </c>
    </row>
    <row r="152" spans="1:8" x14ac:dyDescent="0.25">
      <c r="A152" t="s">
        <v>13</v>
      </c>
      <c r="B152" s="227"/>
      <c r="C152" s="227"/>
      <c r="D152" s="227"/>
      <c r="E152" s="227"/>
      <c r="F152" s="227"/>
      <c r="G152" s="227"/>
      <c r="H152" s="227"/>
    </row>
    <row r="153" spans="1:8" x14ac:dyDescent="0.25">
      <c r="B153" s="11" t="s">
        <v>17</v>
      </c>
      <c r="C153" s="11" t="s">
        <v>16</v>
      </c>
      <c r="D153" s="228" t="s">
        <v>1</v>
      </c>
      <c r="E153" s="229"/>
      <c r="F153" s="229"/>
      <c r="G153" s="229"/>
      <c r="H153" s="230"/>
    </row>
    <row r="154" spans="1:8" x14ac:dyDescent="0.25">
      <c r="A154" t="s">
        <v>4</v>
      </c>
      <c r="B154" s="12">
        <v>2023</v>
      </c>
      <c r="C154" s="12">
        <v>2024</v>
      </c>
      <c r="D154" s="3">
        <v>2025</v>
      </c>
      <c r="E154" s="7">
        <v>2026</v>
      </c>
      <c r="F154" s="7">
        <v>2027</v>
      </c>
      <c r="G154" s="7">
        <v>2028</v>
      </c>
      <c r="H154" s="13">
        <v>2029</v>
      </c>
    </row>
    <row r="155" spans="1:8" x14ac:dyDescent="0.25">
      <c r="B155" s="14"/>
      <c r="C155" s="14"/>
      <c r="D155" s="15"/>
      <c r="E155" s="1"/>
      <c r="F155" s="1"/>
      <c r="G155" s="1"/>
      <c r="H155" s="2"/>
    </row>
    <row r="156" spans="1:8" ht="15.75" thickBot="1" x14ac:dyDescent="0.3">
      <c r="A156" t="s">
        <v>5</v>
      </c>
      <c r="B156" s="43">
        <v>325741866.55240059</v>
      </c>
      <c r="C156" s="43">
        <v>330122110.73115706</v>
      </c>
      <c r="D156" s="44">
        <v>329122200.35115993</v>
      </c>
      <c r="E156" s="45">
        <v>329419016.93801647</v>
      </c>
      <c r="F156" s="45">
        <v>329013734.86326653</v>
      </c>
      <c r="G156" s="45">
        <v>328812077.66221052</v>
      </c>
      <c r="H156" s="46">
        <v>325642203.4005053</v>
      </c>
    </row>
    <row r="157" spans="1:8" x14ac:dyDescent="0.25">
      <c r="A157" t="s">
        <v>25</v>
      </c>
      <c r="B157" s="21"/>
      <c r="C157" s="22"/>
      <c r="D157" s="23"/>
      <c r="E157" s="24"/>
      <c r="F157" s="24"/>
      <c r="G157" s="24"/>
      <c r="H157" s="25"/>
    </row>
    <row r="158" spans="1:8" x14ac:dyDescent="0.25">
      <c r="A158" t="s">
        <v>26</v>
      </c>
      <c r="B158" s="26"/>
      <c r="C158" s="14"/>
      <c r="D158" s="15"/>
      <c r="E158" s="1"/>
      <c r="F158" s="1"/>
      <c r="G158" s="1"/>
      <c r="H158" s="27"/>
    </row>
    <row r="159" spans="1:8" x14ac:dyDescent="0.25">
      <c r="A159" t="s">
        <v>27</v>
      </c>
      <c r="B159" s="26"/>
      <c r="C159" s="14"/>
      <c r="D159" s="15"/>
      <c r="E159" s="1"/>
      <c r="F159" s="1"/>
      <c r="G159" s="1"/>
      <c r="H159" s="27"/>
    </row>
    <row r="160" spans="1:8" ht="15.75" thickBot="1" x14ac:dyDescent="0.3">
      <c r="A160" t="s">
        <v>28</v>
      </c>
      <c r="B160" s="28"/>
      <c r="C160" s="29"/>
      <c r="D160" s="30"/>
      <c r="E160" s="31"/>
      <c r="F160" s="31"/>
      <c r="G160" s="31"/>
      <c r="H160" s="32"/>
    </row>
    <row r="161" spans="1:8" ht="15.75" thickBot="1" x14ac:dyDescent="0.3">
      <c r="A161" t="s">
        <v>29</v>
      </c>
      <c r="B161" s="47">
        <v>17937202363.017452</v>
      </c>
      <c r="C161" s="48">
        <v>17594768692.450848</v>
      </c>
      <c r="D161" s="49">
        <v>17385969726.410637</v>
      </c>
      <c r="E161" s="50">
        <v>17346401227.151031</v>
      </c>
      <c r="F161" s="50">
        <v>17269359597.064476</v>
      </c>
      <c r="G161" s="50">
        <v>17258484623.579334</v>
      </c>
      <c r="H161" s="51">
        <v>17054713398.658176</v>
      </c>
    </row>
    <row r="162" spans="1:8" x14ac:dyDescent="0.25">
      <c r="B162" s="16"/>
      <c r="C162" s="16"/>
      <c r="D162" s="17"/>
      <c r="E162" s="4"/>
      <c r="F162" s="4"/>
      <c r="G162" s="4"/>
      <c r="H162" s="5"/>
    </row>
    <row r="163" spans="1:8" x14ac:dyDescent="0.25">
      <c r="A163" t="s">
        <v>12</v>
      </c>
      <c r="B163" s="6"/>
      <c r="C163" s="6"/>
      <c r="D163" s="6"/>
      <c r="E163" s="6"/>
      <c r="F163" s="6"/>
      <c r="G163" s="6"/>
      <c r="H163" s="6"/>
    </row>
    <row r="166" spans="1:8" x14ac:dyDescent="0.25">
      <c r="A166" t="s">
        <v>14</v>
      </c>
      <c r="B166" s="227"/>
      <c r="C166" s="227"/>
      <c r="D166" s="227"/>
      <c r="E166" s="227"/>
      <c r="F166" s="227"/>
      <c r="G166" s="227"/>
      <c r="H166" s="227"/>
    </row>
    <row r="167" spans="1:8" x14ac:dyDescent="0.25">
      <c r="B167" s="11" t="s">
        <v>17</v>
      </c>
      <c r="C167" s="11" t="s">
        <v>16</v>
      </c>
      <c r="D167" s="228" t="s">
        <v>1</v>
      </c>
      <c r="E167" s="229"/>
      <c r="F167" s="229"/>
      <c r="G167" s="229"/>
      <c r="H167" s="230"/>
    </row>
    <row r="168" spans="1:8" x14ac:dyDescent="0.25">
      <c r="A168" t="s">
        <v>4</v>
      </c>
      <c r="B168" s="12">
        <v>2023</v>
      </c>
      <c r="C168" s="12">
        <v>2024</v>
      </c>
      <c r="D168" s="3">
        <v>2025</v>
      </c>
      <c r="E168" s="7">
        <v>2026</v>
      </c>
      <c r="F168" s="7">
        <v>2027</v>
      </c>
      <c r="G168" s="7">
        <v>2028</v>
      </c>
      <c r="H168" s="13">
        <v>2029</v>
      </c>
    </row>
    <row r="169" spans="1:8" x14ac:dyDescent="0.25">
      <c r="B169" s="14"/>
      <c r="C169" s="14"/>
      <c r="D169" s="15"/>
      <c r="E169" s="1"/>
      <c r="F169" s="1"/>
      <c r="G169" s="1"/>
      <c r="H169" s="2"/>
    </row>
    <row r="170" spans="1:8" ht="15.75" thickBot="1" x14ac:dyDescent="0.3">
      <c r="A170" t="s">
        <v>18</v>
      </c>
      <c r="B170" s="253">
        <v>992014.72259827808</v>
      </c>
      <c r="C170" s="253">
        <v>1005354.3241665119</v>
      </c>
      <c r="D170" s="254">
        <v>1002309.195737875</v>
      </c>
      <c r="E170" s="255">
        <v>1003213.1213744212</v>
      </c>
      <c r="F170" s="255">
        <v>1001978.8747938008</v>
      </c>
      <c r="G170" s="255">
        <v>1001364.7476799519</v>
      </c>
      <c r="H170" s="256">
        <v>991711.20830020192</v>
      </c>
    </row>
    <row r="171" spans="1:8" x14ac:dyDescent="0.25">
      <c r="A171" t="s">
        <v>25</v>
      </c>
      <c r="B171" s="21"/>
      <c r="C171" s="22"/>
      <c r="D171" s="23"/>
      <c r="E171" s="24"/>
      <c r="F171" s="24"/>
      <c r="G171" s="24"/>
      <c r="H171" s="25"/>
    </row>
    <row r="172" spans="1:8" x14ac:dyDescent="0.25">
      <c r="A172" t="s">
        <v>26</v>
      </c>
      <c r="B172" s="26"/>
      <c r="C172" s="14"/>
      <c r="D172" s="15"/>
      <c r="E172" s="1"/>
      <c r="F172" s="1"/>
      <c r="G172" s="1"/>
      <c r="H172" s="27"/>
    </row>
    <row r="173" spans="1:8" x14ac:dyDescent="0.25">
      <c r="A173" t="s">
        <v>27</v>
      </c>
      <c r="B173" s="26"/>
      <c r="C173" s="14"/>
      <c r="D173" s="15"/>
      <c r="E173" s="1"/>
      <c r="F173" s="1"/>
      <c r="G173" s="1"/>
      <c r="H173" s="27"/>
    </row>
    <row r="174" spans="1:8" ht="15.75" thickBot="1" x14ac:dyDescent="0.3">
      <c r="A174" t="s">
        <v>28</v>
      </c>
      <c r="B174" s="28"/>
      <c r="C174" s="29"/>
      <c r="D174" s="30"/>
      <c r="E174" s="31"/>
      <c r="F174" s="31"/>
      <c r="G174" s="31"/>
      <c r="H174" s="32"/>
    </row>
    <row r="175" spans="1:8" ht="15.75" thickBot="1" x14ac:dyDescent="0.3">
      <c r="A175" t="s">
        <v>29</v>
      </c>
      <c r="B175" s="47">
        <v>45596160.172821499</v>
      </c>
      <c r="C175" s="48">
        <v>44740768.903777637</v>
      </c>
      <c r="D175" s="49">
        <v>44193363.720268257</v>
      </c>
      <c r="E175" s="50">
        <v>44035268.041700169</v>
      </c>
      <c r="F175" s="50">
        <v>43779093.990943611</v>
      </c>
      <c r="G175" s="50">
        <v>43686825.128232859</v>
      </c>
      <c r="H175" s="51">
        <v>43107075.444978729</v>
      </c>
    </row>
    <row r="176" spans="1:8" x14ac:dyDescent="0.25">
      <c r="B176" s="16"/>
      <c r="C176" s="16"/>
      <c r="D176" s="17"/>
      <c r="E176" s="4"/>
      <c r="F176" s="4"/>
      <c r="G176" s="4"/>
      <c r="H176" s="5"/>
    </row>
    <row r="177" spans="1:8" x14ac:dyDescent="0.25">
      <c r="A177" t="s">
        <v>158</v>
      </c>
    </row>
    <row r="179" spans="1:8" x14ac:dyDescent="0.25">
      <c r="B179" s="20" t="s">
        <v>43</v>
      </c>
      <c r="C179" s="1"/>
      <c r="D179" s="1"/>
      <c r="E179" s="1"/>
      <c r="F179" s="1"/>
      <c r="G179" s="1"/>
      <c r="H179" s="1"/>
    </row>
    <row r="181" spans="1:8" ht="15.75" x14ac:dyDescent="0.25">
      <c r="A181" s="96" t="s">
        <v>44</v>
      </c>
      <c r="B181" s="60"/>
      <c r="C181" s="60"/>
      <c r="D181" s="60"/>
      <c r="E181" s="60"/>
      <c r="F181" s="60"/>
      <c r="G181" s="60"/>
      <c r="H181" s="60"/>
    </row>
    <row r="182" spans="1:8" ht="16.5" thickBot="1" x14ac:dyDescent="0.3">
      <c r="A182" s="60"/>
      <c r="B182" s="60"/>
      <c r="C182" s="60"/>
      <c r="D182" s="60"/>
      <c r="E182" s="60"/>
      <c r="F182" s="60"/>
      <c r="G182" s="60"/>
      <c r="H182" s="60"/>
    </row>
    <row r="183" spans="1:8" ht="16.5" thickBot="1" x14ac:dyDescent="0.3">
      <c r="A183" s="61" t="s">
        <v>45</v>
      </c>
      <c r="B183" s="67" t="s">
        <v>17</v>
      </c>
      <c r="C183" s="67" t="s">
        <v>46</v>
      </c>
      <c r="D183" s="233" t="s">
        <v>1</v>
      </c>
      <c r="E183" s="233"/>
      <c r="F183" s="233"/>
      <c r="G183" s="233"/>
      <c r="H183" s="234"/>
    </row>
    <row r="184" spans="1:8" ht="16.5" thickBot="1" x14ac:dyDescent="0.3">
      <c r="A184" s="62" t="s">
        <v>4</v>
      </c>
      <c r="B184" s="68">
        <v>2023</v>
      </c>
      <c r="C184" s="68">
        <v>2024</v>
      </c>
      <c r="D184" s="77">
        <v>2025</v>
      </c>
      <c r="E184" s="77">
        <v>2026</v>
      </c>
      <c r="F184" s="77">
        <v>2027</v>
      </c>
      <c r="G184" s="77">
        <v>2028</v>
      </c>
      <c r="H184" s="83">
        <v>2029</v>
      </c>
    </row>
    <row r="185" spans="1:8" ht="15.75" x14ac:dyDescent="0.25">
      <c r="A185" s="63" t="s">
        <v>0</v>
      </c>
      <c r="B185" s="69">
        <v>4821243887.8479242</v>
      </c>
      <c r="C185" s="74">
        <v>4844831653.7018661</v>
      </c>
      <c r="D185" s="78">
        <v>4854325531.7023363</v>
      </c>
      <c r="E185" s="78">
        <v>4898252483.665494</v>
      </c>
      <c r="F185" s="78">
        <v>4953291539.9986038</v>
      </c>
      <c r="G185" s="78">
        <v>5031104116.7353439</v>
      </c>
      <c r="H185" s="84">
        <v>5082273884.9959249</v>
      </c>
    </row>
    <row r="186" spans="1:8" ht="15.75" x14ac:dyDescent="0.25">
      <c r="A186" s="64" t="s">
        <v>5</v>
      </c>
      <c r="B186" s="70">
        <v>325741866.55240059</v>
      </c>
      <c r="C186" s="75">
        <v>330122110.73115706</v>
      </c>
      <c r="D186" s="79">
        <v>329122200.35115993</v>
      </c>
      <c r="E186" s="79">
        <v>329419016.93801647</v>
      </c>
      <c r="F186" s="79">
        <v>329013734.86326653</v>
      </c>
      <c r="G186" s="79">
        <v>328812077.66221052</v>
      </c>
      <c r="H186" s="85">
        <v>325642203.4005053</v>
      </c>
    </row>
    <row r="187" spans="1:8" ht="15.75" x14ac:dyDescent="0.25">
      <c r="A187" s="64" t="s">
        <v>6</v>
      </c>
      <c r="B187" s="71">
        <v>2389020510.7059927</v>
      </c>
      <c r="C187" s="75">
        <v>2348767691.4757934</v>
      </c>
      <c r="D187" s="79">
        <v>2359467348.7253571</v>
      </c>
      <c r="E187" s="79">
        <v>2382401995.1872473</v>
      </c>
      <c r="F187" s="79">
        <v>2403300153.7515121</v>
      </c>
      <c r="G187" s="79">
        <v>2431810980.9647708</v>
      </c>
      <c r="H187" s="85">
        <v>2428809877.0112529</v>
      </c>
    </row>
    <row r="188" spans="1:8" ht="15.75" x14ac:dyDescent="0.25">
      <c r="A188" s="64" t="s">
        <v>7</v>
      </c>
      <c r="B188" s="71">
        <v>9544666922.9720764</v>
      </c>
      <c r="C188" s="75">
        <v>9525408961.2183952</v>
      </c>
      <c r="D188" s="79">
        <v>9455783264.5099716</v>
      </c>
      <c r="E188" s="79">
        <v>9429244616.1641884</v>
      </c>
      <c r="F188" s="79">
        <v>9404472571.0649433</v>
      </c>
      <c r="G188" s="79">
        <v>9407016795.2820778</v>
      </c>
      <c r="H188" s="85">
        <v>9353363449.2667656</v>
      </c>
    </row>
    <row r="189" spans="1:8" ht="15.75" x14ac:dyDescent="0.25">
      <c r="A189" s="64" t="s">
        <v>8</v>
      </c>
      <c r="B189" s="71">
        <v>4232770555.7275558</v>
      </c>
      <c r="C189" s="75">
        <v>4070278465.4845433</v>
      </c>
      <c r="D189" s="79">
        <v>3999798510.3905344</v>
      </c>
      <c r="E189" s="79">
        <v>3974304072.7288661</v>
      </c>
      <c r="F189" s="79">
        <v>3951432254.3766494</v>
      </c>
      <c r="G189" s="79">
        <v>3950386938.2226014</v>
      </c>
      <c r="H189" s="85">
        <v>3865299093.1041608</v>
      </c>
    </row>
    <row r="190" spans="1:8" ht="15.75" x14ac:dyDescent="0.25">
      <c r="A190" s="64" t="s">
        <v>9</v>
      </c>
      <c r="B190" s="71">
        <v>1770744373.6118245</v>
      </c>
      <c r="C190" s="75">
        <v>1650313574.2721157</v>
      </c>
      <c r="D190" s="79">
        <v>1570920602.7847753</v>
      </c>
      <c r="E190" s="79">
        <v>1560450543.070729</v>
      </c>
      <c r="F190" s="79">
        <v>1510154617.8713722</v>
      </c>
      <c r="G190" s="79">
        <v>1469269909.1098835</v>
      </c>
      <c r="H190" s="85">
        <v>1407240979.2759969</v>
      </c>
    </row>
    <row r="191" spans="1:8" ht="15.75" x14ac:dyDescent="0.25">
      <c r="A191" s="64" t="s">
        <v>10</v>
      </c>
      <c r="B191" s="70">
        <v>117771219.07473782</v>
      </c>
      <c r="C191" s="70">
        <v>118298491.94800411</v>
      </c>
      <c r="D191" s="80">
        <v>118212158.49125397</v>
      </c>
      <c r="E191" s="80">
        <v>118551502.35653578</v>
      </c>
      <c r="F191" s="80">
        <v>118890846.22181763</v>
      </c>
      <c r="G191" s="80">
        <v>119603593.83898431</v>
      </c>
      <c r="H191" s="86">
        <v>119569533.95238131</v>
      </c>
    </row>
    <row r="192" spans="1:8" ht="16.5" thickBot="1" x14ac:dyDescent="0.3">
      <c r="A192" s="65" t="s">
        <v>11</v>
      </c>
      <c r="B192" s="72">
        <v>42090115.886468768</v>
      </c>
      <c r="C192" s="72">
        <v>42205431.27245909</v>
      </c>
      <c r="D192" s="81">
        <v>42090115.886468768</v>
      </c>
      <c r="E192" s="81">
        <v>42090115.886468768</v>
      </c>
      <c r="F192" s="81">
        <v>42090115.886468768</v>
      </c>
      <c r="G192" s="81">
        <v>42205431.27245909</v>
      </c>
      <c r="H192" s="87">
        <v>42090115.886468768</v>
      </c>
    </row>
    <row r="193" spans="1:8" ht="16.5" thickBot="1" x14ac:dyDescent="0.3">
      <c r="A193" s="66" t="s">
        <v>30</v>
      </c>
      <c r="B193" s="73">
        <v>23244049452.378979</v>
      </c>
      <c r="C193" s="76">
        <v>22930226380.10434</v>
      </c>
      <c r="D193" s="82">
        <v>22729719732.841854</v>
      </c>
      <c r="E193" s="82">
        <v>22734714345.997543</v>
      </c>
      <c r="F193" s="82">
        <v>22712645834.03463</v>
      </c>
      <c r="G193" s="82">
        <v>22780209843.088333</v>
      </c>
      <c r="H193" s="88">
        <v>22624289136.893452</v>
      </c>
    </row>
    <row r="195" spans="1:8" ht="15.75" x14ac:dyDescent="0.25">
      <c r="A195" s="96" t="s">
        <v>47</v>
      </c>
      <c r="B195" s="60"/>
      <c r="C195" s="60"/>
      <c r="D195" s="60"/>
      <c r="E195" s="60"/>
      <c r="F195" s="60"/>
      <c r="G195" s="60"/>
      <c r="H195" s="60"/>
    </row>
    <row r="196" spans="1:8" ht="16.5" thickBot="1" x14ac:dyDescent="0.3">
      <c r="A196" s="60"/>
      <c r="B196" s="60"/>
      <c r="C196" s="60"/>
      <c r="D196" s="60"/>
      <c r="E196" s="60"/>
      <c r="F196" s="60"/>
      <c r="G196" s="60"/>
      <c r="H196" s="60"/>
    </row>
    <row r="197" spans="1:8" ht="16.5" thickBot="1" x14ac:dyDescent="0.3">
      <c r="A197" s="61" t="s">
        <v>48</v>
      </c>
      <c r="B197" s="67" t="s">
        <v>17</v>
      </c>
      <c r="C197" s="67" t="s">
        <v>46</v>
      </c>
      <c r="D197" s="233" t="s">
        <v>1</v>
      </c>
      <c r="E197" s="233"/>
      <c r="F197" s="233"/>
      <c r="G197" s="233"/>
      <c r="H197" s="234"/>
    </row>
    <row r="198" spans="1:8" ht="16.5" thickBot="1" x14ac:dyDescent="0.3">
      <c r="A198" s="89" t="s">
        <v>4</v>
      </c>
      <c r="B198" s="68">
        <v>2023</v>
      </c>
      <c r="C198" s="68">
        <v>2024</v>
      </c>
      <c r="D198" s="77">
        <v>2025</v>
      </c>
      <c r="E198" s="77">
        <v>2026</v>
      </c>
      <c r="F198" s="77">
        <v>2027</v>
      </c>
      <c r="G198" s="77">
        <v>2028</v>
      </c>
      <c r="H198" s="83">
        <v>2029</v>
      </c>
    </row>
    <row r="199" spans="1:8" ht="15.75" x14ac:dyDescent="0.25">
      <c r="A199" s="63" t="s">
        <v>0</v>
      </c>
      <c r="B199" s="90"/>
      <c r="C199" s="74"/>
      <c r="D199" s="78"/>
      <c r="E199" s="78"/>
      <c r="F199" s="78"/>
      <c r="G199" s="78"/>
      <c r="H199" s="84"/>
    </row>
    <row r="200" spans="1:8" ht="15.75" x14ac:dyDescent="0.25">
      <c r="A200" s="64" t="s">
        <v>5</v>
      </c>
      <c r="B200" s="69" t="s">
        <v>49</v>
      </c>
      <c r="C200" s="69" t="s">
        <v>49</v>
      </c>
      <c r="D200" s="91" t="s">
        <v>49</v>
      </c>
      <c r="E200" s="91" t="s">
        <v>49</v>
      </c>
      <c r="F200" s="91" t="s">
        <v>49</v>
      </c>
      <c r="G200" s="91" t="s">
        <v>49</v>
      </c>
      <c r="H200" s="92" t="s">
        <v>49</v>
      </c>
    </row>
    <row r="201" spans="1:8" ht="15.75" x14ac:dyDescent="0.25">
      <c r="A201" s="64" t="s">
        <v>19</v>
      </c>
      <c r="B201" s="93" t="s">
        <v>49</v>
      </c>
      <c r="C201" s="131">
        <v>8407023.6514509954</v>
      </c>
      <c r="D201" s="132">
        <v>8442355.0609221999</v>
      </c>
      <c r="E201" s="132">
        <v>8521469.5010912642</v>
      </c>
      <c r="F201" s="132">
        <v>8593370.622260591</v>
      </c>
      <c r="G201" s="132">
        <v>8692634.20500388</v>
      </c>
      <c r="H201" s="133">
        <v>8679213.8565820809</v>
      </c>
    </row>
    <row r="202" spans="1:8" ht="15.75" x14ac:dyDescent="0.25">
      <c r="A202" s="64" t="s">
        <v>7</v>
      </c>
      <c r="B202" s="70">
        <v>23570445.353920043</v>
      </c>
      <c r="C202" s="75">
        <v>23432815.762495141</v>
      </c>
      <c r="D202" s="79">
        <v>23173509.496865749</v>
      </c>
      <c r="E202" s="79">
        <v>23014179.836898081</v>
      </c>
      <c r="F202" s="79">
        <v>22860071.167844627</v>
      </c>
      <c r="G202" s="79">
        <v>22773378.252820645</v>
      </c>
      <c r="H202" s="85">
        <v>22550501.816679396</v>
      </c>
    </row>
    <row r="203" spans="1:8" ht="15.75" x14ac:dyDescent="0.25">
      <c r="A203" s="64" t="s">
        <v>8</v>
      </c>
      <c r="B203" s="70">
        <v>9133534.7985921763</v>
      </c>
      <c r="C203" s="75">
        <v>8786955.6272619721</v>
      </c>
      <c r="D203" s="79">
        <v>8618127.5995364003</v>
      </c>
      <c r="E203" s="79">
        <v>8537778.2147762794</v>
      </c>
      <c r="F203" s="79">
        <v>8462884.3295144532</v>
      </c>
      <c r="G203" s="79">
        <v>8435443.8953118436</v>
      </c>
      <c r="H203" s="85">
        <v>8227625.8868235573</v>
      </c>
    </row>
    <row r="204" spans="1:8" ht="15.75" x14ac:dyDescent="0.25">
      <c r="A204" s="64" t="s">
        <v>9</v>
      </c>
      <c r="B204" s="70">
        <v>4338191.7932188269</v>
      </c>
      <c r="C204" s="75">
        <v>4113973.8625695268</v>
      </c>
      <c r="D204" s="79">
        <v>3959371.5629439061</v>
      </c>
      <c r="E204" s="79">
        <v>3961840.488934549</v>
      </c>
      <c r="F204" s="79">
        <v>3862767.8713239422</v>
      </c>
      <c r="G204" s="79">
        <v>3785368.7750964919</v>
      </c>
      <c r="H204" s="85">
        <v>3649733.8848936921</v>
      </c>
    </row>
    <row r="205" spans="1:8" ht="15.75" x14ac:dyDescent="0.25">
      <c r="A205" s="64" t="s">
        <v>10</v>
      </c>
      <c r="B205" s="70">
        <v>383743.69011111109</v>
      </c>
      <c r="C205" s="70">
        <v>374579.82237714448</v>
      </c>
      <c r="D205" s="80">
        <v>363522.1495074734</v>
      </c>
      <c r="E205" s="80">
        <v>354445.84735874383</v>
      </c>
      <c r="F205" s="80">
        <v>345448.49084214307</v>
      </c>
      <c r="G205" s="80">
        <v>336528.49346957018</v>
      </c>
      <c r="H205" s="86">
        <v>327684.31097986002</v>
      </c>
    </row>
    <row r="206" spans="1:8" ht="16.5" thickBot="1" x14ac:dyDescent="0.3">
      <c r="A206" s="65" t="s">
        <v>50</v>
      </c>
      <c r="B206" s="72" t="s">
        <v>49</v>
      </c>
      <c r="C206" s="72" t="s">
        <v>49</v>
      </c>
      <c r="D206" s="81" t="s">
        <v>49</v>
      </c>
      <c r="E206" s="81" t="s">
        <v>49</v>
      </c>
      <c r="F206" s="81" t="s">
        <v>49</v>
      </c>
      <c r="G206" s="81" t="s">
        <v>49</v>
      </c>
      <c r="H206" s="87" t="s">
        <v>49</v>
      </c>
    </row>
    <row r="207" spans="1:8" ht="16.5" thickBot="1" x14ac:dyDescent="0.3">
      <c r="A207" s="66"/>
      <c r="B207" s="73"/>
      <c r="C207" s="73"/>
      <c r="D207" s="94"/>
      <c r="E207" s="94"/>
      <c r="F207" s="94"/>
      <c r="G207" s="94"/>
      <c r="H207" s="95"/>
    </row>
    <row r="208" spans="1:8" x14ac:dyDescent="0.25">
      <c r="A208" t="s">
        <v>158</v>
      </c>
    </row>
    <row r="210" spans="1:11" x14ac:dyDescent="0.25">
      <c r="B210" s="20" t="s">
        <v>67</v>
      </c>
      <c r="C210" s="1"/>
      <c r="D210" s="1"/>
      <c r="E210" s="1"/>
      <c r="F210" s="1"/>
    </row>
    <row r="211" spans="1:11" x14ac:dyDescent="0.25">
      <c r="B211" s="20"/>
      <c r="C211" s="1"/>
      <c r="D211" s="1"/>
      <c r="E211" s="1"/>
      <c r="F211" s="1"/>
    </row>
    <row r="212" spans="1:11" x14ac:dyDescent="0.25">
      <c r="A212" t="s">
        <v>65</v>
      </c>
      <c r="B212" s="20"/>
      <c r="C212" s="1"/>
      <c r="D212" s="1"/>
      <c r="E212" s="1"/>
      <c r="F212" s="1"/>
    </row>
    <row r="213" spans="1:11" x14ac:dyDescent="0.25">
      <c r="A213" s="8" t="s">
        <v>64</v>
      </c>
    </row>
    <row r="214" spans="1:11" x14ac:dyDescent="0.25">
      <c r="B214" s="121">
        <v>2025</v>
      </c>
      <c r="C214" s="19">
        <v>2026</v>
      </c>
      <c r="D214" s="19">
        <v>2027</v>
      </c>
      <c r="E214" s="19">
        <v>2028</v>
      </c>
      <c r="F214" s="19">
        <v>2029</v>
      </c>
      <c r="G214" s="121">
        <v>2025</v>
      </c>
      <c r="H214" s="19">
        <v>2026</v>
      </c>
      <c r="I214" s="19">
        <v>2027</v>
      </c>
      <c r="J214" s="19">
        <v>2028</v>
      </c>
      <c r="K214" s="19">
        <v>2029</v>
      </c>
    </row>
    <row r="215" spans="1:11" ht="15.75" thickBot="1" x14ac:dyDescent="0.3">
      <c r="B215" s="122" t="s">
        <v>52</v>
      </c>
      <c r="C215" s="98" t="s">
        <v>52</v>
      </c>
      <c r="D215" s="98" t="s">
        <v>52</v>
      </c>
      <c r="E215" s="98" t="s">
        <v>52</v>
      </c>
      <c r="F215" s="98" t="s">
        <v>52</v>
      </c>
      <c r="G215" s="122" t="s">
        <v>53</v>
      </c>
      <c r="H215" s="98" t="s">
        <v>53</v>
      </c>
      <c r="I215" s="98" t="s">
        <v>53</v>
      </c>
      <c r="J215" s="98" t="s">
        <v>53</v>
      </c>
      <c r="K215" s="98" t="s">
        <v>53</v>
      </c>
    </row>
    <row r="216" spans="1:11" ht="15.75" thickBot="1" x14ac:dyDescent="0.3">
      <c r="A216" s="99" t="s">
        <v>54</v>
      </c>
      <c r="B216" s="123" t="s">
        <v>55</v>
      </c>
      <c r="C216" s="101" t="s">
        <v>55</v>
      </c>
      <c r="D216" s="101" t="s">
        <v>55</v>
      </c>
      <c r="E216" s="101" t="s">
        <v>55</v>
      </c>
      <c r="F216" s="102" t="s">
        <v>55</v>
      </c>
      <c r="G216" s="123" t="s">
        <v>56</v>
      </c>
      <c r="H216" s="101" t="s">
        <v>56</v>
      </c>
      <c r="I216" s="101" t="s">
        <v>56</v>
      </c>
      <c r="J216" s="101" t="s">
        <v>56</v>
      </c>
      <c r="K216" s="102" t="s">
        <v>56</v>
      </c>
    </row>
    <row r="217" spans="1:11" x14ac:dyDescent="0.25">
      <c r="A217" s="103" t="s">
        <v>57</v>
      </c>
      <c r="B217" s="124">
        <v>849762.97083105298</v>
      </c>
      <c r="C217" s="105">
        <v>857452.50400224014</v>
      </c>
      <c r="D217" s="105">
        <v>867087.24145771516</v>
      </c>
      <c r="E217" s="105">
        <v>880708.54599199176</v>
      </c>
      <c r="F217" s="106">
        <v>889665.95397995564</v>
      </c>
      <c r="G217" s="124">
        <v>913273.9689949461</v>
      </c>
      <c r="H217" s="105">
        <v>921538.21528482658</v>
      </c>
      <c r="I217" s="105">
        <v>931893.04977188434</v>
      </c>
      <c r="J217" s="105">
        <v>946532.40601818147</v>
      </c>
      <c r="K217" s="106">
        <v>956159.28766151122</v>
      </c>
    </row>
    <row r="218" spans="1:11" x14ac:dyDescent="0.25">
      <c r="A218" s="103" t="s">
        <v>5</v>
      </c>
      <c r="B218" s="125">
        <v>67409.016832339781</v>
      </c>
      <c r="C218" s="111">
        <v>68763.872077221022</v>
      </c>
      <c r="D218" s="111">
        <v>70006.338387031705</v>
      </c>
      <c r="E218" s="111">
        <v>71312.850200975474</v>
      </c>
      <c r="F218" s="112">
        <v>72059.197166706945</v>
      </c>
      <c r="G218" s="125">
        <v>48766.291678299014</v>
      </c>
      <c r="H218" s="111">
        <v>49746.446398817847</v>
      </c>
      <c r="I218" s="111">
        <v>50645.294613966704</v>
      </c>
      <c r="J218" s="111">
        <v>51590.475825530659</v>
      </c>
      <c r="K218" s="112">
        <v>52130.412106081974</v>
      </c>
    </row>
    <row r="219" spans="1:11" x14ac:dyDescent="0.25">
      <c r="A219" s="103" t="s">
        <v>58</v>
      </c>
      <c r="B219" s="125">
        <v>507558.45052819158</v>
      </c>
      <c r="C219" s="111">
        <v>512724.89896399336</v>
      </c>
      <c r="D219" s="111">
        <v>517582.16471686098</v>
      </c>
      <c r="E219" s="111">
        <v>524191.21180135908</v>
      </c>
      <c r="F219" s="112">
        <v>524177.97068472527</v>
      </c>
      <c r="G219" s="125">
        <v>638780.09224835981</v>
      </c>
      <c r="H219" s="111">
        <v>645282.24861081119</v>
      </c>
      <c r="I219" s="111">
        <v>651395.28773460619</v>
      </c>
      <c r="J219" s="111">
        <v>659713.00503773871</v>
      </c>
      <c r="K219" s="112">
        <v>659696.34062855388</v>
      </c>
    </row>
    <row r="220" spans="1:11" x14ac:dyDescent="0.25">
      <c r="A220" s="103" t="s">
        <v>59</v>
      </c>
      <c r="B220" s="125">
        <v>1503929.4427693675</v>
      </c>
      <c r="C220" s="111">
        <v>1494784.6127309974</v>
      </c>
      <c r="D220" s="111">
        <v>1486300.2124396621</v>
      </c>
      <c r="E220" s="111">
        <v>1482446.3758691181</v>
      </c>
      <c r="F220" s="112">
        <v>1470170.7849049366</v>
      </c>
      <c r="G220" s="125">
        <v>1551589.6473659554</v>
      </c>
      <c r="H220" s="111">
        <v>1542155.0135254688</v>
      </c>
      <c r="I220" s="111">
        <v>1533401.7387495567</v>
      </c>
      <c r="J220" s="111">
        <v>1529425.7723541616</v>
      </c>
      <c r="K220" s="112">
        <v>1516761.1623573985</v>
      </c>
    </row>
    <row r="221" spans="1:11" x14ac:dyDescent="0.25">
      <c r="A221" s="103" t="s">
        <v>60</v>
      </c>
      <c r="B221" s="125">
        <v>517675.45517561841</v>
      </c>
      <c r="C221" s="111">
        <v>513259.48960531922</v>
      </c>
      <c r="D221" s="111">
        <v>509279.70458501548</v>
      </c>
      <c r="E221" s="111">
        <v>508239.57243369741</v>
      </c>
      <c r="F221" s="112">
        <v>496472.40685203666</v>
      </c>
      <c r="G221" s="125">
        <v>615797.86488783127</v>
      </c>
      <c r="H221" s="111">
        <v>610544.87840291881</v>
      </c>
      <c r="I221" s="111">
        <v>605810.74798643182</v>
      </c>
      <c r="J221" s="111">
        <v>604573.46475892095</v>
      </c>
      <c r="K221" s="112">
        <v>590575.90051568276</v>
      </c>
    </row>
    <row r="222" spans="1:11" x14ac:dyDescent="0.25">
      <c r="A222" s="103" t="s">
        <v>9</v>
      </c>
      <c r="B222" s="125">
        <v>227103.95810479659</v>
      </c>
      <c r="C222" s="111">
        <v>227427.45663988657</v>
      </c>
      <c r="D222" s="111">
        <v>221967.99780642256</v>
      </c>
      <c r="E222" s="111">
        <v>217782.27031217233</v>
      </c>
      <c r="F222" s="112">
        <v>210298.20684597048</v>
      </c>
      <c r="G222" s="125">
        <v>255328.59713860677</v>
      </c>
      <c r="H222" s="111">
        <v>255692.3002982972</v>
      </c>
      <c r="I222" s="111">
        <v>249554.33609583665</v>
      </c>
      <c r="J222" s="111">
        <v>244848.40345586816</v>
      </c>
      <c r="K222" s="112">
        <v>236434.21533837248</v>
      </c>
    </row>
    <row r="223" spans="1:11" x14ac:dyDescent="0.25">
      <c r="A223" s="103" t="s">
        <v>61</v>
      </c>
      <c r="B223" s="125">
        <v>28110.893620332612</v>
      </c>
      <c r="C223" s="111">
        <v>27409.030021334256</v>
      </c>
      <c r="D223" s="111">
        <v>26713.271228520531</v>
      </c>
      <c r="E223" s="111">
        <v>26023.494559963259</v>
      </c>
      <c r="F223" s="112">
        <v>25339.580599111363</v>
      </c>
      <c r="G223" s="125">
        <v>0</v>
      </c>
      <c r="H223" s="111">
        <v>0</v>
      </c>
      <c r="I223" s="111">
        <v>0</v>
      </c>
      <c r="J223" s="111">
        <v>0</v>
      </c>
      <c r="K223" s="112">
        <v>0</v>
      </c>
    </row>
    <row r="224" spans="1:11" ht="15.75" thickBot="1" x14ac:dyDescent="0.3">
      <c r="A224" s="103" t="s">
        <v>62</v>
      </c>
      <c r="B224" s="126">
        <v>5474.0432092637948</v>
      </c>
      <c r="C224" s="114">
        <v>5474.0432092637948</v>
      </c>
      <c r="D224" s="115">
        <v>5474.0432092637948</v>
      </c>
      <c r="E224" s="115">
        <v>5489.0405879193113</v>
      </c>
      <c r="F224" s="116">
        <v>5474.0432092637948</v>
      </c>
      <c r="G224" s="126">
        <v>4436.717784199458</v>
      </c>
      <c r="H224" s="114">
        <v>4436.717784199458</v>
      </c>
      <c r="I224" s="115">
        <v>4436.717784199458</v>
      </c>
      <c r="J224" s="115">
        <v>4448.8731753890452</v>
      </c>
      <c r="K224" s="116">
        <v>4436.717784199458</v>
      </c>
    </row>
    <row r="225" spans="1:15" ht="15.75" thickBot="1" x14ac:dyDescent="0.3">
      <c r="A225" s="117" t="s">
        <v>63</v>
      </c>
      <c r="B225" s="127">
        <v>3707024.2310709632</v>
      </c>
      <c r="C225" s="128">
        <v>3707295.9072502549</v>
      </c>
      <c r="D225" s="128">
        <v>3704410.9738304918</v>
      </c>
      <c r="E225" s="128">
        <v>3716193.361757197</v>
      </c>
      <c r="F225" s="129">
        <v>3693658.1442427067</v>
      </c>
      <c r="G225" s="127">
        <v>4027973.1800981979</v>
      </c>
      <c r="H225" s="128">
        <v>4029395.82030534</v>
      </c>
      <c r="I225" s="128">
        <v>4027137.1727364813</v>
      </c>
      <c r="J225" s="128">
        <v>4041132.4006257909</v>
      </c>
      <c r="K225" s="129">
        <v>4016194.0363918007</v>
      </c>
    </row>
    <row r="226" spans="1:15" x14ac:dyDescent="0.25">
      <c r="B226" s="130"/>
      <c r="C226" s="111"/>
      <c r="D226" s="111"/>
      <c r="E226" s="111"/>
      <c r="F226" s="111"/>
      <c r="G226" s="130"/>
      <c r="H226" s="111"/>
      <c r="I226" s="111"/>
      <c r="J226" s="111"/>
      <c r="K226" s="111"/>
    </row>
    <row r="227" spans="1:15" x14ac:dyDescent="0.25">
      <c r="B227" s="130"/>
      <c r="C227" s="111"/>
      <c r="D227" s="111"/>
      <c r="E227" s="111"/>
      <c r="F227" s="111"/>
      <c r="G227" s="130"/>
      <c r="H227" s="111"/>
      <c r="I227" s="111"/>
      <c r="J227" s="111"/>
      <c r="K227" s="111"/>
    </row>
    <row r="228" spans="1:15" x14ac:dyDescent="0.25">
      <c r="B228" s="130"/>
      <c r="C228" s="111"/>
      <c r="D228" s="111"/>
      <c r="E228" s="111"/>
      <c r="F228" s="111"/>
      <c r="G228" s="130"/>
      <c r="H228" s="111"/>
      <c r="I228" s="111"/>
      <c r="J228" s="111"/>
      <c r="K228" s="111"/>
    </row>
    <row r="229" spans="1:15" x14ac:dyDescent="0.25">
      <c r="A229" t="s">
        <v>66</v>
      </c>
    </row>
    <row r="230" spans="1:15" x14ac:dyDescent="0.25">
      <c r="A230" s="8" t="s">
        <v>51</v>
      </c>
      <c r="B230" s="97"/>
      <c r="C230" s="97"/>
      <c r="N230" s="1"/>
      <c r="O230" s="6"/>
    </row>
    <row r="231" spans="1:15" x14ac:dyDescent="0.25">
      <c r="B231" s="19">
        <v>2025</v>
      </c>
      <c r="C231" s="19">
        <v>2026</v>
      </c>
      <c r="D231" s="19">
        <v>2027</v>
      </c>
      <c r="E231" s="19">
        <v>2028</v>
      </c>
      <c r="F231" s="19">
        <v>2029</v>
      </c>
      <c r="G231" s="19">
        <v>2025</v>
      </c>
      <c r="H231" s="19">
        <v>2026</v>
      </c>
      <c r="I231" s="19">
        <v>2027</v>
      </c>
      <c r="J231" s="19">
        <v>2028</v>
      </c>
      <c r="K231" s="19">
        <v>2029</v>
      </c>
    </row>
    <row r="232" spans="1:15" ht="15.75" thickBot="1" x14ac:dyDescent="0.3">
      <c r="B232" s="98" t="s">
        <v>52</v>
      </c>
      <c r="C232" s="98" t="s">
        <v>52</v>
      </c>
      <c r="D232" s="98" t="s">
        <v>52</v>
      </c>
      <c r="E232" s="98" t="s">
        <v>52</v>
      </c>
      <c r="F232" s="98" t="s">
        <v>52</v>
      </c>
      <c r="G232" s="98" t="s">
        <v>53</v>
      </c>
      <c r="H232" s="98" t="s">
        <v>53</v>
      </c>
      <c r="I232" s="98" t="s">
        <v>53</v>
      </c>
      <c r="J232" s="98" t="s">
        <v>53</v>
      </c>
      <c r="K232" s="98" t="s">
        <v>53</v>
      </c>
    </row>
    <row r="233" spans="1:15" ht="15.75" thickBot="1" x14ac:dyDescent="0.3">
      <c r="A233" s="99" t="s">
        <v>54</v>
      </c>
      <c r="B233" s="100" t="s">
        <v>55</v>
      </c>
      <c r="C233" s="101" t="s">
        <v>55</v>
      </c>
      <c r="D233" s="101" t="s">
        <v>55</v>
      </c>
      <c r="E233" s="101" t="s">
        <v>55</v>
      </c>
      <c r="F233" s="102" t="s">
        <v>55</v>
      </c>
      <c r="G233" s="100" t="s">
        <v>56</v>
      </c>
      <c r="H233" s="101" t="s">
        <v>56</v>
      </c>
      <c r="I233" s="101" t="s">
        <v>56</v>
      </c>
      <c r="J233" s="101" t="s">
        <v>56</v>
      </c>
      <c r="K233" s="102" t="s">
        <v>56</v>
      </c>
    </row>
    <row r="234" spans="1:15" x14ac:dyDescent="0.25">
      <c r="A234" s="103" t="s">
        <v>57</v>
      </c>
      <c r="B234" s="104">
        <v>849762.97083105298</v>
      </c>
      <c r="C234" s="105">
        <v>857452.50400224014</v>
      </c>
      <c r="D234" s="105">
        <v>867087.24145771516</v>
      </c>
      <c r="E234" s="105">
        <v>880708.54599199176</v>
      </c>
      <c r="F234" s="106">
        <v>889665.95397995564</v>
      </c>
      <c r="G234" s="104">
        <v>913273.9689949461</v>
      </c>
      <c r="H234" s="105">
        <v>921538.21528482658</v>
      </c>
      <c r="I234" s="105">
        <v>931893.04977188434</v>
      </c>
      <c r="J234" s="105">
        <v>946532.40601818147</v>
      </c>
      <c r="K234" s="106">
        <v>956159.28766151122</v>
      </c>
    </row>
    <row r="235" spans="1:15" x14ac:dyDescent="0.25">
      <c r="A235" s="103" t="s">
        <v>5</v>
      </c>
      <c r="B235" s="107">
        <v>64898.204384816185</v>
      </c>
      <c r="C235" s="108">
        <v>64956.732382921669</v>
      </c>
      <c r="D235" s="108">
        <v>64876.816537401166</v>
      </c>
      <c r="E235" s="108">
        <v>64837.052613132786</v>
      </c>
      <c r="F235" s="109">
        <v>64211.998613460892</v>
      </c>
      <c r="G235" s="107">
        <v>46949.872778881137</v>
      </c>
      <c r="H235" s="108">
        <v>46992.214197894224</v>
      </c>
      <c r="I235" s="108">
        <v>46934.399982296578</v>
      </c>
      <c r="J235" s="108">
        <v>46905.633220515017</v>
      </c>
      <c r="K235" s="109">
        <v>46453.444965959978</v>
      </c>
    </row>
    <row r="236" spans="1:15" x14ac:dyDescent="0.25">
      <c r="A236" s="103" t="s">
        <v>58</v>
      </c>
      <c r="B236" s="107">
        <v>506802.86630931927</v>
      </c>
      <c r="C236" s="108">
        <v>511552.18385813129</v>
      </c>
      <c r="D236" s="108">
        <v>515868.47878253442</v>
      </c>
      <c r="E236" s="108">
        <v>521827.36915037635</v>
      </c>
      <c r="F236" s="109">
        <v>521021.73245327518</v>
      </c>
      <c r="G236" s="107">
        <v>637829.16303709277</v>
      </c>
      <c r="H236" s="108">
        <v>643806.34556412941</v>
      </c>
      <c r="I236" s="108">
        <v>649238.55394744407</v>
      </c>
      <c r="J236" s="108">
        <v>656738.02624449029</v>
      </c>
      <c r="K236" s="109">
        <v>655724.10423578881</v>
      </c>
    </row>
    <row r="237" spans="1:15" x14ac:dyDescent="0.25">
      <c r="A237" s="103" t="s">
        <v>59</v>
      </c>
      <c r="B237" s="107">
        <v>1501690.596480686</v>
      </c>
      <c r="C237" s="108">
        <v>1491365.7101208414</v>
      </c>
      <c r="D237" s="108">
        <v>1481379.1546021348</v>
      </c>
      <c r="E237" s="108">
        <v>1475761.2772024849</v>
      </c>
      <c r="F237" s="109">
        <v>1461318.4303658542</v>
      </c>
      <c r="G237" s="107">
        <v>1549279.851025267</v>
      </c>
      <c r="H237" s="108">
        <v>1538627.764344482</v>
      </c>
      <c r="I237" s="108">
        <v>1528324.7303622907</v>
      </c>
      <c r="J237" s="108">
        <v>1522528.8198856548</v>
      </c>
      <c r="K237" s="109">
        <v>1507628.2726971225</v>
      </c>
    </row>
    <row r="238" spans="1:15" x14ac:dyDescent="0.25">
      <c r="A238" s="103" t="s">
        <v>60</v>
      </c>
      <c r="B238" s="107">
        <v>516904.81013164134</v>
      </c>
      <c r="C238" s="108">
        <v>512085.5517725682</v>
      </c>
      <c r="D238" s="108">
        <v>507593.5076372078</v>
      </c>
      <c r="E238" s="108">
        <v>505947.66377291031</v>
      </c>
      <c r="F238" s="109">
        <v>493482.99241838639</v>
      </c>
      <c r="G238" s="107">
        <v>614881.14850129443</v>
      </c>
      <c r="H238" s="108">
        <v>609148.42739545531</v>
      </c>
      <c r="I238" s="108">
        <v>603804.94209036499</v>
      </c>
      <c r="J238" s="108">
        <v>601847.13797305501</v>
      </c>
      <c r="K238" s="109">
        <v>587019.85974322201</v>
      </c>
    </row>
    <row r="239" spans="1:15" x14ac:dyDescent="0.25">
      <c r="A239" s="103" t="s">
        <v>9</v>
      </c>
      <c r="B239" s="107">
        <v>226765.87651713146</v>
      </c>
      <c r="C239" s="108">
        <v>226907.27980738183</v>
      </c>
      <c r="D239" s="108">
        <v>221233.07403655199</v>
      </c>
      <c r="E239" s="108">
        <v>216800.18017482979</v>
      </c>
      <c r="F239" s="109">
        <v>209031.93607998313</v>
      </c>
      <c r="G239" s="107">
        <v>254948.49853434952</v>
      </c>
      <c r="H239" s="108">
        <v>255107.47552458651</v>
      </c>
      <c r="I239" s="108">
        <v>248728.07548492172</v>
      </c>
      <c r="J239" s="108">
        <v>243744.25846815453</v>
      </c>
      <c r="K239" s="109">
        <v>235010.57155437471</v>
      </c>
    </row>
    <row r="240" spans="1:15" x14ac:dyDescent="0.25">
      <c r="A240" s="103" t="s">
        <v>61</v>
      </c>
      <c r="B240" s="110">
        <v>28110.893620332612</v>
      </c>
      <c r="C240" s="111">
        <v>27409.030021334256</v>
      </c>
      <c r="D240" s="111">
        <v>26713.271228520531</v>
      </c>
      <c r="E240" s="111">
        <v>26023.494559963259</v>
      </c>
      <c r="F240" s="112">
        <v>25339.580599111363</v>
      </c>
      <c r="G240" s="110">
        <v>0</v>
      </c>
      <c r="H240" s="111">
        <v>0</v>
      </c>
      <c r="I240" s="111">
        <v>0</v>
      </c>
      <c r="J240" s="111">
        <v>0</v>
      </c>
      <c r="K240" s="112">
        <v>0</v>
      </c>
    </row>
    <row r="241" spans="1:11" ht="15.75" thickBot="1" x14ac:dyDescent="0.3">
      <c r="A241" s="103" t="s">
        <v>62</v>
      </c>
      <c r="B241" s="113">
        <v>5474.0432092637948</v>
      </c>
      <c r="C241" s="114">
        <v>5474.0432092637948</v>
      </c>
      <c r="D241" s="115">
        <v>5474.0432092637948</v>
      </c>
      <c r="E241" s="115">
        <v>5489.0405879193113</v>
      </c>
      <c r="F241" s="116">
        <v>5474.0432092637948</v>
      </c>
      <c r="G241" s="113">
        <v>4436.717784199458</v>
      </c>
      <c r="H241" s="114">
        <v>4436.717784199458</v>
      </c>
      <c r="I241" s="115">
        <v>4436.717784199458</v>
      </c>
      <c r="J241" s="115">
        <v>4448.8731753890452</v>
      </c>
      <c r="K241" s="116">
        <v>4436.717784199458</v>
      </c>
    </row>
    <row r="242" spans="1:11" ht="15.75" thickBot="1" x14ac:dyDescent="0.3">
      <c r="A242" s="117" t="s">
        <v>63</v>
      </c>
      <c r="B242" s="118">
        <v>3700410.261484243</v>
      </c>
      <c r="C242" s="119">
        <v>3697203.0351746823</v>
      </c>
      <c r="D242" s="119">
        <v>3690225.5874913298</v>
      </c>
      <c r="E242" s="119">
        <v>3697394.6240536086</v>
      </c>
      <c r="F242" s="120">
        <v>3669546.6677192906</v>
      </c>
      <c r="G242" s="118">
        <v>4021599.2206560303</v>
      </c>
      <c r="H242" s="119">
        <v>4019657.1600955739</v>
      </c>
      <c r="I242" s="119">
        <v>4013360.4694234021</v>
      </c>
      <c r="J242" s="119">
        <v>4022745.1549854404</v>
      </c>
      <c r="K242" s="120">
        <v>3992432.258642179</v>
      </c>
    </row>
  </sheetData>
  <mergeCells count="24">
    <mergeCell ref="D197:H197"/>
    <mergeCell ref="B152:H152"/>
    <mergeCell ref="D153:H153"/>
    <mergeCell ref="B166:H166"/>
    <mergeCell ref="D167:H167"/>
    <mergeCell ref="D183:H183"/>
    <mergeCell ref="B49:H49"/>
    <mergeCell ref="D50:H50"/>
    <mergeCell ref="B2:H2"/>
    <mergeCell ref="D3:H3"/>
    <mergeCell ref="D17:H17"/>
    <mergeCell ref="D31:H31"/>
    <mergeCell ref="B16:H16"/>
    <mergeCell ref="B30:H30"/>
    <mergeCell ref="B109:H109"/>
    <mergeCell ref="D110:H110"/>
    <mergeCell ref="B123:H123"/>
    <mergeCell ref="D124:H124"/>
    <mergeCell ref="B63:H63"/>
    <mergeCell ref="D64:H64"/>
    <mergeCell ref="B79:H79"/>
    <mergeCell ref="D80:H80"/>
    <mergeCell ref="B93:H93"/>
    <mergeCell ref="D94:H9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8AAA9-C2F8-4BBA-B392-D86EEC0E61DD}">
  <dimension ref="A2:O60"/>
  <sheetViews>
    <sheetView zoomScaleNormal="100" workbookViewId="0">
      <selection activeCell="K45" sqref="K45"/>
    </sheetView>
  </sheetViews>
  <sheetFormatPr defaultRowHeight="15" x14ac:dyDescent="0.25"/>
  <cols>
    <col min="1" max="1" width="132.140625" customWidth="1"/>
    <col min="2" max="2" width="29.85546875" customWidth="1"/>
    <col min="3" max="3" width="18.42578125" customWidth="1"/>
    <col min="4" max="15" width="13.5703125" customWidth="1"/>
  </cols>
  <sheetData>
    <row r="2" spans="2:15" ht="15.75" x14ac:dyDescent="0.25">
      <c r="B2" s="96" t="s">
        <v>128</v>
      </c>
    </row>
    <row r="4" spans="2:15" x14ac:dyDescent="0.25">
      <c r="B4" s="176"/>
      <c r="C4" s="177" t="s">
        <v>108</v>
      </c>
      <c r="D4" s="236" t="s">
        <v>109</v>
      </c>
      <c r="E4" s="237"/>
      <c r="F4" s="238"/>
      <c r="G4" s="236" t="s">
        <v>110</v>
      </c>
      <c r="H4" s="237"/>
      <c r="I4" s="238"/>
      <c r="J4" s="236" t="s">
        <v>111</v>
      </c>
      <c r="K4" s="237"/>
      <c r="L4" s="238"/>
      <c r="M4" s="236" t="s">
        <v>112</v>
      </c>
      <c r="N4" s="237"/>
      <c r="O4" s="238"/>
    </row>
    <row r="5" spans="2:15" ht="30" x14ac:dyDescent="0.25">
      <c r="B5" s="176"/>
      <c r="C5" s="177"/>
      <c r="D5" s="181" t="s">
        <v>113</v>
      </c>
      <c r="E5" s="186" t="s">
        <v>114</v>
      </c>
      <c r="F5" s="186" t="s">
        <v>115</v>
      </c>
      <c r="G5" s="181" t="s">
        <v>113</v>
      </c>
      <c r="H5" s="186" t="s">
        <v>114</v>
      </c>
      <c r="I5" s="186" t="s">
        <v>115</v>
      </c>
      <c r="J5" s="181" t="s">
        <v>113</v>
      </c>
      <c r="K5" s="186" t="s">
        <v>114</v>
      </c>
      <c r="L5" s="186" t="s">
        <v>115</v>
      </c>
      <c r="M5" s="181" t="s">
        <v>113</v>
      </c>
      <c r="N5" s="186" t="s">
        <v>114</v>
      </c>
      <c r="O5" s="186" t="s">
        <v>115</v>
      </c>
    </row>
    <row r="6" spans="2:15" ht="47.25" customHeight="1" x14ac:dyDescent="0.25">
      <c r="B6" s="239" t="s">
        <v>116</v>
      </c>
      <c r="C6" s="178" t="s">
        <v>117</v>
      </c>
      <c r="D6" s="182">
        <v>17273294.170999996</v>
      </c>
      <c r="E6" s="187" t="s">
        <v>49</v>
      </c>
      <c r="F6" s="190" t="s">
        <v>49</v>
      </c>
      <c r="G6" s="182">
        <v>3267564.09</v>
      </c>
      <c r="H6" s="187" t="s">
        <v>49</v>
      </c>
      <c r="I6" s="190" t="s">
        <v>49</v>
      </c>
      <c r="J6" s="182">
        <v>339615.35000000003</v>
      </c>
      <c r="K6" s="187" t="s">
        <v>49</v>
      </c>
      <c r="L6" s="190" t="s">
        <v>49</v>
      </c>
      <c r="M6" s="182">
        <v>33619916</v>
      </c>
      <c r="N6" s="187" t="s">
        <v>49</v>
      </c>
      <c r="O6" s="190" t="s">
        <v>49</v>
      </c>
    </row>
    <row r="7" spans="2:15" ht="47.25" customHeight="1" x14ac:dyDescent="0.25">
      <c r="B7" s="239"/>
      <c r="C7" s="179" t="s">
        <v>118</v>
      </c>
      <c r="D7" s="183">
        <v>14509567.103639996</v>
      </c>
      <c r="E7" s="188">
        <f>D7/D6-1</f>
        <v>-0.16000000000000003</v>
      </c>
      <c r="F7" s="191" t="s">
        <v>49</v>
      </c>
      <c r="G7" s="183">
        <v>2707741.7999999984</v>
      </c>
      <c r="H7" s="188">
        <f>G7/G6-1</f>
        <v>-0.1713271031816247</v>
      </c>
      <c r="I7" s="191" t="s">
        <v>49</v>
      </c>
      <c r="J7" s="183">
        <v>258107.66600000003</v>
      </c>
      <c r="K7" s="188">
        <f>J7/J6-1</f>
        <v>-0.24</v>
      </c>
      <c r="L7" s="191" t="s">
        <v>49</v>
      </c>
      <c r="M7" s="183">
        <v>28576928.599999998</v>
      </c>
      <c r="N7" s="188">
        <f>M7/M6-1</f>
        <v>-0.15000000000000002</v>
      </c>
      <c r="O7" s="191" t="s">
        <v>49</v>
      </c>
    </row>
    <row r="8" spans="2:15" ht="47.25" customHeight="1" x14ac:dyDescent="0.25">
      <c r="B8" s="239"/>
      <c r="C8" s="178" t="s">
        <v>119</v>
      </c>
      <c r="D8" s="183">
        <v>14926877.441681281</v>
      </c>
      <c r="E8" s="187" t="s">
        <v>49</v>
      </c>
      <c r="F8" s="192">
        <f>D8/D7-1</f>
        <v>2.8761046767314946E-2</v>
      </c>
      <c r="G8" s="183">
        <v>2788376.3625202598</v>
      </c>
      <c r="H8" s="187" t="s">
        <v>49</v>
      </c>
      <c r="I8" s="192">
        <f>G8/G7-1</f>
        <v>2.9779265704086511E-2</v>
      </c>
      <c r="J8" s="183">
        <v>259398.20433000001</v>
      </c>
      <c r="K8" s="187" t="s">
        <v>49</v>
      </c>
      <c r="L8" s="192">
        <f>J8/J7-1</f>
        <v>4.9999999999998934E-3</v>
      </c>
      <c r="M8" s="183" t="s">
        <v>49</v>
      </c>
      <c r="N8" s="187" t="s">
        <v>49</v>
      </c>
      <c r="O8" s="192" t="s">
        <v>49</v>
      </c>
    </row>
    <row r="9" spans="2:15" ht="47.25" customHeight="1" x14ac:dyDescent="0.25">
      <c r="B9" s="239"/>
      <c r="C9" s="180" t="s">
        <v>120</v>
      </c>
      <c r="D9" s="184">
        <v>15113765.049127884</v>
      </c>
      <c r="E9" s="189" t="s">
        <v>49</v>
      </c>
      <c r="F9" s="193">
        <f>D9/D7-1</f>
        <v>4.1641348854323468E-2</v>
      </c>
      <c r="G9" s="184">
        <v>3191460.6269208193</v>
      </c>
      <c r="H9" s="189" t="s">
        <v>49</v>
      </c>
      <c r="I9" s="193">
        <f>G9/G7-1</f>
        <v>0.17864289236175357</v>
      </c>
      <c r="J9" s="184">
        <v>382680</v>
      </c>
      <c r="K9" s="189" t="s">
        <v>49</v>
      </c>
      <c r="L9" s="193">
        <f>J9/J7-1</f>
        <v>0.48263709455262727</v>
      </c>
      <c r="M9" s="184">
        <v>34092275.819799997</v>
      </c>
      <c r="N9" s="189" t="s">
        <v>49</v>
      </c>
      <c r="O9" s="193">
        <f>M9/M7-1</f>
        <v>0.19300000000000006</v>
      </c>
    </row>
    <row r="10" spans="2:15" ht="47.25" customHeight="1" x14ac:dyDescent="0.25">
      <c r="B10" s="239" t="s">
        <v>121</v>
      </c>
      <c r="C10" s="178" t="s">
        <v>122</v>
      </c>
      <c r="D10" s="183">
        <v>3139</v>
      </c>
      <c r="E10" s="187" t="s">
        <v>49</v>
      </c>
      <c r="F10" s="190" t="s">
        <v>49</v>
      </c>
      <c r="G10" s="183">
        <v>809.4</v>
      </c>
      <c r="H10" s="187" t="s">
        <v>49</v>
      </c>
      <c r="I10" s="190" t="s">
        <v>49</v>
      </c>
      <c r="J10" s="183">
        <v>57</v>
      </c>
      <c r="K10" s="187" t="s">
        <v>49</v>
      </c>
      <c r="L10" s="190" t="s">
        <v>49</v>
      </c>
      <c r="M10" s="183">
        <v>6955</v>
      </c>
      <c r="N10" s="187" t="s">
        <v>49</v>
      </c>
      <c r="O10" s="190" t="s">
        <v>49</v>
      </c>
    </row>
    <row r="11" spans="2:15" ht="47.25" customHeight="1" x14ac:dyDescent="0.25">
      <c r="B11" s="239"/>
      <c r="C11" s="179" t="s">
        <v>118</v>
      </c>
      <c r="D11" s="185">
        <v>2668.15</v>
      </c>
      <c r="E11" s="188">
        <f>D11/D10-1</f>
        <v>-0.15000000000000002</v>
      </c>
      <c r="F11" s="191" t="s">
        <v>49</v>
      </c>
      <c r="G11" s="185">
        <v>667.8</v>
      </c>
      <c r="H11" s="188">
        <f>G11/G10-1</f>
        <v>-0.17494440326167537</v>
      </c>
      <c r="I11" s="191" t="s">
        <v>49</v>
      </c>
      <c r="J11" s="185">
        <v>48.449999999999996</v>
      </c>
      <c r="K11" s="188">
        <f>J11/J10-1</f>
        <v>-0.15000000000000002</v>
      </c>
      <c r="L11" s="191" t="s">
        <v>49</v>
      </c>
      <c r="M11" s="185">
        <v>6259.5</v>
      </c>
      <c r="N11" s="188">
        <f>M11/M10-1</f>
        <v>-9.9999999999999978E-2</v>
      </c>
      <c r="O11" s="191" t="s">
        <v>49</v>
      </c>
    </row>
    <row r="12" spans="2:15" ht="47.25" customHeight="1" x14ac:dyDescent="0.25">
      <c r="B12" s="239"/>
      <c r="C12" s="178" t="s">
        <v>119</v>
      </c>
      <c r="D12" s="183">
        <v>2668.15</v>
      </c>
      <c r="E12" s="187" t="s">
        <v>49</v>
      </c>
      <c r="F12" s="192">
        <f>D12/D11-1</f>
        <v>0</v>
      </c>
      <c r="G12" s="183">
        <v>671.8</v>
      </c>
      <c r="H12" s="187" t="s">
        <v>49</v>
      </c>
      <c r="I12" s="192">
        <f>G12/G11-1</f>
        <v>5.989817310572132E-3</v>
      </c>
      <c r="J12" s="183">
        <v>49.449999999999996</v>
      </c>
      <c r="K12" s="187" t="s">
        <v>49</v>
      </c>
      <c r="L12" s="192">
        <f>J12/J11-1</f>
        <v>2.063983488132104E-2</v>
      </c>
      <c r="M12" s="183" t="s">
        <v>49</v>
      </c>
      <c r="N12" s="187" t="s">
        <v>49</v>
      </c>
      <c r="O12" s="192" t="s">
        <v>49</v>
      </c>
    </row>
    <row r="13" spans="2:15" ht="47.25" customHeight="1" x14ac:dyDescent="0.25">
      <c r="B13" s="239"/>
      <c r="C13" s="180" t="s">
        <v>120</v>
      </c>
      <c r="D13" s="184">
        <v>2668.15</v>
      </c>
      <c r="E13" s="189" t="s">
        <v>49</v>
      </c>
      <c r="F13" s="193">
        <f>D13/D11-1</f>
        <v>0</v>
      </c>
      <c r="G13" s="184">
        <v>671.8</v>
      </c>
      <c r="H13" s="189" t="s">
        <v>49</v>
      </c>
      <c r="I13" s="193">
        <f>G13/G11-1</f>
        <v>5.989817310572132E-3</v>
      </c>
      <c r="J13" s="184">
        <v>49.449999999999996</v>
      </c>
      <c r="K13" s="189" t="s">
        <v>49</v>
      </c>
      <c r="L13" s="193">
        <f>J13/J11-1</f>
        <v>2.063983488132104E-2</v>
      </c>
      <c r="M13" s="184">
        <v>6991.8615</v>
      </c>
      <c r="N13" s="189" t="s">
        <v>49</v>
      </c>
      <c r="O13" s="193">
        <f>M13/M11-1</f>
        <v>0.11699999999999999</v>
      </c>
    </row>
    <row r="14" spans="2:15" ht="43.5" customHeight="1" x14ac:dyDescent="0.25">
      <c r="B14" s="239" t="s">
        <v>123</v>
      </c>
      <c r="C14" s="178" t="s">
        <v>124</v>
      </c>
      <c r="D14" s="183">
        <v>3036</v>
      </c>
      <c r="E14" s="187" t="s">
        <v>49</v>
      </c>
      <c r="F14" s="190" t="s">
        <v>49</v>
      </c>
      <c r="G14" s="183">
        <v>666.90000000000009</v>
      </c>
      <c r="H14" s="187" t="s">
        <v>49</v>
      </c>
      <c r="I14" s="190" t="s">
        <v>49</v>
      </c>
      <c r="J14" s="183">
        <v>100.9</v>
      </c>
      <c r="K14" s="187" t="s">
        <v>49</v>
      </c>
      <c r="L14" s="190" t="s">
        <v>49</v>
      </c>
      <c r="M14" s="183">
        <v>7031</v>
      </c>
      <c r="N14" s="187" t="s">
        <v>49</v>
      </c>
      <c r="O14" s="190" t="s">
        <v>49</v>
      </c>
    </row>
    <row r="15" spans="2:15" ht="43.5" customHeight="1" x14ac:dyDescent="0.25">
      <c r="B15" s="239"/>
      <c r="C15" s="179" t="s">
        <v>118</v>
      </c>
      <c r="D15" s="183">
        <v>2580.6</v>
      </c>
      <c r="E15" s="188">
        <f>D15/D14-1</f>
        <v>-0.15000000000000002</v>
      </c>
      <c r="F15" s="191" t="s">
        <v>49</v>
      </c>
      <c r="G15" s="183">
        <v>565.80000000000007</v>
      </c>
      <c r="H15" s="188">
        <f>G15/G14-1</f>
        <v>-0.15159694107062527</v>
      </c>
      <c r="I15" s="191" t="s">
        <v>49</v>
      </c>
      <c r="J15" s="183">
        <v>85.765000000000001</v>
      </c>
      <c r="K15" s="188">
        <f>J15/J14-1</f>
        <v>-0.15000000000000002</v>
      </c>
      <c r="L15" s="191" t="s">
        <v>49</v>
      </c>
      <c r="M15" s="183">
        <v>6327.9000000000005</v>
      </c>
      <c r="N15" s="188">
        <f>M15/M14-1</f>
        <v>-9.9999999999999978E-2</v>
      </c>
      <c r="O15" s="191" t="s">
        <v>49</v>
      </c>
    </row>
    <row r="16" spans="2:15" ht="43.5" customHeight="1" x14ac:dyDescent="0.25">
      <c r="B16" s="239"/>
      <c r="C16" s="178" t="s">
        <v>119</v>
      </c>
      <c r="D16" s="183">
        <v>2791.4</v>
      </c>
      <c r="E16" s="187" t="s">
        <v>49</v>
      </c>
      <c r="F16" s="192">
        <f>D16/D15-1</f>
        <v>8.168642951251659E-2</v>
      </c>
      <c r="G16" s="183">
        <v>604.94884608806422</v>
      </c>
      <c r="H16" s="187" t="s">
        <v>49</v>
      </c>
      <c r="I16" s="192">
        <f>G16/G15-1</f>
        <v>6.9192022071516757E-2</v>
      </c>
      <c r="J16" s="183">
        <v>86.765000000000001</v>
      </c>
      <c r="K16" s="187" t="s">
        <v>49</v>
      </c>
      <c r="L16" s="192">
        <f>J16/J15-1</f>
        <v>1.1659767970617407E-2</v>
      </c>
      <c r="M16" s="183" t="s">
        <v>49</v>
      </c>
      <c r="N16" s="187" t="s">
        <v>49</v>
      </c>
      <c r="O16" s="192" t="s">
        <v>49</v>
      </c>
    </row>
    <row r="17" spans="1:15" ht="43.5" customHeight="1" x14ac:dyDescent="0.25">
      <c r="B17" s="239"/>
      <c r="C17" s="180" t="s">
        <v>120</v>
      </c>
      <c r="D17" s="184">
        <v>2825.4</v>
      </c>
      <c r="E17" s="189" t="s">
        <v>49</v>
      </c>
      <c r="F17" s="193">
        <f>D17/D15-1</f>
        <v>9.4861660079051502E-2</v>
      </c>
      <c r="G17" s="184">
        <v>853.79684180958316</v>
      </c>
      <c r="H17" s="189" t="s">
        <v>49</v>
      </c>
      <c r="I17" s="193">
        <f>G17/G15-1</f>
        <v>0.50900820397593338</v>
      </c>
      <c r="J17" s="184">
        <v>115.1139603960396</v>
      </c>
      <c r="K17" s="189" t="s">
        <v>49</v>
      </c>
      <c r="L17" s="193">
        <f>J17/J15-1</f>
        <v>0.34220206839666067</v>
      </c>
      <c r="M17" s="184">
        <v>7068.2643000000007</v>
      </c>
      <c r="N17" s="189" t="s">
        <v>49</v>
      </c>
      <c r="O17" s="193">
        <f>M17/M15-1</f>
        <v>0.11699999999999999</v>
      </c>
    </row>
    <row r="18" spans="1:15" ht="37.5" customHeight="1" x14ac:dyDescent="0.25">
      <c r="B18" s="235" t="s">
        <v>125</v>
      </c>
      <c r="C18" s="178" t="s">
        <v>117</v>
      </c>
      <c r="D18" s="183">
        <v>559374.23630073096</v>
      </c>
      <c r="E18" s="187" t="s">
        <v>49</v>
      </c>
      <c r="F18" s="190" t="s">
        <v>49</v>
      </c>
      <c r="G18" s="183">
        <v>154158.31081081083</v>
      </c>
      <c r="H18" s="187" t="s">
        <v>49</v>
      </c>
      <c r="I18" s="190" t="s">
        <v>49</v>
      </c>
      <c r="J18" s="183">
        <v>28463</v>
      </c>
      <c r="K18" s="187" t="s">
        <v>49</v>
      </c>
      <c r="L18" s="190" t="s">
        <v>49</v>
      </c>
      <c r="M18" s="183">
        <v>3958427.3673</v>
      </c>
      <c r="N18" s="187" t="s">
        <v>49</v>
      </c>
      <c r="O18" s="190" t="s">
        <v>49</v>
      </c>
    </row>
    <row r="19" spans="1:15" ht="37.5" customHeight="1" x14ac:dyDescent="0.25">
      <c r="B19" s="235"/>
      <c r="C19" s="179" t="s">
        <v>118</v>
      </c>
      <c r="D19" s="183">
        <v>389883.84270160954</v>
      </c>
      <c r="E19" s="188">
        <f>D19/D18-1</f>
        <v>-0.30299999999999994</v>
      </c>
      <c r="F19" s="191" t="s">
        <v>49</v>
      </c>
      <c r="G19" s="183">
        <v>107448.34263513515</v>
      </c>
      <c r="H19" s="188">
        <f>G19/G18-1</f>
        <v>-0.30299999999999994</v>
      </c>
      <c r="I19" s="191" t="s">
        <v>49</v>
      </c>
      <c r="J19" s="183">
        <v>19070.21</v>
      </c>
      <c r="K19" s="188">
        <f>J19/J18-1</f>
        <v>-0.33000000000000007</v>
      </c>
      <c r="L19" s="191" t="s">
        <v>49</v>
      </c>
      <c r="M19" s="183">
        <v>3166741.89384</v>
      </c>
      <c r="N19" s="188">
        <f>M19/M18-1</f>
        <v>-0.19999999999999996</v>
      </c>
      <c r="O19" s="191" t="s">
        <v>49</v>
      </c>
    </row>
    <row r="20" spans="1:15" ht="37.5" customHeight="1" x14ac:dyDescent="0.25">
      <c r="B20" s="235"/>
      <c r="C20" s="178" t="s">
        <v>119</v>
      </c>
      <c r="D20" s="183">
        <v>259619.11856781668</v>
      </c>
      <c r="E20" s="187" t="s">
        <v>49</v>
      </c>
      <c r="F20" s="191">
        <f>D20/D19-1</f>
        <v>-0.3341116247114877</v>
      </c>
      <c r="G20" s="183">
        <v>77652.020141862551</v>
      </c>
      <c r="H20" s="187" t="s">
        <v>49</v>
      </c>
      <c r="I20" s="191">
        <f>G20/G19-1</f>
        <v>-0.27730834894729528</v>
      </c>
      <c r="J20" s="183">
        <v>16718.434836941622</v>
      </c>
      <c r="K20" s="187" t="s">
        <v>49</v>
      </c>
      <c r="L20" s="191">
        <f>J20/J19-1</f>
        <v>-0.12332193316478302</v>
      </c>
      <c r="M20" s="183" t="s">
        <v>49</v>
      </c>
      <c r="N20" s="187" t="s">
        <v>49</v>
      </c>
      <c r="O20" s="191" t="s">
        <v>49</v>
      </c>
    </row>
    <row r="21" spans="1:15" ht="37.5" customHeight="1" x14ac:dyDescent="0.25">
      <c r="B21" s="235"/>
      <c r="C21" s="180" t="s">
        <v>120</v>
      </c>
      <c r="D21" s="184">
        <v>223921.28950625658</v>
      </c>
      <c r="E21" s="189" t="s">
        <v>49</v>
      </c>
      <c r="F21" s="194">
        <f>D21/D19-1</f>
        <v>-0.42567178994993482</v>
      </c>
      <c r="G21" s="184">
        <v>3335.4614086417569</v>
      </c>
      <c r="H21" s="189" t="s">
        <v>49</v>
      </c>
      <c r="I21" s="194">
        <f>G21/G19-1</f>
        <v>-0.96895753506437921</v>
      </c>
      <c r="J21" s="184">
        <v>8992.245168186455</v>
      </c>
      <c r="K21" s="189" t="s">
        <v>49</v>
      </c>
      <c r="L21" s="194">
        <f>J21/J19-1</f>
        <v>-0.52846637933266305</v>
      </c>
      <c r="M21" s="184">
        <v>1662539.4942660001</v>
      </c>
      <c r="N21" s="189" t="s">
        <v>49</v>
      </c>
      <c r="O21" s="194">
        <f>M21/M19-1</f>
        <v>-0.47499999999999998</v>
      </c>
    </row>
    <row r="22" spans="1:15" ht="15.75" x14ac:dyDescent="0.25">
      <c r="B22" s="60" t="s">
        <v>126</v>
      </c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</row>
    <row r="23" spans="1:15" ht="15.75" x14ac:dyDescent="0.25">
      <c r="B23" s="60" t="s">
        <v>127</v>
      </c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</row>
    <row r="25" spans="1:15" x14ac:dyDescent="0.25">
      <c r="C25" s="1"/>
      <c r="D25" s="1"/>
      <c r="E25" s="1"/>
      <c r="F25" s="1"/>
      <c r="G25" s="1"/>
      <c r="H25" s="1"/>
    </row>
    <row r="26" spans="1:15" x14ac:dyDescent="0.25">
      <c r="A26" s="20"/>
    </row>
    <row r="27" spans="1:15" ht="21" x14ac:dyDescent="0.35">
      <c r="A27" s="199" t="s">
        <v>139</v>
      </c>
    </row>
    <row r="28" spans="1:15" x14ac:dyDescent="0.25">
      <c r="A28" s="20"/>
    </row>
    <row r="29" spans="1:15" x14ac:dyDescent="0.25">
      <c r="A29" s="200"/>
      <c r="B29" s="200"/>
      <c r="C29" s="200">
        <v>2024</v>
      </c>
      <c r="D29" s="200">
        <v>2025</v>
      </c>
      <c r="E29" s="200">
        <v>2026</v>
      </c>
      <c r="F29" s="200">
        <v>2027</v>
      </c>
      <c r="G29" s="200">
        <v>2028</v>
      </c>
      <c r="H29" s="200">
        <v>2029</v>
      </c>
    </row>
    <row r="30" spans="1:15" x14ac:dyDescent="0.25">
      <c r="A30" s="201" t="s">
        <v>129</v>
      </c>
      <c r="B30" s="200" t="s">
        <v>130</v>
      </c>
      <c r="C30" s="202">
        <f>$I$9*2%</f>
        <v>3.5728578472350716E-3</v>
      </c>
      <c r="D30" s="202">
        <f>C30</f>
        <v>3.5728578472350716E-3</v>
      </c>
      <c r="E30" s="202">
        <f t="shared" ref="E30:H30" si="0">D30</f>
        <v>3.5728578472350716E-3</v>
      </c>
      <c r="F30" s="202">
        <f t="shared" si="0"/>
        <v>3.5728578472350716E-3</v>
      </c>
      <c r="G30" s="202">
        <f t="shared" si="0"/>
        <v>3.5728578472350716E-3</v>
      </c>
      <c r="H30" s="202">
        <f t="shared" si="0"/>
        <v>3.5728578472350716E-3</v>
      </c>
    </row>
    <row r="31" spans="1:15" x14ac:dyDescent="0.25">
      <c r="A31" s="201"/>
      <c r="B31" s="200" t="s">
        <v>149</v>
      </c>
      <c r="C31" s="202">
        <f>C30</f>
        <v>3.5728578472350716E-3</v>
      </c>
      <c r="D31" s="202">
        <f>C31+D30</f>
        <v>7.1457156944701433E-3</v>
      </c>
      <c r="E31" s="202">
        <f t="shared" ref="E31:H31" si="1">D31+E30</f>
        <v>1.0718573541705214E-2</v>
      </c>
      <c r="F31" s="202">
        <f t="shared" si="1"/>
        <v>1.4291431388940287E-2</v>
      </c>
      <c r="G31" s="202">
        <f t="shared" si="1"/>
        <v>1.7864289236175359E-2</v>
      </c>
      <c r="H31" s="202">
        <f t="shared" si="1"/>
        <v>2.1437147083410431E-2</v>
      </c>
    </row>
    <row r="32" spans="1:15" x14ac:dyDescent="0.25">
      <c r="A32" s="203" t="s">
        <v>134</v>
      </c>
      <c r="B32" s="200" t="s">
        <v>151</v>
      </c>
      <c r="C32" s="204">
        <f>$I$13*2%</f>
        <v>1.1979634621144264E-4</v>
      </c>
      <c r="D32" s="204">
        <f t="shared" ref="D32:H36" si="2">C32</f>
        <v>1.1979634621144264E-4</v>
      </c>
      <c r="E32" s="204">
        <f t="shared" si="2"/>
        <v>1.1979634621144264E-4</v>
      </c>
      <c r="F32" s="204">
        <f t="shared" si="2"/>
        <v>1.1979634621144264E-4</v>
      </c>
      <c r="G32" s="204">
        <f t="shared" si="2"/>
        <v>1.1979634621144264E-4</v>
      </c>
      <c r="H32" s="204">
        <f t="shared" si="2"/>
        <v>1.1979634621144264E-4</v>
      </c>
    </row>
    <row r="33" spans="1:8" x14ac:dyDescent="0.25">
      <c r="A33" s="203"/>
      <c r="B33" s="200" t="s">
        <v>150</v>
      </c>
      <c r="C33" s="204">
        <f>C32</f>
        <v>1.1979634621144264E-4</v>
      </c>
      <c r="D33" s="204">
        <f>C33+D32</f>
        <v>2.3959269242288528E-4</v>
      </c>
      <c r="E33" s="204">
        <f t="shared" ref="E33:H33" si="3">D33+E32</f>
        <v>3.5938903863432794E-4</v>
      </c>
      <c r="F33" s="204">
        <f t="shared" si="3"/>
        <v>4.7918538484577057E-4</v>
      </c>
      <c r="G33" s="204">
        <f t="shared" si="3"/>
        <v>5.989817310572132E-4</v>
      </c>
      <c r="H33" s="204">
        <f t="shared" si="3"/>
        <v>7.1877807726865588E-4</v>
      </c>
    </row>
    <row r="34" spans="1:8" x14ac:dyDescent="0.25">
      <c r="A34" s="205"/>
      <c r="B34" s="200" t="s">
        <v>152</v>
      </c>
      <c r="C34" s="202">
        <f>$I$17*2%</f>
        <v>1.0180164079518668E-2</v>
      </c>
      <c r="D34" s="202">
        <f t="shared" si="2"/>
        <v>1.0180164079518668E-2</v>
      </c>
      <c r="E34" s="202">
        <f t="shared" si="2"/>
        <v>1.0180164079518668E-2</v>
      </c>
      <c r="F34" s="202">
        <f t="shared" si="2"/>
        <v>1.0180164079518668E-2</v>
      </c>
      <c r="G34" s="202">
        <f t="shared" si="2"/>
        <v>1.0180164079518668E-2</v>
      </c>
      <c r="H34" s="202">
        <f t="shared" si="2"/>
        <v>1.0180164079518668E-2</v>
      </c>
    </row>
    <row r="35" spans="1:8" x14ac:dyDescent="0.25">
      <c r="A35" s="205"/>
      <c r="B35" s="200" t="s">
        <v>153</v>
      </c>
      <c r="C35" s="202">
        <f>C34</f>
        <v>1.0180164079518668E-2</v>
      </c>
      <c r="D35" s="202">
        <f>C35+D34</f>
        <v>2.0360328159037336E-2</v>
      </c>
      <c r="E35" s="202">
        <f t="shared" ref="E35:H35" si="4">D35+E34</f>
        <v>3.0540492238556004E-2</v>
      </c>
      <c r="F35" s="202">
        <f t="shared" si="4"/>
        <v>4.0720656318074672E-2</v>
      </c>
      <c r="G35" s="202">
        <f t="shared" si="4"/>
        <v>5.090082039759334E-2</v>
      </c>
      <c r="H35" s="202">
        <f t="shared" si="4"/>
        <v>6.1080984477112008E-2</v>
      </c>
    </row>
    <row r="36" spans="1:8" x14ac:dyDescent="0.25">
      <c r="A36" s="205"/>
      <c r="B36" s="200" t="s">
        <v>154</v>
      </c>
      <c r="C36" s="202">
        <f>$I$21*2%</f>
        <v>-1.9379150701287585E-2</v>
      </c>
      <c r="D36" s="202">
        <f t="shared" si="2"/>
        <v>-1.9379150701287585E-2</v>
      </c>
      <c r="E36" s="202">
        <f t="shared" si="2"/>
        <v>-1.9379150701287585E-2</v>
      </c>
      <c r="F36" s="202">
        <f t="shared" si="2"/>
        <v>-1.9379150701287585E-2</v>
      </c>
      <c r="G36" s="202">
        <f t="shared" si="2"/>
        <v>-1.9379150701287585E-2</v>
      </c>
      <c r="H36" s="202">
        <f t="shared" si="2"/>
        <v>-1.9379150701287585E-2</v>
      </c>
    </row>
    <row r="37" spans="1:8" x14ac:dyDescent="0.25">
      <c r="A37" s="205"/>
      <c r="B37" s="200" t="s">
        <v>155</v>
      </c>
      <c r="C37" s="202">
        <f>C36</f>
        <v>-1.9379150701287585E-2</v>
      </c>
      <c r="D37" s="202">
        <f>C37+D36</f>
        <v>-3.875830140257517E-2</v>
      </c>
      <c r="E37" s="202">
        <f t="shared" ref="E37:H37" si="5">D37+E36</f>
        <v>-5.8137452103862758E-2</v>
      </c>
      <c r="F37" s="202">
        <f t="shared" si="5"/>
        <v>-7.7516602805150339E-2</v>
      </c>
      <c r="G37" s="202">
        <f t="shared" si="5"/>
        <v>-9.6895753506437921E-2</v>
      </c>
      <c r="H37" s="202">
        <f t="shared" si="5"/>
        <v>-0.1162749042077255</v>
      </c>
    </row>
    <row r="38" spans="1:8" x14ac:dyDescent="0.25">
      <c r="A38" s="196" t="s">
        <v>138</v>
      </c>
      <c r="B38" s="197"/>
      <c r="C38" s="198"/>
      <c r="D38" s="56"/>
      <c r="E38" s="56"/>
      <c r="F38" s="56"/>
      <c r="G38" s="56"/>
      <c r="H38" s="56"/>
    </row>
    <row r="39" spans="1:8" x14ac:dyDescent="0.25">
      <c r="A39" s="196" t="s">
        <v>136</v>
      </c>
      <c r="B39" s="197" t="s">
        <v>130</v>
      </c>
      <c r="C39" s="198">
        <f>AVERAGE(F9,I9)*'M2-CCMBC-3-1'!$I$8/SUM('M2-CCMBC-3-1'!$I$8,'M2-CCMBC-3-1'!$I$7,'M2-CCMBC-3-1'!$I$9)</f>
        <v>7.9417440792822799E-2</v>
      </c>
      <c r="D39" s="56"/>
      <c r="E39" s="56"/>
      <c r="F39" s="56"/>
      <c r="G39" s="56"/>
      <c r="H39" s="56"/>
    </row>
    <row r="40" spans="1:8" x14ac:dyDescent="0.25">
      <c r="A40" s="196"/>
      <c r="B40" s="197" t="s">
        <v>131</v>
      </c>
      <c r="C40" s="198">
        <f>AVERAGE(F13,I13)*'M2-CCMBC-3-1'!$I$8/SUM('M2-CCMBC-3-1'!$I$8,'M2-CCMBC-3-1'!$I$7,'M2-CCMBC-3-1'!$I$9)</f>
        <v>2.159464331157383E-3</v>
      </c>
      <c r="D40" s="56"/>
      <c r="E40" s="56"/>
      <c r="F40" s="56"/>
      <c r="G40" s="56"/>
      <c r="H40" s="56"/>
    </row>
    <row r="41" spans="1:8" x14ac:dyDescent="0.25">
      <c r="A41" s="196"/>
      <c r="B41" s="197" t="s">
        <v>132</v>
      </c>
      <c r="C41" s="198">
        <f>AVERAGE(F17,I17)*'M2-CCMBC-3-1'!$I$8/SUM('M2-CCMBC-3-1'!$I$8,'M2-CCMBC-3-1'!$I$7,'M2-CCMBC-3-1'!$I$9)</f>
        <v>0.21770871538702066</v>
      </c>
      <c r="D41" s="56"/>
      <c r="E41" s="56"/>
      <c r="F41" s="56"/>
      <c r="G41" s="56"/>
      <c r="H41" s="56"/>
    </row>
    <row r="42" spans="1:8" x14ac:dyDescent="0.25">
      <c r="A42" s="196"/>
      <c r="B42" s="197" t="s">
        <v>133</v>
      </c>
      <c r="C42" s="198">
        <f>AVERAGE(F21,I21)*'M2-CCMBC-3-1'!$I$8/SUM('M2-CCMBC-3-1'!$I$8,'M2-CCMBC-3-1'!$I$7,'M2-CCMBC-3-1'!$I$9)</f>
        <v>-0.50279534857246633</v>
      </c>
      <c r="D42" s="56"/>
      <c r="E42" s="56"/>
      <c r="F42" s="56"/>
      <c r="G42" s="56"/>
      <c r="H42" s="56"/>
    </row>
    <row r="43" spans="1:8" x14ac:dyDescent="0.25">
      <c r="A43" s="196" t="s">
        <v>87</v>
      </c>
      <c r="B43" s="197" t="s">
        <v>130</v>
      </c>
      <c r="C43" s="198">
        <f>L9*'M2-CCMBC-3-1'!$I$7/SUM('M2-CCMBC-3-1'!$I$8,'M2-CCMBC-3-1'!$I$7,'M2-CCMBC-3-1'!$I$9)</f>
        <v>3.4016511035399495E-2</v>
      </c>
      <c r="D43" s="56"/>
      <c r="E43" s="56"/>
      <c r="F43" s="56"/>
      <c r="G43" s="56"/>
      <c r="H43" s="56"/>
    </row>
    <row r="44" spans="1:8" x14ac:dyDescent="0.25">
      <c r="A44" s="196"/>
      <c r="B44" s="197" t="s">
        <v>131</v>
      </c>
      <c r="C44" s="198">
        <f>L13*'M2-CCMBC-3-1'!$I$7/SUM('M2-CCMBC-3-1'!$I$8,'M2-CCMBC-3-1'!$I$7,'M2-CCMBC-3-1'!$I$9)</f>
        <v>1.4547061942266923E-3</v>
      </c>
      <c r="D44" s="56"/>
      <c r="E44" s="56"/>
      <c r="F44" s="56"/>
      <c r="G44" s="56"/>
      <c r="H44" s="56"/>
    </row>
    <row r="45" spans="1:8" x14ac:dyDescent="0.25">
      <c r="A45" s="196"/>
      <c r="B45" s="197" t="s">
        <v>132</v>
      </c>
      <c r="C45" s="198">
        <f>L17*'M2-CCMBC-3-1'!$I$7/SUM('M2-CCMBC-3-1'!$I$8,'M2-CCMBC-3-1'!$I$7,'M2-CCMBC-3-1'!$I$9)</f>
        <v>2.4118578052400915E-2</v>
      </c>
      <c r="D45" s="56"/>
      <c r="E45" s="56"/>
      <c r="F45" s="56"/>
      <c r="G45" s="56"/>
      <c r="H45" s="56"/>
    </row>
    <row r="46" spans="1:8" x14ac:dyDescent="0.25">
      <c r="A46" s="196"/>
      <c r="B46" s="197" t="s">
        <v>133</v>
      </c>
      <c r="C46" s="198">
        <f>L21*'M2-CCMBC-3-1'!$I$7/SUM('M2-CCMBC-3-1'!$I$8,'M2-CCMBC-3-1'!$I$7,'M2-CCMBC-3-1'!$I$9)</f>
        <v>-3.7246582633832272E-2</v>
      </c>
      <c r="D46" s="56"/>
      <c r="E46" s="56"/>
      <c r="F46" s="56"/>
      <c r="G46" s="56"/>
      <c r="H46" s="56"/>
    </row>
    <row r="47" spans="1:8" x14ac:dyDescent="0.25">
      <c r="A47" s="196" t="s">
        <v>94</v>
      </c>
      <c r="B47" s="197" t="s">
        <v>130</v>
      </c>
      <c r="C47" s="198">
        <f>O9*'M2-CCMBC-3-1'!$I$9/SUM('M2-CCMBC-3-1'!$I$8,'M2-CCMBC-3-1'!$I$7,'M2-CCMBC-3-1'!$I$9)</f>
        <v>4.0235548530241957E-2</v>
      </c>
      <c r="D47" s="56"/>
      <c r="E47" s="56"/>
      <c r="F47" s="56"/>
      <c r="G47" s="56"/>
      <c r="H47" s="56"/>
    </row>
    <row r="48" spans="1:8" x14ac:dyDescent="0.25">
      <c r="A48" s="196"/>
      <c r="B48" s="197" t="s">
        <v>131</v>
      </c>
      <c r="C48" s="198">
        <f>O13*'M2-CCMBC-3-1'!$I$9/SUM('M2-CCMBC-3-1'!$I$8,'M2-CCMBC-3-1'!$I$7,'M2-CCMBC-3-1'!$I$9)</f>
        <v>2.4391498331804699E-2</v>
      </c>
      <c r="D48" s="56"/>
      <c r="E48" s="56"/>
      <c r="F48" s="56"/>
      <c r="G48" s="56"/>
      <c r="H48" s="56"/>
    </row>
    <row r="49" spans="1:8" x14ac:dyDescent="0.25">
      <c r="A49" s="196"/>
      <c r="B49" s="197" t="s">
        <v>132</v>
      </c>
      <c r="C49" s="198">
        <f>O17*'M2-CCMBC-3-1'!$I$9/SUM('M2-CCMBC-3-1'!$I$8,'M2-CCMBC-3-1'!$I$7,'M2-CCMBC-3-1'!$I$9)</f>
        <v>2.4391498331804699E-2</v>
      </c>
      <c r="D49" s="56"/>
      <c r="E49" s="56"/>
      <c r="F49" s="56"/>
      <c r="G49" s="56"/>
      <c r="H49" s="56"/>
    </row>
    <row r="50" spans="1:8" x14ac:dyDescent="0.25">
      <c r="A50" s="196"/>
      <c r="B50" s="197" t="s">
        <v>133</v>
      </c>
      <c r="C50" s="198">
        <f>O21*'M2-CCMBC-3-1'!$I$9/SUM('M2-CCMBC-3-1'!$I$8,'M2-CCMBC-3-1'!$I$7,'M2-CCMBC-3-1'!$I$9)</f>
        <v>-9.9025313740232754E-2</v>
      </c>
      <c r="D50" s="56"/>
      <c r="E50" s="56"/>
      <c r="F50" s="56"/>
      <c r="G50" s="56"/>
      <c r="H50" s="56"/>
    </row>
    <row r="51" spans="1:8" x14ac:dyDescent="0.25">
      <c r="A51" s="20"/>
      <c r="C51" s="56"/>
      <c r="D51" s="56"/>
      <c r="E51" s="56"/>
      <c r="F51" s="56"/>
      <c r="G51" s="56"/>
      <c r="H51" s="56"/>
    </row>
    <row r="52" spans="1:8" x14ac:dyDescent="0.25">
      <c r="A52" s="205" t="s">
        <v>137</v>
      </c>
      <c r="B52" s="200" t="s">
        <v>130</v>
      </c>
      <c r="C52" s="202">
        <f>(C39+C43+C47)*2%*$B$60</f>
        <v>2.8951253447386206E-3</v>
      </c>
      <c r="D52" s="206">
        <f>C52</f>
        <v>2.8951253447386206E-3</v>
      </c>
      <c r="E52" s="206">
        <f t="shared" ref="E52:H52" si="6">D52</f>
        <v>2.8951253447386206E-3</v>
      </c>
      <c r="F52" s="206">
        <f t="shared" si="6"/>
        <v>2.8951253447386206E-3</v>
      </c>
      <c r="G52" s="206">
        <f t="shared" si="6"/>
        <v>2.8951253447386206E-3</v>
      </c>
      <c r="H52" s="206">
        <f t="shared" si="6"/>
        <v>2.8951253447386206E-3</v>
      </c>
    </row>
    <row r="53" spans="1:8" ht="30" x14ac:dyDescent="0.25">
      <c r="A53" s="207" t="s">
        <v>135</v>
      </c>
      <c r="B53" s="200" t="s">
        <v>149</v>
      </c>
      <c r="C53" s="202">
        <f>C52</f>
        <v>2.8951253447386206E-3</v>
      </c>
      <c r="D53" s="206">
        <f>C53+D52</f>
        <v>5.7902506894772412E-3</v>
      </c>
      <c r="E53" s="206">
        <f t="shared" ref="E53:H53" si="7">D53+E52</f>
        <v>8.6853760342158609E-3</v>
      </c>
      <c r="F53" s="206">
        <f t="shared" si="7"/>
        <v>1.1580501378954482E-2</v>
      </c>
      <c r="G53" s="206">
        <f t="shared" si="7"/>
        <v>1.4475626723693104E-2</v>
      </c>
      <c r="H53" s="206">
        <f t="shared" si="7"/>
        <v>1.7370752068431725E-2</v>
      </c>
    </row>
    <row r="54" spans="1:8" x14ac:dyDescent="0.25">
      <c r="A54" s="200"/>
      <c r="B54" s="200" t="s">
        <v>151</v>
      </c>
      <c r="C54" s="202">
        <f>(C40+C44+C48)*2%*$B$60</f>
        <v>5.2762533564350419E-4</v>
      </c>
      <c r="D54" s="206">
        <f t="shared" ref="D54:H58" si="8">C54</f>
        <v>5.2762533564350419E-4</v>
      </c>
      <c r="E54" s="206">
        <f t="shared" si="8"/>
        <v>5.2762533564350419E-4</v>
      </c>
      <c r="F54" s="206">
        <f t="shared" si="8"/>
        <v>5.2762533564350419E-4</v>
      </c>
      <c r="G54" s="206">
        <f t="shared" si="8"/>
        <v>5.2762533564350419E-4</v>
      </c>
      <c r="H54" s="206">
        <f t="shared" si="8"/>
        <v>5.2762533564350419E-4</v>
      </c>
    </row>
    <row r="55" spans="1:8" x14ac:dyDescent="0.25">
      <c r="A55" s="200"/>
      <c r="B55" s="200" t="s">
        <v>150</v>
      </c>
      <c r="C55" s="202">
        <f>C54</f>
        <v>5.2762533564350419E-4</v>
      </c>
      <c r="D55" s="206">
        <f>C55+D54</f>
        <v>1.0552506712870084E-3</v>
      </c>
      <c r="E55" s="206">
        <f t="shared" ref="E55:H55" si="9">D55+E54</f>
        <v>1.5828760069305126E-3</v>
      </c>
      <c r="F55" s="206">
        <f t="shared" si="9"/>
        <v>2.1105013425740168E-3</v>
      </c>
      <c r="G55" s="206">
        <f t="shared" si="9"/>
        <v>2.638126678217521E-3</v>
      </c>
      <c r="H55" s="206">
        <f t="shared" si="9"/>
        <v>3.1657520138610252E-3</v>
      </c>
    </row>
    <row r="56" spans="1:8" x14ac:dyDescent="0.25">
      <c r="A56" s="205"/>
      <c r="B56" s="200" t="s">
        <v>152</v>
      </c>
      <c r="C56" s="202">
        <f>(C41+C45+C49)*2%*$B$60</f>
        <v>5.0155481048918338E-3</v>
      </c>
      <c r="D56" s="206">
        <f t="shared" si="8"/>
        <v>5.0155481048918338E-3</v>
      </c>
      <c r="E56" s="206">
        <f t="shared" si="8"/>
        <v>5.0155481048918338E-3</v>
      </c>
      <c r="F56" s="206">
        <f t="shared" si="8"/>
        <v>5.0155481048918338E-3</v>
      </c>
      <c r="G56" s="206">
        <f t="shared" si="8"/>
        <v>5.0155481048918338E-3</v>
      </c>
      <c r="H56" s="206">
        <f t="shared" si="8"/>
        <v>5.0155481048918338E-3</v>
      </c>
    </row>
    <row r="57" spans="1:8" x14ac:dyDescent="0.25">
      <c r="A57" s="205"/>
      <c r="B57" s="200" t="s">
        <v>153</v>
      </c>
      <c r="C57" s="202">
        <f>C56</f>
        <v>5.0155481048918338E-3</v>
      </c>
      <c r="D57" s="206">
        <f>C57+D56</f>
        <v>1.0031096209783668E-2</v>
      </c>
      <c r="E57" s="206">
        <f t="shared" ref="E57:H57" si="10">D57+E56</f>
        <v>1.5046644314675502E-2</v>
      </c>
      <c r="F57" s="206">
        <f t="shared" si="10"/>
        <v>2.0062192419567335E-2</v>
      </c>
      <c r="G57" s="206">
        <f t="shared" si="10"/>
        <v>2.5077740524459168E-2</v>
      </c>
      <c r="H57" s="206">
        <f t="shared" si="10"/>
        <v>3.0093288629351001E-2</v>
      </c>
    </row>
    <row r="58" spans="1:8" x14ac:dyDescent="0.25">
      <c r="A58" s="205"/>
      <c r="B58" s="200" t="s">
        <v>154</v>
      </c>
      <c r="C58" s="202">
        <f>(C42+C46+C50)*2%*$B$60</f>
        <v>-1.2039993450366398E-2</v>
      </c>
      <c r="D58" s="206">
        <f t="shared" si="8"/>
        <v>-1.2039993450366398E-2</v>
      </c>
      <c r="E58" s="206">
        <f t="shared" si="8"/>
        <v>-1.2039993450366398E-2</v>
      </c>
      <c r="F58" s="206">
        <f t="shared" si="8"/>
        <v>-1.2039993450366398E-2</v>
      </c>
      <c r="G58" s="206">
        <f t="shared" si="8"/>
        <v>-1.2039993450366398E-2</v>
      </c>
      <c r="H58" s="206">
        <f t="shared" si="8"/>
        <v>-1.2039993450366398E-2</v>
      </c>
    </row>
    <row r="59" spans="1:8" x14ac:dyDescent="0.25">
      <c r="A59" s="205"/>
      <c r="B59" s="200" t="s">
        <v>155</v>
      </c>
      <c r="C59" s="202">
        <f>C58</f>
        <v>-1.2039993450366398E-2</v>
      </c>
      <c r="D59" s="206">
        <f>C59+D58</f>
        <v>-2.4079986900732795E-2</v>
      </c>
      <c r="E59" s="206">
        <f t="shared" ref="E59:H59" si="11">D59+E58</f>
        <v>-3.6119980351099194E-2</v>
      </c>
      <c r="F59" s="206">
        <f t="shared" si="11"/>
        <v>-4.815997380146559E-2</v>
      </c>
      <c r="G59" s="206">
        <f t="shared" si="11"/>
        <v>-6.0199967251831986E-2</v>
      </c>
      <c r="H59" s="206">
        <f t="shared" si="11"/>
        <v>-7.2239960702198389E-2</v>
      </c>
    </row>
    <row r="60" spans="1:8" x14ac:dyDescent="0.25">
      <c r="A60" s="200" t="s">
        <v>159</v>
      </c>
      <c r="B60" s="208">
        <v>0.94199738334060179</v>
      </c>
      <c r="C60" s="200" t="s">
        <v>39</v>
      </c>
      <c r="D60" s="200"/>
      <c r="E60" s="200"/>
      <c r="F60" s="200"/>
      <c r="G60" s="200"/>
      <c r="H60" s="200"/>
    </row>
  </sheetData>
  <mergeCells count="8">
    <mergeCell ref="B18:B21"/>
    <mergeCell ref="D4:F4"/>
    <mergeCell ref="G4:I4"/>
    <mergeCell ref="J4:L4"/>
    <mergeCell ref="M4:O4"/>
    <mergeCell ref="B6:B9"/>
    <mergeCell ref="B10:B13"/>
    <mergeCell ref="B14:B17"/>
  </mergeCells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53516-AF52-4568-9CEC-BA6CD524CF50}">
  <dimension ref="A2:O145"/>
  <sheetViews>
    <sheetView tabSelected="1" topLeftCell="A40" workbookViewId="0">
      <selection activeCell="K71" sqref="K71"/>
    </sheetView>
  </sheetViews>
  <sheetFormatPr defaultRowHeight="15" x14ac:dyDescent="0.25"/>
  <cols>
    <col min="1" max="1" width="38.28515625" customWidth="1"/>
    <col min="2" max="3" width="17.140625" customWidth="1"/>
    <col min="4" max="6" width="19.28515625" customWidth="1"/>
    <col min="7" max="11" width="20" customWidth="1"/>
  </cols>
  <sheetData>
    <row r="2" spans="1:8" ht="21" x14ac:dyDescent="0.35">
      <c r="A2" s="199" t="s">
        <v>140</v>
      </c>
      <c r="C2" s="1"/>
      <c r="D2" s="1"/>
      <c r="E2" s="1"/>
      <c r="F2" s="1"/>
      <c r="G2" s="1"/>
      <c r="H2" s="1"/>
    </row>
    <row r="4" spans="1:8" ht="15.75" x14ac:dyDescent="0.25">
      <c r="A4" s="96" t="s">
        <v>44</v>
      </c>
      <c r="B4" s="60"/>
      <c r="C4" s="60"/>
      <c r="D4" s="60"/>
      <c r="E4" s="60"/>
      <c r="F4" s="60"/>
      <c r="G4" s="60"/>
      <c r="H4" s="60"/>
    </row>
    <row r="5" spans="1:8" ht="16.5" thickBot="1" x14ac:dyDescent="0.3">
      <c r="A5" s="60"/>
      <c r="B5" s="60"/>
      <c r="C5" s="60"/>
      <c r="D5" s="60"/>
      <c r="E5" s="60"/>
      <c r="F5" s="60"/>
      <c r="G5" s="60"/>
      <c r="H5" s="60"/>
    </row>
    <row r="6" spans="1:8" ht="16.5" thickBot="1" x14ac:dyDescent="0.3">
      <c r="A6" s="61" t="s">
        <v>45</v>
      </c>
      <c r="B6" s="67" t="s">
        <v>17</v>
      </c>
      <c r="C6" s="67" t="s">
        <v>46</v>
      </c>
      <c r="D6" s="233" t="s">
        <v>1</v>
      </c>
      <c r="E6" s="233"/>
      <c r="F6" s="233"/>
      <c r="G6" s="233"/>
      <c r="H6" s="234"/>
    </row>
    <row r="7" spans="1:8" ht="16.5" thickBot="1" x14ac:dyDescent="0.3">
      <c r="A7" s="62" t="s">
        <v>4</v>
      </c>
      <c r="B7" s="68">
        <v>2023</v>
      </c>
      <c r="C7" s="68">
        <v>2024</v>
      </c>
      <c r="D7" s="77">
        <v>2025</v>
      </c>
      <c r="E7" s="77">
        <v>2026</v>
      </c>
      <c r="F7" s="77">
        <v>2027</v>
      </c>
      <c r="G7" s="77">
        <v>2028</v>
      </c>
      <c r="H7" s="83">
        <v>2029</v>
      </c>
    </row>
    <row r="8" spans="1:8" ht="15.75" x14ac:dyDescent="0.25">
      <c r="A8" s="63" t="s">
        <v>0</v>
      </c>
      <c r="B8" s="69">
        <v>4821243887.8479242</v>
      </c>
      <c r="C8" s="74">
        <v>4844831653.7018661</v>
      </c>
      <c r="D8" s="78">
        <v>4854325531.7023363</v>
      </c>
      <c r="E8" s="78">
        <v>4898252483.665494</v>
      </c>
      <c r="F8" s="78">
        <v>4953291539.9986038</v>
      </c>
      <c r="G8" s="78">
        <v>5031104116.7353439</v>
      </c>
      <c r="H8" s="84">
        <v>5082273884.9959249</v>
      </c>
    </row>
    <row r="9" spans="1:8" ht="15.75" x14ac:dyDescent="0.25">
      <c r="A9" s="64" t="s">
        <v>5</v>
      </c>
      <c r="B9" s="70">
        <v>325741866.55240059</v>
      </c>
      <c r="C9" s="75">
        <v>330122110.73115706</v>
      </c>
      <c r="D9" s="79">
        <v>329122200.35115993</v>
      </c>
      <c r="E9" s="79">
        <v>329419016.93801647</v>
      </c>
      <c r="F9" s="79">
        <v>329013734.86326653</v>
      </c>
      <c r="G9" s="79">
        <v>328812077.66221052</v>
      </c>
      <c r="H9" s="85">
        <v>325642203.4005053</v>
      </c>
    </row>
    <row r="10" spans="1:8" ht="15.75" x14ac:dyDescent="0.25">
      <c r="A10" s="64" t="s">
        <v>6</v>
      </c>
      <c r="B10" s="71">
        <v>2389020510.7059927</v>
      </c>
      <c r="C10" s="75">
        <v>2348767691.4757934</v>
      </c>
      <c r="D10" s="79">
        <v>2359467348.7253571</v>
      </c>
      <c r="E10" s="79">
        <v>2382401995.1872473</v>
      </c>
      <c r="F10" s="79">
        <v>2403300153.7515121</v>
      </c>
      <c r="G10" s="79">
        <v>2431810980.9647708</v>
      </c>
      <c r="H10" s="85">
        <v>2428809877.0112529</v>
      </c>
    </row>
    <row r="11" spans="1:8" ht="15.75" x14ac:dyDescent="0.25">
      <c r="A11" s="64" t="s">
        <v>7</v>
      </c>
      <c r="B11" s="71">
        <v>9544666922.9720764</v>
      </c>
      <c r="C11" s="75">
        <v>9525408961.2183952</v>
      </c>
      <c r="D11" s="79">
        <v>9455783264.5099716</v>
      </c>
      <c r="E11" s="79">
        <v>9429244616.1641884</v>
      </c>
      <c r="F11" s="79">
        <v>9404472571.0649433</v>
      </c>
      <c r="G11" s="79">
        <v>9407016795.2820778</v>
      </c>
      <c r="H11" s="85">
        <v>9353363449.2667656</v>
      </c>
    </row>
    <row r="12" spans="1:8" ht="15.75" x14ac:dyDescent="0.25">
      <c r="A12" s="64" t="s">
        <v>8</v>
      </c>
      <c r="B12" s="71">
        <v>4232770555.7275558</v>
      </c>
      <c r="C12" s="75">
        <v>4070278465.4845433</v>
      </c>
      <c r="D12" s="79">
        <v>3999798510.3905344</v>
      </c>
      <c r="E12" s="79">
        <v>3974304072.7288661</v>
      </c>
      <c r="F12" s="79">
        <v>3951432254.3766494</v>
      </c>
      <c r="G12" s="79">
        <v>3950386938.2226014</v>
      </c>
      <c r="H12" s="85">
        <v>3865299093.1041608</v>
      </c>
    </row>
    <row r="13" spans="1:8" ht="15.75" x14ac:dyDescent="0.25">
      <c r="A13" s="64" t="s">
        <v>9</v>
      </c>
      <c r="B13" s="71">
        <v>1770744373.6118245</v>
      </c>
      <c r="C13" s="75">
        <v>1650313574.2721157</v>
      </c>
      <c r="D13" s="79">
        <v>1570920602.7847753</v>
      </c>
      <c r="E13" s="79">
        <v>1560450543.070729</v>
      </c>
      <c r="F13" s="79">
        <v>1510154617.8713722</v>
      </c>
      <c r="G13" s="79">
        <v>1469269909.1098835</v>
      </c>
      <c r="H13" s="85">
        <v>1407240979.2759969</v>
      </c>
    </row>
    <row r="14" spans="1:8" ht="15.75" x14ac:dyDescent="0.25">
      <c r="A14" s="64" t="s">
        <v>10</v>
      </c>
      <c r="B14" s="70">
        <v>117771219.07473782</v>
      </c>
      <c r="C14" s="70">
        <v>118298491.94800411</v>
      </c>
      <c r="D14" s="80">
        <v>118212158.49125397</v>
      </c>
      <c r="E14" s="80">
        <v>118551502.35653578</v>
      </c>
      <c r="F14" s="80">
        <v>118890846.22181763</v>
      </c>
      <c r="G14" s="80">
        <v>119603593.83898431</v>
      </c>
      <c r="H14" s="86">
        <v>119569533.95238131</v>
      </c>
    </row>
    <row r="15" spans="1:8" ht="32.25" thickBot="1" x14ac:dyDescent="0.3">
      <c r="A15" s="65" t="s">
        <v>11</v>
      </c>
      <c r="B15" s="72">
        <v>42090115.886468768</v>
      </c>
      <c r="C15" s="72">
        <v>42205431.27245909</v>
      </c>
      <c r="D15" s="81">
        <v>42090115.886468768</v>
      </c>
      <c r="E15" s="81">
        <v>42090115.886468768</v>
      </c>
      <c r="F15" s="81">
        <v>42090115.886468768</v>
      </c>
      <c r="G15" s="81">
        <v>42205431.27245909</v>
      </c>
      <c r="H15" s="87">
        <v>42090115.886468768</v>
      </c>
    </row>
    <row r="16" spans="1:8" ht="16.5" thickBot="1" x14ac:dyDescent="0.3">
      <c r="A16" s="66" t="s">
        <v>30</v>
      </c>
      <c r="B16" s="73">
        <v>23244049452.378979</v>
      </c>
      <c r="C16" s="76">
        <v>22930226380.10434</v>
      </c>
      <c r="D16" s="82">
        <v>22729719732.841854</v>
      </c>
      <c r="E16" s="82">
        <v>22734714345.997543</v>
      </c>
      <c r="F16" s="82">
        <v>22712645834.03463</v>
      </c>
      <c r="G16" s="82">
        <v>22780209843.088333</v>
      </c>
      <c r="H16" s="88">
        <v>22624289136.893452</v>
      </c>
    </row>
    <row r="18" spans="1:8" ht="15.75" x14ac:dyDescent="0.25">
      <c r="A18" s="96" t="s">
        <v>47</v>
      </c>
      <c r="B18" s="60"/>
      <c r="C18" s="60"/>
      <c r="D18" s="60"/>
      <c r="E18" s="60"/>
      <c r="F18" s="60"/>
      <c r="G18" s="60"/>
      <c r="H18" s="60"/>
    </row>
    <row r="19" spans="1:8" ht="16.5" thickBot="1" x14ac:dyDescent="0.3">
      <c r="A19" s="60"/>
      <c r="B19" s="60"/>
      <c r="C19" s="60"/>
      <c r="D19" s="60"/>
      <c r="E19" s="60"/>
      <c r="F19" s="60"/>
      <c r="G19" s="60"/>
      <c r="H19" s="60"/>
    </row>
    <row r="20" spans="1:8" ht="32.25" thickBot="1" x14ac:dyDescent="0.3">
      <c r="A20" s="61" t="s">
        <v>48</v>
      </c>
      <c r="B20" s="67" t="s">
        <v>17</v>
      </c>
      <c r="C20" s="67" t="s">
        <v>46</v>
      </c>
      <c r="D20" s="233" t="s">
        <v>1</v>
      </c>
      <c r="E20" s="233"/>
      <c r="F20" s="233"/>
      <c r="G20" s="233"/>
      <c r="H20" s="234"/>
    </row>
    <row r="21" spans="1:8" ht="16.5" thickBot="1" x14ac:dyDescent="0.3">
      <c r="A21" s="89" t="s">
        <v>4</v>
      </c>
      <c r="B21" s="68">
        <v>2023</v>
      </c>
      <c r="C21" s="68">
        <v>2024</v>
      </c>
      <c r="D21" s="77">
        <v>2025</v>
      </c>
      <c r="E21" s="77">
        <v>2026</v>
      </c>
      <c r="F21" s="77">
        <v>2027</v>
      </c>
      <c r="G21" s="77">
        <v>2028</v>
      </c>
      <c r="H21" s="83">
        <v>2029</v>
      </c>
    </row>
    <row r="22" spans="1:8" ht="15.75" x14ac:dyDescent="0.25">
      <c r="A22" s="63" t="s">
        <v>0</v>
      </c>
      <c r="B22" s="90"/>
      <c r="C22" s="74"/>
      <c r="D22" s="78"/>
      <c r="E22" s="78"/>
      <c r="F22" s="78"/>
      <c r="G22" s="78"/>
      <c r="H22" s="84"/>
    </row>
    <row r="23" spans="1:8" ht="15.75" x14ac:dyDescent="0.25">
      <c r="A23" s="64" t="s">
        <v>18</v>
      </c>
      <c r="B23" s="209">
        <v>992014.72259827808</v>
      </c>
      <c r="C23" s="209">
        <v>1005354.3241665119</v>
      </c>
      <c r="D23" s="210">
        <v>1002309.195737875</v>
      </c>
      <c r="E23" s="210">
        <v>1003213.1213744212</v>
      </c>
      <c r="F23" s="210">
        <v>1001978.8747938008</v>
      </c>
      <c r="G23" s="210">
        <v>1001364.7476799519</v>
      </c>
      <c r="H23" s="211">
        <v>991711.20830020192</v>
      </c>
    </row>
    <row r="24" spans="1:8" ht="15.75" x14ac:dyDescent="0.25">
      <c r="A24" s="64" t="s">
        <v>19</v>
      </c>
      <c r="B24" s="131">
        <v>8553988.22709045</v>
      </c>
      <c r="C24" s="131">
        <v>8407023.6514509954</v>
      </c>
      <c r="D24" s="132">
        <v>8442355.0609221999</v>
      </c>
      <c r="E24" s="132">
        <v>8521469.5010912642</v>
      </c>
      <c r="F24" s="132">
        <v>8593370.622260591</v>
      </c>
      <c r="G24" s="132">
        <v>8692634.20500388</v>
      </c>
      <c r="H24" s="133">
        <v>8679213.8565820809</v>
      </c>
    </row>
    <row r="25" spans="1:8" ht="15.75" x14ac:dyDescent="0.25">
      <c r="A25" s="64" t="s">
        <v>7</v>
      </c>
      <c r="B25" s="70">
        <v>23570445.353920043</v>
      </c>
      <c r="C25" s="75">
        <v>23432815.762495141</v>
      </c>
      <c r="D25" s="79">
        <v>23173509.496865749</v>
      </c>
      <c r="E25" s="79">
        <v>23014179.836898081</v>
      </c>
      <c r="F25" s="79">
        <v>22860071.167844627</v>
      </c>
      <c r="G25" s="79">
        <v>22773378.252820645</v>
      </c>
      <c r="H25" s="85">
        <v>22550501.816679396</v>
      </c>
    </row>
    <row r="26" spans="1:8" ht="15.75" x14ac:dyDescent="0.25">
      <c r="A26" s="64" t="s">
        <v>8</v>
      </c>
      <c r="B26" s="70">
        <v>9133534.7985921763</v>
      </c>
      <c r="C26" s="75">
        <v>8786955.6272619721</v>
      </c>
      <c r="D26" s="79">
        <v>8618127.5995364003</v>
      </c>
      <c r="E26" s="79">
        <v>8537778.2147762794</v>
      </c>
      <c r="F26" s="79">
        <v>8462884.3295144532</v>
      </c>
      <c r="G26" s="79">
        <v>8435443.8953118436</v>
      </c>
      <c r="H26" s="85">
        <v>8227625.8868235573</v>
      </c>
    </row>
    <row r="27" spans="1:8" ht="15.75" x14ac:dyDescent="0.25">
      <c r="A27" s="64" t="s">
        <v>9</v>
      </c>
      <c r="B27" s="70">
        <v>4338191.7932188269</v>
      </c>
      <c r="C27" s="75">
        <v>4113973.8625695268</v>
      </c>
      <c r="D27" s="79">
        <v>3959371.5629439061</v>
      </c>
      <c r="E27" s="79">
        <v>3961840.488934549</v>
      </c>
      <c r="F27" s="79">
        <v>3862767.8713239422</v>
      </c>
      <c r="G27" s="79">
        <v>3785368.7750964919</v>
      </c>
      <c r="H27" s="85">
        <v>3649733.8848936921</v>
      </c>
    </row>
    <row r="28" spans="1:8" ht="15.75" x14ac:dyDescent="0.25">
      <c r="A28" s="64" t="s">
        <v>10</v>
      </c>
      <c r="B28" s="70">
        <v>383743.69011111109</v>
      </c>
      <c r="C28" s="70">
        <v>374579.82237714448</v>
      </c>
      <c r="D28" s="80">
        <v>363522.1495074734</v>
      </c>
      <c r="E28" s="80">
        <v>354445.84735874383</v>
      </c>
      <c r="F28" s="80">
        <v>345448.49084214307</v>
      </c>
      <c r="G28" s="80">
        <v>336528.49346957018</v>
      </c>
      <c r="H28" s="86">
        <v>327684.31097986002</v>
      </c>
    </row>
    <row r="29" spans="1:8" ht="32.25" thickBot="1" x14ac:dyDescent="0.3">
      <c r="A29" s="65" t="s">
        <v>50</v>
      </c>
      <c r="B29" s="72" t="s">
        <v>49</v>
      </c>
      <c r="C29" s="72" t="s">
        <v>49</v>
      </c>
      <c r="D29" s="81" t="s">
        <v>49</v>
      </c>
      <c r="E29" s="81" t="s">
        <v>49</v>
      </c>
      <c r="F29" s="81" t="s">
        <v>49</v>
      </c>
      <c r="G29" s="81" t="s">
        <v>49</v>
      </c>
      <c r="H29" s="87" t="s">
        <v>49</v>
      </c>
    </row>
    <row r="30" spans="1:8" ht="16.5" thickBot="1" x14ac:dyDescent="0.3">
      <c r="A30" s="66"/>
      <c r="B30" s="73"/>
      <c r="C30" s="73"/>
      <c r="D30" s="94"/>
      <c r="E30" s="94"/>
      <c r="F30" s="94"/>
      <c r="G30" s="94"/>
      <c r="H30" s="95"/>
    </row>
    <row r="31" spans="1:8" x14ac:dyDescent="0.25">
      <c r="A31" t="s">
        <v>158</v>
      </c>
    </row>
    <row r="33" spans="1:15" x14ac:dyDescent="0.25">
      <c r="A33" s="8" t="s">
        <v>51</v>
      </c>
      <c r="B33" s="97"/>
      <c r="C33" s="97"/>
      <c r="N33" s="1"/>
      <c r="O33" s="6"/>
    </row>
    <row r="34" spans="1:15" x14ac:dyDescent="0.25">
      <c r="B34" s="19">
        <v>2025</v>
      </c>
      <c r="C34" s="19">
        <v>2026</v>
      </c>
      <c r="D34" s="19">
        <v>2027</v>
      </c>
      <c r="E34" s="19">
        <v>2028</v>
      </c>
      <c r="F34" s="19">
        <v>2029</v>
      </c>
      <c r="G34" s="19">
        <v>2025</v>
      </c>
      <c r="H34" s="19">
        <v>2026</v>
      </c>
      <c r="I34" s="19">
        <v>2027</v>
      </c>
      <c r="J34" s="19">
        <v>2028</v>
      </c>
      <c r="K34" s="19">
        <v>2029</v>
      </c>
    </row>
    <row r="35" spans="1:15" ht="15.75" thickBot="1" x14ac:dyDescent="0.3">
      <c r="B35" s="98" t="s">
        <v>52</v>
      </c>
      <c r="C35" s="98" t="s">
        <v>52</v>
      </c>
      <c r="D35" s="98" t="s">
        <v>52</v>
      </c>
      <c r="E35" s="98" t="s">
        <v>52</v>
      </c>
      <c r="F35" s="98" t="s">
        <v>52</v>
      </c>
      <c r="G35" s="98" t="s">
        <v>53</v>
      </c>
      <c r="H35" s="98" t="s">
        <v>53</v>
      </c>
      <c r="I35" s="98" t="s">
        <v>53</v>
      </c>
      <c r="J35" s="98" t="s">
        <v>53</v>
      </c>
      <c r="K35" s="98" t="s">
        <v>53</v>
      </c>
    </row>
    <row r="36" spans="1:15" ht="15.75" thickBot="1" x14ac:dyDescent="0.3">
      <c r="A36" s="99" t="s">
        <v>54</v>
      </c>
      <c r="B36" s="100" t="s">
        <v>55</v>
      </c>
      <c r="C36" s="101" t="s">
        <v>55</v>
      </c>
      <c r="D36" s="101" t="s">
        <v>55</v>
      </c>
      <c r="E36" s="101" t="s">
        <v>55</v>
      </c>
      <c r="F36" s="102" t="s">
        <v>55</v>
      </c>
      <c r="G36" s="100" t="s">
        <v>56</v>
      </c>
      <c r="H36" s="101" t="s">
        <v>56</v>
      </c>
      <c r="I36" s="101" t="s">
        <v>56</v>
      </c>
      <c r="J36" s="101" t="s">
        <v>56</v>
      </c>
      <c r="K36" s="102" t="s">
        <v>56</v>
      </c>
    </row>
    <row r="37" spans="1:15" x14ac:dyDescent="0.25">
      <c r="A37" s="103" t="s">
        <v>57</v>
      </c>
      <c r="B37" s="104">
        <v>849762.97083105298</v>
      </c>
      <c r="C37" s="105">
        <v>857452.50400224014</v>
      </c>
      <c r="D37" s="105">
        <v>867087.24145771516</v>
      </c>
      <c r="E37" s="105">
        <v>880708.54599199176</v>
      </c>
      <c r="F37" s="106">
        <v>889665.95397995564</v>
      </c>
      <c r="G37" s="104">
        <v>913273.9689949461</v>
      </c>
      <c r="H37" s="105">
        <v>921538.21528482658</v>
      </c>
      <c r="I37" s="105">
        <v>931893.04977188434</v>
      </c>
      <c r="J37" s="105">
        <v>946532.40601818147</v>
      </c>
      <c r="K37" s="106">
        <v>956159.28766151122</v>
      </c>
    </row>
    <row r="38" spans="1:15" x14ac:dyDescent="0.25">
      <c r="A38" s="103" t="s">
        <v>5</v>
      </c>
      <c r="B38" s="107">
        <v>64898.204384816185</v>
      </c>
      <c r="C38" s="108">
        <v>64956.732382921669</v>
      </c>
      <c r="D38" s="108">
        <v>64876.816537401166</v>
      </c>
      <c r="E38" s="108">
        <v>64837.052613132786</v>
      </c>
      <c r="F38" s="109">
        <v>64211.998613460892</v>
      </c>
      <c r="G38" s="107">
        <v>46949.872778881137</v>
      </c>
      <c r="H38" s="108">
        <v>46992.214197894224</v>
      </c>
      <c r="I38" s="108">
        <v>46934.399982296578</v>
      </c>
      <c r="J38" s="108">
        <v>46905.633220515017</v>
      </c>
      <c r="K38" s="109">
        <v>46453.444965959978</v>
      </c>
    </row>
    <row r="39" spans="1:15" x14ac:dyDescent="0.25">
      <c r="A39" s="103" t="s">
        <v>58</v>
      </c>
      <c r="B39" s="107">
        <v>506802.86630931927</v>
      </c>
      <c r="C39" s="108">
        <v>511552.18385813129</v>
      </c>
      <c r="D39" s="108">
        <v>515868.47878253442</v>
      </c>
      <c r="E39" s="108">
        <v>521827.36915037635</v>
      </c>
      <c r="F39" s="109">
        <v>521021.73245327518</v>
      </c>
      <c r="G39" s="107">
        <v>637829.16303709277</v>
      </c>
      <c r="H39" s="108">
        <v>643806.34556412941</v>
      </c>
      <c r="I39" s="108">
        <v>649238.55394744407</v>
      </c>
      <c r="J39" s="108">
        <v>656738.02624449029</v>
      </c>
      <c r="K39" s="109">
        <v>655724.10423578881</v>
      </c>
    </row>
    <row r="40" spans="1:15" x14ac:dyDescent="0.25">
      <c r="A40" s="103" t="s">
        <v>59</v>
      </c>
      <c r="B40" s="107">
        <v>1501690.596480686</v>
      </c>
      <c r="C40" s="108">
        <v>1491365.7101208414</v>
      </c>
      <c r="D40" s="108">
        <v>1481379.1546021348</v>
      </c>
      <c r="E40" s="108">
        <v>1475761.2772024849</v>
      </c>
      <c r="F40" s="109">
        <v>1461318.4303658542</v>
      </c>
      <c r="G40" s="107">
        <v>1549279.851025267</v>
      </c>
      <c r="H40" s="108">
        <v>1538627.764344482</v>
      </c>
      <c r="I40" s="108">
        <v>1528324.7303622907</v>
      </c>
      <c r="J40" s="108">
        <v>1522528.8198856548</v>
      </c>
      <c r="K40" s="109">
        <v>1507628.2726971225</v>
      </c>
    </row>
    <row r="41" spans="1:15" x14ac:dyDescent="0.25">
      <c r="A41" s="103" t="s">
        <v>60</v>
      </c>
      <c r="B41" s="107">
        <v>516904.81013164134</v>
      </c>
      <c r="C41" s="108">
        <v>512085.5517725682</v>
      </c>
      <c r="D41" s="108">
        <v>507593.5076372078</v>
      </c>
      <c r="E41" s="108">
        <v>505947.66377291031</v>
      </c>
      <c r="F41" s="109">
        <v>493482.99241838639</v>
      </c>
      <c r="G41" s="107">
        <v>614881.14850129443</v>
      </c>
      <c r="H41" s="108">
        <v>609148.42739545531</v>
      </c>
      <c r="I41" s="108">
        <v>603804.94209036499</v>
      </c>
      <c r="J41" s="108">
        <v>601847.13797305501</v>
      </c>
      <c r="K41" s="109">
        <v>587019.85974322201</v>
      </c>
    </row>
    <row r="42" spans="1:15" x14ac:dyDescent="0.25">
      <c r="A42" s="103" t="s">
        <v>9</v>
      </c>
      <c r="B42" s="107">
        <v>226765.87651713146</v>
      </c>
      <c r="C42" s="108">
        <v>226907.27980738183</v>
      </c>
      <c r="D42" s="108">
        <v>221233.07403655199</v>
      </c>
      <c r="E42" s="108">
        <v>216800.18017482979</v>
      </c>
      <c r="F42" s="109">
        <v>209031.93607998313</v>
      </c>
      <c r="G42" s="107">
        <v>254948.49853434952</v>
      </c>
      <c r="H42" s="108">
        <v>255107.47552458651</v>
      </c>
      <c r="I42" s="108">
        <v>248728.07548492172</v>
      </c>
      <c r="J42" s="108">
        <v>243744.25846815453</v>
      </c>
      <c r="K42" s="109">
        <v>235010.57155437471</v>
      </c>
    </row>
    <row r="43" spans="1:15" x14ac:dyDescent="0.25">
      <c r="A43" s="103" t="s">
        <v>61</v>
      </c>
      <c r="B43" s="110">
        <v>28110.893620332612</v>
      </c>
      <c r="C43" s="111">
        <v>27409.030021334256</v>
      </c>
      <c r="D43" s="111">
        <v>26713.271228520531</v>
      </c>
      <c r="E43" s="111">
        <v>26023.494559963259</v>
      </c>
      <c r="F43" s="112">
        <v>25339.580599111363</v>
      </c>
      <c r="G43" s="110">
        <v>0</v>
      </c>
      <c r="H43" s="111">
        <v>0</v>
      </c>
      <c r="I43" s="111">
        <v>0</v>
      </c>
      <c r="J43" s="111">
        <v>0</v>
      </c>
      <c r="K43" s="112">
        <v>0</v>
      </c>
    </row>
    <row r="44" spans="1:15" ht="15.75" thickBot="1" x14ac:dyDescent="0.3">
      <c r="A44" s="103" t="s">
        <v>62</v>
      </c>
      <c r="B44" s="113">
        <v>5474.0432092637948</v>
      </c>
      <c r="C44" s="114">
        <v>5474.0432092637948</v>
      </c>
      <c r="D44" s="115">
        <v>5474.0432092637948</v>
      </c>
      <c r="E44" s="115">
        <v>5489.0405879193113</v>
      </c>
      <c r="F44" s="116">
        <v>5474.0432092637948</v>
      </c>
      <c r="G44" s="113">
        <v>4436.717784199458</v>
      </c>
      <c r="H44" s="114">
        <v>4436.717784199458</v>
      </c>
      <c r="I44" s="115">
        <v>4436.717784199458</v>
      </c>
      <c r="J44" s="115">
        <v>4448.8731753890452</v>
      </c>
      <c r="K44" s="116">
        <v>4436.717784199458</v>
      </c>
    </row>
    <row r="45" spans="1:15" ht="15.75" thickBot="1" x14ac:dyDescent="0.3">
      <c r="A45" s="117" t="s">
        <v>63</v>
      </c>
      <c r="B45" s="118">
        <v>3700410.261484243</v>
      </c>
      <c r="C45" s="119">
        <v>3697203.0351746823</v>
      </c>
      <c r="D45" s="119">
        <v>3690225.5874913298</v>
      </c>
      <c r="E45" s="119">
        <v>3697394.6240536086</v>
      </c>
      <c r="F45" s="120">
        <v>3669546.6677192906</v>
      </c>
      <c r="G45" s="118">
        <v>4021599.2206560303</v>
      </c>
      <c r="H45" s="119">
        <v>4019657.1600955739</v>
      </c>
      <c r="I45" s="119">
        <v>4013360.4694234021</v>
      </c>
      <c r="J45" s="119">
        <v>4022745.1549854404</v>
      </c>
      <c r="K45" s="120">
        <v>3992432.258642179</v>
      </c>
    </row>
    <row r="48" spans="1:15" ht="21" x14ac:dyDescent="0.35">
      <c r="A48" s="199" t="s">
        <v>141</v>
      </c>
    </row>
    <row r="50" spans="1:8" ht="15.75" x14ac:dyDescent="0.25">
      <c r="A50" s="96" t="s">
        <v>40</v>
      </c>
      <c r="B50" s="60"/>
      <c r="C50" s="60"/>
      <c r="D50" s="60"/>
      <c r="E50" s="60"/>
      <c r="F50" s="60"/>
      <c r="G50" s="60"/>
      <c r="H50" s="60"/>
    </row>
    <row r="51" spans="1:8" ht="16.5" thickBot="1" x14ac:dyDescent="0.3">
      <c r="A51" s="60"/>
      <c r="B51" s="60"/>
      <c r="C51" s="60"/>
      <c r="D51" s="60"/>
      <c r="E51" s="60"/>
      <c r="F51" s="60"/>
      <c r="G51" s="60"/>
      <c r="H51" s="60"/>
    </row>
    <row r="52" spans="1:8" ht="16.5" thickBot="1" x14ac:dyDescent="0.3">
      <c r="A52" s="61" t="s">
        <v>45</v>
      </c>
      <c r="B52" s="67" t="s">
        <v>17</v>
      </c>
      <c r="C52" s="67" t="s">
        <v>46</v>
      </c>
      <c r="D52" s="233" t="s">
        <v>1</v>
      </c>
      <c r="E52" s="233"/>
      <c r="F52" s="233"/>
      <c r="G52" s="233"/>
      <c r="H52" s="234"/>
    </row>
    <row r="53" spans="1:8" ht="16.5" thickBot="1" x14ac:dyDescent="0.3">
      <c r="A53" s="62" t="s">
        <v>4</v>
      </c>
      <c r="B53" s="68">
        <v>2023</v>
      </c>
      <c r="C53" s="68">
        <v>2024</v>
      </c>
      <c r="D53" s="77">
        <v>2025</v>
      </c>
      <c r="E53" s="77">
        <v>2026</v>
      </c>
      <c r="F53" s="77">
        <v>2027</v>
      </c>
      <c r="G53" s="77">
        <v>2028</v>
      </c>
      <c r="H53" s="83">
        <v>2029</v>
      </c>
    </row>
    <row r="54" spans="1:8" ht="15.75" x14ac:dyDescent="0.25">
      <c r="A54" s="63" t="s">
        <v>0</v>
      </c>
      <c r="B54" s="69"/>
      <c r="C54" s="74"/>
      <c r="D54" s="78"/>
      <c r="E54" s="78"/>
      <c r="F54" s="78"/>
      <c r="G54" s="78"/>
      <c r="H54" s="84"/>
    </row>
    <row r="55" spans="1:8" ht="15.75" x14ac:dyDescent="0.25">
      <c r="A55" s="64" t="s">
        <v>5</v>
      </c>
      <c r="B55" s="70"/>
      <c r="C55" s="75">
        <f>B9*'1 Annual Electrification impact'!C30</f>
        <v>1163829.3840847439</v>
      </c>
      <c r="D55" s="79">
        <f>C9*'1 Annual Electrification impact'!D30+C55</f>
        <v>2343308.7579563637</v>
      </c>
      <c r="E55" s="79">
        <f>D9*'1 Annual Electrification impact'!E30+D55</f>
        <v>3519215.5941802789</v>
      </c>
      <c r="F55" s="79">
        <f>E9*'1 Annual Electrification impact'!F30+E55</f>
        <v>4696182.9138757344</v>
      </c>
      <c r="G55" s="79">
        <f>F9*'1 Annual Electrification impact'!G30+F55</f>
        <v>5871702.218330076</v>
      </c>
      <c r="H55" s="85">
        <f>G9*'1 Annual Electrification impact'!H30+G55</f>
        <v>7046501.0302711725</v>
      </c>
    </row>
    <row r="56" spans="1:8" ht="15.75" x14ac:dyDescent="0.25">
      <c r="A56" s="64" t="s">
        <v>6</v>
      </c>
      <c r="B56" s="71"/>
      <c r="C56" s="75">
        <f>B10*'1 Annual Electrification impact'!C$52</f>
        <v>6916513.8296453226</v>
      </c>
      <c r="D56" s="79">
        <f>C10*'1 Annual Electrification impact'!D$52+C56</f>
        <v>13716490.702140113</v>
      </c>
      <c r="E56" s="79">
        <f>D10*'1 Annual Electrification impact'!E$52+D56</f>
        <v>20547444.423518132</v>
      </c>
      <c r="F56" s="79">
        <f>E10*'1 Annual Electrification impact'!F$52+E56</f>
        <v>27444796.821140587</v>
      </c>
      <c r="G56" s="79">
        <f>F10*'1 Annual Electrification impact'!G$52+F56</f>
        <v>34402652.007280812</v>
      </c>
      <c r="H56" s="85">
        <f>G10*'1 Annual Electrification impact'!H$52+G56</f>
        <v>41443049.611885607</v>
      </c>
    </row>
    <row r="57" spans="1:8" ht="15.75" x14ac:dyDescent="0.25">
      <c r="A57" s="64" t="s">
        <v>7</v>
      </c>
      <c r="B57" s="71"/>
      <c r="C57" s="75">
        <f>B11*'1 Annual Electrification impact'!C$52</f>
        <v>27633007.115784843</v>
      </c>
      <c r="D57" s="79">
        <f>C11*'1 Annual Electrification impact'!D$52+C57</f>
        <v>55210260.018408597</v>
      </c>
      <c r="E57" s="79">
        <f>D11*'1 Annual Electrification impact'!E$52+D57</f>
        <v>82585937.801846713</v>
      </c>
      <c r="F57" s="79">
        <f>E11*'1 Annual Electrification impact'!F$52+E57</f>
        <v>109884782.87184384</v>
      </c>
      <c r="G57" s="79">
        <f>F11*'1 Annual Electrification impact'!G$52+F57</f>
        <v>137111909.76623315</v>
      </c>
      <c r="H57" s="85">
        <f>G11*'1 Annual Electrification impact'!H$52+G57</f>
        <v>164346402.50863618</v>
      </c>
    </row>
    <row r="58" spans="1:8" ht="15.75" x14ac:dyDescent="0.25">
      <c r="A58" s="64" t="s">
        <v>8</v>
      </c>
      <c r="B58" s="71"/>
      <c r="C58" s="75">
        <f>B12*'1 Annual Electrification impact'!C$52</f>
        <v>12254401.314350223</v>
      </c>
      <c r="D58" s="79">
        <f>C12*'1 Annual Electrification impact'!D$52+C58</f>
        <v>24038367.659918346</v>
      </c>
      <c r="E58" s="79">
        <f>D12*'1 Annual Electrification impact'!E$52+D58</f>
        <v>35618285.701197758</v>
      </c>
      <c r="F58" s="79">
        <f>E12*'1 Annual Electrification impact'!F$52+E58</f>
        <v>47124394.149853021</v>
      </c>
      <c r="G58" s="79">
        <f>F12*'1 Annual Electrification impact'!G$52+F58</f>
        <v>58564285.817516521</v>
      </c>
      <c r="H58" s="85">
        <f>G12*'1 Annual Electrification impact'!H$52+G58</f>
        <v>70001151.16388917</v>
      </c>
    </row>
    <row r="59" spans="1:8" ht="15.75" x14ac:dyDescent="0.25">
      <c r="A59" s="64" t="s">
        <v>9</v>
      </c>
      <c r="B59" s="71"/>
      <c r="C59" s="75">
        <f>B13*'1 Annual Electrification impact'!C$52</f>
        <v>5126526.915096906</v>
      </c>
      <c r="D59" s="79">
        <f>C13*'1 Annual Electrification impact'!D$52+C59</f>
        <v>9904391.5707382895</v>
      </c>
      <c r="E59" s="79">
        <f>D13*'1 Annual Electrification impact'!E$52+D59</f>
        <v>14452403.622432563</v>
      </c>
      <c r="F59" s="79">
        <f>E13*'1 Annual Electrification impact'!F$52+E59</f>
        <v>18970103.538887776</v>
      </c>
      <c r="G59" s="79">
        <f>F13*'1 Annual Electrification impact'!G$52+F59</f>
        <v>23342190.447561253</v>
      </c>
      <c r="H59" s="85">
        <f>G13*'1 Annual Electrification impact'!H$52+G59</f>
        <v>27595910.999687087</v>
      </c>
    </row>
    <row r="60" spans="1:8" ht="15.75" x14ac:dyDescent="0.25">
      <c r="A60" s="64" t="s">
        <v>10</v>
      </c>
      <c r="B60" s="70"/>
      <c r="C60" s="70"/>
      <c r="D60" s="80"/>
      <c r="E60" s="80"/>
      <c r="F60" s="80"/>
      <c r="G60" s="80"/>
      <c r="H60" s="86"/>
    </row>
    <row r="61" spans="1:8" ht="32.25" thickBot="1" x14ac:dyDescent="0.3">
      <c r="A61" s="65" t="s">
        <v>11</v>
      </c>
      <c r="B61" s="72"/>
      <c r="C61" s="72"/>
      <c r="D61" s="81"/>
      <c r="E61" s="81"/>
      <c r="F61" s="81"/>
      <c r="G61" s="81"/>
      <c r="H61" s="87"/>
    </row>
    <row r="62" spans="1:8" ht="16.5" thickBot="1" x14ac:dyDescent="0.3">
      <c r="A62" s="66" t="s">
        <v>30</v>
      </c>
      <c r="B62" s="73"/>
      <c r="C62" s="76"/>
      <c r="D62" s="82"/>
      <c r="E62" s="82"/>
      <c r="F62" s="82"/>
      <c r="G62" s="82"/>
      <c r="H62" s="88"/>
    </row>
    <row r="64" spans="1:8" ht="15.75" x14ac:dyDescent="0.25">
      <c r="A64" s="96" t="s">
        <v>41</v>
      </c>
      <c r="B64" s="60"/>
      <c r="C64" s="60"/>
      <c r="D64" s="60"/>
      <c r="E64" s="60"/>
      <c r="F64" s="60"/>
      <c r="G64" s="60"/>
      <c r="H64" s="60"/>
    </row>
    <row r="65" spans="1:8" ht="16.5" thickBot="1" x14ac:dyDescent="0.3">
      <c r="A65" s="60"/>
      <c r="B65" s="60"/>
      <c r="C65" s="60"/>
      <c r="D65" s="60"/>
      <c r="E65" s="60"/>
      <c r="F65" s="60"/>
      <c r="G65" s="60"/>
      <c r="H65" s="60"/>
    </row>
    <row r="66" spans="1:8" ht="32.25" thickBot="1" x14ac:dyDescent="0.3">
      <c r="A66" s="61" t="s">
        <v>48</v>
      </c>
      <c r="B66" s="67" t="s">
        <v>17</v>
      </c>
      <c r="C66" s="67" t="s">
        <v>46</v>
      </c>
      <c r="D66" s="233" t="s">
        <v>1</v>
      </c>
      <c r="E66" s="233"/>
      <c r="F66" s="233"/>
      <c r="G66" s="233"/>
      <c r="H66" s="234"/>
    </row>
    <row r="67" spans="1:8" ht="16.5" thickBot="1" x14ac:dyDescent="0.3">
      <c r="A67" s="89" t="s">
        <v>4</v>
      </c>
      <c r="B67" s="68">
        <v>2023</v>
      </c>
      <c r="C67" s="68">
        <v>2024</v>
      </c>
      <c r="D67" s="77">
        <v>2025</v>
      </c>
      <c r="E67" s="77">
        <v>2026</v>
      </c>
      <c r="F67" s="77">
        <v>2027</v>
      </c>
      <c r="G67" s="77">
        <v>2028</v>
      </c>
      <c r="H67" s="83">
        <v>2029</v>
      </c>
    </row>
    <row r="68" spans="1:8" ht="15.75" x14ac:dyDescent="0.25">
      <c r="A68" s="63" t="s">
        <v>0</v>
      </c>
      <c r="B68" s="90"/>
      <c r="C68" s="74"/>
      <c r="D68" s="78"/>
      <c r="E68" s="78"/>
      <c r="F68" s="78"/>
      <c r="G68" s="78"/>
      <c r="H68" s="84"/>
    </row>
    <row r="69" spans="1:8" ht="15.75" x14ac:dyDescent="0.25">
      <c r="A69" s="64" t="s">
        <v>5</v>
      </c>
      <c r="B69" s="69"/>
      <c r="C69" s="214">
        <f>B23*('1 Annual Electrification impact'!C$56+'1 Annual Electrification impact'!C$54)/2</f>
        <v>2749.454831463403</v>
      </c>
      <c r="D69" s="132">
        <f>C23*('1 Annual Electrification impact'!D$56+'1 Annual Electrification impact'!D$54)/2+C69</f>
        <v>5535.8815254869842</v>
      </c>
      <c r="E69" s="132">
        <f>D23*('1 Annual Electrification impact'!E$56+'1 Annual Electrification impact'!E$54)/2+D69</f>
        <v>8313.8683819962462</v>
      </c>
      <c r="F69" s="132">
        <f>E23*('1 Annual Electrification impact'!F$56+'1 Annual Electrification impact'!F$54)/2+E69</f>
        <v>11094.36054679587</v>
      </c>
      <c r="G69" s="132">
        <f>F23*('1 Annual Electrification impact'!G$56+'1 Annual Electrification impact'!G$54)/2+F69</f>
        <v>13871.431890163109</v>
      </c>
      <c r="H69" s="133">
        <f>G23*('1 Annual Electrification impact'!H$56+'1 Annual Electrification impact'!H$54)/2+G69</f>
        <v>16646.801126977047</v>
      </c>
    </row>
    <row r="70" spans="1:8" ht="15.75" x14ac:dyDescent="0.25">
      <c r="A70" s="64" t="s">
        <v>19</v>
      </c>
      <c r="B70" s="93"/>
      <c r="C70" s="214">
        <f>B24*('1 Annual Electrification impact'!C$56+'1 Annual Electrification impact'!C$54)/2</f>
        <v>23708.120175529872</v>
      </c>
      <c r="D70" s="132">
        <f>C24*('1 Annual Electrification impact'!D$56+'1 Annual Electrification impact'!D$54)/2+C70</f>
        <v>47008.91528486766</v>
      </c>
      <c r="E70" s="132">
        <f>D24*('1 Annual Electrification impact'!E$56+'1 Annual Electrification impact'!E$54)/2+D70</f>
        <v>70407.634459504174</v>
      </c>
      <c r="F70" s="132">
        <f>E24*('1 Annual Electrification impact'!F$56+'1 Annual Electrification impact'!F$54)/2+E70</f>
        <v>94025.626165894675</v>
      </c>
      <c r="G70" s="132">
        <f>F24*('1 Annual Electrification impact'!G$56+'1 Annual Electrification impact'!G$54)/2+F70</f>
        <v>117842.89806489044</v>
      </c>
      <c r="H70" s="133">
        <f>G24*('1 Annual Electrification impact'!H$56+'1 Annual Electrification impact'!H$54)/2+G70</f>
        <v>141935.2875916237</v>
      </c>
    </row>
    <row r="71" spans="1:8" ht="15.75" x14ac:dyDescent="0.25">
      <c r="A71" s="64" t="s">
        <v>7</v>
      </c>
      <c r="B71" s="70"/>
      <c r="C71" s="75">
        <f>B25*('1 Annual Electrification impact'!C$56+'1 Annual Electrification impact'!C$54)/2</f>
        <v>65327.533333719563</v>
      </c>
      <c r="D71" s="79">
        <f>C25*('1 Annual Electrification impact'!D$56+'1 Annual Electrification impact'!D$54)/2+C71</f>
        <v>130273.61431953</v>
      </c>
      <c r="E71" s="79">
        <f>D25*('1 Annual Electrification impact'!E$56+'1 Annual Electrification impact'!E$54)/2+D71</f>
        <v>194501.00550303981</v>
      </c>
      <c r="F71" s="79">
        <f>E25*('1 Annual Electrification impact'!F$56+'1 Annual Electrification impact'!F$54)/2+E71</f>
        <v>258286.80071683848</v>
      </c>
      <c r="G71" s="79">
        <f>F25*('1 Annual Electrification impact'!G$56+'1 Annual Electrification impact'!G$54)/2+F71</f>
        <v>321645.47039001045</v>
      </c>
      <c r="H71" s="85">
        <f>G25*('1 Annual Electrification impact'!H$56+'1 Annual Electrification impact'!H$54)/2+G71</f>
        <v>384763.86313116067</v>
      </c>
    </row>
    <row r="72" spans="1:8" ht="15.75" x14ac:dyDescent="0.25">
      <c r="A72" s="64" t="s">
        <v>8</v>
      </c>
      <c r="B72" s="70"/>
      <c r="C72" s="75">
        <f>B26*('1 Annual Electrification impact'!C$56+'1 Annual Electrification impact'!C$54)/2</f>
        <v>25314.383756880714</v>
      </c>
      <c r="D72" s="79">
        <f>C26*('1 Annual Electrification impact'!D$56+'1 Annual Electrification impact'!D$54)/2+C72</f>
        <v>49668.193284981258</v>
      </c>
      <c r="E72" s="79">
        <f>D26*('1 Annual Electrification impact'!E$56+'1 Annual Electrification impact'!E$54)/2+D72</f>
        <v>73554.081293428622</v>
      </c>
      <c r="F72" s="79">
        <f>E26*('1 Annual Electrification impact'!F$56+'1 Annual Electrification impact'!F$54)/2+E72</f>
        <v>97217.274014093156</v>
      </c>
      <c r="G72" s="79">
        <f>F26*('1 Annual Electrification impact'!G$56+'1 Annual Electrification impact'!G$54)/2+F72</f>
        <v>120672.89183693676</v>
      </c>
      <c r="H72" s="85">
        <f>G26*('1 Annual Electrification impact'!H$56+'1 Annual Electrification impact'!H$54)/2+G72</f>
        <v>144052.45611674603</v>
      </c>
    </row>
    <row r="73" spans="1:8" ht="15.75" x14ac:dyDescent="0.25">
      <c r="A73" s="64" t="s">
        <v>9</v>
      </c>
      <c r="B73" s="70"/>
      <c r="C73" s="75">
        <f>B27*('1 Annual Electrification impact'!C$56+'1 Annual Electrification impact'!C$54)/2</f>
        <v>12023.674764059486</v>
      </c>
      <c r="D73" s="79">
        <f>C27*('1 Annual Electrification impact'!D$56+'1 Annual Electrification impact'!D$54)/2+C73</f>
        <v>23425.910089085475</v>
      </c>
      <c r="E73" s="79">
        <f>D27*('1 Annual Electrification impact'!E$56+'1 Annual Electrification impact'!E$54)/2+D73</f>
        <v>34399.651733546249</v>
      </c>
      <c r="F73" s="79">
        <f>E27*('1 Annual Electrification impact'!F$56+'1 Annual Electrification impact'!F$54)/2+E73</f>
        <v>45380.236220496008</v>
      </c>
      <c r="G73" s="79">
        <f>F27*('1 Annual Electrification impact'!G$56+'1 Annual Electrification impact'!G$54)/2+F73</f>
        <v>56086.23235613406</v>
      </c>
      <c r="H73" s="85">
        <f>G27*('1 Annual Electrification impact'!H$56+'1 Annual Electrification impact'!H$54)/2+G73</f>
        <v>66577.710184507392</v>
      </c>
    </row>
    <row r="74" spans="1:8" ht="15.75" x14ac:dyDescent="0.25">
      <c r="A74" s="64" t="s">
        <v>10</v>
      </c>
      <c r="B74" s="70"/>
      <c r="C74" s="70">
        <v>374579.82237714448</v>
      </c>
      <c r="D74" s="80">
        <v>363522.1495074734</v>
      </c>
      <c r="E74" s="80">
        <v>354445.84735874383</v>
      </c>
      <c r="F74" s="80">
        <v>345448.49084214307</v>
      </c>
      <c r="G74" s="80">
        <v>336528.49346957018</v>
      </c>
      <c r="H74" s="86">
        <v>327684.31097986002</v>
      </c>
    </row>
    <row r="75" spans="1:8" ht="32.25" thickBot="1" x14ac:dyDescent="0.3">
      <c r="A75" s="65" t="s">
        <v>50</v>
      </c>
      <c r="B75" s="72" t="s">
        <v>49</v>
      </c>
      <c r="C75" s="72" t="s">
        <v>49</v>
      </c>
      <c r="D75" s="81" t="s">
        <v>49</v>
      </c>
      <c r="E75" s="81" t="s">
        <v>49</v>
      </c>
      <c r="F75" s="81" t="s">
        <v>49</v>
      </c>
      <c r="G75" s="81" t="s">
        <v>49</v>
      </c>
      <c r="H75" s="87" t="s">
        <v>49</v>
      </c>
    </row>
    <row r="76" spans="1:8" ht="16.5" thickBot="1" x14ac:dyDescent="0.3">
      <c r="A76" s="66"/>
      <c r="B76" s="73"/>
      <c r="C76" s="73"/>
      <c r="D76" s="94"/>
      <c r="E76" s="94"/>
      <c r="F76" s="94"/>
      <c r="G76" s="94"/>
      <c r="H76" s="95"/>
    </row>
    <row r="77" spans="1:8" x14ac:dyDescent="0.25">
      <c r="A77" t="s">
        <v>158</v>
      </c>
    </row>
    <row r="80" spans="1:8" ht="21" x14ac:dyDescent="0.35">
      <c r="A80" s="199" t="s">
        <v>143</v>
      </c>
    </row>
    <row r="82" spans="1:8" ht="15.75" x14ac:dyDescent="0.25">
      <c r="A82" s="96" t="s">
        <v>142</v>
      </c>
      <c r="B82" s="60"/>
      <c r="C82" s="60"/>
      <c r="D82" s="60"/>
      <c r="E82" s="60"/>
      <c r="F82" s="60"/>
      <c r="G82" s="60"/>
      <c r="H82" s="60"/>
    </row>
    <row r="83" spans="1:8" ht="16.5" thickBot="1" x14ac:dyDescent="0.3">
      <c r="A83" s="60"/>
      <c r="B83" s="60"/>
      <c r="C83" s="60"/>
      <c r="D83" s="60"/>
      <c r="E83" s="60"/>
      <c r="F83" s="60"/>
      <c r="G83" s="60"/>
      <c r="H83" s="60"/>
    </row>
    <row r="84" spans="1:8" ht="16.5" thickBot="1" x14ac:dyDescent="0.3">
      <c r="A84" s="61" t="s">
        <v>45</v>
      </c>
      <c r="B84" s="67" t="s">
        <v>17</v>
      </c>
      <c r="C84" s="67" t="s">
        <v>46</v>
      </c>
      <c r="D84" s="233" t="s">
        <v>1</v>
      </c>
      <c r="E84" s="233"/>
      <c r="F84" s="233"/>
      <c r="G84" s="233"/>
      <c r="H84" s="234"/>
    </row>
    <row r="85" spans="1:8" ht="16.5" thickBot="1" x14ac:dyDescent="0.3">
      <c r="A85" s="62" t="s">
        <v>4</v>
      </c>
      <c r="B85" s="68">
        <v>2023</v>
      </c>
      <c r="C85" s="68">
        <v>2024</v>
      </c>
      <c r="D85" s="77">
        <v>2025</v>
      </c>
      <c r="E85" s="77">
        <v>2026</v>
      </c>
      <c r="F85" s="77">
        <v>2027</v>
      </c>
      <c r="G85" s="77">
        <v>2028</v>
      </c>
      <c r="H85" s="83">
        <v>2029</v>
      </c>
    </row>
    <row r="86" spans="1:8" ht="15.75" x14ac:dyDescent="0.25">
      <c r="A86" s="63" t="s">
        <v>0</v>
      </c>
      <c r="B86" s="69">
        <v>4821243887.8479242</v>
      </c>
      <c r="C86" s="74">
        <v>4844831653.7018661</v>
      </c>
      <c r="D86" s="78">
        <v>4854325531.7023363</v>
      </c>
      <c r="E86" s="78">
        <v>4898252483.665494</v>
      </c>
      <c r="F86" s="78">
        <v>4953291539.9986038</v>
      </c>
      <c r="G86" s="78">
        <v>5031104116.7353439</v>
      </c>
      <c r="H86" s="84">
        <v>5082273884.9959249</v>
      </c>
    </row>
    <row r="87" spans="1:8" ht="15.75" x14ac:dyDescent="0.25">
      <c r="A87" s="64" t="s">
        <v>5</v>
      </c>
      <c r="B87" s="70">
        <v>325741866.55240059</v>
      </c>
      <c r="C87" s="75">
        <f>C9+C55</f>
        <v>331285940.11524183</v>
      </c>
      <c r="D87" s="79">
        <f t="shared" ref="D87:H87" si="0">D9+D55</f>
        <v>331465509.10911632</v>
      </c>
      <c r="E87" s="79">
        <f t="shared" si="0"/>
        <v>332938232.53219676</v>
      </c>
      <c r="F87" s="79">
        <f t="shared" si="0"/>
        <v>333709917.77714229</v>
      </c>
      <c r="G87" s="79">
        <f t="shared" si="0"/>
        <v>334683779.88054061</v>
      </c>
      <c r="H87" s="85">
        <f t="shared" si="0"/>
        <v>332688704.43077648</v>
      </c>
    </row>
    <row r="88" spans="1:8" ht="15.75" x14ac:dyDescent="0.25">
      <c r="A88" s="64" t="s">
        <v>6</v>
      </c>
      <c r="B88" s="71">
        <v>2389020510.7059927</v>
      </c>
      <c r="C88" s="75">
        <f t="shared" ref="C88:H88" si="1">C10+C56</f>
        <v>2355684205.3054385</v>
      </c>
      <c r="D88" s="79">
        <f t="shared" si="1"/>
        <v>2373183839.4274974</v>
      </c>
      <c r="E88" s="79">
        <f t="shared" si="1"/>
        <v>2402949439.6107655</v>
      </c>
      <c r="F88" s="79">
        <f t="shared" si="1"/>
        <v>2430744950.5726528</v>
      </c>
      <c r="G88" s="79">
        <f t="shared" si="1"/>
        <v>2466213632.9720516</v>
      </c>
      <c r="H88" s="85">
        <f t="shared" si="1"/>
        <v>2470252926.6231384</v>
      </c>
    </row>
    <row r="89" spans="1:8" ht="15.75" x14ac:dyDescent="0.25">
      <c r="A89" s="64" t="s">
        <v>7</v>
      </c>
      <c r="B89" s="71">
        <v>9544666922.9720764</v>
      </c>
      <c r="C89" s="75">
        <f t="shared" ref="C89:H89" si="2">C11+C57</f>
        <v>9553041968.3341808</v>
      </c>
      <c r="D89" s="79">
        <f t="shared" si="2"/>
        <v>9510993524.5283794</v>
      </c>
      <c r="E89" s="79">
        <f t="shared" si="2"/>
        <v>9511830553.9660358</v>
      </c>
      <c r="F89" s="79">
        <f t="shared" si="2"/>
        <v>9514357353.9367867</v>
      </c>
      <c r="G89" s="79">
        <f t="shared" si="2"/>
        <v>9544128705.0483112</v>
      </c>
      <c r="H89" s="85">
        <f t="shared" si="2"/>
        <v>9517709851.7754021</v>
      </c>
    </row>
    <row r="90" spans="1:8" ht="15.75" x14ac:dyDescent="0.25">
      <c r="A90" s="64" t="s">
        <v>8</v>
      </c>
      <c r="B90" s="71">
        <v>4232770555.7275558</v>
      </c>
      <c r="C90" s="75">
        <f t="shared" ref="C90:H90" si="3">C12+C58</f>
        <v>4082532866.7988935</v>
      </c>
      <c r="D90" s="79">
        <f t="shared" si="3"/>
        <v>4023836878.0504527</v>
      </c>
      <c r="E90" s="79">
        <f t="shared" si="3"/>
        <v>4009922358.4300637</v>
      </c>
      <c r="F90" s="79">
        <f t="shared" si="3"/>
        <v>3998556648.5265026</v>
      </c>
      <c r="G90" s="79">
        <f t="shared" si="3"/>
        <v>4008951224.0401177</v>
      </c>
      <c r="H90" s="85">
        <f t="shared" si="3"/>
        <v>3935300244.2680502</v>
      </c>
    </row>
    <row r="91" spans="1:8" ht="15.75" x14ac:dyDescent="0.25">
      <c r="A91" s="64" t="s">
        <v>9</v>
      </c>
      <c r="B91" s="71">
        <v>1770744373.6118245</v>
      </c>
      <c r="C91" s="75">
        <f t="shared" ref="C91:H91" si="4">C13+C59</f>
        <v>1655440101.1872127</v>
      </c>
      <c r="D91" s="79">
        <f t="shared" si="4"/>
        <v>1580824994.3555136</v>
      </c>
      <c r="E91" s="79">
        <f t="shared" si="4"/>
        <v>1574902946.6931615</v>
      </c>
      <c r="F91" s="79">
        <f t="shared" si="4"/>
        <v>1529124721.41026</v>
      </c>
      <c r="G91" s="79">
        <f t="shared" si="4"/>
        <v>1492612099.5574448</v>
      </c>
      <c r="H91" s="85">
        <f t="shared" si="4"/>
        <v>1434836890.2756841</v>
      </c>
    </row>
    <row r="92" spans="1:8" ht="15.75" x14ac:dyDescent="0.25">
      <c r="A92" s="64" t="s">
        <v>10</v>
      </c>
      <c r="B92" s="70">
        <v>117771219.07473782</v>
      </c>
      <c r="C92" s="70">
        <v>118298491.94800411</v>
      </c>
      <c r="D92" s="80">
        <v>118212158.49125397</v>
      </c>
      <c r="E92" s="80">
        <v>118551502.35653578</v>
      </c>
      <c r="F92" s="80">
        <v>118890846.22181763</v>
      </c>
      <c r="G92" s="80">
        <v>119603593.83898431</v>
      </c>
      <c r="H92" s="86">
        <v>119569533.95238131</v>
      </c>
    </row>
    <row r="93" spans="1:8" ht="32.25" thickBot="1" x14ac:dyDescent="0.3">
      <c r="A93" s="65" t="s">
        <v>11</v>
      </c>
      <c r="B93" s="72">
        <v>42090115.886468768</v>
      </c>
      <c r="C93" s="72">
        <v>42205431.27245909</v>
      </c>
      <c r="D93" s="81">
        <v>42090115.886468768</v>
      </c>
      <c r="E93" s="81">
        <v>42090115.886468768</v>
      </c>
      <c r="F93" s="81">
        <v>42090115.886468768</v>
      </c>
      <c r="G93" s="81">
        <v>42205431.27245909</v>
      </c>
      <c r="H93" s="87">
        <v>42090115.886468768</v>
      </c>
    </row>
    <row r="94" spans="1:8" ht="16.5" thickBot="1" x14ac:dyDescent="0.3">
      <c r="A94" s="66" t="s">
        <v>30</v>
      </c>
      <c r="B94" s="73">
        <v>23244049452.378979</v>
      </c>
      <c r="C94" s="76">
        <f>SUM(C86:C93)</f>
        <v>22983320658.663303</v>
      </c>
      <c r="D94" s="82">
        <f t="shared" ref="D94:H94" si="5">SUM(D86:D93)</f>
        <v>22834932551.551018</v>
      </c>
      <c r="E94" s="82">
        <f t="shared" si="5"/>
        <v>22891437633.14072</v>
      </c>
      <c r="F94" s="82">
        <f t="shared" si="5"/>
        <v>22920766094.330235</v>
      </c>
      <c r="G94" s="82">
        <f t="shared" si="5"/>
        <v>23039502583.345257</v>
      </c>
      <c r="H94" s="88">
        <f t="shared" si="5"/>
        <v>22934722152.207825</v>
      </c>
    </row>
    <row r="97" spans="1:8" ht="15.75" x14ac:dyDescent="0.25">
      <c r="A97" s="96" t="s">
        <v>163</v>
      </c>
      <c r="B97" s="60"/>
      <c r="C97" s="60"/>
      <c r="D97" s="60"/>
      <c r="E97" s="60"/>
      <c r="F97" s="60"/>
      <c r="G97" s="60"/>
      <c r="H97" s="60"/>
    </row>
    <row r="98" spans="1:8" ht="16.5" thickBot="1" x14ac:dyDescent="0.3">
      <c r="A98" s="60"/>
      <c r="B98" s="60"/>
      <c r="C98" s="60"/>
      <c r="D98" s="60"/>
      <c r="E98" s="60"/>
      <c r="F98" s="60"/>
      <c r="G98" s="60"/>
      <c r="H98" s="60"/>
    </row>
    <row r="99" spans="1:8" ht="32.25" thickBot="1" x14ac:dyDescent="0.3">
      <c r="A99" s="61" t="s">
        <v>48</v>
      </c>
      <c r="B99" s="67" t="s">
        <v>17</v>
      </c>
      <c r="C99" s="67" t="s">
        <v>46</v>
      </c>
      <c r="D99" s="233" t="s">
        <v>1</v>
      </c>
      <c r="E99" s="233"/>
      <c r="F99" s="233"/>
      <c r="G99" s="233"/>
      <c r="H99" s="234"/>
    </row>
    <row r="100" spans="1:8" ht="16.5" thickBot="1" x14ac:dyDescent="0.3">
      <c r="A100" s="89" t="s">
        <v>4</v>
      </c>
      <c r="B100" s="68">
        <v>2023</v>
      </c>
      <c r="C100" s="68">
        <v>2024</v>
      </c>
      <c r="D100" s="77">
        <v>2025</v>
      </c>
      <c r="E100" s="77">
        <v>2026</v>
      </c>
      <c r="F100" s="77">
        <v>2027</v>
      </c>
      <c r="G100" s="77">
        <v>2028</v>
      </c>
      <c r="H100" s="83">
        <v>2029</v>
      </c>
    </row>
    <row r="101" spans="1:8" ht="15.75" x14ac:dyDescent="0.25">
      <c r="A101" s="63" t="s">
        <v>144</v>
      </c>
      <c r="B101" s="90"/>
      <c r="C101" s="74"/>
      <c r="D101" s="78"/>
      <c r="E101" s="78"/>
      <c r="F101" s="78"/>
      <c r="G101" s="78"/>
      <c r="H101" s="84"/>
    </row>
    <row r="102" spans="1:8" ht="15.75" x14ac:dyDescent="0.25">
      <c r="A102" s="64" t="s">
        <v>18</v>
      </c>
      <c r="B102" s="69" t="s">
        <v>49</v>
      </c>
      <c r="C102" s="69" t="s">
        <v>49</v>
      </c>
      <c r="D102" s="91" t="s">
        <v>49</v>
      </c>
      <c r="E102" s="91" t="s">
        <v>49</v>
      </c>
      <c r="F102" s="91" t="s">
        <v>49</v>
      </c>
      <c r="G102" s="91" t="s">
        <v>49</v>
      </c>
      <c r="H102" s="92" t="s">
        <v>49</v>
      </c>
    </row>
    <row r="103" spans="1:8" ht="15.75" x14ac:dyDescent="0.25">
      <c r="A103" s="64" t="s">
        <v>19</v>
      </c>
      <c r="B103" s="93" t="s">
        <v>49</v>
      </c>
      <c r="C103" s="93" t="s">
        <v>49</v>
      </c>
      <c r="D103" s="212" t="s">
        <v>49</v>
      </c>
      <c r="E103" s="212" t="s">
        <v>49</v>
      </c>
      <c r="F103" s="212" t="s">
        <v>49</v>
      </c>
      <c r="G103" s="212" t="s">
        <v>49</v>
      </c>
      <c r="H103" s="213" t="s">
        <v>49</v>
      </c>
    </row>
    <row r="104" spans="1:8" ht="15.75" x14ac:dyDescent="0.25">
      <c r="A104" s="64" t="s">
        <v>7</v>
      </c>
      <c r="B104" s="70">
        <v>23570445.353920043</v>
      </c>
      <c r="C104" s="216">
        <f>C71+C25</f>
        <v>23498143.29582886</v>
      </c>
      <c r="D104" s="217">
        <f t="shared" ref="D104:H104" si="6">D71+D25</f>
        <v>23303783.111185279</v>
      </c>
      <c r="E104" s="217">
        <f t="shared" si="6"/>
        <v>23208680.842401121</v>
      </c>
      <c r="F104" s="217">
        <f t="shared" si="6"/>
        <v>23118357.968561467</v>
      </c>
      <c r="G104" s="217">
        <f t="shared" si="6"/>
        <v>23095023.723210655</v>
      </c>
      <c r="H104" s="218">
        <f t="shared" si="6"/>
        <v>22935265.679810558</v>
      </c>
    </row>
    <row r="105" spans="1:8" ht="15.75" x14ac:dyDescent="0.25">
      <c r="A105" s="64" t="s">
        <v>8</v>
      </c>
      <c r="B105" s="70">
        <v>9133534.7985921763</v>
      </c>
      <c r="C105" s="216">
        <f t="shared" ref="C105:C106" si="7">C72+C26</f>
        <v>8812270.0110188536</v>
      </c>
      <c r="D105" s="217">
        <f t="shared" ref="D105:H105" si="8">D72+D26</f>
        <v>8667795.7928213812</v>
      </c>
      <c r="E105" s="217">
        <f t="shared" si="8"/>
        <v>8611332.2960697077</v>
      </c>
      <c r="F105" s="217">
        <f t="shared" si="8"/>
        <v>8560101.6035285462</v>
      </c>
      <c r="G105" s="217">
        <f t="shared" si="8"/>
        <v>8556116.7871487811</v>
      </c>
      <c r="H105" s="218">
        <f t="shared" si="8"/>
        <v>8371678.3429403035</v>
      </c>
    </row>
    <row r="106" spans="1:8" ht="15.75" x14ac:dyDescent="0.25">
      <c r="A106" s="64" t="s">
        <v>9</v>
      </c>
      <c r="B106" s="70">
        <v>4338191.7932188269</v>
      </c>
      <c r="C106" s="216">
        <f t="shared" si="7"/>
        <v>4125997.5373335863</v>
      </c>
      <c r="D106" s="217">
        <f t="shared" ref="D106:H106" si="9">D73+D27</f>
        <v>3982797.4730329914</v>
      </c>
      <c r="E106" s="217">
        <f t="shared" si="9"/>
        <v>3996240.1406680951</v>
      </c>
      <c r="F106" s="217">
        <f t="shared" si="9"/>
        <v>3908148.107544438</v>
      </c>
      <c r="G106" s="217">
        <f t="shared" si="9"/>
        <v>3841455.0074526258</v>
      </c>
      <c r="H106" s="218">
        <f t="shared" si="9"/>
        <v>3716311.5950781996</v>
      </c>
    </row>
    <row r="107" spans="1:8" ht="15.75" x14ac:dyDescent="0.25">
      <c r="A107" s="64" t="s">
        <v>10</v>
      </c>
      <c r="B107" s="70">
        <v>383743.69011111109</v>
      </c>
      <c r="C107" s="70">
        <v>374579.82237714448</v>
      </c>
      <c r="D107" s="80">
        <v>363522.1495074734</v>
      </c>
      <c r="E107" s="80">
        <v>354445.84735874383</v>
      </c>
      <c r="F107" s="80">
        <v>345448.49084214307</v>
      </c>
      <c r="G107" s="80">
        <v>336528.49346957018</v>
      </c>
      <c r="H107" s="86">
        <v>327684.31097986002</v>
      </c>
    </row>
    <row r="108" spans="1:8" ht="32.25" thickBot="1" x14ac:dyDescent="0.3">
      <c r="A108" s="65" t="s">
        <v>50</v>
      </c>
      <c r="B108" s="215" t="s">
        <v>49</v>
      </c>
      <c r="C108" s="72" t="s">
        <v>49</v>
      </c>
      <c r="D108" s="81" t="s">
        <v>49</v>
      </c>
      <c r="E108" s="81" t="s">
        <v>49</v>
      </c>
      <c r="F108" s="81" t="s">
        <v>49</v>
      </c>
      <c r="G108" s="81" t="s">
        <v>49</v>
      </c>
      <c r="H108" s="87" t="s">
        <v>49</v>
      </c>
    </row>
    <row r="109" spans="1:8" ht="16.5" thickBot="1" x14ac:dyDescent="0.3">
      <c r="A109" s="66"/>
      <c r="B109" s="73"/>
      <c r="C109" s="73"/>
      <c r="D109" s="94"/>
      <c r="E109" s="94"/>
      <c r="F109" s="94"/>
      <c r="G109" s="94"/>
      <c r="H109" s="95"/>
    </row>
    <row r="110" spans="1:8" ht="15.75" x14ac:dyDescent="0.25">
      <c r="A110" s="60" t="s">
        <v>145</v>
      </c>
      <c r="B110" s="60"/>
      <c r="C110" s="60"/>
      <c r="D110" s="60"/>
      <c r="E110" s="60"/>
      <c r="F110" s="60"/>
      <c r="G110" s="60"/>
      <c r="H110" s="60"/>
    </row>
    <row r="111" spans="1:8" ht="15.75" x14ac:dyDescent="0.25">
      <c r="A111" s="60" t="s">
        <v>146</v>
      </c>
      <c r="B111" s="60"/>
      <c r="C111" s="60"/>
      <c r="D111" s="60"/>
      <c r="E111" s="60"/>
      <c r="F111" s="60"/>
      <c r="G111" s="60"/>
      <c r="H111" s="60"/>
    </row>
    <row r="114" spans="1:11" ht="21" x14ac:dyDescent="0.35">
      <c r="A114" s="199" t="s">
        <v>147</v>
      </c>
    </row>
    <row r="116" spans="1:11" x14ac:dyDescent="0.25">
      <c r="A116" s="8" t="s">
        <v>148</v>
      </c>
      <c r="B116" s="97"/>
      <c r="C116" s="97"/>
    </row>
    <row r="117" spans="1:11" x14ac:dyDescent="0.25">
      <c r="B117" s="19">
        <v>2025</v>
      </c>
      <c r="C117" s="19">
        <v>2026</v>
      </c>
      <c r="D117" s="19">
        <v>2027</v>
      </c>
      <c r="E117" s="19">
        <v>2028</v>
      </c>
      <c r="F117" s="19">
        <v>2029</v>
      </c>
      <c r="G117" s="19">
        <v>2025</v>
      </c>
      <c r="H117" s="19">
        <v>2026</v>
      </c>
      <c r="I117" s="19">
        <v>2027</v>
      </c>
      <c r="J117" s="19">
        <v>2028</v>
      </c>
      <c r="K117" s="19">
        <v>2029</v>
      </c>
    </row>
    <row r="118" spans="1:11" ht="15.75" thickBot="1" x14ac:dyDescent="0.3">
      <c r="B118" s="98" t="s">
        <v>52</v>
      </c>
      <c r="C118" s="98" t="s">
        <v>52</v>
      </c>
      <c r="D118" s="98" t="s">
        <v>52</v>
      </c>
      <c r="E118" s="98" t="s">
        <v>52</v>
      </c>
      <c r="F118" s="98" t="s">
        <v>52</v>
      </c>
      <c r="G118" s="98" t="s">
        <v>53</v>
      </c>
      <c r="H118" s="98" t="s">
        <v>53</v>
      </c>
      <c r="I118" s="98" t="s">
        <v>53</v>
      </c>
      <c r="J118" s="98" t="s">
        <v>53</v>
      </c>
      <c r="K118" s="98" t="s">
        <v>53</v>
      </c>
    </row>
    <row r="119" spans="1:11" ht="15.75" thickBot="1" x14ac:dyDescent="0.3">
      <c r="A119" s="99" t="s">
        <v>54</v>
      </c>
      <c r="B119" s="100" t="s">
        <v>55</v>
      </c>
      <c r="C119" s="101" t="s">
        <v>55</v>
      </c>
      <c r="D119" s="101" t="s">
        <v>55</v>
      </c>
      <c r="E119" s="101" t="s">
        <v>55</v>
      </c>
      <c r="F119" s="102" t="s">
        <v>55</v>
      </c>
      <c r="G119" s="100" t="s">
        <v>56</v>
      </c>
      <c r="H119" s="101" t="s">
        <v>56</v>
      </c>
      <c r="I119" s="101" t="s">
        <v>56</v>
      </c>
      <c r="J119" s="101" t="s">
        <v>56</v>
      </c>
      <c r="K119" s="102" t="s">
        <v>56</v>
      </c>
    </row>
    <row r="120" spans="1:11" x14ac:dyDescent="0.25">
      <c r="A120" s="103" t="s">
        <v>57</v>
      </c>
      <c r="B120" s="104">
        <v>849762.97083105298</v>
      </c>
      <c r="C120" s="105">
        <v>857452.50400224014</v>
      </c>
      <c r="D120" s="105">
        <v>867087.24145771516</v>
      </c>
      <c r="E120" s="105">
        <v>880708.54599199176</v>
      </c>
      <c r="F120" s="106">
        <v>889665.95397995564</v>
      </c>
      <c r="G120" s="104">
        <v>913273.9689949461</v>
      </c>
      <c r="H120" s="105">
        <v>921538.21528482658</v>
      </c>
      <c r="I120" s="105">
        <v>931893.04977188434</v>
      </c>
      <c r="J120" s="105">
        <v>946532.40601818147</v>
      </c>
      <c r="K120" s="106">
        <v>956159.28766151122</v>
      </c>
    </row>
    <row r="121" spans="1:11" x14ac:dyDescent="0.25">
      <c r="A121" s="103" t="s">
        <v>5</v>
      </c>
      <c r="B121" s="107">
        <v>64898.204384816185</v>
      </c>
      <c r="C121" s="108">
        <v>64956.732382921669</v>
      </c>
      <c r="D121" s="108">
        <v>64876.816537401166</v>
      </c>
      <c r="E121" s="108">
        <v>64837.052613132786</v>
      </c>
      <c r="F121" s="109">
        <v>64211.998613460892</v>
      </c>
      <c r="G121" s="107">
        <v>46949.872778881137</v>
      </c>
      <c r="H121" s="108">
        <v>46992.214197894224</v>
      </c>
      <c r="I121" s="108">
        <v>46934.399982296578</v>
      </c>
      <c r="J121" s="108">
        <v>46905.633220515017</v>
      </c>
      <c r="K121" s="109">
        <v>46453.444965959978</v>
      </c>
    </row>
    <row r="122" spans="1:11" x14ac:dyDescent="0.25">
      <c r="A122" s="103" t="s">
        <v>58</v>
      </c>
      <c r="B122" s="107">
        <v>506802.86630931927</v>
      </c>
      <c r="C122" s="108">
        <v>511552.18385813129</v>
      </c>
      <c r="D122" s="108">
        <v>515868.47878253442</v>
      </c>
      <c r="E122" s="108">
        <v>521827.36915037635</v>
      </c>
      <c r="F122" s="109">
        <v>521021.73245327518</v>
      </c>
      <c r="G122" s="107">
        <v>637829.16303709277</v>
      </c>
      <c r="H122" s="108">
        <v>643806.34556412941</v>
      </c>
      <c r="I122" s="108">
        <v>649238.55394744407</v>
      </c>
      <c r="J122" s="108">
        <v>656738.02624449029</v>
      </c>
      <c r="K122" s="109">
        <v>655724.10423578881</v>
      </c>
    </row>
    <row r="123" spans="1:11" x14ac:dyDescent="0.25">
      <c r="A123" s="103" t="s">
        <v>59</v>
      </c>
      <c r="B123" s="107">
        <v>1501690.596480686</v>
      </c>
      <c r="C123" s="108">
        <v>1491365.7101208414</v>
      </c>
      <c r="D123" s="108">
        <v>1481379.1546021348</v>
      </c>
      <c r="E123" s="108">
        <v>1475761.2772024849</v>
      </c>
      <c r="F123" s="109">
        <v>1461318.4303658542</v>
      </c>
      <c r="G123" s="107">
        <v>1549279.851025267</v>
      </c>
      <c r="H123" s="108">
        <v>1538627.764344482</v>
      </c>
      <c r="I123" s="108">
        <v>1528324.7303622907</v>
      </c>
      <c r="J123" s="108">
        <v>1522528.8198856548</v>
      </c>
      <c r="K123" s="109">
        <v>1507628.2726971225</v>
      </c>
    </row>
    <row r="124" spans="1:11" x14ac:dyDescent="0.25">
      <c r="A124" s="103" t="s">
        <v>60</v>
      </c>
      <c r="B124" s="107">
        <v>516904.81013164134</v>
      </c>
      <c r="C124" s="108">
        <v>512085.5517725682</v>
      </c>
      <c r="D124" s="108">
        <v>507593.5076372078</v>
      </c>
      <c r="E124" s="108">
        <v>505947.66377291031</v>
      </c>
      <c r="F124" s="109">
        <v>493482.99241838639</v>
      </c>
      <c r="G124" s="107">
        <v>614881.14850129443</v>
      </c>
      <c r="H124" s="108">
        <v>609148.42739545531</v>
      </c>
      <c r="I124" s="108">
        <v>603804.94209036499</v>
      </c>
      <c r="J124" s="108">
        <v>601847.13797305501</v>
      </c>
      <c r="K124" s="109">
        <v>587019.85974322201</v>
      </c>
    </row>
    <row r="125" spans="1:11" x14ac:dyDescent="0.25">
      <c r="A125" s="103" t="s">
        <v>9</v>
      </c>
      <c r="B125" s="107">
        <v>226765.87651713146</v>
      </c>
      <c r="C125" s="108">
        <v>226907.27980738183</v>
      </c>
      <c r="D125" s="108">
        <v>221233.07403655199</v>
      </c>
      <c r="E125" s="108">
        <v>216800.18017482979</v>
      </c>
      <c r="F125" s="109">
        <v>209031.93607998313</v>
      </c>
      <c r="G125" s="107">
        <v>254948.49853434952</v>
      </c>
      <c r="H125" s="108">
        <v>255107.47552458651</v>
      </c>
      <c r="I125" s="108">
        <v>248728.07548492172</v>
      </c>
      <c r="J125" s="108">
        <v>243744.25846815453</v>
      </c>
      <c r="K125" s="109">
        <v>235010.57155437471</v>
      </c>
    </row>
    <row r="126" spans="1:11" x14ac:dyDescent="0.25">
      <c r="A126" s="103" t="s">
        <v>61</v>
      </c>
      <c r="B126" s="110">
        <v>28110.893620332612</v>
      </c>
      <c r="C126" s="111">
        <v>27409.030021334256</v>
      </c>
      <c r="D126" s="111">
        <v>26713.271228520531</v>
      </c>
      <c r="E126" s="111">
        <v>26023.494559963259</v>
      </c>
      <c r="F126" s="112">
        <v>25339.580599111363</v>
      </c>
      <c r="G126" s="110">
        <v>0</v>
      </c>
      <c r="H126" s="111">
        <v>0</v>
      </c>
      <c r="I126" s="111">
        <v>0</v>
      </c>
      <c r="J126" s="111">
        <v>0</v>
      </c>
      <c r="K126" s="112">
        <v>0</v>
      </c>
    </row>
    <row r="127" spans="1:11" ht="15.75" thickBot="1" x14ac:dyDescent="0.3">
      <c r="A127" s="103" t="s">
        <v>62</v>
      </c>
      <c r="B127" s="113">
        <v>5474.0432092637948</v>
      </c>
      <c r="C127" s="114">
        <v>5474.0432092637948</v>
      </c>
      <c r="D127" s="115">
        <v>5474.0432092637948</v>
      </c>
      <c r="E127" s="115">
        <v>5489.0405879193113</v>
      </c>
      <c r="F127" s="116">
        <v>5474.0432092637948</v>
      </c>
      <c r="G127" s="113">
        <v>4436.717784199458</v>
      </c>
      <c r="H127" s="114">
        <v>4436.717784199458</v>
      </c>
      <c r="I127" s="115">
        <v>4436.717784199458</v>
      </c>
      <c r="J127" s="115">
        <v>4448.8731753890452</v>
      </c>
      <c r="K127" s="116">
        <v>4436.717784199458</v>
      </c>
    </row>
    <row r="128" spans="1:11" ht="15.75" thickBot="1" x14ac:dyDescent="0.3">
      <c r="A128" s="117" t="s">
        <v>63</v>
      </c>
      <c r="B128" s="118">
        <v>3700410.261484243</v>
      </c>
      <c r="C128" s="119">
        <v>3697203.0351746823</v>
      </c>
      <c r="D128" s="119">
        <v>3690225.5874913298</v>
      </c>
      <c r="E128" s="119">
        <v>3697394.6240536086</v>
      </c>
      <c r="F128" s="120">
        <v>3669546.6677192906</v>
      </c>
      <c r="G128" s="118">
        <v>4021599.2206560303</v>
      </c>
      <c r="H128" s="119">
        <v>4019657.1600955739</v>
      </c>
      <c r="I128" s="119">
        <v>4013360.4694234021</v>
      </c>
      <c r="J128" s="119">
        <v>4022745.1549854404</v>
      </c>
      <c r="K128" s="120">
        <v>3992432.258642179</v>
      </c>
    </row>
    <row r="131" spans="1:11" x14ac:dyDescent="0.25">
      <c r="A131" s="8" t="s">
        <v>156</v>
      </c>
      <c r="B131" s="97"/>
      <c r="C131" s="97"/>
    </row>
    <row r="132" spans="1:11" x14ac:dyDescent="0.25">
      <c r="A132" s="8"/>
      <c r="B132" s="97"/>
      <c r="C132" s="97"/>
    </row>
    <row r="133" spans="1:11" x14ac:dyDescent="0.25">
      <c r="A133" s="8" t="s">
        <v>157</v>
      </c>
      <c r="B133" s="97"/>
      <c r="C133" s="97"/>
    </row>
    <row r="134" spans="1:11" x14ac:dyDescent="0.25">
      <c r="B134" s="19">
        <v>2025</v>
      </c>
      <c r="C134" s="19">
        <v>2026</v>
      </c>
      <c r="D134" s="19">
        <v>2027</v>
      </c>
      <c r="E134" s="19">
        <v>2028</v>
      </c>
      <c r="F134" s="19">
        <v>2029</v>
      </c>
      <c r="G134" s="19">
        <v>2025</v>
      </c>
      <c r="H134" s="19">
        <v>2026</v>
      </c>
      <c r="I134" s="19">
        <v>2027</v>
      </c>
      <c r="J134" s="19">
        <v>2028</v>
      </c>
      <c r="K134" s="19">
        <v>2029</v>
      </c>
    </row>
    <row r="135" spans="1:11" ht="15.75" thickBot="1" x14ac:dyDescent="0.3">
      <c r="B135" s="98" t="s">
        <v>52</v>
      </c>
      <c r="C135" s="98" t="s">
        <v>52</v>
      </c>
      <c r="D135" s="98" t="s">
        <v>52</v>
      </c>
      <c r="E135" s="98" t="s">
        <v>52</v>
      </c>
      <c r="F135" s="98" t="s">
        <v>52</v>
      </c>
      <c r="G135" s="98" t="s">
        <v>53</v>
      </c>
      <c r="H135" s="98" t="s">
        <v>53</v>
      </c>
      <c r="I135" s="98" t="s">
        <v>53</v>
      </c>
      <c r="J135" s="98" t="s">
        <v>53</v>
      </c>
      <c r="K135" s="98" t="s">
        <v>53</v>
      </c>
    </row>
    <row r="136" spans="1:11" ht="15.75" thickBot="1" x14ac:dyDescent="0.3">
      <c r="A136" s="99" t="s">
        <v>54</v>
      </c>
      <c r="B136" s="100" t="s">
        <v>55</v>
      </c>
      <c r="C136" s="101" t="s">
        <v>55</v>
      </c>
      <c r="D136" s="101" t="s">
        <v>55</v>
      </c>
      <c r="E136" s="101" t="s">
        <v>55</v>
      </c>
      <c r="F136" s="102" t="s">
        <v>55</v>
      </c>
      <c r="G136" s="100" t="s">
        <v>56</v>
      </c>
      <c r="H136" s="101" t="s">
        <v>56</v>
      </c>
      <c r="I136" s="101" t="s">
        <v>56</v>
      </c>
      <c r="J136" s="101" t="s">
        <v>56</v>
      </c>
      <c r="K136" s="102" t="s">
        <v>56</v>
      </c>
    </row>
    <row r="137" spans="1:11" x14ac:dyDescent="0.25">
      <c r="A137" s="103" t="s">
        <v>57</v>
      </c>
      <c r="B137" s="104">
        <v>849762.97083105298</v>
      </c>
      <c r="C137" s="105">
        <v>857452.50400224014</v>
      </c>
      <c r="D137" s="105">
        <v>867087.24145771516</v>
      </c>
      <c r="E137" s="105">
        <v>880708.54599199176</v>
      </c>
      <c r="F137" s="106">
        <v>889665.95397995564</v>
      </c>
      <c r="G137" s="104">
        <v>913273.9689949461</v>
      </c>
      <c r="H137" s="105">
        <v>921538.21528482658</v>
      </c>
      <c r="I137" s="105">
        <v>931893.04977188434</v>
      </c>
      <c r="J137" s="105">
        <v>946532.40601818147</v>
      </c>
      <c r="K137" s="106">
        <v>956159.28766151122</v>
      </c>
    </row>
    <row r="138" spans="1:11" x14ac:dyDescent="0.25">
      <c r="A138" s="103" t="s">
        <v>5</v>
      </c>
      <c r="B138" s="107">
        <f>B121*(1+'1 Annual Electrification impact'!D35)</f>
        <v>66219.553123023317</v>
      </c>
      <c r="C138" s="108">
        <f>C121*(1+'1 Annual Electrification impact'!E35)</f>
        <v>66940.542964104243</v>
      </c>
      <c r="D138" s="108">
        <f>D121*(1+'1 Annual Electrification impact'!F35)</f>
        <v>67518.643086631462</v>
      </c>
      <c r="E138" s="108">
        <f>E121*(1+'1 Annual Electrification impact'!G35)</f>
        <v>68137.311783303172</v>
      </c>
      <c r="F138" s="109">
        <f>F121*(1+'1 Annual Electrification impact'!H35)</f>
        <v>68134.130704014038</v>
      </c>
      <c r="G138" s="107">
        <f>G121*(1+'1 Annual Electrification impact'!D33)</f>
        <v>46961.121625309141</v>
      </c>
      <c r="H138" s="108">
        <f>H121*(1+'1 Annual Electrification impact'!E33)</f>
        <v>47009.102684578109</v>
      </c>
      <c r="I138" s="108">
        <f>I121*(1+'1 Annual Electrification impact'!F33)</f>
        <v>46956.890260814602</v>
      </c>
      <c r="J138" s="108">
        <f>J121*(1+'1 Annual Electrification impact'!G33)</f>
        <v>46933.728837897776</v>
      </c>
      <c r="K138" s="109">
        <f>K121*(1+'1 Annual Electrification impact'!H33)</f>
        <v>46486.834683815112</v>
      </c>
    </row>
    <row r="139" spans="1:11" x14ac:dyDescent="0.25">
      <c r="A139" s="103" t="s">
        <v>58</v>
      </c>
      <c r="B139" s="107">
        <f>B122*(1+'1 Annual Electrification impact'!D$57)</f>
        <v>511886.65462066216</v>
      </c>
      <c r="C139" s="108">
        <f>C122*(1+'1 Annual Electrification impact'!E$57)</f>
        <v>519249.32761704008</v>
      </c>
      <c r="D139" s="108">
        <f>D122*(1+'1 Annual Electrification impact'!F$57)</f>
        <v>526217.93146705918</v>
      </c>
      <c r="E139" s="108">
        <f>E122*(1+'1 Annual Electrification impact'!G$57)</f>
        <v>534913.62051249063</v>
      </c>
      <c r="F139" s="109">
        <f>F122*(1+'1 Annual Electrification impact'!H$57)</f>
        <v>536700.98983015609</v>
      </c>
      <c r="G139" s="107">
        <f>G122*(1+'1 Annual Electrification impact'!D$55)</f>
        <v>638502.2326895541</v>
      </c>
      <c r="H139" s="108">
        <f>H122*(1+'1 Annual Electrification impact'!E$55)</f>
        <v>644825.41118163255</v>
      </c>
      <c r="I139" s="108">
        <f>I122*(1+'1 Annual Electrification impact'!F$55)</f>
        <v>650608.77278720099</v>
      </c>
      <c r="J139" s="108">
        <f>J122*(1+'1 Annual Electrification impact'!G$55)</f>
        <v>658470.58435212588</v>
      </c>
      <c r="K139" s="109">
        <f>K122*(1+'1 Annual Electrification impact'!H$55)</f>
        <v>657799.96413931053</v>
      </c>
    </row>
    <row r="140" spans="1:11" x14ac:dyDescent="0.25">
      <c r="A140" s="103" t="s">
        <v>59</v>
      </c>
      <c r="B140" s="107">
        <f>B123*(1+'1 Annual Electrification impact'!D$57)</f>
        <v>1516754.199331311</v>
      </c>
      <c r="C140" s="108">
        <f>C123*(1+'1 Annual Electrification impact'!E$57)</f>
        <v>1513805.7595041331</v>
      </c>
      <c r="D140" s="108">
        <f>D123*(1+'1 Annual Electrification impact'!F$57)</f>
        <v>1511098.868248099</v>
      </c>
      <c r="E140" s="108">
        <f>E123*(1+'1 Annual Electrification impact'!G$57)</f>
        <v>1512770.0355882132</v>
      </c>
      <c r="F140" s="109">
        <f>F123*(1+'1 Annual Electrification impact'!H$57)</f>
        <v>1505294.307670244</v>
      </c>
      <c r="G140" s="107">
        <f>G123*(1+'1 Annual Electrification impact'!D$55)</f>
        <v>1550914.7296280731</v>
      </c>
      <c r="H140" s="108">
        <f>H123*(1+'1 Annual Electrification impact'!E$55)</f>
        <v>1541063.2213162601</v>
      </c>
      <c r="I140" s="108">
        <f>I123*(1+'1 Annual Electrification impact'!F$55)</f>
        <v>1531550.2617576094</v>
      </c>
      <c r="J140" s="108">
        <f>J123*(1+'1 Annual Electrification impact'!G$55)</f>
        <v>1526545.4437837503</v>
      </c>
      <c r="K140" s="109">
        <f>K123*(1+'1 Annual Electrification impact'!H$55)</f>
        <v>1512401.0499375672</v>
      </c>
    </row>
    <row r="141" spans="1:11" x14ac:dyDescent="0.25">
      <c r="A141" s="103" t="s">
        <v>60</v>
      </c>
      <c r="B141" s="107">
        <f>B124*(1+'1 Annual Electrification impact'!D$57)</f>
        <v>522089.93201337173</v>
      </c>
      <c r="C141" s="108">
        <f>C124*(1+'1 Annual Electrification impact'!E$57)</f>
        <v>519790.72092877439</v>
      </c>
      <c r="D141" s="108">
        <f>D124*(1+'1 Annual Electrification impact'!F$57)</f>
        <v>517776.94625834865</v>
      </c>
      <c r="E141" s="108">
        <f>E124*(1+'1 Annual Electrification impact'!G$57)</f>
        <v>518635.68800396362</v>
      </c>
      <c r="F141" s="109">
        <f>F124*(1+'1 Annual Electrification impact'!H$57)</f>
        <v>508333.51854290871</v>
      </c>
      <c r="G141" s="107">
        <f>G124*(1+'1 Annual Electrification impact'!D$55)</f>
        <v>615530.00224601221</v>
      </c>
      <c r="H141" s="108">
        <f>H124*(1+'1 Annual Electrification impact'!E$55)</f>
        <v>610112.63382583903</v>
      </c>
      <c r="I141" s="108">
        <f>I124*(1+'1 Annual Electrification impact'!F$55)</f>
        <v>605079.27323129948</v>
      </c>
      <c r="J141" s="108">
        <f>J124*(1+'1 Annual Electrification impact'!G$55)</f>
        <v>603434.88696395059</v>
      </c>
      <c r="K141" s="109">
        <f>K124*(1+'1 Annual Electrification impact'!H$55)</f>
        <v>588878.2190463806</v>
      </c>
    </row>
    <row r="142" spans="1:11" x14ac:dyDescent="0.25">
      <c r="A142" s="103" t="s">
        <v>9</v>
      </c>
      <c r="B142" s="107">
        <f>B125*(1+'1 Annual Electrification impact'!D$57)</f>
        <v>229040.58684157071</v>
      </c>
      <c r="C142" s="108">
        <f>C125*(1+'1 Annual Electrification impact'!E$57)</f>
        <v>230321.47293905405</v>
      </c>
      <c r="D142" s="108">
        <f>D125*(1+'1 Annual Electrification impact'!F$57)</f>
        <v>225671.49453744569</v>
      </c>
      <c r="E142" s="108">
        <f>E125*(1+'1 Annual Electrification impact'!G$57)</f>
        <v>222237.03883891014</v>
      </c>
      <c r="F142" s="109">
        <f>F125*(1+'1 Annual Electrification impact'!H$57)</f>
        <v>215322.39446519013</v>
      </c>
      <c r="G142" s="107">
        <f>G125*(1+'1 Annual Electrification impact'!D$55)</f>
        <v>255217.53310857152</v>
      </c>
      <c r="H142" s="108">
        <f>H125*(1+'1 Annual Electrification impact'!E$55)</f>
        <v>255511.27902678298</v>
      </c>
      <c r="I142" s="108">
        <f>I125*(1+'1 Annual Electrification impact'!F$55)</f>
        <v>249253.0164221685</v>
      </c>
      <c r="J142" s="108">
        <f>J125*(1+'1 Annual Electrification impact'!G$55)</f>
        <v>244387.28669908174</v>
      </c>
      <c r="K142" s="109">
        <f>K125*(1+'1 Annual Electrification impact'!H$55)</f>
        <v>235754.55674455161</v>
      </c>
    </row>
    <row r="143" spans="1:11" x14ac:dyDescent="0.25">
      <c r="A143" s="103" t="s">
        <v>61</v>
      </c>
      <c r="B143" s="110">
        <v>28110.893620332612</v>
      </c>
      <c r="C143" s="111">
        <v>27409.030021334256</v>
      </c>
      <c r="D143" s="111">
        <v>26713.271228520531</v>
      </c>
      <c r="E143" s="111">
        <v>26023.494559963259</v>
      </c>
      <c r="F143" s="112">
        <v>25339.580599111363</v>
      </c>
      <c r="G143" s="110">
        <v>0</v>
      </c>
      <c r="H143" s="111">
        <v>0</v>
      </c>
      <c r="I143" s="111">
        <v>0</v>
      </c>
      <c r="J143" s="111">
        <v>0</v>
      </c>
      <c r="K143" s="112">
        <v>0</v>
      </c>
    </row>
    <row r="144" spans="1:11" ht="15.75" thickBot="1" x14ac:dyDescent="0.3">
      <c r="A144" s="103" t="s">
        <v>62</v>
      </c>
      <c r="B144" s="113">
        <v>5474.0432092637948</v>
      </c>
      <c r="C144" s="114">
        <v>5474.0432092637948</v>
      </c>
      <c r="D144" s="115">
        <v>5474.0432092637948</v>
      </c>
      <c r="E144" s="115">
        <v>5489.0405879193113</v>
      </c>
      <c r="F144" s="116">
        <v>5474.0432092637948</v>
      </c>
      <c r="G144" s="113">
        <v>4436.717784199458</v>
      </c>
      <c r="H144" s="114">
        <v>4436.717784199458</v>
      </c>
      <c r="I144" s="115">
        <v>4436.717784199458</v>
      </c>
      <c r="J144" s="115">
        <v>4448.8731753890452</v>
      </c>
      <c r="K144" s="116">
        <v>4436.717784199458</v>
      </c>
    </row>
    <row r="145" spans="1:11" ht="15.75" thickBot="1" x14ac:dyDescent="0.3">
      <c r="A145" s="117" t="s">
        <v>63</v>
      </c>
      <c r="B145" s="118">
        <f>SUM(B137:B144)</f>
        <v>3729338.8335905885</v>
      </c>
      <c r="C145" s="119">
        <f t="shared" ref="C145:K145" si="10">SUM(C137:C144)</f>
        <v>3740443.4011859437</v>
      </c>
      <c r="D145" s="119">
        <f t="shared" si="10"/>
        <v>3747558.4394930834</v>
      </c>
      <c r="E145" s="119">
        <f t="shared" si="10"/>
        <v>3768914.7758667548</v>
      </c>
      <c r="F145" s="120">
        <f t="shared" si="10"/>
        <v>3754264.9190008431</v>
      </c>
      <c r="G145" s="118">
        <f t="shared" si="10"/>
        <v>4024836.3060766659</v>
      </c>
      <c r="H145" s="119">
        <f t="shared" si="10"/>
        <v>4024496.5811041188</v>
      </c>
      <c r="I145" s="119">
        <f t="shared" si="10"/>
        <v>4019777.9820151767</v>
      </c>
      <c r="J145" s="119">
        <f t="shared" si="10"/>
        <v>4030753.2098303768</v>
      </c>
      <c r="K145" s="120">
        <f t="shared" si="10"/>
        <v>4001916.6299973354</v>
      </c>
    </row>
  </sheetData>
  <mergeCells count="6">
    <mergeCell ref="D99:H99"/>
    <mergeCell ref="D6:H6"/>
    <mergeCell ref="D20:H20"/>
    <mergeCell ref="D52:H52"/>
    <mergeCell ref="D66:H66"/>
    <mergeCell ref="D84:H8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FC9B2E7DBF5B4DA54E6C684AC6850F" ma:contentTypeVersion="16" ma:contentTypeDescription="Create a new document." ma:contentTypeScope="" ma:versionID="b8d4034ae8124719f665da4a218b4357">
  <xsd:schema xmlns:xsd="http://www.w3.org/2001/XMLSchema" xmlns:xs="http://www.w3.org/2001/XMLSchema" xmlns:p="http://schemas.microsoft.com/office/2006/metadata/properties" xmlns:ns2="222fad08-6ca9-4055-b6da-9b7e34d81c49" xmlns:ns3="4a60b405-a349-417c-8d54-6d546081b42f" targetNamespace="http://schemas.microsoft.com/office/2006/metadata/properties" ma:root="true" ma:fieldsID="b9e21c4ab2abc69a30bb39a14a237947" ns2:_="" ns3:_="">
    <xsd:import namespace="222fad08-6ca9-4055-b6da-9b7e34d81c49"/>
    <xsd:import namespace="4a60b405-a349-417c-8d54-6d546081b4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ProjectName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2fad08-6ca9-4055-b6da-9b7e34d81c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2b7e4846-fd7b-464c-8e80-8b3f42a2f1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ProjectName" ma:index="22" nillable="true" ma:displayName="Project Name" ma:format="Dropdown" ma:internalName="ProjectName">
      <xsd:simpleType>
        <xsd:restriction base="dms:Text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0b405-a349-417c-8d54-6d546081b42f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656461ac-633b-447c-ac6f-50abb4d008f8}" ma:internalName="TaxCatchAll" ma:showField="CatchAllData" ma:web="4a60b405-a349-417c-8d54-6d546081b4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C2307C-96A2-47F6-AD27-E516F28ED1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D77919F-F05F-4081-A688-C60BAE275D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2fad08-6ca9-4055-b6da-9b7e34d81c49"/>
    <ds:schemaRef ds:uri="4a60b405-a349-417c-8d54-6d546081b4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M2-CCMBC-3-1</vt:lpstr>
      <vt:lpstr>Derive Tables 3-5 3-6 3-7</vt:lpstr>
      <vt:lpstr>1 Annual Electrification impact</vt:lpstr>
      <vt:lpstr>Derive Tables 3-8 3-9 3-10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Clement Li</dc:creator>
  <cp:lastModifiedBy>Clement Li</cp:lastModifiedBy>
  <dcterms:created xsi:type="dcterms:W3CDTF">2015-06-05T18:17:20Z</dcterms:created>
  <dcterms:modified xsi:type="dcterms:W3CDTF">2024-05-24T00:17:37Z</dcterms:modified>
</cp:coreProperties>
</file>