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V:\ACTIVE APPLICATIONS\API_2025_COS\0.1 Models Working Drafts\Tariff and Bill Impact\FINAL\"/>
    </mc:Choice>
  </mc:AlternateContent>
  <xr:revisionPtr revIDLastSave="0" documentId="13_ncr:1_{F529D30F-E069-43F8-84E7-EE2082AE1DA4}" xr6:coauthVersionLast="47" xr6:coauthVersionMax="47" xr10:uidLastSave="{00000000-0000-0000-0000-000000000000}"/>
  <bookViews>
    <workbookView xWindow="-120" yWindow="-120" windowWidth="29040" windowHeight="15840" activeTab="1" xr2:uid="{E5E4D97F-FE70-455F-98FA-A6EAE61EEACA}"/>
  </bookViews>
  <sheets>
    <sheet name="Current Tariff (2024)" sheetId="2" r:id="rId1"/>
    <sheet name="Regulatory Charges" sheetId="3" r:id="rId2"/>
    <sheet name="Proposed Tariff (2025)" sheetId="1" r:id="rId3"/>
    <sheet name="Bill Impacts " sheetId="4" r:id="rId4"/>
  </sheets>
  <definedNames>
    <definedName name="DRP">#REF!</definedName>
    <definedName name="MidPeak">#REF!</definedName>
    <definedName name="MidPeakPer">#REF!</definedName>
    <definedName name="OER">#REF!</definedName>
    <definedName name="OffPeak">#REF!</definedName>
    <definedName name="OffPeakPer">#REF!</definedName>
    <definedName name="OnPeak">#REF!</definedName>
    <definedName name="OnPeakPer">#REF!</definedName>
    <definedName name="_xlnm.Print_Area" localSheetId="0">'Current Tariff (2024)'!$A$1:$E$224</definedName>
    <definedName name="_xlnm.Print_Area" localSheetId="2">'Proposed Tariff (2025)'!$B$1:$E$227</definedName>
    <definedName name="_xlnm.Print_Area" localSheetId="1">'Regulatory Charges'!$B$1:$F$55</definedName>
    <definedName name="SM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2" i="4" l="1"/>
  <c r="I39" i="4"/>
  <c r="G42" i="4"/>
  <c r="G25" i="4"/>
  <c r="C25" i="4"/>
  <c r="G24" i="4"/>
  <c r="C24" i="4"/>
  <c r="G23" i="4"/>
  <c r="C23" i="4"/>
  <c r="G22" i="4"/>
  <c r="C22" i="4"/>
  <c r="G21" i="4"/>
  <c r="C21" i="4"/>
  <c r="B25" i="4"/>
  <c r="B24" i="4"/>
  <c r="B23" i="4"/>
  <c r="B22" i="4"/>
  <c r="B21" i="4"/>
  <c r="B20" i="4"/>
  <c r="B16" i="4"/>
  <c r="B15" i="4"/>
  <c r="B14" i="4"/>
  <c r="B13" i="4"/>
  <c r="B12" i="4"/>
  <c r="B11" i="4"/>
  <c r="E136" i="1" l="1"/>
  <c r="E135" i="1"/>
  <c r="E134" i="1"/>
  <c r="E133" i="1"/>
  <c r="E92" i="1"/>
  <c r="E105" i="1"/>
  <c r="E104" i="1"/>
  <c r="E103" i="1"/>
  <c r="E102" i="1"/>
  <c r="E73" i="1"/>
  <c r="E72" i="1"/>
  <c r="E71" i="1"/>
  <c r="E70" i="1"/>
  <c r="G245" i="4" l="1"/>
  <c r="G237" i="4"/>
  <c r="G236" i="4"/>
  <c r="G234" i="4"/>
  <c r="G233" i="4"/>
  <c r="G226" i="4"/>
  <c r="G225" i="4"/>
  <c r="G290" i="4" l="1"/>
  <c r="G289" i="4"/>
  <c r="G288" i="4"/>
  <c r="G300" i="4"/>
  <c r="D300" i="4"/>
  <c r="D290" i="4"/>
  <c r="D289" i="4"/>
  <c r="D288" i="4"/>
  <c r="D286" i="4"/>
  <c r="D285" i="4"/>
  <c r="D277" i="4"/>
  <c r="D278" i="4"/>
  <c r="D274" i="4"/>
  <c r="D273" i="4"/>
  <c r="D270" i="4"/>
  <c r="D269" i="4"/>
  <c r="D296" i="4"/>
  <c r="G296" i="4" s="1"/>
  <c r="C261" i="4"/>
  <c r="H282" i="4" s="1"/>
  <c r="I282" i="4" s="1"/>
  <c r="C260" i="4"/>
  <c r="H279" i="4" s="1"/>
  <c r="C262" i="4"/>
  <c r="H277" i="4" s="1"/>
  <c r="I295" i="4"/>
  <c r="F295" i="4"/>
  <c r="D294" i="4"/>
  <c r="G294" i="4" s="1"/>
  <c r="D293" i="4"/>
  <c r="G293" i="4" s="1"/>
  <c r="D292" i="4"/>
  <c r="G292" i="4" s="1"/>
  <c r="F291" i="4"/>
  <c r="K291" i="4" s="1"/>
  <c r="I280" i="4"/>
  <c r="F280" i="4"/>
  <c r="G276" i="4"/>
  <c r="I276" i="4" s="1"/>
  <c r="D276" i="4"/>
  <c r="F276" i="4" s="1"/>
  <c r="F272" i="4"/>
  <c r="J272" i="4" s="1"/>
  <c r="K272" i="4" s="1"/>
  <c r="F271" i="4"/>
  <c r="K271" i="4" s="1"/>
  <c r="C216" i="4"/>
  <c r="C215" i="4"/>
  <c r="H235" i="4" s="1"/>
  <c r="C214" i="4"/>
  <c r="I250" i="4"/>
  <c r="F250" i="4"/>
  <c r="I249" i="4"/>
  <c r="F249" i="4"/>
  <c r="F245" i="4"/>
  <c r="K245" i="4" s="1"/>
  <c r="I237" i="4"/>
  <c r="I236" i="4"/>
  <c r="I234" i="4"/>
  <c r="I233" i="4"/>
  <c r="F225" i="4"/>
  <c r="K225" i="4" s="1"/>
  <c r="G189" i="4"/>
  <c r="G235" i="4" s="1"/>
  <c r="D185" i="4"/>
  <c r="D231" i="4" s="1"/>
  <c r="D186" i="4"/>
  <c r="D232" i="4" s="1"/>
  <c r="D189" i="4"/>
  <c r="D235" i="4" s="1"/>
  <c r="D181" i="4"/>
  <c r="D227" i="4" s="1"/>
  <c r="D194" i="4"/>
  <c r="D240" i="4" s="1"/>
  <c r="D193" i="4"/>
  <c r="D239" i="4" s="1"/>
  <c r="G208" i="4"/>
  <c r="G254" i="4" s="1"/>
  <c r="D208" i="4"/>
  <c r="D254" i="4" s="1"/>
  <c r="D202" i="4"/>
  <c r="D201" i="4"/>
  <c r="D200" i="4"/>
  <c r="G198" i="4"/>
  <c r="G244" i="4" s="1"/>
  <c r="G197" i="4"/>
  <c r="G243" i="4" s="1"/>
  <c r="G196" i="4"/>
  <c r="G242" i="4" s="1"/>
  <c r="D198" i="4"/>
  <c r="D244" i="4" s="1"/>
  <c r="D197" i="4"/>
  <c r="D243" i="4" s="1"/>
  <c r="D196" i="4"/>
  <c r="D242" i="4" s="1"/>
  <c r="G184" i="4"/>
  <c r="G230" i="4" s="1"/>
  <c r="D184" i="4"/>
  <c r="D230" i="4" s="1"/>
  <c r="D178" i="4"/>
  <c r="D224" i="4" s="1"/>
  <c r="D177" i="4"/>
  <c r="D223" i="4" s="1"/>
  <c r="C170" i="4"/>
  <c r="C169" i="4"/>
  <c r="E181" i="4" s="1"/>
  <c r="H181" i="4" s="1"/>
  <c r="C168" i="4"/>
  <c r="E178" i="4" s="1"/>
  <c r="I204" i="4"/>
  <c r="F204" i="4"/>
  <c r="I203" i="4"/>
  <c r="F203" i="4"/>
  <c r="F199" i="4"/>
  <c r="K199" i="4" s="1"/>
  <c r="I191" i="4"/>
  <c r="I190" i="4"/>
  <c r="I188" i="4"/>
  <c r="I187" i="4"/>
  <c r="F179" i="4"/>
  <c r="K179" i="4" s="1"/>
  <c r="E270" i="4" l="1"/>
  <c r="J280" i="4"/>
  <c r="K280" i="4" s="1"/>
  <c r="E274" i="4"/>
  <c r="E278" i="4"/>
  <c r="G200" i="4"/>
  <c r="G246" i="4" s="1"/>
  <c r="D246" i="4"/>
  <c r="G202" i="4"/>
  <c r="G248" i="4" s="1"/>
  <c r="D248" i="4"/>
  <c r="J249" i="4"/>
  <c r="K249" i="4" s="1"/>
  <c r="E273" i="4"/>
  <c r="J204" i="4"/>
  <c r="K204" i="4" s="1"/>
  <c r="G201" i="4"/>
  <c r="G247" i="4" s="1"/>
  <c r="D247" i="4"/>
  <c r="J276" i="4"/>
  <c r="K276" i="4" s="1"/>
  <c r="J295" i="4"/>
  <c r="K295" i="4" s="1"/>
  <c r="E279" i="4"/>
  <c r="F279" i="4" s="1"/>
  <c r="J203" i="4"/>
  <c r="K203" i="4" s="1"/>
  <c r="E248" i="4"/>
  <c r="H248" i="4" s="1"/>
  <c r="E247" i="4"/>
  <c r="E246" i="4"/>
  <c r="H246" i="4" s="1"/>
  <c r="I235" i="4"/>
  <c r="E286" i="4"/>
  <c r="F286" i="4" s="1"/>
  <c r="E290" i="4"/>
  <c r="F290" i="4" s="1"/>
  <c r="E200" i="4"/>
  <c r="H200" i="4" s="1"/>
  <c r="I200" i="4" s="1"/>
  <c r="F278" i="4"/>
  <c r="E201" i="4"/>
  <c r="F201" i="4" s="1"/>
  <c r="H281" i="4"/>
  <c r="I281" i="4" s="1"/>
  <c r="H286" i="4"/>
  <c r="E202" i="4"/>
  <c r="H278" i="4"/>
  <c r="E269" i="4"/>
  <c r="E285" i="4"/>
  <c r="F285" i="4" s="1"/>
  <c r="E182" i="4"/>
  <c r="E277" i="4"/>
  <c r="F277" i="4" s="1"/>
  <c r="J250" i="4"/>
  <c r="K250" i="4" s="1"/>
  <c r="H285" i="4"/>
  <c r="H274" i="4"/>
  <c r="F274" i="4"/>
  <c r="F283" i="4"/>
  <c r="E292" i="4"/>
  <c r="E293" i="4"/>
  <c r="E294" i="4"/>
  <c r="F282" i="4"/>
  <c r="J282" i="4" s="1"/>
  <c r="K282" i="4" s="1"/>
  <c r="H283" i="4"/>
  <c r="I283" i="4" s="1"/>
  <c r="H290" i="4"/>
  <c r="I290" i="4" s="1"/>
  <c r="F281" i="4"/>
  <c r="E227" i="4"/>
  <c r="H227" i="4" s="1"/>
  <c r="H244" i="4"/>
  <c r="I244" i="4" s="1"/>
  <c r="E244" i="4"/>
  <c r="F244" i="4" s="1"/>
  <c r="E233" i="4"/>
  <c r="F233" i="4" s="1"/>
  <c r="J233" i="4" s="1"/>
  <c r="K233" i="4" s="1"/>
  <c r="E237" i="4"/>
  <c r="F237" i="4" s="1"/>
  <c r="J237" i="4" s="1"/>
  <c r="K237" i="4" s="1"/>
  <c r="E223" i="4"/>
  <c r="E224" i="4"/>
  <c r="E231" i="4"/>
  <c r="F231" i="4" s="1"/>
  <c r="E232" i="4"/>
  <c r="F232" i="4" s="1"/>
  <c r="E226" i="4"/>
  <c r="F226" i="4" s="1"/>
  <c r="K226" i="4" s="1"/>
  <c r="E236" i="4"/>
  <c r="F236" i="4" s="1"/>
  <c r="J236" i="4" s="1"/>
  <c r="K236" i="4" s="1"/>
  <c r="E235" i="4"/>
  <c r="F235" i="4" s="1"/>
  <c r="H231" i="4"/>
  <c r="H232" i="4"/>
  <c r="E228" i="4"/>
  <c r="E234" i="4"/>
  <c r="F234" i="4" s="1"/>
  <c r="J234" i="4" s="1"/>
  <c r="K234" i="4" s="1"/>
  <c r="F178" i="4"/>
  <c r="E198" i="4"/>
  <c r="F198" i="4" s="1"/>
  <c r="E177" i="4"/>
  <c r="H177" i="4" s="1"/>
  <c r="H198" i="4"/>
  <c r="I198" i="4" s="1"/>
  <c r="E189" i="4"/>
  <c r="F189" i="4" s="1"/>
  <c r="H189" i="4"/>
  <c r="I189" i="4" s="1"/>
  <c r="E190" i="4"/>
  <c r="F190" i="4" s="1"/>
  <c r="J190" i="4" s="1"/>
  <c r="K190" i="4" s="1"/>
  <c r="E180" i="4"/>
  <c r="F202" i="4"/>
  <c r="E191" i="4"/>
  <c r="F191" i="4" s="1"/>
  <c r="J191" i="4" s="1"/>
  <c r="K191" i="4" s="1"/>
  <c r="E187" i="4"/>
  <c r="F187" i="4" s="1"/>
  <c r="J187" i="4" s="1"/>
  <c r="K187" i="4" s="1"/>
  <c r="E188" i="4"/>
  <c r="F188" i="4" s="1"/>
  <c r="J188" i="4" s="1"/>
  <c r="K188" i="4" s="1"/>
  <c r="H186" i="4"/>
  <c r="F181" i="4"/>
  <c r="H178" i="4"/>
  <c r="F180" i="4"/>
  <c r="E185" i="4"/>
  <c r="F185" i="4" s="1"/>
  <c r="E186" i="4"/>
  <c r="F186" i="4" s="1"/>
  <c r="H202" i="4"/>
  <c r="H185" i="4"/>
  <c r="I246" i="4" l="1"/>
  <c r="I202" i="4"/>
  <c r="F200" i="4"/>
  <c r="I248" i="4"/>
  <c r="F248" i="4"/>
  <c r="J248" i="4" s="1"/>
  <c r="K248" i="4" s="1"/>
  <c r="F177" i="4"/>
  <c r="J235" i="4"/>
  <c r="K235" i="4" s="1"/>
  <c r="J244" i="4"/>
  <c r="K244" i="4" s="1"/>
  <c r="J283" i="4"/>
  <c r="K283" i="4" s="1"/>
  <c r="J281" i="4"/>
  <c r="K281" i="4" s="1"/>
  <c r="J290" i="4"/>
  <c r="K290" i="4" s="1"/>
  <c r="H270" i="4"/>
  <c r="F270" i="4"/>
  <c r="H182" i="4"/>
  <c r="F182" i="4"/>
  <c r="F183" i="4" s="1"/>
  <c r="F227" i="4"/>
  <c r="H269" i="4"/>
  <c r="F269" i="4"/>
  <c r="H273" i="4"/>
  <c r="I273" i="4" s="1"/>
  <c r="F273" i="4"/>
  <c r="H294" i="4"/>
  <c r="I294" i="4" s="1"/>
  <c r="F294" i="4"/>
  <c r="H293" i="4"/>
  <c r="I293" i="4" s="1"/>
  <c r="F293" i="4"/>
  <c r="H292" i="4"/>
  <c r="I292" i="4" s="1"/>
  <c r="F292" i="4"/>
  <c r="F246" i="4"/>
  <c r="J246" i="4" s="1"/>
  <c r="K246" i="4" s="1"/>
  <c r="H247" i="4"/>
  <c r="I247" i="4" s="1"/>
  <c r="F247" i="4"/>
  <c r="H224" i="4"/>
  <c r="F224" i="4"/>
  <c r="F228" i="4"/>
  <c r="H228" i="4"/>
  <c r="H223" i="4"/>
  <c r="F223" i="4"/>
  <c r="J189" i="4"/>
  <c r="K189" i="4" s="1"/>
  <c r="J200" i="4"/>
  <c r="K200" i="4" s="1"/>
  <c r="J198" i="4"/>
  <c r="K198" i="4" s="1"/>
  <c r="J202" i="4"/>
  <c r="K202" i="4" s="1"/>
  <c r="K180" i="4"/>
  <c r="H201" i="4"/>
  <c r="I201" i="4" s="1"/>
  <c r="J201" i="4" s="1"/>
  <c r="K201" i="4" s="1"/>
  <c r="J247" i="4" l="1"/>
  <c r="K247" i="4" s="1"/>
  <c r="F275" i="4"/>
  <c r="F284" i="4" s="1"/>
  <c r="F287" i="4" s="1"/>
  <c r="J292" i="4"/>
  <c r="K292" i="4" s="1"/>
  <c r="J293" i="4"/>
  <c r="K293" i="4" s="1"/>
  <c r="J273" i="4"/>
  <c r="K273" i="4" s="1"/>
  <c r="J294" i="4"/>
  <c r="K294" i="4" s="1"/>
  <c r="F229" i="4"/>
  <c r="D148" i="4" l="1"/>
  <c r="D147" i="4"/>
  <c r="D140" i="4"/>
  <c r="D139" i="4"/>
  <c r="D136" i="4"/>
  <c r="D132" i="4"/>
  <c r="D131" i="4"/>
  <c r="D152" i="4"/>
  <c r="D151" i="4"/>
  <c r="D150" i="4"/>
  <c r="G152" i="4"/>
  <c r="G151" i="4"/>
  <c r="G150" i="4"/>
  <c r="D158" i="4"/>
  <c r="G158" i="4" s="1"/>
  <c r="C124" i="4"/>
  <c r="H147" i="4" s="1"/>
  <c r="C123" i="4"/>
  <c r="E135" i="4" s="1"/>
  <c r="F135" i="4" s="1"/>
  <c r="C122" i="4"/>
  <c r="E145" i="4" s="1"/>
  <c r="F145" i="4" s="1"/>
  <c r="G162" i="4"/>
  <c r="D162" i="4"/>
  <c r="I157" i="4"/>
  <c r="F157" i="4"/>
  <c r="D156" i="4"/>
  <c r="G156" i="4" s="1"/>
  <c r="D155" i="4"/>
  <c r="G155" i="4" s="1"/>
  <c r="G154" i="4"/>
  <c r="D154" i="4"/>
  <c r="F153" i="4"/>
  <c r="K153" i="4" s="1"/>
  <c r="I142" i="4"/>
  <c r="F142" i="4"/>
  <c r="F141" i="4"/>
  <c r="G138" i="4"/>
  <c r="D138" i="4"/>
  <c r="G135" i="4"/>
  <c r="F134" i="4"/>
  <c r="J134" i="4" s="1"/>
  <c r="K134" i="4" s="1"/>
  <c r="F133" i="4"/>
  <c r="K133" i="4" s="1"/>
  <c r="G116" i="4"/>
  <c r="D116" i="4"/>
  <c r="D97" i="4"/>
  <c r="G106" i="4"/>
  <c r="G105" i="4"/>
  <c r="G104" i="4"/>
  <c r="D106" i="4"/>
  <c r="D105" i="4"/>
  <c r="D104" i="4"/>
  <c r="D102" i="4"/>
  <c r="D101" i="4"/>
  <c r="D94" i="4"/>
  <c r="D93" i="4"/>
  <c r="D86" i="4"/>
  <c r="D85" i="4"/>
  <c r="I95" i="4"/>
  <c r="G92" i="4"/>
  <c r="D92" i="4"/>
  <c r="D110" i="4"/>
  <c r="G110" i="4" s="1"/>
  <c r="D109" i="4"/>
  <c r="G109" i="4" s="1"/>
  <c r="D108" i="4"/>
  <c r="G108" i="4" s="1"/>
  <c r="I96" i="4"/>
  <c r="C78" i="4"/>
  <c r="C77" i="4"/>
  <c r="E106" i="4" s="1"/>
  <c r="C76" i="4"/>
  <c r="E110" i="4" s="1"/>
  <c r="C75" i="4"/>
  <c r="I112" i="4"/>
  <c r="F112" i="4"/>
  <c r="I111" i="4"/>
  <c r="F111" i="4"/>
  <c r="F107" i="4"/>
  <c r="K107" i="4" s="1"/>
  <c r="F87" i="4"/>
  <c r="K87" i="4" s="1"/>
  <c r="G3" i="4"/>
  <c r="C79" i="4" s="1"/>
  <c r="E104" i="4" s="1"/>
  <c r="C32" i="4"/>
  <c r="C30" i="4"/>
  <c r="H47" i="4" s="1"/>
  <c r="G7" i="4"/>
  <c r="G6" i="4"/>
  <c r="G5" i="4"/>
  <c r="C171" i="4" s="1"/>
  <c r="G4" i="4"/>
  <c r="C125" i="4" s="1"/>
  <c r="G2" i="4"/>
  <c r="C33" i="4" s="1"/>
  <c r="G70" i="4"/>
  <c r="D70" i="4"/>
  <c r="H51" i="4"/>
  <c r="D47" i="4"/>
  <c r="D48" i="4"/>
  <c r="G59" i="4"/>
  <c r="G58" i="4"/>
  <c r="D59" i="4"/>
  <c r="D58" i="4"/>
  <c r="H60" i="4"/>
  <c r="G60" i="4"/>
  <c r="D60" i="4"/>
  <c r="D64" i="4"/>
  <c r="G64" i="4" s="1"/>
  <c r="D63" i="4"/>
  <c r="G63" i="4" s="1"/>
  <c r="D62" i="4"/>
  <c r="G62" i="4" s="1"/>
  <c r="E62" i="4"/>
  <c r="H62" i="4" s="1"/>
  <c r="E52" i="4"/>
  <c r="F52" i="4" s="1"/>
  <c r="E51" i="4"/>
  <c r="E60" i="4"/>
  <c r="D51" i="4"/>
  <c r="D56" i="4"/>
  <c r="D55" i="4"/>
  <c r="D39" i="4"/>
  <c r="D42" i="4" s="1"/>
  <c r="F42" i="4" s="1"/>
  <c r="E43" i="4"/>
  <c r="H43" i="4" s="1"/>
  <c r="F66" i="4"/>
  <c r="F65" i="4"/>
  <c r="F61" i="4"/>
  <c r="K61" i="4" s="1"/>
  <c r="F41" i="4"/>
  <c r="K41" i="4" s="1"/>
  <c r="E42" i="4"/>
  <c r="H42" i="4" s="1"/>
  <c r="E39" i="4"/>
  <c r="H39" i="4" s="1"/>
  <c r="E40" i="1"/>
  <c r="E39" i="1"/>
  <c r="E38" i="1"/>
  <c r="E37" i="1"/>
  <c r="E27" i="1"/>
  <c r="G51" i="4" s="1"/>
  <c r="H3" i="4"/>
  <c r="C80" i="4" s="1"/>
  <c r="J112" i="4" l="1"/>
  <c r="K112" i="4" s="1"/>
  <c r="J142" i="4"/>
  <c r="K142" i="4" s="1"/>
  <c r="E63" i="4"/>
  <c r="H63" i="4" s="1"/>
  <c r="E44" i="4"/>
  <c r="F44" i="4" s="1"/>
  <c r="E64" i="4"/>
  <c r="H64" i="4" s="1"/>
  <c r="E48" i="4"/>
  <c r="F48" i="4" s="1"/>
  <c r="E90" i="4"/>
  <c r="H90" i="4" s="1"/>
  <c r="I90" i="4" s="1"/>
  <c r="E47" i="4"/>
  <c r="F47" i="4" s="1"/>
  <c r="H48" i="4"/>
  <c r="C217" i="4"/>
  <c r="E239" i="4" s="1"/>
  <c r="F239" i="4" s="1"/>
  <c r="C263" i="4"/>
  <c r="G97" i="4"/>
  <c r="H6" i="4"/>
  <c r="H2" i="4"/>
  <c r="C34" i="4" s="1"/>
  <c r="H7" i="4"/>
  <c r="H4" i="4"/>
  <c r="C126" i="4" s="1"/>
  <c r="H151" i="4" s="1"/>
  <c r="I151" i="4" s="1"/>
  <c r="H5" i="4"/>
  <c r="C172" i="4" s="1"/>
  <c r="H184" i="4" s="1"/>
  <c r="I184" i="4" s="1"/>
  <c r="E92" i="4"/>
  <c r="F92" i="4" s="1"/>
  <c r="E105" i="4"/>
  <c r="F105" i="4" s="1"/>
  <c r="H98" i="4"/>
  <c r="I98" i="4" s="1"/>
  <c r="H104" i="4"/>
  <c r="I104" i="4" s="1"/>
  <c r="J157" i="4"/>
  <c r="K157" i="4" s="1"/>
  <c r="H140" i="4"/>
  <c r="H148" i="4"/>
  <c r="H196" i="4"/>
  <c r="I196" i="4" s="1"/>
  <c r="H197" i="4"/>
  <c r="I197" i="4" s="1"/>
  <c r="E193" i="4"/>
  <c r="F193" i="4" s="1"/>
  <c r="E197" i="4"/>
  <c r="F197" i="4" s="1"/>
  <c r="E194" i="4"/>
  <c r="F194" i="4" s="1"/>
  <c r="E184" i="4"/>
  <c r="F184" i="4" s="1"/>
  <c r="F192" i="4" s="1"/>
  <c r="E196" i="4"/>
  <c r="F196" i="4" s="1"/>
  <c r="H99" i="4"/>
  <c r="I99" i="4" s="1"/>
  <c r="H105" i="4"/>
  <c r="I105" i="4" s="1"/>
  <c r="H102" i="4"/>
  <c r="J111" i="4"/>
  <c r="K111" i="4" s="1"/>
  <c r="H101" i="4"/>
  <c r="E108" i="4"/>
  <c r="H108" i="4" s="1"/>
  <c r="I108" i="4" s="1"/>
  <c r="E109" i="4"/>
  <c r="F109" i="4" s="1"/>
  <c r="E102" i="4"/>
  <c r="F102" i="4" s="1"/>
  <c r="E86" i="4"/>
  <c r="F86" i="4" s="1"/>
  <c r="E101" i="4"/>
  <c r="H139" i="4"/>
  <c r="E139" i="4"/>
  <c r="F139" i="4" s="1"/>
  <c r="E140" i="4"/>
  <c r="F140" i="4" s="1"/>
  <c r="E136" i="4"/>
  <c r="E147" i="4"/>
  <c r="E132" i="4"/>
  <c r="E148" i="4"/>
  <c r="F148" i="4" s="1"/>
  <c r="E158" i="4"/>
  <c r="F158" i="4" s="1"/>
  <c r="H141" i="4"/>
  <c r="H152" i="4"/>
  <c r="I152" i="4" s="1"/>
  <c r="E152" i="4"/>
  <c r="F152" i="4" s="1"/>
  <c r="E144" i="4"/>
  <c r="F144" i="4" s="1"/>
  <c r="E156" i="4"/>
  <c r="H156" i="4" s="1"/>
  <c r="I156" i="4" s="1"/>
  <c r="H145" i="4"/>
  <c r="I145" i="4" s="1"/>
  <c r="J145" i="4" s="1"/>
  <c r="K145" i="4" s="1"/>
  <c r="E154" i="4"/>
  <c r="F154" i="4" s="1"/>
  <c r="E151" i="4"/>
  <c r="F151" i="4" s="1"/>
  <c r="E155" i="4"/>
  <c r="H155" i="4" s="1"/>
  <c r="I155" i="4" s="1"/>
  <c r="H144" i="4"/>
  <c r="I144" i="4" s="1"/>
  <c r="E131" i="4"/>
  <c r="E143" i="4"/>
  <c r="F143" i="4" s="1"/>
  <c r="F147" i="4"/>
  <c r="H135" i="4"/>
  <c r="I135" i="4" s="1"/>
  <c r="J135" i="4" s="1"/>
  <c r="K135" i="4" s="1"/>
  <c r="I138" i="4"/>
  <c r="H143" i="4"/>
  <c r="I143" i="4" s="1"/>
  <c r="F138" i="4"/>
  <c r="E150" i="4"/>
  <c r="F150" i="4" s="1"/>
  <c r="F106" i="4"/>
  <c r="F104" i="4"/>
  <c r="F101" i="4"/>
  <c r="H97" i="4"/>
  <c r="E98" i="4"/>
  <c r="F98" i="4" s="1"/>
  <c r="J98" i="4" s="1"/>
  <c r="K98" i="4" s="1"/>
  <c r="E89" i="4"/>
  <c r="H89" i="4" s="1"/>
  <c r="H106" i="4"/>
  <c r="I106" i="4" s="1"/>
  <c r="E85" i="4"/>
  <c r="H85" i="4" s="1"/>
  <c r="E97" i="4"/>
  <c r="F97" i="4" s="1"/>
  <c r="H109" i="4"/>
  <c r="I109" i="4" s="1"/>
  <c r="H110" i="4"/>
  <c r="I110" i="4" s="1"/>
  <c r="J110" i="4" s="1"/>
  <c r="K110" i="4" s="1"/>
  <c r="E99" i="4"/>
  <c r="F99" i="4" s="1"/>
  <c r="F95" i="4"/>
  <c r="J95" i="4" s="1"/>
  <c r="K95" i="4" s="1"/>
  <c r="F96" i="4"/>
  <c r="J96" i="4" s="1"/>
  <c r="K96" i="4" s="1"/>
  <c r="F110" i="4"/>
  <c r="F88" i="4"/>
  <c r="E93" i="4"/>
  <c r="F93" i="4" s="1"/>
  <c r="E94" i="4"/>
  <c r="F94" i="4" s="1"/>
  <c r="H92" i="4"/>
  <c r="I92" i="4" s="1"/>
  <c r="H93" i="4"/>
  <c r="H94" i="4"/>
  <c r="E50" i="4"/>
  <c r="F50" i="4" s="1"/>
  <c r="E49" i="4"/>
  <c r="F49" i="4" s="1"/>
  <c r="E40" i="4"/>
  <c r="F40" i="4" s="1"/>
  <c r="E53" i="4"/>
  <c r="F53" i="4" s="1"/>
  <c r="F51" i="4"/>
  <c r="F60" i="4"/>
  <c r="F64" i="4"/>
  <c r="F63" i="4"/>
  <c r="F62" i="4"/>
  <c r="H44" i="4"/>
  <c r="I44" i="4" s="1"/>
  <c r="F43" i="4"/>
  <c r="I60" i="4"/>
  <c r="I53" i="4"/>
  <c r="I52" i="4"/>
  <c r="I51" i="4"/>
  <c r="I50" i="4"/>
  <c r="F39" i="4"/>
  <c r="G286" i="4"/>
  <c r="I286" i="4" s="1"/>
  <c r="J286" i="4" s="1"/>
  <c r="K286" i="4" s="1"/>
  <c r="G285" i="4"/>
  <c r="I285" i="4" s="1"/>
  <c r="J285" i="4" s="1"/>
  <c r="K285" i="4" s="1"/>
  <c r="G194" i="4"/>
  <c r="G240" i="4" s="1"/>
  <c r="G193" i="4"/>
  <c r="G239" i="4" s="1"/>
  <c r="G148" i="4"/>
  <c r="G147" i="4"/>
  <c r="I147" i="4" s="1"/>
  <c r="D18" i="3"/>
  <c r="E49" i="3"/>
  <c r="F49" i="3" s="1"/>
  <c r="E221" i="1" s="1"/>
  <c r="E48" i="3"/>
  <c r="F48" i="3" s="1"/>
  <c r="E220" i="1" s="1"/>
  <c r="E45" i="3"/>
  <c r="F45" i="3" s="1"/>
  <c r="E215" i="1" s="1"/>
  <c r="E44" i="3"/>
  <c r="F44" i="3" s="1"/>
  <c r="E214" i="1" s="1"/>
  <c r="F43" i="3"/>
  <c r="E42" i="3"/>
  <c r="F42" i="3" s="1"/>
  <c r="E212" i="1" s="1"/>
  <c r="E41" i="3"/>
  <c r="F41" i="3" s="1"/>
  <c r="E211" i="1" s="1"/>
  <c r="E40" i="3"/>
  <c r="F40" i="3" s="1"/>
  <c r="E210" i="1" s="1"/>
  <c r="E39" i="3"/>
  <c r="F39" i="3" s="1"/>
  <c r="E209" i="1" s="1"/>
  <c r="E38" i="3"/>
  <c r="F38" i="3" s="1"/>
  <c r="E208" i="1" s="1"/>
  <c r="F35" i="3"/>
  <c r="E190" i="1" s="1"/>
  <c r="I148" i="4" l="1"/>
  <c r="F90" i="4"/>
  <c r="J90" i="4" s="1"/>
  <c r="K90" i="4" s="1"/>
  <c r="H86" i="4"/>
  <c r="J197" i="4"/>
  <c r="K197" i="4" s="1"/>
  <c r="H40" i="4"/>
  <c r="I40" i="4" s="1"/>
  <c r="J105" i="4"/>
  <c r="K105" i="4" s="1"/>
  <c r="J144" i="4"/>
  <c r="K144" i="4" s="1"/>
  <c r="J99" i="4"/>
  <c r="K99" i="4" s="1"/>
  <c r="E230" i="4"/>
  <c r="F230" i="4" s="1"/>
  <c r="F238" i="4" s="1"/>
  <c r="E242" i="4"/>
  <c r="F242" i="4" s="1"/>
  <c r="H243" i="4"/>
  <c r="I243" i="4" s="1"/>
  <c r="J106" i="4"/>
  <c r="K106" i="4" s="1"/>
  <c r="H242" i="4"/>
  <c r="I242" i="4" s="1"/>
  <c r="F156" i="4"/>
  <c r="J156" i="4" s="1"/>
  <c r="K156" i="4" s="1"/>
  <c r="E240" i="4"/>
  <c r="F240" i="4" s="1"/>
  <c r="E243" i="4"/>
  <c r="F243" i="4" s="1"/>
  <c r="F155" i="4"/>
  <c r="J155" i="4" s="1"/>
  <c r="K155" i="4" s="1"/>
  <c r="E288" i="4"/>
  <c r="F288" i="4" s="1"/>
  <c r="E296" i="4"/>
  <c r="F296" i="4" s="1"/>
  <c r="E289" i="4"/>
  <c r="F289" i="4" s="1"/>
  <c r="H150" i="4"/>
  <c r="I150" i="4" s="1"/>
  <c r="J150" i="4" s="1"/>
  <c r="K150" i="4" s="1"/>
  <c r="I97" i="4"/>
  <c r="J97" i="4" s="1"/>
  <c r="K97" i="4" s="1"/>
  <c r="H194" i="4"/>
  <c r="I194" i="4" s="1"/>
  <c r="J194" i="4" s="1"/>
  <c r="K194" i="4" s="1"/>
  <c r="H193" i="4"/>
  <c r="I193" i="4" s="1"/>
  <c r="J193" i="4" s="1"/>
  <c r="K193" i="4" s="1"/>
  <c r="G55" i="4"/>
  <c r="G101" i="4"/>
  <c r="I101" i="4" s="1"/>
  <c r="J101" i="4" s="1"/>
  <c r="K101" i="4" s="1"/>
  <c r="G56" i="4"/>
  <c r="G102" i="4"/>
  <c r="I102" i="4" s="1"/>
  <c r="J102" i="4" s="1"/>
  <c r="K102" i="4" s="1"/>
  <c r="H158" i="4"/>
  <c r="I158" i="4" s="1"/>
  <c r="J158" i="4" s="1"/>
  <c r="K158" i="4" s="1"/>
  <c r="C218" i="4"/>
  <c r="C264" i="4"/>
  <c r="F241" i="4"/>
  <c r="F252" i="4" s="1"/>
  <c r="J104" i="4"/>
  <c r="K104" i="4" s="1"/>
  <c r="J196" i="4"/>
  <c r="K196" i="4" s="1"/>
  <c r="F89" i="4"/>
  <c r="F108" i="4"/>
  <c r="J108" i="4" s="1"/>
  <c r="K108" i="4" s="1"/>
  <c r="J242" i="4"/>
  <c r="K242" i="4" s="1"/>
  <c r="F195" i="4"/>
  <c r="F206" i="4" s="1"/>
  <c r="J184" i="4"/>
  <c r="K184" i="4" s="1"/>
  <c r="J152" i="4"/>
  <c r="K152" i="4" s="1"/>
  <c r="J151" i="4"/>
  <c r="K151" i="4" s="1"/>
  <c r="J138" i="4"/>
  <c r="K138" i="4" s="1"/>
  <c r="J148" i="4"/>
  <c r="K148" i="4" s="1"/>
  <c r="J143" i="4"/>
  <c r="K143" i="4" s="1"/>
  <c r="H154" i="4"/>
  <c r="I154" i="4" s="1"/>
  <c r="J154" i="4" s="1"/>
  <c r="K154" i="4" s="1"/>
  <c r="H136" i="4"/>
  <c r="F136" i="4"/>
  <c r="H131" i="4"/>
  <c r="F131" i="4"/>
  <c r="J147" i="4"/>
  <c r="K147" i="4" s="1"/>
  <c r="H132" i="4"/>
  <c r="F132" i="4"/>
  <c r="F85" i="4"/>
  <c r="J92" i="4"/>
  <c r="K92" i="4" s="1"/>
  <c r="J88" i="4"/>
  <c r="K88" i="4" s="1"/>
  <c r="J109" i="4"/>
  <c r="K109" i="4" s="1"/>
  <c r="E58" i="4"/>
  <c r="F58" i="4" s="1"/>
  <c r="E56" i="4"/>
  <c r="F56" i="4" s="1"/>
  <c r="E55" i="4"/>
  <c r="F55" i="4" s="1"/>
  <c r="E46" i="4"/>
  <c r="E59" i="4"/>
  <c r="F59" i="4" s="1"/>
  <c r="H55" i="4"/>
  <c r="H46" i="4"/>
  <c r="H59" i="4"/>
  <c r="I59" i="4" s="1"/>
  <c r="H58" i="4"/>
  <c r="I58" i="4" s="1"/>
  <c r="H56" i="4"/>
  <c r="G46" i="4"/>
  <c r="D46" i="4"/>
  <c r="J53" i="4"/>
  <c r="K53" i="4" s="1"/>
  <c r="J44" i="4"/>
  <c r="K44" i="4" s="1"/>
  <c r="J50" i="4"/>
  <c r="K50" i="4" s="1"/>
  <c r="J40" i="4"/>
  <c r="K40" i="4" s="1"/>
  <c r="J51" i="4"/>
  <c r="K51" i="4" s="1"/>
  <c r="J52" i="4"/>
  <c r="K52" i="4" s="1"/>
  <c r="J60" i="4"/>
  <c r="K60" i="4" s="1"/>
  <c r="F45" i="4"/>
  <c r="C20" i="4" s="1"/>
  <c r="I66" i="4"/>
  <c r="I65" i="4"/>
  <c r="I62" i="4"/>
  <c r="I63" i="4"/>
  <c r="I64" i="4"/>
  <c r="I49" i="4"/>
  <c r="J243" i="4" l="1"/>
  <c r="K243" i="4" s="1"/>
  <c r="F298" i="4"/>
  <c r="I56" i="4"/>
  <c r="J56" i="4" s="1"/>
  <c r="K56" i="4" s="1"/>
  <c r="I55" i="4"/>
  <c r="J55" i="4" s="1"/>
  <c r="K55" i="4" s="1"/>
  <c r="H288" i="4"/>
  <c r="I288" i="4" s="1"/>
  <c r="J288" i="4" s="1"/>
  <c r="K288" i="4" s="1"/>
  <c r="H289" i="4"/>
  <c r="I289" i="4" s="1"/>
  <c r="J289" i="4" s="1"/>
  <c r="K289" i="4" s="1"/>
  <c r="H296" i="4"/>
  <c r="I296" i="4" s="1"/>
  <c r="J296" i="4" s="1"/>
  <c r="K296" i="4" s="1"/>
  <c r="H239" i="4"/>
  <c r="I239" i="4" s="1"/>
  <c r="J239" i="4" s="1"/>
  <c r="K239" i="4" s="1"/>
  <c r="H240" i="4"/>
  <c r="I240" i="4" s="1"/>
  <c r="J240" i="4" s="1"/>
  <c r="K240" i="4" s="1"/>
  <c r="H230" i="4"/>
  <c r="I230" i="4" s="1"/>
  <c r="J230" i="4" s="1"/>
  <c r="K230" i="4" s="1"/>
  <c r="F46" i="4"/>
  <c r="F54" i="4" s="1"/>
  <c r="F57" i="4" s="1"/>
  <c r="F68" i="4" s="1"/>
  <c r="F70" i="4" s="1"/>
  <c r="F208" i="4"/>
  <c r="F207" i="4"/>
  <c r="I46" i="4"/>
  <c r="F253" i="4"/>
  <c r="F254" i="4"/>
  <c r="F137" i="4"/>
  <c r="F146" i="4" s="1"/>
  <c r="F149" i="4" s="1"/>
  <c r="F160" i="4" s="1"/>
  <c r="F91" i="4"/>
  <c r="F100" i="4" s="1"/>
  <c r="F103" i="4" s="1"/>
  <c r="F114" i="4" s="1"/>
  <c r="F115" i="4" s="1"/>
  <c r="J59" i="4"/>
  <c r="K59" i="4" s="1"/>
  <c r="J62" i="4"/>
  <c r="K62" i="4" s="1"/>
  <c r="J65" i="4"/>
  <c r="K65" i="4" s="1"/>
  <c r="J66" i="4"/>
  <c r="K66" i="4" s="1"/>
  <c r="J64" i="4"/>
  <c r="K64" i="4" s="1"/>
  <c r="J49" i="4"/>
  <c r="K49" i="4" s="1"/>
  <c r="J58" i="4"/>
  <c r="K58" i="4" s="1"/>
  <c r="J63" i="4"/>
  <c r="K63" i="4" s="1"/>
  <c r="F209" i="4" l="1"/>
  <c r="F299" i="4"/>
  <c r="F300" i="4"/>
  <c r="F301" i="4"/>
  <c r="J46" i="4"/>
  <c r="K46" i="4" s="1"/>
  <c r="F255" i="4"/>
  <c r="F162" i="4"/>
  <c r="F161" i="4"/>
  <c r="F116" i="4"/>
  <c r="F117" i="4" s="1"/>
  <c r="F163" i="4" l="1"/>
  <c r="F69" i="4" l="1"/>
  <c r="F71" i="4" l="1"/>
  <c r="G20" i="4" s="1"/>
  <c r="J42" i="4" l="1"/>
  <c r="K42" i="4" s="1"/>
  <c r="G86" i="4" l="1"/>
  <c r="I86" i="4" s="1"/>
  <c r="J86" i="4" s="1"/>
  <c r="K86" i="4" s="1"/>
  <c r="G39" i="4" l="1"/>
  <c r="G85" i="4"/>
  <c r="I85" i="4" s="1"/>
  <c r="G132" i="4"/>
  <c r="I132" i="4" s="1"/>
  <c r="J132" i="4" s="1"/>
  <c r="K132" i="4" s="1"/>
  <c r="G131" i="4" l="1"/>
  <c r="I131" i="4" s="1"/>
  <c r="J131" i="4" s="1"/>
  <c r="K131" i="4" s="1"/>
  <c r="J85" i="4"/>
  <c r="K85" i="4" s="1"/>
  <c r="J39" i="4" l="1"/>
  <c r="K39" i="4" s="1"/>
  <c r="G270" i="4" l="1"/>
  <c r="I270" i="4" s="1"/>
  <c r="J270" i="4" s="1"/>
  <c r="K270" i="4" s="1"/>
  <c r="G269" i="4" l="1"/>
  <c r="I269" i="4" s="1"/>
  <c r="J269" i="4" l="1"/>
  <c r="K269" i="4" s="1"/>
  <c r="G178" i="4" l="1"/>
  <c r="I178" i="4" l="1"/>
  <c r="J178" i="4" s="1"/>
  <c r="K178" i="4" s="1"/>
  <c r="G224" i="4"/>
  <c r="I224" i="4" s="1"/>
  <c r="J224" i="4" s="1"/>
  <c r="K224" i="4" s="1"/>
  <c r="G177" i="4"/>
  <c r="I177" i="4" l="1"/>
  <c r="G223" i="4"/>
  <c r="I223" i="4" s="1"/>
  <c r="J177" i="4" l="1"/>
  <c r="K177" i="4" s="1"/>
  <c r="J223" i="4"/>
  <c r="K223" i="4" s="1"/>
  <c r="G141" i="4" l="1"/>
  <c r="I141" i="4" s="1"/>
  <c r="J141" i="4" s="1"/>
  <c r="K141" i="4" s="1"/>
  <c r="G181" i="4"/>
  <c r="G274" i="4"/>
  <c r="I274" i="4" s="1"/>
  <c r="G136" i="4"/>
  <c r="I136" i="4" s="1"/>
  <c r="G279" i="4"/>
  <c r="I279" i="4" s="1"/>
  <c r="J279" i="4" s="1"/>
  <c r="K279" i="4" s="1"/>
  <c r="G277" i="4"/>
  <c r="I277" i="4" s="1"/>
  <c r="J277" i="4" s="1"/>
  <c r="K277" i="4" s="1"/>
  <c r="J136" i="4" l="1"/>
  <c r="K136" i="4" s="1"/>
  <c r="I137" i="4"/>
  <c r="G139" i="4"/>
  <c r="I139" i="4" s="1"/>
  <c r="J139" i="4" s="1"/>
  <c r="K139" i="4" s="1"/>
  <c r="G227" i="4"/>
  <c r="I227" i="4" s="1"/>
  <c r="I181" i="4"/>
  <c r="G182" i="4"/>
  <c r="J274" i="4"/>
  <c r="K274" i="4" s="1"/>
  <c r="I275" i="4"/>
  <c r="G228" i="4" l="1"/>
  <c r="I228" i="4" s="1"/>
  <c r="J228" i="4" s="1"/>
  <c r="K228" i="4" s="1"/>
  <c r="I182" i="4"/>
  <c r="J182" i="4" s="1"/>
  <c r="K182" i="4" s="1"/>
  <c r="J275" i="4"/>
  <c r="D25" i="4"/>
  <c r="E25" i="4" s="1"/>
  <c r="F25" i="4" s="1"/>
  <c r="D22" i="4"/>
  <c r="E22" i="4" s="1"/>
  <c r="F22" i="4" s="1"/>
  <c r="J137" i="4"/>
  <c r="J181" i="4"/>
  <c r="K181" i="4" s="1"/>
  <c r="I183" i="4"/>
  <c r="J227" i="4"/>
  <c r="K227" i="4" s="1"/>
  <c r="I229" i="4"/>
  <c r="C16" i="4" l="1"/>
  <c r="K275" i="4"/>
  <c r="D16" i="4" s="1"/>
  <c r="G47" i="4"/>
  <c r="I47" i="4" s="1"/>
  <c r="J47" i="4" s="1"/>
  <c r="K47" i="4" s="1"/>
  <c r="G93" i="4"/>
  <c r="I93" i="4" s="1"/>
  <c r="J93" i="4" s="1"/>
  <c r="K93" i="4" s="1"/>
  <c r="K137" i="4"/>
  <c r="D13" i="4" s="1"/>
  <c r="C13" i="4"/>
  <c r="J183" i="4"/>
  <c r="D23" i="4"/>
  <c r="E23" i="4" s="1"/>
  <c r="F23" i="4" s="1"/>
  <c r="G43" i="4"/>
  <c r="I43" i="4" s="1"/>
  <c r="G89" i="4"/>
  <c r="I89" i="4" s="1"/>
  <c r="J229" i="4"/>
  <c r="D24" i="4"/>
  <c r="E24" i="4" s="1"/>
  <c r="F24" i="4" s="1"/>
  <c r="J89" i="4" l="1"/>
  <c r="K89" i="4" s="1"/>
  <c r="I91" i="4"/>
  <c r="C15" i="4"/>
  <c r="K229" i="4"/>
  <c r="D15" i="4" s="1"/>
  <c r="J43" i="4"/>
  <c r="K43" i="4" s="1"/>
  <c r="I45" i="4"/>
  <c r="K183" i="4"/>
  <c r="D14" i="4" s="1"/>
  <c r="C14" i="4"/>
  <c r="G140" i="4" l="1"/>
  <c r="I140" i="4" s="1"/>
  <c r="D21" i="4"/>
  <c r="E21" i="4" s="1"/>
  <c r="F21" i="4" s="1"/>
  <c r="J91" i="4"/>
  <c r="I100" i="4"/>
  <c r="G278" i="4"/>
  <c r="I278" i="4" s="1"/>
  <c r="D20" i="4"/>
  <c r="E20" i="4" s="1"/>
  <c r="F20" i="4" s="1"/>
  <c r="I54" i="4"/>
  <c r="J45" i="4"/>
  <c r="G48" i="4"/>
  <c r="I48" i="4" s="1"/>
  <c r="J48" i="4" s="1"/>
  <c r="K48" i="4" s="1"/>
  <c r="G94" i="4"/>
  <c r="I94" i="4" s="1"/>
  <c r="J94" i="4" s="1"/>
  <c r="K94" i="4" s="1"/>
  <c r="G185" i="4" l="1"/>
  <c r="G186" i="4"/>
  <c r="J100" i="4"/>
  <c r="I103" i="4"/>
  <c r="C11" i="4"/>
  <c r="K45" i="4"/>
  <c r="D11" i="4" s="1"/>
  <c r="J278" i="4"/>
  <c r="K278" i="4" s="1"/>
  <c r="I284" i="4"/>
  <c r="K91" i="4"/>
  <c r="D12" i="4" s="1"/>
  <c r="C12" i="4"/>
  <c r="J140" i="4"/>
  <c r="K140" i="4" s="1"/>
  <c r="I146" i="4"/>
  <c r="J54" i="4"/>
  <c r="I57" i="4"/>
  <c r="I287" i="4" l="1"/>
  <c r="J284" i="4"/>
  <c r="I68" i="4"/>
  <c r="J57" i="4"/>
  <c r="K54" i="4"/>
  <c r="F11" i="4" s="1"/>
  <c r="E11" i="4"/>
  <c r="J146" i="4"/>
  <c r="I149" i="4"/>
  <c r="J103" i="4"/>
  <c r="I114" i="4"/>
  <c r="K100" i="4"/>
  <c r="F12" i="4" s="1"/>
  <c r="E12" i="4"/>
  <c r="G232" i="4"/>
  <c r="I232" i="4" s="1"/>
  <c r="J232" i="4" s="1"/>
  <c r="K232" i="4" s="1"/>
  <c r="I186" i="4"/>
  <c r="J186" i="4" s="1"/>
  <c r="K186" i="4" s="1"/>
  <c r="G231" i="4"/>
  <c r="I231" i="4" s="1"/>
  <c r="I185" i="4"/>
  <c r="J231" i="4" l="1"/>
  <c r="K231" i="4" s="1"/>
  <c r="I238" i="4"/>
  <c r="K146" i="4"/>
  <c r="F13" i="4" s="1"/>
  <c r="E13" i="4"/>
  <c r="J185" i="4"/>
  <c r="K185" i="4" s="1"/>
  <c r="I192" i="4"/>
  <c r="I160" i="4"/>
  <c r="J149" i="4"/>
  <c r="K57" i="4"/>
  <c r="H11" i="4" s="1"/>
  <c r="G11" i="4"/>
  <c r="I70" i="4"/>
  <c r="J70" i="4" s="1"/>
  <c r="K70" i="4" s="1"/>
  <c r="I69" i="4"/>
  <c r="J69" i="4" s="1"/>
  <c r="K69" i="4" s="1"/>
  <c r="J68" i="4"/>
  <c r="K68" i="4" s="1"/>
  <c r="I71" i="4"/>
  <c r="I116" i="4"/>
  <c r="J116" i="4" s="1"/>
  <c r="K116" i="4" s="1"/>
  <c r="I117" i="4"/>
  <c r="J114" i="4"/>
  <c r="K114" i="4" s="1"/>
  <c r="I115" i="4"/>
  <c r="J115" i="4" s="1"/>
  <c r="K115" i="4" s="1"/>
  <c r="K284" i="4"/>
  <c r="F16" i="4" s="1"/>
  <c r="E16" i="4"/>
  <c r="K103" i="4"/>
  <c r="H12" i="4" s="1"/>
  <c r="G12" i="4"/>
  <c r="I298" i="4"/>
  <c r="J287" i="4"/>
  <c r="I300" i="4" l="1"/>
  <c r="J300" i="4" s="1"/>
  <c r="K300" i="4" s="1"/>
  <c r="J298" i="4"/>
  <c r="K298" i="4" s="1"/>
  <c r="I299" i="4"/>
  <c r="J299" i="4" s="1"/>
  <c r="K299" i="4" s="1"/>
  <c r="H20" i="4"/>
  <c r="I20" i="4" s="1"/>
  <c r="J20" i="4" s="1"/>
  <c r="J71" i="4"/>
  <c r="I195" i="4"/>
  <c r="J192" i="4"/>
  <c r="G16" i="4"/>
  <c r="K287" i="4"/>
  <c r="H16" i="4" s="1"/>
  <c r="J160" i="4"/>
  <c r="K160" i="4" s="1"/>
  <c r="I161" i="4"/>
  <c r="J161" i="4" s="1"/>
  <c r="K161" i="4" s="1"/>
  <c r="I162" i="4"/>
  <c r="J162" i="4" s="1"/>
  <c r="K162" i="4" s="1"/>
  <c r="J117" i="4"/>
  <c r="H21" i="4"/>
  <c r="I21" i="4" s="1"/>
  <c r="J21" i="4" s="1"/>
  <c r="K149" i="4"/>
  <c r="H13" i="4" s="1"/>
  <c r="G13" i="4"/>
  <c r="I241" i="4"/>
  <c r="J238" i="4"/>
  <c r="I206" i="4" l="1"/>
  <c r="J195" i="4"/>
  <c r="E14" i="4"/>
  <c r="K192" i="4"/>
  <c r="F14" i="4" s="1"/>
  <c r="I163" i="4"/>
  <c r="I11" i="4"/>
  <c r="K71" i="4"/>
  <c r="J11" i="4" s="1"/>
  <c r="I12" i="4"/>
  <c r="K117" i="4"/>
  <c r="J12" i="4" s="1"/>
  <c r="E15" i="4"/>
  <c r="K238" i="4"/>
  <c r="F15" i="4" s="1"/>
  <c r="J241" i="4"/>
  <c r="I252" i="4"/>
  <c r="I301" i="4"/>
  <c r="J301" i="4" l="1"/>
  <c r="H25" i="4"/>
  <c r="I25" i="4" s="1"/>
  <c r="J25" i="4" s="1"/>
  <c r="I253" i="4"/>
  <c r="J253" i="4" s="1"/>
  <c r="K253" i="4" s="1"/>
  <c r="J252" i="4"/>
  <c r="K252" i="4" s="1"/>
  <c r="I254" i="4"/>
  <c r="J254" i="4" s="1"/>
  <c r="K254" i="4" s="1"/>
  <c r="I255" i="4"/>
  <c r="J163" i="4"/>
  <c r="H22" i="4"/>
  <c r="I22" i="4" s="1"/>
  <c r="J22" i="4" s="1"/>
  <c r="G15" i="4"/>
  <c r="K241" i="4"/>
  <c r="H15" i="4" s="1"/>
  <c r="K195" i="4"/>
  <c r="H14" i="4" s="1"/>
  <c r="G14" i="4"/>
  <c r="J206" i="4"/>
  <c r="K206" i="4" s="1"/>
  <c r="I207" i="4"/>
  <c r="J207" i="4" s="1"/>
  <c r="K207" i="4" s="1"/>
  <c r="I208" i="4"/>
  <c r="J208" i="4" s="1"/>
  <c r="K208" i="4" s="1"/>
  <c r="I209" i="4"/>
  <c r="I13" i="4" l="1"/>
  <c r="K163" i="4"/>
  <c r="J13" i="4" s="1"/>
  <c r="H24" i="4"/>
  <c r="I24" i="4" s="1"/>
  <c r="J24" i="4" s="1"/>
  <c r="J255" i="4"/>
  <c r="H23" i="4"/>
  <c r="I23" i="4" s="1"/>
  <c r="J23" i="4" s="1"/>
  <c r="J209" i="4"/>
  <c r="I16" i="4"/>
  <c r="K301" i="4"/>
  <c r="J16" i="4" s="1"/>
  <c r="I14" i="4" l="1"/>
  <c r="K209" i="4"/>
  <c r="J14" i="4" s="1"/>
  <c r="K255" i="4"/>
  <c r="J15" i="4" s="1"/>
  <c r="I15" i="4"/>
</calcChain>
</file>

<file path=xl/sharedStrings.xml><?xml version="1.0" encoding="utf-8"?>
<sst xmlns="http://schemas.openxmlformats.org/spreadsheetml/2006/main" count="1024" uniqueCount="237">
  <si>
    <t>Algoma Power Inc.</t>
  </si>
  <si>
    <t>TARIFF OF RATES AND CHARGES</t>
  </si>
  <si>
    <t>Effective and Implementation Date January 1, 2024</t>
  </si>
  <si>
    <t>This schedule supersedes and replaces all previously</t>
  </si>
  <si>
    <t>approved schedules of Rates, Charges and Loss Factors</t>
  </si>
  <si>
    <t>EB-2023-0005</t>
  </si>
  <si>
    <t>RESIDENTIAL R1 SERVICE CLASSIFICATION</t>
  </si>
  <si>
    <t xml:space="preserve">For the purposes of rates and charges, a residential service is defined in two ways:
i) a dwelling occupied as a residence continuously for at least eight months of the year and, where the residential premises is located on a farm, includes other farm premises associated with the residential electricity meter, and
ii) consumers who are treated as residential-rate class customers under Ontario Regulation 445/07 (Reclassifying Certain Classes of Consumers as Residential-Rate Class Customers: Section 78 of the Ontario Energy Board Act, 1998) made under the Ontario Energy Board Act, 1998.
</t>
  </si>
  <si>
    <t xml:space="preserve">This application refers to a Residential service with a demand of less then, or is forecast to be less than, 50 kilowatts, and which is billed on an energy basis. Class B consumers are defined in accordance with 0. Reg. 429/04. Futher servicing details are available in the distributor's Condition of Service. </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</si>
  <si>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</si>
  <si>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</si>
  <si>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</si>
  <si>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</si>
  <si>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Global Adjustment and the HST.</t>
  </si>
  <si>
    <t>MONTHLY RATES AND CHARGES - Delivery Component</t>
  </si>
  <si>
    <t>Service Charge - Applicable only to customers that meet criteria (i) above</t>
  </si>
  <si>
    <t>$</t>
  </si>
  <si>
    <t>Service Charge - Applicable only to customers that meet criteria (ii) above</t>
  </si>
  <si>
    <t>Smart Metering Entity Charge - effective until December 31, 2027</t>
  </si>
  <si>
    <t>Rate Rider for Partial Disposition of Interim Licence Deferral Account 
    - effective until December 31, 2024 Applicable only for customers in the Township of Dubreuilville</t>
  </si>
  <si>
    <t>Distribution Volumetric Rate - Applicable only to customers that meet criteria (ii) above</t>
  </si>
  <si>
    <t>$/kWh</t>
  </si>
  <si>
    <t>Rate Rider for Disposition of Capacity Based Recovery Account (2024) - effective until December 31, 
      2024 Applicable only for Class B Customers</t>
  </si>
  <si>
    <t>Rate Rider for Disposition of Deferral/Variance Accounts (2024) - effective until December 31, 2024</t>
  </si>
  <si>
    <t>Retail Transmission Rate - Network Service Rate</t>
  </si>
  <si>
    <t>Retail Transmission Rate - Line and Transformation Connection Service Rate</t>
  </si>
  <si>
    <t>MONTHLY RATES AND CHARGES - Regulatory Component</t>
  </si>
  <si>
    <t>Wholesale Market Service Rate (WMS) - not including CBR</t>
  </si>
  <si>
    <t xml:space="preserve">Capacity Based Recovery (CBR) - Applicable for Class B Customers </t>
  </si>
  <si>
    <t>Rural or Remote Electricity Rate Protection Charge (RRRP)</t>
  </si>
  <si>
    <t>Standard Supply Service - Administrative Charge (if applicable)</t>
  </si>
  <si>
    <t>RESIDENTIAL R2 SERVICE CLASSIFICATION</t>
  </si>
  <si>
    <t>This classification refers to a Residential service with a demand equal to or greater than, or is forecast to be equal to or greater than, 50 kilowatts, and which is billed on a demand basis.  Class A and Class B consumers are defined in accordance with 0. Reg. 429/04. Further servicing details are available in the distributor’s Conditions of Service.</t>
  </si>
  <si>
    <t>If included in the following listing of monthly rates and charges, the rate rider for the disposition of WMS - Sub-account CBR Class B is not applicable to wholesale market participants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Class B customers.</t>
  </si>
  <si>
    <t>If included in the following listing of monthly rates and charges, the rate rider for the disposition of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t>
  </si>
  <si>
    <t>Service Charge</t>
  </si>
  <si>
    <t>Rate Rider for Partial Disposition of Interim Licence Deferral Account 
      - effective until December 31, 2024 Applicable only for customers in the Township of Dubreuilville</t>
  </si>
  <si>
    <t>Distribution Volumetric Rate</t>
  </si>
  <si>
    <t>$/kW</t>
  </si>
  <si>
    <t>Rate Rider for Disposition of Capacity Based Recovery Account (2024) 
      - effective until December 31, 2024 Applicable only for Class B Customers</t>
  </si>
  <si>
    <t>Rate Rider for Prospective Lost Revenue Adjustment Mechanism Variance Account Disposition 
      (2024) - effective until December 31, 2024</t>
  </si>
  <si>
    <t>SEASONAL CUSTOMERS SERVICE CLASSIFICATION</t>
  </si>
  <si>
    <t xml:space="preserve">This classification includes all services supplied to single-family dwelling units for domestic purposes, which are occupied on a seasonal/intermittent basis.  A service is defined as Seasonal if occupancy is for a period of less than eight months of the year.  Class B consumers are defined in accordance with O. Reg. 429. Further servicing details are available in the distributor’s Conditions of Service.
</t>
  </si>
  <si>
    <t>Rate Rider for Recovery of Advanced Capital Module (2023)
     - effective until the date of the next cost of service-based rate order</t>
  </si>
  <si>
    <t>Rate Rider for Recovery of Advanced Capital Module (2022) 
     - effective until the date of the next cost of service-based rate order</t>
  </si>
  <si>
    <t xml:space="preserve">Distribution Volumetric Rate </t>
  </si>
  <si>
    <t>STREET LIGHTING SERVICE CLASSIFICATION</t>
  </si>
  <si>
    <t xml:space="preserve">This classification refers to an account for roadway lighting.  The consumption for these unmetered accounts will be based on the calculated connection load times the calculated hours of use established in the approved Ontario Energy Board street lighting load shape template. Class B consumers are defined in accordance with O. Reg. 429. Further servicing details are available in the distributor’s Conditions of Service.
</t>
  </si>
  <si>
    <t>Service Charge (per connection)</t>
  </si>
  <si>
    <t>Rate Rider for Recovery of Advanced Capital Module (2022)
     - effective until the date of the next cost of service-based rate order</t>
  </si>
  <si>
    <t>microFIT SERVICE CLASSIFICATION</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</si>
  <si>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</si>
  <si>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</si>
  <si>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</si>
  <si>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</si>
  <si>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Primary Metering Allowance for Transformer Losses - applied to measured demand &amp;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</si>
  <si>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</si>
  <si>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</si>
  <si>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</si>
  <si>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It should be noted that this schedule does not list any charges, assessments or credits that are required by law to be invoiced by a distributor and that are not subject to Ontario Energy Board approval, such as the Global Adjustment, and the HST.</t>
  </si>
  <si>
    <t>Customer Administration</t>
  </si>
  <si>
    <t xml:space="preserve">Arrears certificate (credit reference) </t>
  </si>
  <si>
    <t>Statement of account</t>
  </si>
  <si>
    <t>Pulling post dated cheques</t>
  </si>
  <si>
    <t>Duplicate invoices for previous billing</t>
  </si>
  <si>
    <t>Request for other billing information</t>
  </si>
  <si>
    <t>Easement letter</t>
  </si>
  <si>
    <t>Income tax letter</t>
  </si>
  <si>
    <t>Notification charge</t>
  </si>
  <si>
    <t>Account history</t>
  </si>
  <si>
    <t>Credit reference/credit check (plus credit agency costs)</t>
  </si>
  <si>
    <t>Account set up charge/change of occupancy charge (plus credit agency costs if applicable)</t>
  </si>
  <si>
    <t>Returned cheque (plus bank charges)</t>
  </si>
  <si>
    <t>Charge to certify cheque</t>
  </si>
  <si>
    <t>Legal letter charge</t>
  </si>
  <si>
    <t>Special meter reads</t>
  </si>
  <si>
    <t>Meter dispute charge plus Measurement Canada fees (if meter found correct)</t>
  </si>
  <si>
    <t>Non-Payment of Account</t>
  </si>
  <si>
    <t xml:space="preserve"> Late payment - per month 
      (effective annual rate 19.56% per annum or 0.04896% compounded daily rate)</t>
  </si>
  <si>
    <t xml:space="preserve"> Reconnection at meter - during regular hours</t>
  </si>
  <si>
    <t xml:space="preserve"> Reconnection at meter - after regular hours</t>
  </si>
  <si>
    <t xml:space="preserve"> Reconnection at pole - during regular hours</t>
  </si>
  <si>
    <t xml:space="preserve"> Reconnection at pole - after regular hours</t>
  </si>
  <si>
    <t>Other</t>
  </si>
  <si>
    <t xml:space="preserve">Specific charge for access to the power poles - per pole/year </t>
  </si>
  <si>
    <t xml:space="preserve">      (with the exception of wireless attachments)</t>
  </si>
  <si>
    <t>Service call - customer owned equipment</t>
  </si>
  <si>
    <t>Service call - after regular hours</t>
  </si>
  <si>
    <t xml:space="preserve">Temporary service install &amp; remove - overhead - no transformer </t>
  </si>
  <si>
    <t>Temporary service install &amp; remove - underground - no transformer</t>
  </si>
  <si>
    <t>Temporary service install &amp; remove - overhead - with transformer</t>
  </si>
  <si>
    <t>RETAIL SERVICE CHARGES (if applicable)</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</si>
  <si>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
</t>
  </si>
  <si>
    <t xml:space="preserve">It should be noted that this schedule does not list any charges, assessments or credits that are required by law to be invoiced by a distributor and that are not subject to Ontario Energy Board approval, such as the Global Adjustment and the HST.
</t>
  </si>
  <si>
    <t>Retail Service Charges refer to services provided by Algoma Power Inc. to retailers or customers related to the supply of competitive electricity and are defined in the 2006 Electricity Distribution Rate Handbook.</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</si>
  <si>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</si>
  <si>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</si>
  <si>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</si>
  <si>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</si>
  <si>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</si>
  <si>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</si>
  <si>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</si>
  <si>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</si>
  <si>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</si>
  <si>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</si>
  <si>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</si>
  <si>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</si>
  <si>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 xml:space="preserve">      Up to twice a year</t>
  </si>
  <si>
    <t>no charge</t>
  </si>
  <si>
    <t>More than twice a year, per request (plus incremental delivery costs)</t>
  </si>
  <si>
    <t>Notice of switch letter charge, per letter (unless the distributor has opted out of applying the charge as per the Ontario Energy Board's Decision and Order EB-2015-0304, issued on February 14, 2019)</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</si>
  <si>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</si>
  <si>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</si>
  <si>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t>
  </si>
  <si>
    <t xml:space="preserve">Total Loss Factor - Primary Metered Customer </t>
  </si>
  <si>
    <t>Update the following rates if an OEB Decision has been issued at the time of completing this application</t>
  </si>
  <si>
    <t>Regulatory Charges</t>
  </si>
  <si>
    <t>Effective Date of Regulatory Charges</t>
  </si>
  <si>
    <t>Time-of-Use RPP Prices</t>
  </si>
  <si>
    <t xml:space="preserve">As of </t>
  </si>
  <si>
    <t>Off-Peak</t>
  </si>
  <si>
    <t>Mid-Peak</t>
  </si>
  <si>
    <t>On-Peak</t>
  </si>
  <si>
    <t>Ontario Electricity Rebate (OER)</t>
  </si>
  <si>
    <t>Smart Meter Entity Charge (SME)</t>
  </si>
  <si>
    <t>Distribution Rate Protection (DRP) Amount (Applicable to LDCs under the Distribution Rate Protection program):</t>
  </si>
  <si>
    <t>Miscellaneous Service Charges</t>
  </si>
  <si>
    <t>Wireline Pole Attachment Charge</t>
  </si>
  <si>
    <t>Unit</t>
  </si>
  <si>
    <t>Current charge</t>
  </si>
  <si>
    <r>
      <t xml:space="preserve">Inflation factor </t>
    </r>
    <r>
      <rPr>
        <b/>
        <vertAlign val="superscript"/>
        <sz val="11"/>
        <color theme="0"/>
        <rFont val="Arial"/>
        <family val="2"/>
      </rPr>
      <t>2</t>
    </r>
  </si>
  <si>
    <r>
      <t xml:space="preserve">Proposed charge </t>
    </r>
    <r>
      <rPr>
        <b/>
        <vertAlign val="superscript"/>
        <sz val="11"/>
        <color theme="0"/>
        <rFont val="Arial"/>
        <family val="2"/>
      </rPr>
      <t>3 / 4</t>
    </r>
  </si>
  <si>
    <t>Specific charge for access to the power poles - per pole/year</t>
  </si>
  <si>
    <t>Retail Service Charges</t>
  </si>
  <si>
    <r>
      <t xml:space="preserve">Inflation factor </t>
    </r>
    <r>
      <rPr>
        <b/>
        <vertAlign val="superscript"/>
        <sz val="11"/>
        <color theme="1"/>
        <rFont val="Arial"/>
        <family val="2"/>
      </rPr>
      <t>2</t>
    </r>
  </si>
  <si>
    <r>
      <t xml:space="preserve">Proposed charge </t>
    </r>
    <r>
      <rPr>
        <b/>
        <vertAlign val="superscript"/>
        <sz val="11"/>
        <color theme="1"/>
        <rFont val="Arial"/>
        <family val="2"/>
      </rPr>
      <t>4</t>
    </r>
  </si>
  <si>
    <t>Service Transaction Requests (STR)</t>
  </si>
  <si>
    <t xml:space="preserve">   Request fee, per request, applied to the requesting party</t>
  </si>
  <si>
    <t xml:space="preserve">   Processing fee, per request, applied to the requesting party</t>
  </si>
  <si>
    <t>Electronic Business Transaction (EBT) system, applied to the requesting party</t>
  </si>
  <si>
    <t xml:space="preserve">   up to twice a year</t>
  </si>
  <si>
    <t xml:space="preserve">   more than twice a year, per request (plus incremental delivery costs)</t>
  </si>
  <si>
    <t>Regulatory charges subject to change pending OEB approved regulatory charges effective in 2025.</t>
  </si>
  <si>
    <t>Inflation factor subject to change pending OEB approved inflation rate effective in 2025.</t>
  </si>
  <si>
    <t>Applicable only to LDCs in which the province-wide pole attachment charge applies.</t>
  </si>
  <si>
    <t>Subject to change pending OEB order on miscellaneous service charges.</t>
  </si>
  <si>
    <t xml:space="preserve">Weighted Average TOU Rate </t>
  </si>
  <si>
    <t>Effective and Implementation Date January 1, 2025</t>
  </si>
  <si>
    <t>Rate Rider for Group 2 Accounts  - effective until December 31, 2025</t>
  </si>
  <si>
    <t>Rate Rider for Disposition of Accounts 1575 and 1576 - effective until December 31, 2025</t>
  </si>
  <si>
    <t>Rate Rider for Disposition of Capacity Based Recovery Account Applicable only for Class B Customers - effective until December 31, 2025</t>
  </si>
  <si>
    <t>Rate Rider for Global Adjustment  - effective until December 31, 2025</t>
  </si>
  <si>
    <t>Rate Rider for Group 1 Accounts  - effective until December 31, 2025</t>
  </si>
  <si>
    <t>Service Charge (per device)</t>
  </si>
  <si>
    <t>Customer Class:</t>
  </si>
  <si>
    <t>RPP / Non-RPP:</t>
  </si>
  <si>
    <t>Consumption</t>
  </si>
  <si>
    <t>kWh</t>
  </si>
  <si>
    <t>Demand</t>
  </si>
  <si>
    <t>kW</t>
  </si>
  <si>
    <t>Current Loss Factor</t>
  </si>
  <si>
    <t>Proposed/Approved Loss Factor</t>
  </si>
  <si>
    <t>Current OEB-Approved</t>
  </si>
  <si>
    <t>Proposed</t>
  </si>
  <si>
    <t>Impact</t>
  </si>
  <si>
    <t>Rate</t>
  </si>
  <si>
    <t>Volume</t>
  </si>
  <si>
    <t>Charge</t>
  </si>
  <si>
    <t>$ Change</t>
  </si>
  <si>
    <t>% Change</t>
  </si>
  <si>
    <t>($)</t>
  </si>
  <si>
    <t>Monthly Service Charge</t>
  </si>
  <si>
    <t>DRP Adjustment</t>
  </si>
  <si>
    <t>Fixed Rate Riders</t>
  </si>
  <si>
    <t>Volumetric Rate Riders</t>
  </si>
  <si>
    <t>Sub-Total A (excluding pass through)</t>
  </si>
  <si>
    <t>Line Losses on Cost of Power</t>
  </si>
  <si>
    <t>Total Deferral/Variance Account Rate Riders</t>
  </si>
  <si>
    <t>CBR Class B Rate Riders</t>
  </si>
  <si>
    <t>GA Rate Riders</t>
  </si>
  <si>
    <t>Low Voltage Service Charge</t>
  </si>
  <si>
    <t>Smart Meter Entity Charge (if applicable)</t>
  </si>
  <si>
    <t xml:space="preserve">Additional Fixed Rate Riders </t>
  </si>
  <si>
    <t xml:space="preserve">Additional Volumetric Rate Riders </t>
  </si>
  <si>
    <t>Sub-Total B - Distribution (includes Sub-Total A)</t>
  </si>
  <si>
    <t>RTSR - Network</t>
  </si>
  <si>
    <t>RTSR - Connection and/or Line and Transformation Connection</t>
  </si>
  <si>
    <t>Sub-Total C - Delivery (including Sub-Total B)</t>
  </si>
  <si>
    <t>Wholesale Market Service Charge (WMSC)</t>
  </si>
  <si>
    <t>Rural and Remote Rate Protection (RRRP)</t>
  </si>
  <si>
    <t>Standard Supply Service Charge</t>
  </si>
  <si>
    <t xml:space="preserve">Ontario Electricity Support Program 
(OESP) </t>
  </si>
  <si>
    <t>TOU - Off Peak</t>
  </si>
  <si>
    <t>TOU - Mid Peak</t>
  </si>
  <si>
    <t>TOU - On Peak</t>
  </si>
  <si>
    <t>Non-RPP Retailer Avg. Price</t>
  </si>
  <si>
    <t>Average IESO Wholesale Market Price</t>
  </si>
  <si>
    <t>Total Bill on TOU (before Taxes)</t>
  </si>
  <si>
    <t>HST</t>
  </si>
  <si>
    <t>Ontario Electricity Rebate</t>
  </si>
  <si>
    <t>Total Bill on TOU</t>
  </si>
  <si>
    <t>Residential R1(i)</t>
  </si>
  <si>
    <t>RPP</t>
  </si>
  <si>
    <t xml:space="preserve">Customers/ Connections </t>
  </si>
  <si>
    <t>B</t>
  </si>
  <si>
    <t>A</t>
  </si>
  <si>
    <t xml:space="preserve">Average IESO Wholesale Market Price </t>
  </si>
  <si>
    <r>
      <t xml:space="preserve">RATE CLASSES / CATEGORIES 
</t>
    </r>
    <r>
      <rPr>
        <b/>
        <i/>
        <sz val="9"/>
        <rFont val="Arial"/>
        <family val="2"/>
      </rPr>
      <t>(eg: Residential TOU, Residential Retailer)</t>
    </r>
  </si>
  <si>
    <t>Units</t>
  </si>
  <si>
    <t>RPP?
Non-RPP Retailer?
Non-RPP
Other?</t>
  </si>
  <si>
    <r>
      <t xml:space="preserve">Current 
Loss Factor 
</t>
    </r>
    <r>
      <rPr>
        <b/>
        <sz val="8"/>
        <rFont val="Arial"/>
        <family val="2"/>
      </rPr>
      <t>(eg: 1.0351)</t>
    </r>
  </si>
  <si>
    <t>Proposed Loss Factor</t>
  </si>
  <si>
    <t>Consumption (kWh)</t>
  </si>
  <si>
    <t>Demand kW
(if applicable)</t>
  </si>
  <si>
    <r>
      <rPr>
        <b/>
        <sz val="10"/>
        <rFont val="Arial Black"/>
        <family val="2"/>
      </rPr>
      <t>RTSR</t>
    </r>
    <r>
      <rPr>
        <b/>
        <sz val="10"/>
        <rFont val="Arial"/>
        <family val="2"/>
      </rPr>
      <t xml:space="preserve">
Demand or 
Demand-Interval?</t>
    </r>
  </si>
  <si>
    <t>Billing Determinant Applied to Fixed Charge for Unmetered Classes (e.g. # of devices/connections).</t>
  </si>
  <si>
    <t>kwh</t>
  </si>
  <si>
    <t>CONSUMPTION</t>
  </si>
  <si>
    <t>kw</t>
  </si>
  <si>
    <t>Non-RPP (Other)</t>
  </si>
  <si>
    <t>DEMAND</t>
  </si>
  <si>
    <t>Residential R1(ii)</t>
  </si>
  <si>
    <t>Residential R2</t>
  </si>
  <si>
    <t>Non-RPP</t>
  </si>
  <si>
    <t>Seasonal</t>
  </si>
  <si>
    <t>Seasonal-10th percentile</t>
  </si>
  <si>
    <t xml:space="preserve">Street Lighting </t>
  </si>
  <si>
    <t>Classification</t>
  </si>
  <si>
    <t xml:space="preserve">Sub-Total A </t>
  </si>
  <si>
    <t>Sub-Total B</t>
  </si>
  <si>
    <t>Sub-Total C</t>
  </si>
  <si>
    <t>Total Bill</t>
  </si>
  <si>
    <t xml:space="preserve">Distribution </t>
  </si>
  <si>
    <t>Current Bill</t>
  </si>
  <si>
    <t xml:space="preserve">2025 Proposed </t>
  </si>
  <si>
    <t>Change ($)</t>
  </si>
  <si>
    <t>Change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</si>
</sst>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0.00_-;\-&quot;$&quot;* #,##0.00_-;_-&quot;$&quot;* &quot;-&quot;??_-;_-@_-"/>
    <numFmt numFmtId="164" formatCode="#,##0.00;[Red]\(#,##0.00\)"/>
    <numFmt numFmtId="165" formatCode="#,##0.0000;[Red]\(#,##0.0000\)"/>
    <numFmt numFmtId="166" formatCode="[$-409]mmmm\ d\,\ yyyy;@"/>
    <numFmt numFmtId="167" formatCode="[$-1009]mmmm\ d\,\ yyyy;@"/>
    <numFmt numFmtId="168" formatCode="_(* #,##0.00_);_(* \(#,##0.00\);_(* &quot;-&quot;??_);_(@_)"/>
    <numFmt numFmtId="169" formatCode="_-* #,##0_-;\-* #,##0_-;_-* &quot;-&quot;??_-;_-@_-"/>
    <numFmt numFmtId="170" formatCode="0.0000"/>
    <numFmt numFmtId="171" formatCode="_(&quot;$&quot;* #,##0.00_);_(&quot;$&quot;* \(#,##0.00\);_(&quot;$&quot;* &quot;-&quot;??_);_(@_)"/>
    <numFmt numFmtId="172" formatCode="_(&quot;$&quot;* #,##0.0000_);_(&quot;$&quot;* \(#,##0.0000\);_(&quot;$&quot;* &quot;-&quot;????_);_(@_)"/>
    <numFmt numFmtId="173" formatCode="_-&quot;$&quot;* #,##0.0000_-;\-&quot;$&quot;* #,##0.0000_-;_-&quot;$&quot;* &quot;-&quot;??_-;_-@_-"/>
    <numFmt numFmtId="174" formatCode="_(&quot;$&quot;* #,##0.0000_);_(&quot;$&quot;* \(#,##0.0000\);_(&quot;$&quot;* &quot;-&quot;??_);_(@_)"/>
    <numFmt numFmtId="175" formatCode="0.0%"/>
    <numFmt numFmtId="176" formatCode="_(&quot;$&quot;* #,##0.00000_);_(&quot;$&quot;* \(#,##0.00000\);_(&quot;$&quot;* &quot;-&quot;??_);_(@_)"/>
  </numFmts>
  <fonts count="41"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Arial"/>
      <family val="2"/>
    </font>
    <font>
      <b/>
      <sz val="14"/>
      <color theme="1"/>
      <name val="Arial"/>
      <family val="2"/>
    </font>
    <font>
      <b/>
      <sz val="12"/>
      <color theme="1"/>
      <name val="Arial"/>
      <family val="2"/>
    </font>
    <font>
      <b/>
      <sz val="10"/>
      <color theme="1"/>
      <name val="Arial"/>
      <family val="2"/>
    </font>
    <font>
      <b/>
      <sz val="8"/>
      <color theme="1"/>
      <name val="Arial"/>
      <family val="2"/>
    </font>
    <font>
      <b/>
      <sz val="9"/>
      <color theme="1"/>
      <name val="Arial"/>
      <family val="2"/>
    </font>
    <font>
      <sz val="9"/>
      <name val="Arial"/>
      <family val="2"/>
    </font>
    <font>
      <sz val="9"/>
      <color theme="1"/>
      <name val="Arial"/>
      <family val="2"/>
    </font>
    <font>
      <sz val="8"/>
      <color theme="1"/>
      <name val="Arial"/>
      <family val="2"/>
    </font>
    <font>
      <sz val="8"/>
      <name val="Arial"/>
      <family val="2"/>
    </font>
    <font>
      <sz val="14"/>
      <color theme="1"/>
      <name val="Calibri"/>
      <family val="2"/>
      <scheme val="minor"/>
    </font>
    <font>
      <sz val="8"/>
      <color rgb="FF000000"/>
      <name val="Arial"/>
      <family val="2"/>
    </font>
    <font>
      <sz val="10"/>
      <color theme="1"/>
      <name val="Arial"/>
      <family val="2"/>
    </font>
    <font>
      <sz val="10"/>
      <name val="Arial"/>
      <family val="2"/>
    </font>
    <font>
      <sz val="14"/>
      <name val="Arial"/>
      <family val="2"/>
    </font>
    <font>
      <b/>
      <sz val="10"/>
      <name val="Arial"/>
      <family val="2"/>
    </font>
    <font>
      <b/>
      <sz val="14"/>
      <name val="Arial"/>
      <family val="2"/>
    </font>
    <font>
      <b/>
      <i/>
      <sz val="10"/>
      <color theme="1"/>
      <name val="Arial"/>
      <family val="2"/>
    </font>
    <font>
      <vertAlign val="superscript"/>
      <sz val="11"/>
      <color theme="1"/>
      <name val="Calibri"/>
      <family val="2"/>
      <scheme val="minor"/>
    </font>
    <font>
      <sz val="12"/>
      <color theme="1"/>
      <name val="Calibri"/>
      <family val="2"/>
      <scheme val="minor"/>
    </font>
    <font>
      <b/>
      <sz val="11"/>
      <color theme="1"/>
      <name val="Arial"/>
      <family val="2"/>
    </font>
    <font>
      <sz val="11"/>
      <color theme="1"/>
      <name val="Arial"/>
      <family val="2"/>
    </font>
    <font>
      <b/>
      <i/>
      <sz val="11"/>
      <color theme="0"/>
      <name val="Arial"/>
      <family val="2"/>
    </font>
    <font>
      <b/>
      <sz val="11"/>
      <color theme="0"/>
      <name val="Arial"/>
      <family val="2"/>
    </font>
    <font>
      <b/>
      <vertAlign val="superscript"/>
      <sz val="11"/>
      <color theme="0"/>
      <name val="Arial"/>
      <family val="2"/>
    </font>
    <font>
      <b/>
      <i/>
      <sz val="11"/>
      <color theme="1"/>
      <name val="Arial"/>
      <family val="2"/>
    </font>
    <font>
      <i/>
      <sz val="11"/>
      <color theme="1"/>
      <name val="Arial"/>
      <family val="2"/>
    </font>
    <font>
      <b/>
      <vertAlign val="superscript"/>
      <sz val="11"/>
      <color theme="1"/>
      <name val="Arial"/>
      <family val="2"/>
    </font>
    <font>
      <b/>
      <u/>
      <sz val="11"/>
      <color theme="1"/>
      <name val="Calibri"/>
      <family val="2"/>
      <scheme val="minor"/>
    </font>
    <font>
      <b/>
      <sz val="10"/>
      <color rgb="FFFF0000"/>
      <name val="Arial"/>
      <family val="2"/>
    </font>
    <font>
      <b/>
      <sz val="9"/>
      <name val="Arial"/>
      <family val="2"/>
    </font>
    <font>
      <b/>
      <sz val="12"/>
      <name val="Arial"/>
      <family val="2"/>
    </font>
    <font>
      <b/>
      <sz val="10"/>
      <color rgb="FF002060"/>
      <name val="Arial"/>
      <family val="2"/>
    </font>
    <font>
      <b/>
      <i/>
      <sz val="9"/>
      <name val="Arial"/>
      <family val="2"/>
    </font>
    <font>
      <b/>
      <sz val="8"/>
      <name val="Arial"/>
      <family val="2"/>
    </font>
    <font>
      <b/>
      <sz val="10"/>
      <name val="Arial Black"/>
      <family val="2"/>
    </font>
    <font>
      <i/>
      <sz val="10"/>
      <name val="Arial"/>
      <family val="2"/>
    </font>
    <font>
      <b/>
      <i/>
      <sz val="10"/>
      <name val="Arial"/>
      <family val="2"/>
    </font>
  </fonts>
  <fills count="1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6" tint="0.79998168889431442"/>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9" tint="0.79995117038483843"/>
        <bgColor indexed="64"/>
      </patternFill>
    </fill>
    <fill>
      <patternFill patternType="solid">
        <fgColor theme="4" tint="0.79998168889431442"/>
        <bgColor indexed="64"/>
      </patternFill>
    </fill>
    <fill>
      <patternFill patternType="solid">
        <fgColor theme="6" tint="0.79995117038483843"/>
        <bgColor indexed="64"/>
      </patternFill>
    </fill>
    <fill>
      <patternFill patternType="solid">
        <fgColor theme="4" tint="0.79995117038483843"/>
        <bgColor indexed="64"/>
      </patternFill>
    </fill>
    <fill>
      <patternFill patternType="solid">
        <fgColor theme="7" tint="0.39997558519241921"/>
        <bgColor indexed="64"/>
      </patternFill>
    </fill>
  </fills>
  <borders count="4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bottom style="medium">
        <color auto="1"/>
      </bottom>
      <diagonal/>
    </border>
    <border>
      <left style="medium">
        <color auto="1"/>
      </left>
      <right style="medium">
        <color indexed="64"/>
      </right>
      <top/>
      <bottom style="medium">
        <color indexed="64"/>
      </bottom>
      <diagonal/>
    </border>
    <border>
      <left/>
      <right style="medium">
        <color auto="1"/>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10">
    <xf numFmtId="0" fontId="0" fillId="0" borderId="0"/>
    <xf numFmtId="44" fontId="1" fillId="0" borderId="0" applyFont="0" applyFill="0" applyBorder="0" applyAlignment="0" applyProtection="0"/>
    <xf numFmtId="0" fontId="16" fillId="0" borderId="0"/>
    <xf numFmtId="0" fontId="16" fillId="0" borderId="0"/>
    <xf numFmtId="0" fontId="16" fillId="0" borderId="0"/>
    <xf numFmtId="0" fontId="16" fillId="0" borderId="0"/>
    <xf numFmtId="168" fontId="16" fillId="0" borderId="0" applyFont="0" applyFill="0" applyBorder="0" applyAlignment="0" applyProtection="0"/>
    <xf numFmtId="9" fontId="16" fillId="0" borderId="0" applyFont="0" applyFill="0" applyBorder="0" applyAlignment="0" applyProtection="0"/>
    <xf numFmtId="171" fontId="16" fillId="0" borderId="0" applyFont="0" applyFill="0" applyBorder="0" applyAlignment="0" applyProtection="0"/>
    <xf numFmtId="9" fontId="1" fillId="0" borderId="0" applyFont="0" applyFill="0" applyBorder="0" applyAlignment="0" applyProtection="0"/>
  </cellStyleXfs>
  <cellXfs count="282">
    <xf numFmtId="0" fontId="0" fillId="0" borderId="0" xfId="0"/>
    <xf numFmtId="0" fontId="9" fillId="2" borderId="0" xfId="0" applyFont="1" applyFill="1" applyAlignment="1" applyProtection="1">
      <alignment horizontal="left" vertical="top" wrapText="1"/>
      <protection locked="0"/>
    </xf>
    <xf numFmtId="0" fontId="10" fillId="2" borderId="0" xfId="0" applyFont="1" applyFill="1" applyAlignment="1">
      <alignment horizontal="left" vertical="top" wrapText="1"/>
    </xf>
    <xf numFmtId="0" fontId="6" fillId="2" borderId="0" xfId="0" applyFont="1" applyFill="1" applyAlignment="1" applyProtection="1">
      <alignment horizontal="left" vertical="top"/>
      <protection locked="0"/>
    </xf>
    <xf numFmtId="0" fontId="10" fillId="2" borderId="0" xfId="0" applyFont="1" applyFill="1" applyAlignment="1">
      <alignment horizontal="left" vertical="top"/>
    </xf>
    <xf numFmtId="0" fontId="6" fillId="2" borderId="0" xfId="0" applyFont="1" applyFill="1" applyAlignment="1" applyProtection="1">
      <alignment horizontal="left"/>
      <protection locked="0"/>
    </xf>
    <xf numFmtId="0" fontId="10" fillId="2" borderId="0" xfId="0" applyFont="1" applyFill="1" applyAlignment="1">
      <alignment horizontal="left"/>
    </xf>
    <xf numFmtId="0" fontId="11" fillId="2" borderId="0" xfId="0" applyFont="1" applyFill="1" applyAlignment="1" applyProtection="1">
      <alignment horizontal="left" wrapText="1"/>
      <protection locked="0"/>
    </xf>
    <xf numFmtId="0" fontId="11" fillId="2" borderId="0" xfId="0" applyFont="1" applyFill="1" applyAlignment="1">
      <alignment horizontal="left"/>
    </xf>
    <xf numFmtId="0" fontId="11" fillId="2" borderId="0" xfId="0" applyFont="1" applyFill="1" applyAlignment="1">
      <alignment horizontal="left" wrapText="1"/>
    </xf>
    <xf numFmtId="0" fontId="12" fillId="2" borderId="0" xfId="0" applyFont="1" applyFill="1" applyAlignment="1" applyProtection="1">
      <alignment horizontal="left"/>
      <protection locked="0"/>
    </xf>
    <xf numFmtId="0" fontId="6" fillId="2" borderId="0" xfId="0" applyFont="1" applyFill="1" applyAlignment="1" applyProtection="1">
      <alignment horizontal="left" wrapText="1"/>
      <protection locked="0"/>
    </xf>
    <xf numFmtId="0" fontId="11" fillId="2" borderId="0" xfId="0" applyFont="1" applyFill="1" applyAlignment="1" applyProtection="1">
      <alignment horizontal="left"/>
      <protection locked="0"/>
    </xf>
    <xf numFmtId="0" fontId="13" fillId="0" borderId="0" xfId="0" applyFont="1"/>
    <xf numFmtId="165" fontId="9" fillId="2" borderId="0" xfId="0" applyNumberFormat="1" applyFont="1" applyFill="1" applyAlignment="1" applyProtection="1">
      <alignment horizontal="left" vertical="top" wrapText="1"/>
      <protection locked="0"/>
    </xf>
    <xf numFmtId="0" fontId="14" fillId="2" borderId="0" xfId="0" applyFont="1" applyFill="1" applyAlignment="1">
      <alignment horizontal="left"/>
    </xf>
    <xf numFmtId="0" fontId="15" fillId="2" borderId="0" xfId="0" applyFont="1" applyFill="1" applyAlignment="1" applyProtection="1">
      <alignment horizontal="left" wrapText="1"/>
      <protection locked="0"/>
    </xf>
    <xf numFmtId="0" fontId="4" fillId="2" borderId="0" xfId="0" applyFont="1" applyFill="1" applyAlignment="1" applyProtection="1">
      <alignment horizontal="left"/>
      <protection locked="0"/>
    </xf>
    <xf numFmtId="0" fontId="13" fillId="2" borderId="0" xfId="0" applyFont="1" applyFill="1" applyAlignment="1" applyProtection="1">
      <alignment horizontal="left" vertical="center"/>
      <protection locked="0"/>
    </xf>
    <xf numFmtId="164" fontId="11" fillId="2" borderId="0" xfId="0" applyNumberFormat="1" applyFont="1" applyFill="1" applyAlignment="1">
      <alignment horizontal="right"/>
    </xf>
    <xf numFmtId="0" fontId="4" fillId="2" borderId="0" xfId="0" applyFont="1" applyFill="1" applyAlignment="1">
      <alignment horizontal="left"/>
    </xf>
    <xf numFmtId="0" fontId="17" fillId="2" borderId="0" xfId="2" applyFont="1" applyFill="1" applyAlignment="1">
      <alignment vertical="center"/>
    </xf>
    <xf numFmtId="0" fontId="17" fillId="2" borderId="0" xfId="2" applyFont="1" applyFill="1" applyAlignment="1">
      <alignment horizontal="left" vertical="center"/>
    </xf>
    <xf numFmtId="165" fontId="10" fillId="2" borderId="0" xfId="0" applyNumberFormat="1" applyFont="1" applyFill="1" applyAlignment="1">
      <alignment horizontal="left" vertical="top" wrapText="1"/>
    </xf>
    <xf numFmtId="15" fontId="18" fillId="2" borderId="0" xfId="2" applyNumberFormat="1" applyFont="1" applyFill="1" applyAlignment="1">
      <alignment horizontal="left"/>
    </xf>
    <xf numFmtId="0" fontId="16" fillId="2" borderId="0" xfId="2" applyFill="1" applyAlignment="1">
      <alignment vertical="center"/>
    </xf>
    <xf numFmtId="0" fontId="16" fillId="2" borderId="0" xfId="2" applyFill="1" applyAlignment="1">
      <alignment horizontal="left" vertical="center"/>
    </xf>
    <xf numFmtId="0" fontId="12" fillId="2" borderId="0" xfId="3" applyFont="1" applyFill="1" applyAlignment="1" applyProtection="1">
      <alignment horizontal="left" wrapText="1" indent="2"/>
      <protection locked="0"/>
    </xf>
    <xf numFmtId="15" fontId="18" fillId="2" borderId="0" xfId="2" applyNumberFormat="1" applyFont="1" applyFill="1" applyAlignment="1">
      <alignment vertical="center"/>
    </xf>
    <xf numFmtId="0" fontId="11" fillId="2" borderId="0" xfId="0" applyFont="1" applyFill="1" applyAlignment="1">
      <alignment vertical="center"/>
    </xf>
    <xf numFmtId="0" fontId="11" fillId="2" borderId="0" xfId="0" applyFont="1" applyFill="1" applyAlignment="1">
      <alignment horizontal="right"/>
    </xf>
    <xf numFmtId="15" fontId="19" fillId="2" borderId="0" xfId="2" applyNumberFormat="1" applyFont="1" applyFill="1" applyAlignment="1">
      <alignment horizontal="left"/>
    </xf>
    <xf numFmtId="0" fontId="17" fillId="2" borderId="0" xfId="2" applyFont="1" applyFill="1"/>
    <xf numFmtId="0" fontId="17" fillId="2" borderId="0" xfId="2" applyFont="1" applyFill="1" applyAlignment="1">
      <alignment horizontal="left" indent="2"/>
    </xf>
    <xf numFmtId="0" fontId="12" fillId="2" borderId="0" xfId="2" applyFont="1" applyFill="1" applyAlignment="1" applyProtection="1">
      <alignment horizontal="left" vertical="center"/>
      <protection locked="0"/>
    </xf>
    <xf numFmtId="164" fontId="11" fillId="2" borderId="0" xfId="0" applyNumberFormat="1" applyFont="1" applyFill="1" applyAlignment="1">
      <alignment horizontal="right" vertical="center"/>
    </xf>
    <xf numFmtId="0" fontId="12" fillId="2" borderId="0" xfId="0" applyFont="1" applyFill="1" applyAlignment="1">
      <alignment vertical="center"/>
    </xf>
    <xf numFmtId="0" fontId="11" fillId="2" borderId="0" xfId="0" applyFont="1" applyFill="1" applyAlignment="1">
      <alignment horizontal="right" vertical="center"/>
    </xf>
    <xf numFmtId="0" fontId="11" fillId="2" borderId="0" xfId="4" applyFont="1" applyFill="1" applyAlignment="1" applyProtection="1">
      <alignment horizontal="left" vertical="center" wrapText="1"/>
      <protection locked="0"/>
    </xf>
    <xf numFmtId="0" fontId="12" fillId="2" borderId="0" xfId="0" applyFont="1" applyFill="1" applyAlignment="1">
      <alignment horizontal="left"/>
    </xf>
    <xf numFmtId="0" fontId="0" fillId="2" borderId="0" xfId="0" applyFill="1"/>
    <xf numFmtId="165" fontId="11" fillId="2" borderId="0" xfId="0" applyNumberFormat="1" applyFont="1" applyFill="1" applyAlignment="1">
      <alignment horizontal="right"/>
    </xf>
    <xf numFmtId="165" fontId="12" fillId="2" borderId="0" xfId="0" applyNumberFormat="1" applyFont="1" applyFill="1" applyAlignment="1" applyProtection="1">
      <alignment horizontal="right"/>
      <protection locked="0"/>
    </xf>
    <xf numFmtId="164" fontId="12" fillId="2" borderId="0" xfId="0" applyNumberFormat="1" applyFont="1" applyFill="1" applyAlignment="1" applyProtection="1">
      <alignment horizontal="right"/>
      <protection locked="0"/>
    </xf>
    <xf numFmtId="0" fontId="2" fillId="0" borderId="0" xfId="0" applyFont="1"/>
    <xf numFmtId="0" fontId="6" fillId="0" borderId="1" xfId="0" applyFont="1" applyBorder="1" applyAlignment="1">
      <alignment horizontal="left" vertical="center" wrapText="1"/>
    </xf>
    <xf numFmtId="0" fontId="0" fillId="0" borderId="2" xfId="0" applyBorder="1"/>
    <xf numFmtId="166" fontId="6" fillId="0" borderId="3" xfId="0" applyNumberFormat="1" applyFont="1" applyBorder="1" applyAlignment="1">
      <alignment horizontal="center" vertical="center"/>
    </xf>
    <xf numFmtId="0" fontId="21" fillId="0" borderId="0" xfId="0" applyFont="1" applyAlignment="1">
      <alignment horizontal="left" vertical="top"/>
    </xf>
    <xf numFmtId="0" fontId="15" fillId="0" borderId="4" xfId="0" applyFont="1" applyBorder="1" applyAlignment="1">
      <alignment vertical="center" wrapText="1"/>
    </xf>
    <xf numFmtId="0" fontId="15" fillId="0" borderId="5" xfId="0" applyFont="1" applyBorder="1" applyAlignment="1">
      <alignment horizontal="center" vertical="center"/>
    </xf>
    <xf numFmtId="165" fontId="15" fillId="0" borderId="6" xfId="0" applyNumberFormat="1" applyFont="1" applyBorder="1" applyAlignment="1">
      <alignment vertical="center"/>
    </xf>
    <xf numFmtId="0" fontId="15" fillId="0" borderId="7" xfId="0" applyFont="1" applyBorder="1" applyAlignment="1">
      <alignment vertical="center" wrapText="1"/>
    </xf>
    <xf numFmtId="0" fontId="15" fillId="0" borderId="1" xfId="0" applyFont="1" applyBorder="1" applyAlignment="1">
      <alignment horizontal="center" vertical="center"/>
    </xf>
    <xf numFmtId="165" fontId="15" fillId="0" borderId="3" xfId="0" applyNumberFormat="1" applyFont="1" applyBorder="1" applyAlignment="1">
      <alignment vertical="center"/>
    </xf>
    <xf numFmtId="164" fontId="15" fillId="0" borderId="3" xfId="0" applyNumberFormat="1" applyFont="1" applyBorder="1" applyAlignment="1">
      <alignment vertical="center"/>
    </xf>
    <xf numFmtId="0" fontId="0" fillId="0" borderId="8" xfId="0" applyBorder="1" applyAlignment="1">
      <alignment wrapText="1"/>
    </xf>
    <xf numFmtId="167" fontId="0" fillId="0" borderId="9" xfId="0" applyNumberFormat="1" applyBorder="1"/>
    <xf numFmtId="165" fontId="0" fillId="0" borderId="11" xfId="0" applyNumberFormat="1" applyBorder="1"/>
    <xf numFmtId="10" fontId="22" fillId="0" borderId="12" xfId="0" quotePrefix="1" applyNumberFormat="1" applyFont="1" applyBorder="1" applyAlignment="1">
      <alignment wrapText="1"/>
    </xf>
    <xf numFmtId="165" fontId="0" fillId="0" borderId="10" xfId="0" applyNumberFormat="1" applyBorder="1"/>
    <xf numFmtId="0" fontId="0" fillId="0" borderId="0" xfId="0" applyAlignment="1">
      <alignment wrapText="1"/>
    </xf>
    <xf numFmtId="165" fontId="0" fillId="0" borderId="0" xfId="0" applyNumberFormat="1"/>
    <xf numFmtId="0" fontId="2" fillId="0" borderId="0" xfId="0" applyFont="1" applyAlignment="1">
      <alignment wrapText="1"/>
    </xf>
    <xf numFmtId="164" fontId="0" fillId="0" borderId="10" xfId="0" applyNumberFormat="1" applyBorder="1"/>
    <xf numFmtId="0" fontId="23" fillId="0" borderId="0" xfId="0" applyFont="1"/>
    <xf numFmtId="0" fontId="24" fillId="0" borderId="0" xfId="0" applyFont="1"/>
    <xf numFmtId="0" fontId="25" fillId="4" borderId="0" xfId="0" applyFont="1" applyFill="1"/>
    <xf numFmtId="0" fontId="26" fillId="4" borderId="0" xfId="0" applyFont="1" applyFill="1" applyAlignment="1">
      <alignment horizontal="center" vertical="center"/>
    </xf>
    <xf numFmtId="0" fontId="26" fillId="4" borderId="0" xfId="0" applyFont="1" applyFill="1" applyAlignment="1">
      <alignment horizontal="center" vertical="center" wrapText="1"/>
    </xf>
    <xf numFmtId="0" fontId="26" fillId="4" borderId="0" xfId="0" applyFont="1" applyFill="1"/>
    <xf numFmtId="0" fontId="24" fillId="0" borderId="13" xfId="0" applyFont="1" applyBorder="1" applyAlignment="1">
      <alignment vertical="center" wrapText="1"/>
    </xf>
    <xf numFmtId="0" fontId="24" fillId="0" borderId="13" xfId="0" quotePrefix="1" applyFont="1" applyBorder="1" applyAlignment="1">
      <alignment horizontal="center"/>
    </xf>
    <xf numFmtId="164" fontId="0" fillId="0" borderId="13" xfId="0" applyNumberFormat="1" applyBorder="1"/>
    <xf numFmtId="0" fontId="22" fillId="0" borderId="13" xfId="0" quotePrefix="1" applyFont="1" applyBorder="1" applyAlignment="1">
      <alignment wrapText="1"/>
    </xf>
    <xf numFmtId="0" fontId="24" fillId="0" borderId="0" xfId="0" applyFont="1" applyAlignment="1">
      <alignment vertical="center" wrapText="1"/>
    </xf>
    <xf numFmtId="0" fontId="24" fillId="0" borderId="0" xfId="0" applyFont="1" applyAlignment="1">
      <alignment horizontal="center"/>
    </xf>
    <xf numFmtId="0" fontId="28" fillId="0" borderId="0" xfId="0" applyFont="1" applyAlignment="1">
      <alignment vertical="center" wrapText="1"/>
    </xf>
    <xf numFmtId="0" fontId="29" fillId="0" borderId="0" xfId="0" applyFont="1" applyAlignment="1">
      <alignment horizontal="center"/>
    </xf>
    <xf numFmtId="2" fontId="22" fillId="0" borderId="13" xfId="0" quotePrefix="1" applyNumberFormat="1" applyFont="1" applyBorder="1" applyAlignment="1">
      <alignment wrapText="1"/>
    </xf>
    <xf numFmtId="10" fontId="22" fillId="5" borderId="12" xfId="0" quotePrefix="1" applyNumberFormat="1" applyFont="1" applyFill="1" applyBorder="1" applyAlignment="1" applyProtection="1">
      <alignment wrapText="1"/>
      <protection locked="0"/>
    </xf>
    <xf numFmtId="0" fontId="24" fillId="0" borderId="13" xfId="0" applyFont="1" applyBorder="1" applyAlignment="1">
      <alignment horizontal="center"/>
    </xf>
    <xf numFmtId="10" fontId="22" fillId="0" borderId="13" xfId="0" quotePrefix="1" applyNumberFormat="1" applyFont="1" applyBorder="1" applyAlignment="1">
      <alignment wrapText="1"/>
    </xf>
    <xf numFmtId="0" fontId="31" fillId="0" borderId="0" xfId="0" applyFont="1" applyAlignment="1">
      <alignment wrapText="1"/>
    </xf>
    <xf numFmtId="0" fontId="31" fillId="0" borderId="2" xfId="0" applyFont="1" applyBorder="1"/>
    <xf numFmtId="0" fontId="31" fillId="0" borderId="0" xfId="0" applyFont="1"/>
    <xf numFmtId="0" fontId="0" fillId="2" borderId="0" xfId="0" applyFill="1" applyProtection="1">
      <protection locked="0"/>
    </xf>
    <xf numFmtId="0" fontId="18" fillId="0" borderId="0" xfId="5" applyFont="1" applyAlignment="1" applyProtection="1">
      <alignment horizontal="right" vertical="center"/>
      <protection locked="0"/>
    </xf>
    <xf numFmtId="0" fontId="16" fillId="0" borderId="0" xfId="5" applyProtection="1">
      <protection locked="0"/>
    </xf>
    <xf numFmtId="0" fontId="33" fillId="2" borderId="0" xfId="5" applyFont="1" applyFill="1" applyAlignment="1" applyProtection="1">
      <alignment vertical="top"/>
      <protection locked="0"/>
    </xf>
    <xf numFmtId="169" fontId="18" fillId="2" borderId="13" xfId="6" applyNumberFormat="1" applyFont="1" applyFill="1" applyBorder="1" applyAlignment="1" applyProtection="1">
      <alignment horizontal="center" vertical="center"/>
      <protection locked="0"/>
    </xf>
    <xf numFmtId="0" fontId="18" fillId="0" borderId="0" xfId="5" applyFont="1" applyProtection="1">
      <protection locked="0"/>
    </xf>
    <xf numFmtId="0" fontId="34" fillId="2" borderId="0" xfId="5" applyFont="1" applyFill="1" applyAlignment="1" applyProtection="1">
      <alignment vertical="center"/>
      <protection locked="0"/>
    </xf>
    <xf numFmtId="0" fontId="18" fillId="0" borderId="0" xfId="5" applyFont="1" applyAlignment="1" applyProtection="1">
      <alignment horizontal="left"/>
      <protection locked="0"/>
    </xf>
    <xf numFmtId="0" fontId="18" fillId="0" borderId="0" xfId="5" applyFont="1" applyAlignment="1" applyProtection="1">
      <alignment horizontal="center"/>
      <protection locked="0"/>
    </xf>
    <xf numFmtId="0" fontId="34" fillId="0" borderId="0" xfId="5" applyFont="1" applyAlignment="1" applyProtection="1">
      <alignment horizontal="center"/>
      <protection locked="0"/>
    </xf>
    <xf numFmtId="170" fontId="18" fillId="2" borderId="13" xfId="7" applyNumberFormat="1" applyFont="1" applyFill="1" applyBorder="1" applyProtection="1">
      <protection locked="0"/>
    </xf>
    <xf numFmtId="0" fontId="16" fillId="0" borderId="0" xfId="5"/>
    <xf numFmtId="0" fontId="18" fillId="0" borderId="0" xfId="5" applyFont="1"/>
    <xf numFmtId="0" fontId="18" fillId="0" borderId="17" xfId="5" applyFont="1" applyBorder="1" applyAlignment="1">
      <alignment horizontal="center"/>
    </xf>
    <xf numFmtId="0" fontId="18" fillId="0" borderId="18" xfId="5" applyFont="1" applyBorder="1" applyAlignment="1">
      <alignment horizontal="center"/>
    </xf>
    <xf numFmtId="0" fontId="18" fillId="0" borderId="19" xfId="5" applyFont="1" applyBorder="1" applyAlignment="1">
      <alignment horizontal="center"/>
    </xf>
    <xf numFmtId="0" fontId="18" fillId="0" borderId="14" xfId="5" quotePrefix="1" applyFont="1" applyBorder="1" applyAlignment="1">
      <alignment horizontal="center"/>
    </xf>
    <xf numFmtId="0" fontId="18" fillId="0" borderId="21" xfId="5" quotePrefix="1" applyFont="1" applyBorder="1" applyAlignment="1">
      <alignment horizontal="center"/>
    </xf>
    <xf numFmtId="0" fontId="16" fillId="0" borderId="0" xfId="5" applyAlignment="1">
      <alignment vertical="top"/>
    </xf>
    <xf numFmtId="0" fontId="16" fillId="2" borderId="0" xfId="5" applyFill="1" applyAlignment="1">
      <alignment vertical="top"/>
    </xf>
    <xf numFmtId="44" fontId="18" fillId="2" borderId="20" xfId="1" applyFont="1" applyFill="1" applyBorder="1" applyAlignment="1" applyProtection="1">
      <alignment horizontal="left" vertical="center"/>
    </xf>
    <xf numFmtId="0" fontId="16" fillId="0" borderId="20" xfId="5" applyBorder="1" applyAlignment="1">
      <alignment vertical="center"/>
    </xf>
    <xf numFmtId="171" fontId="15" fillId="0" borderId="18" xfId="8" applyFont="1" applyBorder="1" applyAlignment="1" applyProtection="1">
      <alignment vertical="center"/>
    </xf>
    <xf numFmtId="171" fontId="35" fillId="2" borderId="20" xfId="8" applyFont="1" applyFill="1" applyBorder="1" applyAlignment="1" applyProtection="1">
      <alignment horizontal="left" vertical="center"/>
    </xf>
    <xf numFmtId="0" fontId="35" fillId="0" borderId="18" xfId="5" applyFont="1" applyBorder="1" applyAlignment="1">
      <alignment vertical="center"/>
    </xf>
    <xf numFmtId="171" fontId="35" fillId="0" borderId="18" xfId="8" applyFont="1" applyBorder="1" applyAlignment="1" applyProtection="1">
      <alignment vertical="center"/>
    </xf>
    <xf numFmtId="171" fontId="16" fillId="0" borderId="20" xfId="5" applyNumberFormat="1" applyBorder="1" applyAlignment="1">
      <alignment vertical="center"/>
    </xf>
    <xf numFmtId="10" fontId="15" fillId="0" borderId="18" xfId="7" applyNumberFormat="1" applyFont="1" applyBorder="1" applyAlignment="1" applyProtection="1">
      <alignment vertical="center"/>
    </xf>
    <xf numFmtId="172" fontId="18" fillId="2" borderId="20" xfId="1" applyNumberFormat="1" applyFont="1" applyFill="1" applyBorder="1" applyAlignment="1" applyProtection="1">
      <alignment horizontal="left" vertical="center"/>
    </xf>
    <xf numFmtId="172" fontId="35" fillId="2" borderId="20" xfId="8" applyNumberFormat="1" applyFont="1" applyFill="1" applyBorder="1" applyAlignment="1" applyProtection="1">
      <alignment horizontal="left" vertical="center"/>
    </xf>
    <xf numFmtId="0" fontId="35" fillId="0" borderId="20" xfId="5" applyFont="1" applyBorder="1" applyAlignment="1">
      <alignment vertical="center"/>
    </xf>
    <xf numFmtId="0" fontId="18" fillId="6" borderId="15" xfId="5" applyFont="1" applyFill="1" applyBorder="1" applyAlignment="1">
      <alignment vertical="top"/>
    </xf>
    <xf numFmtId="0" fontId="16" fillId="6" borderId="16" xfId="5" applyFill="1" applyBorder="1" applyAlignment="1">
      <alignment vertical="top"/>
    </xf>
    <xf numFmtId="173" fontId="18" fillId="6" borderId="13" xfId="8" applyNumberFormat="1" applyFont="1" applyFill="1" applyBorder="1" applyAlignment="1" applyProtection="1">
      <alignment horizontal="left" vertical="center"/>
    </xf>
    <xf numFmtId="0" fontId="18" fillId="6" borderId="13" xfId="5" applyFont="1" applyFill="1" applyBorder="1" applyAlignment="1">
      <alignment vertical="center"/>
    </xf>
    <xf numFmtId="171" fontId="6" fillId="6" borderId="12" xfId="8" applyFont="1" applyFill="1" applyBorder="1" applyAlignment="1" applyProtection="1">
      <alignment vertical="center"/>
    </xf>
    <xf numFmtId="173" fontId="35" fillId="6" borderId="13" xfId="8" applyNumberFormat="1" applyFont="1" applyFill="1" applyBorder="1" applyAlignment="1" applyProtection="1">
      <alignment horizontal="left" vertical="center"/>
    </xf>
    <xf numFmtId="0" fontId="35" fillId="6" borderId="12" xfId="5" applyFont="1" applyFill="1" applyBorder="1" applyAlignment="1">
      <alignment vertical="center"/>
    </xf>
    <xf numFmtId="171" fontId="35" fillId="6" borderId="12" xfId="8" applyFont="1" applyFill="1" applyBorder="1" applyAlignment="1" applyProtection="1">
      <alignment vertical="center"/>
    </xf>
    <xf numFmtId="171" fontId="18" fillId="6" borderId="13" xfId="5" applyNumberFormat="1" applyFont="1" applyFill="1" applyBorder="1" applyAlignment="1">
      <alignment vertical="center"/>
    </xf>
    <xf numFmtId="0" fontId="16" fillId="0" borderId="0" xfId="5" applyAlignment="1">
      <alignment vertical="top" wrapText="1"/>
    </xf>
    <xf numFmtId="174" fontId="18" fillId="2" borderId="20" xfId="1" applyNumberFormat="1" applyFont="1" applyFill="1" applyBorder="1" applyAlignment="1" applyProtection="1">
      <alignment horizontal="left" vertical="center"/>
    </xf>
    <xf numFmtId="169" fontId="16" fillId="7" borderId="20" xfId="6" applyNumberFormat="1" applyFont="1" applyFill="1" applyBorder="1" applyAlignment="1" applyProtection="1">
      <alignment vertical="center"/>
    </xf>
    <xf numFmtId="169" fontId="35" fillId="7" borderId="20" xfId="6" applyNumberFormat="1" applyFont="1" applyFill="1" applyBorder="1" applyAlignment="1" applyProtection="1">
      <alignment vertical="center"/>
    </xf>
    <xf numFmtId="169" fontId="16" fillId="0" borderId="20" xfId="6" applyNumberFormat="1" applyFont="1" applyFill="1" applyBorder="1" applyAlignment="1" applyProtection="1">
      <alignment vertical="center"/>
    </xf>
    <xf numFmtId="169" fontId="35" fillId="0" borderId="20" xfId="6" applyNumberFormat="1" applyFont="1" applyFill="1" applyBorder="1" applyAlignment="1" applyProtection="1">
      <alignment vertical="center"/>
    </xf>
    <xf numFmtId="0" fontId="18" fillId="6" borderId="15" xfId="5" applyFont="1" applyFill="1" applyBorder="1" applyAlignment="1">
      <alignment vertical="top" wrapText="1"/>
    </xf>
    <xf numFmtId="0" fontId="16" fillId="6" borderId="16" xfId="5" applyFill="1" applyBorder="1"/>
    <xf numFmtId="0" fontId="18" fillId="6" borderId="13" xfId="5" applyFont="1" applyFill="1" applyBorder="1" applyAlignment="1">
      <alignment horizontal="left" vertical="center"/>
    </xf>
    <xf numFmtId="0" fontId="16" fillId="6" borderId="13" xfId="5" applyFill="1" applyBorder="1" applyAlignment="1">
      <alignment vertical="center"/>
    </xf>
    <xf numFmtId="171" fontId="18" fillId="6" borderId="12" xfId="5" applyNumberFormat="1" applyFont="1" applyFill="1" applyBorder="1" applyAlignment="1">
      <alignment vertical="center"/>
    </xf>
    <xf numFmtId="0" fontId="35" fillId="6" borderId="13" xfId="5" applyFont="1" applyFill="1" applyBorder="1" applyAlignment="1">
      <alignment horizontal="left" vertical="center"/>
    </xf>
    <xf numFmtId="171" fontId="35" fillId="6" borderId="12" xfId="5" applyNumberFormat="1" applyFont="1" applyFill="1" applyBorder="1" applyAlignment="1">
      <alignment vertical="center"/>
    </xf>
    <xf numFmtId="0" fontId="16" fillId="0" borderId="0" xfId="5" applyAlignment="1">
      <alignment vertical="center"/>
    </xf>
    <xf numFmtId="173" fontId="18" fillId="2" borderId="20" xfId="8" applyNumberFormat="1" applyFont="1" applyFill="1" applyBorder="1" applyAlignment="1" applyProtection="1">
      <alignment horizontal="left" vertical="center"/>
    </xf>
    <xf numFmtId="173" fontId="35" fillId="2" borderId="20" xfId="8" applyNumberFormat="1" applyFont="1" applyFill="1" applyBorder="1" applyAlignment="1" applyProtection="1">
      <alignment horizontal="left" vertical="center"/>
    </xf>
    <xf numFmtId="0" fontId="16" fillId="0" borderId="22" xfId="5" applyBorder="1" applyAlignment="1">
      <alignment vertical="center" wrapText="1"/>
    </xf>
    <xf numFmtId="174" fontId="18" fillId="2" borderId="20" xfId="8" applyNumberFormat="1" applyFont="1" applyFill="1" applyBorder="1" applyAlignment="1" applyProtection="1">
      <alignment horizontal="left" vertical="center"/>
    </xf>
    <xf numFmtId="44" fontId="18" fillId="2" borderId="20" xfId="8" applyNumberFormat="1" applyFont="1" applyFill="1" applyBorder="1" applyAlignment="1" applyProtection="1">
      <alignment horizontal="left" vertical="center"/>
    </xf>
    <xf numFmtId="169" fontId="16" fillId="2" borderId="20" xfId="6" applyNumberFormat="1" applyFont="1" applyFill="1" applyBorder="1" applyAlignment="1" applyProtection="1">
      <alignment vertical="center"/>
    </xf>
    <xf numFmtId="172" fontId="35" fillId="0" borderId="20" xfId="8" applyNumberFormat="1" applyFont="1" applyFill="1" applyBorder="1" applyAlignment="1" applyProtection="1">
      <alignment horizontal="left" vertical="center"/>
    </xf>
    <xf numFmtId="169" fontId="35" fillId="2" borderId="20" xfId="6" applyNumberFormat="1" applyFont="1" applyFill="1" applyBorder="1" applyAlignment="1" applyProtection="1">
      <alignment vertical="center"/>
    </xf>
    <xf numFmtId="174" fontId="18" fillId="8" borderId="20" xfId="8" applyNumberFormat="1" applyFont="1" applyFill="1" applyBorder="1" applyAlignment="1" applyProtection="1">
      <alignment horizontal="left" vertical="center"/>
      <protection locked="0"/>
    </xf>
    <xf numFmtId="172" fontId="35" fillId="8" borderId="20" xfId="8" applyNumberFormat="1" applyFont="1" applyFill="1" applyBorder="1" applyAlignment="1" applyProtection="1">
      <alignment horizontal="left" vertical="center"/>
      <protection locked="0"/>
    </xf>
    <xf numFmtId="0" fontId="16" fillId="9" borderId="7" xfId="5" applyFill="1" applyBorder="1"/>
    <xf numFmtId="0" fontId="16" fillId="9" borderId="23" xfId="5" applyFill="1" applyBorder="1" applyAlignment="1">
      <alignment vertical="top"/>
    </xf>
    <xf numFmtId="173" fontId="16" fillId="9" borderId="24" xfId="8" applyNumberFormat="1" applyFont="1" applyFill="1" applyBorder="1" applyAlignment="1" applyProtection="1">
      <alignment vertical="top"/>
    </xf>
    <xf numFmtId="0" fontId="16" fillId="9" borderId="2" xfId="5" applyFill="1" applyBorder="1" applyAlignment="1">
      <alignment vertical="center"/>
    </xf>
    <xf numFmtId="171" fontId="16" fillId="9" borderId="23" xfId="8" applyFont="1" applyFill="1" applyBorder="1" applyAlignment="1" applyProtection="1">
      <alignment vertical="center"/>
    </xf>
    <xf numFmtId="0" fontId="16" fillId="9" borderId="24" xfId="5" applyFill="1" applyBorder="1" applyAlignment="1">
      <alignment vertical="center"/>
    </xf>
    <xf numFmtId="171" fontId="16" fillId="9" borderId="24" xfId="5" applyNumberFormat="1" applyFill="1" applyBorder="1" applyAlignment="1">
      <alignment vertical="center"/>
    </xf>
    <xf numFmtId="10" fontId="16" fillId="9" borderId="3" xfId="7" applyNumberFormat="1" applyFont="1" applyFill="1" applyBorder="1" applyAlignment="1" applyProtection="1">
      <alignment vertical="center"/>
    </xf>
    <xf numFmtId="0" fontId="18" fillId="0" borderId="0" xfId="5" applyFont="1" applyAlignment="1">
      <alignment vertical="top"/>
    </xf>
    <xf numFmtId="9" fontId="16" fillId="0" borderId="20" xfId="5" applyNumberFormat="1" applyBorder="1" applyAlignment="1">
      <alignment vertical="top"/>
    </xf>
    <xf numFmtId="9" fontId="16" fillId="0" borderId="0" xfId="5" applyNumberFormat="1" applyAlignment="1">
      <alignment vertical="center"/>
    </xf>
    <xf numFmtId="171" fontId="18" fillId="0" borderId="25" xfId="5" applyNumberFormat="1" applyFont="1" applyBorder="1" applyAlignment="1">
      <alignment vertical="center"/>
    </xf>
    <xf numFmtId="9" fontId="18" fillId="0" borderId="20" xfId="5" applyNumberFormat="1" applyFont="1" applyBorder="1" applyAlignment="1">
      <alignment vertical="center"/>
    </xf>
    <xf numFmtId="171" fontId="18" fillId="0" borderId="20" xfId="5" applyNumberFormat="1" applyFont="1" applyBorder="1" applyAlignment="1">
      <alignment vertical="center"/>
    </xf>
    <xf numFmtId="0" fontId="16" fillId="0" borderId="0" xfId="5" applyAlignment="1">
      <alignment horizontal="left" vertical="top" indent="1"/>
    </xf>
    <xf numFmtId="171" fontId="16" fillId="0" borderId="25" xfId="5" applyNumberFormat="1" applyBorder="1" applyAlignment="1">
      <alignment vertical="center"/>
    </xf>
    <xf numFmtId="9" fontId="16" fillId="0" borderId="20" xfId="5" applyNumberFormat="1" applyBorder="1" applyAlignment="1">
      <alignment vertical="center"/>
    </xf>
    <xf numFmtId="175" fontId="16" fillId="0" borderId="20" xfId="5" applyNumberFormat="1" applyBorder="1" applyAlignment="1">
      <alignment vertical="top"/>
    </xf>
    <xf numFmtId="0" fontId="16" fillId="11" borderId="14" xfId="5" applyFill="1" applyBorder="1" applyAlignment="1">
      <alignment vertical="top"/>
    </xf>
    <xf numFmtId="0" fontId="16" fillId="11" borderId="22" xfId="5" applyFill="1" applyBorder="1" applyAlignment="1">
      <alignment vertical="center"/>
    </xf>
    <xf numFmtId="171" fontId="18" fillId="11" borderId="25" xfId="5" applyNumberFormat="1" applyFont="1" applyFill="1" applyBorder="1" applyAlignment="1">
      <alignment vertical="center"/>
    </xf>
    <xf numFmtId="0" fontId="18" fillId="11" borderId="14" xfId="5" applyFont="1" applyFill="1" applyBorder="1" applyAlignment="1">
      <alignment vertical="center"/>
    </xf>
    <xf numFmtId="171" fontId="18" fillId="11" borderId="26" xfId="5" applyNumberFormat="1" applyFont="1" applyFill="1" applyBorder="1" applyAlignment="1">
      <alignment vertical="center"/>
    </xf>
    <xf numFmtId="171" fontId="18" fillId="11" borderId="14" xfId="5" applyNumberFormat="1" applyFont="1" applyFill="1" applyBorder="1" applyAlignment="1">
      <alignment vertical="center"/>
    </xf>
    <xf numFmtId="169" fontId="16" fillId="0" borderId="20" xfId="5" applyNumberFormat="1" applyBorder="1" applyAlignment="1">
      <alignment vertical="center"/>
    </xf>
    <xf numFmtId="169" fontId="35" fillId="0" borderId="18" xfId="5" applyNumberFormat="1" applyFont="1" applyBorder="1" applyAlignment="1">
      <alignment vertical="center"/>
    </xf>
    <xf numFmtId="169" fontId="35" fillId="0" borderId="20" xfId="5" applyNumberFormat="1" applyFont="1" applyBorder="1" applyAlignment="1">
      <alignment vertical="center"/>
    </xf>
    <xf numFmtId="10" fontId="16" fillId="0" borderId="20" xfId="5" applyNumberFormat="1" applyBorder="1" applyAlignment="1">
      <alignment vertical="center"/>
    </xf>
    <xf numFmtId="10" fontId="22" fillId="0" borderId="0" xfId="0" quotePrefix="1" applyNumberFormat="1" applyFont="1" applyAlignment="1">
      <alignment wrapText="1"/>
    </xf>
    <xf numFmtId="0" fontId="39" fillId="2" borderId="15" xfId="5" applyFont="1" applyFill="1" applyBorder="1" applyAlignment="1" applyProtection="1">
      <alignment vertical="top"/>
      <protection locked="0"/>
    </xf>
    <xf numFmtId="0" fontId="16" fillId="2" borderId="16" xfId="5" applyFill="1" applyBorder="1" applyAlignment="1" applyProtection="1">
      <alignment vertical="top"/>
      <protection locked="0"/>
    </xf>
    <xf numFmtId="0" fontId="16" fillId="2" borderId="12" xfId="5" applyFill="1" applyBorder="1" applyAlignment="1" applyProtection="1">
      <alignment vertical="top"/>
      <protection locked="0"/>
    </xf>
    <xf numFmtId="0" fontId="16" fillId="12" borderId="13" xfId="5" applyFill="1" applyBorder="1" applyAlignment="1" applyProtection="1">
      <alignment horizontal="center" vertical="center"/>
      <protection locked="0"/>
    </xf>
    <xf numFmtId="170" fontId="16" fillId="8" borderId="13" xfId="5" applyNumberFormat="1" applyFill="1" applyBorder="1" applyAlignment="1" applyProtection="1">
      <alignment horizontal="center" vertical="center"/>
      <protection locked="0"/>
    </xf>
    <xf numFmtId="0" fontId="16" fillId="8" borderId="13" xfId="5" applyFill="1" applyBorder="1" applyAlignment="1" applyProtection="1">
      <alignment horizontal="center" vertical="center"/>
      <protection locked="0"/>
    </xf>
    <xf numFmtId="169" fontId="0" fillId="0" borderId="13" xfId="6" applyNumberFormat="1" applyFont="1" applyBorder="1" applyAlignment="1" applyProtection="1">
      <alignment horizontal="center" vertical="center"/>
      <protection locked="0"/>
    </xf>
    <xf numFmtId="3" fontId="0" fillId="0" borderId="13" xfId="0" applyNumberFormat="1" applyBorder="1" applyProtection="1">
      <protection locked="0"/>
    </xf>
    <xf numFmtId="3" fontId="0" fillId="13" borderId="13" xfId="0" applyNumberFormat="1" applyFill="1" applyBorder="1" applyProtection="1">
      <protection locked="0"/>
    </xf>
    <xf numFmtId="0" fontId="39" fillId="14" borderId="15" xfId="5" applyFont="1" applyFill="1" applyBorder="1" applyAlignment="1" applyProtection="1">
      <alignment vertical="top"/>
      <protection locked="0"/>
    </xf>
    <xf numFmtId="0" fontId="16" fillId="14" borderId="16" xfId="5" applyFill="1" applyBorder="1" applyAlignment="1" applyProtection="1">
      <alignment vertical="top"/>
      <protection locked="0"/>
    </xf>
    <xf numFmtId="0" fontId="16" fillId="14" borderId="12" xfId="5" applyFill="1" applyBorder="1" applyAlignment="1" applyProtection="1">
      <alignment vertical="top"/>
      <protection locked="0"/>
    </xf>
    <xf numFmtId="174" fontId="35" fillId="2" borderId="20" xfId="8" applyNumberFormat="1" applyFont="1" applyFill="1" applyBorder="1" applyAlignment="1" applyProtection="1">
      <alignment horizontal="left" vertical="center"/>
    </xf>
    <xf numFmtId="176" fontId="35" fillId="2" borderId="20" xfId="8" applyNumberFormat="1" applyFont="1" applyFill="1" applyBorder="1" applyAlignment="1" applyProtection="1">
      <alignment horizontal="left" vertical="center"/>
    </xf>
    <xf numFmtId="0" fontId="33" fillId="0" borderId="0" xfId="5" applyFont="1" applyAlignment="1" applyProtection="1">
      <alignment vertical="top"/>
      <protection locked="0"/>
    </xf>
    <xf numFmtId="169" fontId="18" fillId="0" borderId="13" xfId="6" applyNumberFormat="1" applyFont="1" applyFill="1" applyBorder="1" applyAlignment="1" applyProtection="1">
      <alignment horizontal="center" vertical="center"/>
      <protection locked="0"/>
    </xf>
    <xf numFmtId="0" fontId="34" fillId="0" borderId="0" xfId="5" applyFont="1" applyAlignment="1" applyProtection="1">
      <alignment vertical="center"/>
      <protection locked="0"/>
    </xf>
    <xf numFmtId="170" fontId="18" fillId="0" borderId="13" xfId="7" applyNumberFormat="1" applyFont="1" applyFill="1" applyBorder="1" applyProtection="1">
      <protection locked="0"/>
    </xf>
    <xf numFmtId="0" fontId="39" fillId="0" borderId="0" xfId="5" applyFont="1" applyAlignment="1" applyProtection="1">
      <alignment vertical="top"/>
      <protection locked="0"/>
    </xf>
    <xf numFmtId="0" fontId="16" fillId="0" borderId="0" xfId="5" applyAlignment="1" applyProtection="1">
      <alignment vertical="top"/>
      <protection locked="0"/>
    </xf>
    <xf numFmtId="0" fontId="16" fillId="0" borderId="20" xfId="5" applyBorder="1" applyAlignment="1" applyProtection="1">
      <alignment horizontal="center" vertical="center"/>
      <protection locked="0"/>
    </xf>
    <xf numFmtId="0" fontId="16" fillId="0" borderId="0" xfId="5" applyAlignment="1" applyProtection="1">
      <alignment horizontal="center" vertical="center"/>
      <protection locked="0"/>
    </xf>
    <xf numFmtId="170" fontId="16" fillId="0" borderId="0" xfId="5" applyNumberFormat="1" applyAlignment="1" applyProtection="1">
      <alignment horizontal="center" vertical="center"/>
      <protection locked="0"/>
    </xf>
    <xf numFmtId="169" fontId="0" fillId="0" borderId="0" xfId="6" applyNumberFormat="1" applyFont="1" applyFill="1" applyBorder="1" applyAlignment="1" applyProtection="1">
      <alignment horizontal="center" vertical="center"/>
      <protection locked="0"/>
    </xf>
    <xf numFmtId="3" fontId="0" fillId="0" borderId="0" xfId="0" applyNumberFormat="1" applyProtection="1">
      <protection locked="0"/>
    </xf>
    <xf numFmtId="0" fontId="0" fillId="0" borderId="34" xfId="0" applyBorder="1"/>
    <xf numFmtId="0" fontId="0" fillId="0" borderId="35" xfId="0" applyBorder="1"/>
    <xf numFmtId="0" fontId="0" fillId="0" borderId="36" xfId="0" applyBorder="1"/>
    <xf numFmtId="171" fontId="0" fillId="0" borderId="37" xfId="0" applyNumberFormat="1" applyBorder="1"/>
    <xf numFmtId="10" fontId="0" fillId="0" borderId="38" xfId="0" applyNumberFormat="1" applyBorder="1"/>
    <xf numFmtId="171" fontId="0" fillId="0" borderId="29" xfId="0" applyNumberFormat="1" applyBorder="1"/>
    <xf numFmtId="10" fontId="0" fillId="0" borderId="30" xfId="0" applyNumberFormat="1" applyBorder="1"/>
    <xf numFmtId="171" fontId="0" fillId="0" borderId="31" xfId="0" applyNumberFormat="1" applyBorder="1"/>
    <xf numFmtId="10" fontId="0" fillId="0" borderId="32" xfId="0" applyNumberFormat="1" applyBorder="1"/>
    <xf numFmtId="0" fontId="18" fillId="15" borderId="13" xfId="5" applyFont="1" applyFill="1" applyBorder="1" applyAlignment="1">
      <alignment horizontal="center" vertical="center"/>
    </xf>
    <xf numFmtId="0" fontId="18" fillId="15" borderId="13" xfId="5" applyFont="1" applyFill="1" applyBorder="1" applyAlignment="1">
      <alignment horizontal="center" vertical="center" wrapText="1"/>
    </xf>
    <xf numFmtId="0" fontId="18" fillId="15" borderId="13" xfId="5" applyFont="1" applyFill="1" applyBorder="1" applyAlignment="1">
      <alignment horizontal="center" wrapText="1"/>
    </xf>
    <xf numFmtId="171" fontId="0" fillId="0" borderId="13" xfId="0" applyNumberFormat="1" applyBorder="1"/>
    <xf numFmtId="0" fontId="2" fillId="15" borderId="13" xfId="0" applyFont="1" applyFill="1" applyBorder="1"/>
    <xf numFmtId="0" fontId="2" fillId="15" borderId="29" xfId="0" applyFont="1" applyFill="1" applyBorder="1"/>
    <xf numFmtId="0" fontId="2" fillId="15" borderId="30" xfId="0" applyFont="1" applyFill="1" applyBorder="1"/>
    <xf numFmtId="175" fontId="0" fillId="0" borderId="30" xfId="9" applyNumberFormat="1" applyFont="1" applyBorder="1"/>
    <xf numFmtId="171" fontId="0" fillId="0" borderId="42" xfId="0" applyNumberFormat="1" applyBorder="1"/>
    <xf numFmtId="0" fontId="2" fillId="15" borderId="33" xfId="0" applyFont="1" applyFill="1" applyBorder="1"/>
    <xf numFmtId="0" fontId="40" fillId="15" borderId="34" xfId="5" applyFont="1" applyFill="1" applyBorder="1" applyAlignment="1" applyProtection="1">
      <alignment vertical="top"/>
      <protection locked="0"/>
    </xf>
    <xf numFmtId="175" fontId="0" fillId="0" borderId="32" xfId="9" applyNumberFormat="1" applyFont="1" applyBorder="1"/>
    <xf numFmtId="0" fontId="40" fillId="15" borderId="35" xfId="5" applyFont="1" applyFill="1" applyBorder="1" applyAlignment="1" applyProtection="1">
      <alignment vertical="top"/>
      <protection locked="0"/>
    </xf>
    <xf numFmtId="0" fontId="2" fillId="15" borderId="31" xfId="0" applyFont="1" applyFill="1" applyBorder="1"/>
    <xf numFmtId="0" fontId="2" fillId="15" borderId="32" xfId="0" applyFont="1" applyFill="1" applyBorder="1"/>
    <xf numFmtId="44" fontId="16" fillId="0" borderId="0" xfId="5" applyNumberFormat="1" applyProtection="1">
      <protection locked="0"/>
    </xf>
    <xf numFmtId="0" fontId="11" fillId="2" borderId="0" xfId="4" applyFont="1" applyFill="1" applyAlignment="1" applyProtection="1">
      <alignment horizontal="left" vertical="center" wrapText="1"/>
      <protection locked="0"/>
    </xf>
    <xf numFmtId="0" fontId="11" fillId="2" borderId="0" xfId="0" applyFont="1" applyFill="1" applyAlignment="1">
      <alignment horizontal="left" vertical="top" wrapText="1"/>
    </xf>
    <xf numFmtId="165" fontId="11" fillId="2" borderId="0" xfId="0" applyNumberFormat="1" applyFont="1" applyFill="1" applyAlignment="1">
      <alignment horizontal="left" vertical="top" wrapText="1"/>
    </xf>
    <xf numFmtId="0" fontId="11" fillId="2" borderId="0" xfId="0" applyFont="1" applyFill="1" applyAlignment="1" applyProtection="1">
      <alignment horizontal="left" wrapText="1"/>
      <protection locked="0"/>
    </xf>
    <xf numFmtId="0" fontId="11" fillId="2" borderId="0" xfId="0" applyFont="1" applyFill="1" applyAlignment="1" applyProtection="1">
      <alignment horizontal="left" wrapText="1" indent="6"/>
      <protection locked="0"/>
    </xf>
    <xf numFmtId="0" fontId="10" fillId="2" borderId="0" xfId="0" applyFont="1" applyFill="1" applyAlignment="1">
      <alignment horizontal="left" vertical="top" wrapText="1"/>
    </xf>
    <xf numFmtId="165" fontId="10" fillId="2" borderId="0" xfId="0" applyNumberFormat="1" applyFont="1" applyFill="1" applyAlignment="1">
      <alignment horizontal="left" vertical="top" wrapText="1"/>
    </xf>
    <xf numFmtId="0" fontId="12" fillId="2" borderId="0" xfId="3" applyFont="1" applyFill="1" applyAlignment="1" applyProtection="1">
      <alignment horizontal="left" wrapText="1" indent="2"/>
      <protection locked="0"/>
    </xf>
    <xf numFmtId="0" fontId="11" fillId="2" borderId="0" xfId="0" applyFont="1" applyFill="1" applyAlignment="1">
      <alignment horizontal="left" wrapText="1" indent="2"/>
    </xf>
    <xf numFmtId="0" fontId="9" fillId="2" borderId="0" xfId="0" applyFont="1" applyFill="1" applyAlignment="1" applyProtection="1">
      <alignment horizontal="left" vertical="top" wrapText="1"/>
      <protection locked="0"/>
    </xf>
    <xf numFmtId="0" fontId="6" fillId="2" borderId="0" xfId="0" applyFont="1" applyFill="1" applyAlignment="1" applyProtection="1">
      <alignment horizontal="left"/>
      <protection locked="0"/>
    </xf>
    <xf numFmtId="0" fontId="10" fillId="2" borderId="0" xfId="0" applyFont="1" applyFill="1" applyAlignment="1">
      <alignment horizontal="left"/>
    </xf>
    <xf numFmtId="0" fontId="4" fillId="2" borderId="0" xfId="0" applyFont="1" applyFill="1" applyAlignment="1" applyProtection="1">
      <alignment horizontal="left" vertical="top" wrapText="1"/>
      <protection locked="0"/>
    </xf>
    <xf numFmtId="165" fontId="4" fillId="2" borderId="0" xfId="0" applyNumberFormat="1" applyFont="1" applyFill="1" applyAlignment="1" applyProtection="1">
      <alignment horizontal="left" vertical="top" wrapText="1"/>
      <protection locked="0"/>
    </xf>
    <xf numFmtId="165" fontId="9" fillId="2" borderId="0" xfId="0" applyNumberFormat="1" applyFont="1" applyFill="1" applyAlignment="1" applyProtection="1">
      <alignment horizontal="left" vertical="top" wrapText="1"/>
      <protection locked="0"/>
    </xf>
    <xf numFmtId="0" fontId="6" fillId="2" borderId="0" xfId="0" applyFont="1" applyFill="1" applyAlignment="1" applyProtection="1">
      <alignment horizontal="left" vertical="top"/>
      <protection locked="0"/>
    </xf>
    <xf numFmtId="0" fontId="10" fillId="2" borderId="0" xfId="0" applyFont="1" applyFill="1" applyAlignment="1">
      <alignment horizontal="left" vertical="top"/>
    </xf>
    <xf numFmtId="0" fontId="11" fillId="2" borderId="0" xfId="0" applyFont="1" applyFill="1" applyAlignment="1">
      <alignment horizontal="left" wrapText="1"/>
    </xf>
    <xf numFmtId="0" fontId="6" fillId="2" borderId="0" xfId="0" applyFont="1" applyFill="1" applyAlignment="1" applyProtection="1">
      <alignment horizontal="left" wrapText="1"/>
      <protection locked="0"/>
    </xf>
    <xf numFmtId="0" fontId="8" fillId="2" borderId="0" xfId="0" applyFont="1" applyFill="1" applyAlignment="1" applyProtection="1">
      <alignment horizontal="left" vertical="top" wrapText="1"/>
      <protection locked="0"/>
    </xf>
    <xf numFmtId="0" fontId="3" fillId="2" borderId="0" xfId="0" applyFont="1" applyFill="1" applyAlignment="1">
      <alignment horizontal="center" vertical="top" wrapText="1"/>
    </xf>
    <xf numFmtId="0" fontId="4" fillId="2" borderId="0" xfId="0" applyFont="1" applyFill="1" applyAlignment="1">
      <alignment horizontal="center" vertical="top" wrapText="1"/>
    </xf>
    <xf numFmtId="0" fontId="5" fillId="2" borderId="0" xfId="0" applyFont="1" applyFill="1" applyAlignment="1">
      <alignment horizontal="center" vertical="top" wrapText="1"/>
    </xf>
    <xf numFmtId="0" fontId="6" fillId="2" borderId="0" xfId="0" applyFont="1" applyFill="1" applyAlignment="1">
      <alignment horizontal="center" vertical="top" wrapText="1"/>
    </xf>
    <xf numFmtId="0" fontId="7" fillId="2" borderId="0" xfId="0" applyFont="1" applyFill="1" applyAlignment="1">
      <alignment horizontal="right" vertical="top"/>
    </xf>
    <xf numFmtId="0" fontId="20" fillId="3" borderId="0" xfId="0" applyFont="1" applyFill="1" applyAlignment="1">
      <alignment horizontal="center" vertical="center" wrapText="1"/>
    </xf>
    <xf numFmtId="167" fontId="2" fillId="0" borderId="8" xfId="0" applyNumberFormat="1" applyFont="1" applyBorder="1" applyAlignment="1">
      <alignment horizontal="center"/>
    </xf>
    <xf numFmtId="167" fontId="2" fillId="0" borderId="10" xfId="0" applyNumberFormat="1" applyFont="1" applyBorder="1" applyAlignment="1">
      <alignment horizontal="center"/>
    </xf>
    <xf numFmtId="0" fontId="2" fillId="0" borderId="0" xfId="0" applyFont="1" applyAlignment="1">
      <alignment vertical="top" wrapText="1"/>
    </xf>
    <xf numFmtId="0" fontId="18" fillId="10" borderId="0" xfId="5" applyFont="1" applyFill="1" applyAlignment="1">
      <alignment horizontal="left" vertical="top" wrapText="1"/>
    </xf>
    <xf numFmtId="0" fontId="32" fillId="2" borderId="13" xfId="5" applyFont="1" applyFill="1" applyBorder="1" applyAlignment="1" applyProtection="1">
      <alignment horizontal="left" vertical="top"/>
      <protection locked="0"/>
    </xf>
    <xf numFmtId="0" fontId="18" fillId="2" borderId="14" xfId="5" applyFont="1" applyFill="1" applyBorder="1" applyAlignment="1" applyProtection="1">
      <alignment horizontal="left" vertical="top"/>
      <protection locked="0"/>
    </xf>
    <xf numFmtId="0" fontId="18" fillId="0" borderId="15" xfId="5" applyFont="1" applyBorder="1" applyAlignment="1">
      <alignment horizontal="center"/>
    </xf>
    <xf numFmtId="0" fontId="18" fillId="0" borderId="16" xfId="5" applyFont="1" applyBorder="1" applyAlignment="1">
      <alignment horizontal="center"/>
    </xf>
    <xf numFmtId="0" fontId="18" fillId="0" borderId="12" xfId="5" applyFont="1" applyBorder="1" applyAlignment="1">
      <alignment horizontal="center"/>
    </xf>
    <xf numFmtId="0" fontId="18" fillId="2" borderId="0" xfId="5" applyFont="1" applyFill="1" applyAlignment="1">
      <alignment horizontal="center" wrapText="1"/>
    </xf>
    <xf numFmtId="0" fontId="16" fillId="2" borderId="0" xfId="5" applyFill="1" applyAlignment="1">
      <alignment horizontal="center" wrapText="1"/>
    </xf>
    <xf numFmtId="0" fontId="18" fillId="0" borderId="20" xfId="5" applyFont="1" applyBorder="1" applyAlignment="1">
      <alignment horizontal="center" wrapText="1"/>
    </xf>
    <xf numFmtId="0" fontId="16" fillId="0" borderId="14" xfId="5" applyBorder="1" applyAlignment="1">
      <alignment wrapText="1"/>
    </xf>
    <xf numFmtId="0" fontId="18" fillId="0" borderId="18" xfId="5" applyFont="1" applyBorder="1" applyAlignment="1">
      <alignment horizontal="center" wrapText="1"/>
    </xf>
    <xf numFmtId="0" fontId="16" fillId="0" borderId="21" xfId="5" applyBorder="1" applyAlignment="1">
      <alignment wrapText="1"/>
    </xf>
    <xf numFmtId="0" fontId="32" fillId="0" borderId="13" xfId="5" applyFont="1" applyBorder="1" applyAlignment="1" applyProtection="1">
      <alignment horizontal="left" vertical="top"/>
      <protection locked="0"/>
    </xf>
    <xf numFmtId="0" fontId="18" fillId="0" borderId="14" xfId="5" applyFont="1" applyBorder="1" applyAlignment="1" applyProtection="1">
      <alignment horizontal="left" vertical="top"/>
      <protection locked="0"/>
    </xf>
    <xf numFmtId="0" fontId="18" fillId="15" borderId="15" xfId="5" applyFont="1" applyFill="1" applyBorder="1" applyAlignment="1">
      <alignment horizontal="left" vertical="center" wrapText="1"/>
    </xf>
    <xf numFmtId="0" fontId="18" fillId="15" borderId="16" xfId="5" applyFont="1" applyFill="1" applyBorder="1" applyAlignment="1">
      <alignment horizontal="left" vertical="center"/>
    </xf>
    <xf numFmtId="0" fontId="18" fillId="15" borderId="12" xfId="5" applyFont="1" applyFill="1" applyBorder="1" applyAlignment="1">
      <alignment horizontal="left" vertical="center"/>
    </xf>
    <xf numFmtId="0" fontId="2" fillId="15" borderId="39" xfId="0" applyFont="1" applyFill="1" applyBorder="1" applyAlignment="1">
      <alignment horizontal="center"/>
    </xf>
    <xf numFmtId="0" fontId="2" fillId="15" borderId="40" xfId="0" applyFont="1" applyFill="1" applyBorder="1" applyAlignment="1">
      <alignment horizontal="center"/>
    </xf>
    <xf numFmtId="0" fontId="18" fillId="15" borderId="39" xfId="5" applyFont="1" applyFill="1" applyBorder="1" applyAlignment="1" applyProtection="1">
      <alignment horizontal="center" vertical="center"/>
      <protection locked="0"/>
    </xf>
    <xf numFmtId="0" fontId="18" fillId="15" borderId="40" xfId="5" applyFont="1" applyFill="1" applyBorder="1" applyAlignment="1" applyProtection="1">
      <alignment horizontal="center" vertical="center"/>
      <protection locked="0"/>
    </xf>
    <xf numFmtId="0" fontId="2" fillId="15" borderId="27" xfId="0" applyFont="1" applyFill="1" applyBorder="1" applyAlignment="1">
      <alignment horizontal="center"/>
    </xf>
    <xf numFmtId="0" fontId="2" fillId="15" borderId="41" xfId="0" applyFont="1" applyFill="1" applyBorder="1" applyAlignment="1">
      <alignment horizontal="center"/>
    </xf>
    <xf numFmtId="0" fontId="2" fillId="15" borderId="28" xfId="0" applyFont="1" applyFill="1" applyBorder="1" applyAlignment="1">
      <alignment horizontal="center"/>
    </xf>
  </cellXfs>
  <cellStyles count="10">
    <cellStyle name="Comma 4" xfId="6" xr:uid="{D4173D9A-4D57-42E4-9369-03EB35C5C710}"/>
    <cellStyle name="Currency" xfId="1" builtinId="4"/>
    <cellStyle name="Currency 2" xfId="8" xr:uid="{002748F6-8C3C-43F9-AE79-995592081F58}"/>
    <cellStyle name="Normal" xfId="0" builtinId="0"/>
    <cellStyle name="Normal 10 12" xfId="4" xr:uid="{9B0D1C8A-EC3B-4C58-9B1F-9B61D915E669}"/>
    <cellStyle name="Normal 2" xfId="5" xr:uid="{73825638-9571-41FE-A551-A84D3C2847E9}"/>
    <cellStyle name="Normal_lists_1 2" xfId="3" xr:uid="{E9041F42-ABAC-48C2-B90E-7E2E87B4711E}"/>
    <cellStyle name="Normal_Sheet4 2" xfId="2" xr:uid="{A796CF29-4E43-46A6-938A-5232623F2575}"/>
    <cellStyle name="Percent" xfId="9" builtinId="5"/>
    <cellStyle name="Percent 2" xfId="7" xr:uid="{BB02CD5B-5211-4775-A726-DA2248155455}"/>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344EF-0B5F-403C-9EBA-1F8D42B7944B}">
  <dimension ref="A2:F224"/>
  <sheetViews>
    <sheetView view="pageBreakPreview" topLeftCell="A165" zoomScale="60" zoomScaleNormal="120" workbookViewId="0">
      <selection activeCell="K201" sqref="K201"/>
    </sheetView>
  </sheetViews>
  <sheetFormatPr defaultRowHeight="15" x14ac:dyDescent="0.25"/>
  <cols>
    <col min="1" max="1" width="3.7109375" customWidth="1"/>
    <col min="2" max="2" width="58.28515625" style="40" customWidth="1"/>
    <col min="3" max="3" width="16.28515625" style="40" customWidth="1"/>
    <col min="4" max="4" width="6.140625" style="40" customWidth="1"/>
    <col min="5" max="5" width="10.28515625" style="40" customWidth="1"/>
  </cols>
  <sheetData>
    <row r="2" spans="2:5" ht="23.25" x14ac:dyDescent="0.25">
      <c r="B2" s="249" t="s">
        <v>0</v>
      </c>
      <c r="C2" s="249"/>
      <c r="D2" s="249"/>
      <c r="E2" s="249"/>
    </row>
    <row r="3" spans="2:5" ht="18" x14ac:dyDescent="0.25">
      <c r="B3" s="250" t="s">
        <v>1</v>
      </c>
      <c r="C3" s="250"/>
      <c r="D3" s="250"/>
      <c r="E3" s="250"/>
    </row>
    <row r="4" spans="2:5" ht="15.75" x14ac:dyDescent="0.25">
      <c r="B4" s="251" t="s">
        <v>2</v>
      </c>
      <c r="C4" s="251"/>
      <c r="D4" s="251"/>
      <c r="E4" s="251"/>
    </row>
    <row r="5" spans="2:5" x14ac:dyDescent="0.25">
      <c r="B5" s="252" t="s">
        <v>3</v>
      </c>
      <c r="C5" s="252"/>
      <c r="D5" s="252"/>
      <c r="E5" s="252"/>
    </row>
    <row r="6" spans="2:5" x14ac:dyDescent="0.25">
      <c r="B6" s="252" t="s">
        <v>4</v>
      </c>
      <c r="C6" s="252"/>
      <c r="D6" s="252"/>
      <c r="E6" s="252"/>
    </row>
    <row r="7" spans="2:5" x14ac:dyDescent="0.25">
      <c r="B7" s="253" t="s">
        <v>5</v>
      </c>
      <c r="C7" s="253"/>
      <c r="D7" s="253"/>
      <c r="E7" s="253"/>
    </row>
    <row r="8" spans="2:5" x14ac:dyDescent="0.25">
      <c r="B8" s="241" t="s">
        <v>6</v>
      </c>
      <c r="C8" s="248"/>
      <c r="D8" s="248"/>
      <c r="E8" s="248"/>
    </row>
    <row r="9" spans="2:5" x14ac:dyDescent="0.25">
      <c r="B9" s="238" t="s">
        <v>7</v>
      </c>
      <c r="C9" s="238"/>
      <c r="D9" s="238"/>
      <c r="E9" s="238"/>
    </row>
    <row r="10" spans="2:5" x14ac:dyDescent="0.25">
      <c r="B10" s="238" t="s">
        <v>8</v>
      </c>
      <c r="C10" s="234"/>
      <c r="D10" s="234"/>
      <c r="E10" s="234"/>
    </row>
    <row r="11" spans="2:5" x14ac:dyDescent="0.25">
      <c r="B11" s="1"/>
      <c r="C11" s="2"/>
      <c r="D11" s="2"/>
      <c r="E11" s="2"/>
    </row>
    <row r="12" spans="2:5" x14ac:dyDescent="0.25">
      <c r="B12" s="244" t="s">
        <v>9</v>
      </c>
      <c r="C12" s="245"/>
      <c r="D12" s="245"/>
      <c r="E12" s="245"/>
    </row>
    <row r="13" spans="2:5" x14ac:dyDescent="0.25">
      <c r="B13" s="3"/>
      <c r="C13" s="4"/>
      <c r="D13" s="4"/>
      <c r="E13" s="4"/>
    </row>
    <row r="14" spans="2:5" x14ac:dyDescent="0.25">
      <c r="B14" s="238" t="s">
        <v>10</v>
      </c>
      <c r="C14" s="238"/>
      <c r="D14" s="238"/>
      <c r="E14" s="238"/>
    </row>
    <row r="15" spans="2:5" x14ac:dyDescent="0.25">
      <c r="B15" s="1"/>
      <c r="C15" s="1"/>
      <c r="D15" s="1"/>
      <c r="E15" s="1"/>
    </row>
    <row r="16" spans="2:5" x14ac:dyDescent="0.25">
      <c r="B16" s="238" t="s">
        <v>11</v>
      </c>
      <c r="C16" s="238"/>
      <c r="D16" s="238"/>
      <c r="E16" s="238"/>
    </row>
    <row r="17" spans="2:6" x14ac:dyDescent="0.25">
      <c r="B17" s="1"/>
      <c r="C17" s="1"/>
      <c r="D17" s="1"/>
      <c r="E17" s="1"/>
    </row>
    <row r="18" spans="2:6" x14ac:dyDescent="0.25">
      <c r="B18" s="238" t="s">
        <v>12</v>
      </c>
      <c r="C18" s="238"/>
      <c r="D18" s="238"/>
      <c r="E18" s="238"/>
    </row>
    <row r="19" spans="2:6" x14ac:dyDescent="0.25">
      <c r="B19" s="1"/>
      <c r="C19" s="1"/>
      <c r="D19" s="1"/>
      <c r="E19" s="1"/>
    </row>
    <row r="20" spans="2:6" x14ac:dyDescent="0.25">
      <c r="B20" s="238" t="s">
        <v>13</v>
      </c>
      <c r="C20" s="238"/>
      <c r="D20" s="238"/>
      <c r="E20" s="238"/>
    </row>
    <row r="21" spans="2:6" x14ac:dyDescent="0.25">
      <c r="B21" s="1"/>
      <c r="C21" s="1"/>
      <c r="D21" s="1"/>
      <c r="E21" s="1"/>
    </row>
    <row r="22" spans="2:6" x14ac:dyDescent="0.25">
      <c r="B22" s="239" t="s">
        <v>14</v>
      </c>
      <c r="C22" s="240"/>
      <c r="D22" s="240"/>
      <c r="E22" s="240"/>
    </row>
    <row r="23" spans="2:6" x14ac:dyDescent="0.25">
      <c r="B23" s="5"/>
      <c r="C23" s="6"/>
      <c r="D23" s="6"/>
      <c r="E23" s="6"/>
    </row>
    <row r="24" spans="2:6" x14ac:dyDescent="0.25">
      <c r="B24" s="232" t="s">
        <v>15</v>
      </c>
      <c r="C24" s="232"/>
      <c r="D24" s="8" t="s">
        <v>16</v>
      </c>
      <c r="E24" s="19">
        <v>64.31</v>
      </c>
    </row>
    <row r="25" spans="2:6" x14ac:dyDescent="0.25">
      <c r="B25" s="232" t="s">
        <v>17</v>
      </c>
      <c r="C25" s="232"/>
      <c r="D25" s="8" t="s">
        <v>16</v>
      </c>
      <c r="E25" s="19">
        <v>28.84</v>
      </c>
    </row>
    <row r="26" spans="2:6" x14ac:dyDescent="0.25">
      <c r="B26" s="232" t="s">
        <v>18</v>
      </c>
      <c r="C26" s="232"/>
      <c r="D26" s="8" t="s">
        <v>16</v>
      </c>
      <c r="E26" s="19">
        <v>0.42</v>
      </c>
    </row>
    <row r="27" spans="2:6" ht="29.25" customHeight="1" x14ac:dyDescent="0.25">
      <c r="B27" s="232" t="s">
        <v>19</v>
      </c>
      <c r="C27" s="246"/>
      <c r="D27" s="8" t="s">
        <v>16</v>
      </c>
      <c r="E27" s="19">
        <v>11.16</v>
      </c>
    </row>
    <row r="28" spans="2:6" x14ac:dyDescent="0.25">
      <c r="B28" s="232" t="s">
        <v>20</v>
      </c>
      <c r="C28" s="232"/>
      <c r="D28" s="10" t="s">
        <v>21</v>
      </c>
      <c r="E28" s="41">
        <v>4.0599999999999997E-2</v>
      </c>
    </row>
    <row r="29" spans="2:6" ht="35.25" customHeight="1" x14ac:dyDescent="0.25">
      <c r="B29" s="232" t="s">
        <v>22</v>
      </c>
      <c r="C29" s="246"/>
      <c r="D29" s="8" t="s">
        <v>21</v>
      </c>
      <c r="E29" s="41">
        <v>-2.0000000000000001E-4</v>
      </c>
      <c r="F29" t="s">
        <v>204</v>
      </c>
    </row>
    <row r="30" spans="2:6" x14ac:dyDescent="0.25">
      <c r="B30" s="232" t="s">
        <v>23</v>
      </c>
      <c r="C30" s="246"/>
      <c r="D30" s="8" t="s">
        <v>21</v>
      </c>
      <c r="E30" s="41">
        <v>3.5000000000000001E-3</v>
      </c>
      <c r="F30" t="s">
        <v>204</v>
      </c>
    </row>
    <row r="31" spans="2:6" x14ac:dyDescent="0.25">
      <c r="B31" s="232" t="s">
        <v>24</v>
      </c>
      <c r="C31" s="232"/>
      <c r="D31" s="8" t="s">
        <v>21</v>
      </c>
      <c r="E31" s="41">
        <v>1.0800000000000001E-2</v>
      </c>
    </row>
    <row r="32" spans="2:6" x14ac:dyDescent="0.25">
      <c r="B32" s="232" t="s">
        <v>25</v>
      </c>
      <c r="C32" s="232"/>
      <c r="D32" s="8" t="s">
        <v>21</v>
      </c>
      <c r="E32" s="41">
        <v>8.0999999999999996E-3</v>
      </c>
    </row>
    <row r="33" spans="1:5" x14ac:dyDescent="0.25">
      <c r="B33" s="7"/>
      <c r="C33" s="7"/>
      <c r="D33" s="8"/>
      <c r="E33" s="41"/>
    </row>
    <row r="34" spans="1:5" x14ac:dyDescent="0.25">
      <c r="B34" s="247" t="s">
        <v>26</v>
      </c>
      <c r="C34" s="246"/>
      <c r="D34" s="12"/>
      <c r="E34" s="12"/>
    </row>
    <row r="35" spans="1:5" x14ac:dyDescent="0.25">
      <c r="B35" s="11"/>
      <c r="C35" s="9"/>
      <c r="D35" s="12"/>
      <c r="E35" s="12"/>
    </row>
    <row r="36" spans="1:5" x14ac:dyDescent="0.25">
      <c r="B36" s="232" t="s">
        <v>27</v>
      </c>
      <c r="C36" s="232"/>
      <c r="D36" s="10" t="s">
        <v>21</v>
      </c>
      <c r="E36" s="42">
        <v>4.1000000000000003E-3</v>
      </c>
    </row>
    <row r="37" spans="1:5" x14ac:dyDescent="0.25">
      <c r="B37" s="232" t="s">
        <v>28</v>
      </c>
      <c r="C37" s="232"/>
      <c r="D37" s="10" t="s">
        <v>21</v>
      </c>
      <c r="E37" s="42">
        <v>4.0000000000000002E-4</v>
      </c>
    </row>
    <row r="38" spans="1:5" x14ac:dyDescent="0.25">
      <c r="B38" s="232" t="s">
        <v>29</v>
      </c>
      <c r="C38" s="232"/>
      <c r="D38" s="10" t="s">
        <v>21</v>
      </c>
      <c r="E38" s="42">
        <v>1.4E-3</v>
      </c>
    </row>
    <row r="39" spans="1:5" x14ac:dyDescent="0.25">
      <c r="B39" s="232" t="s">
        <v>30</v>
      </c>
      <c r="C39" s="232"/>
      <c r="D39" s="10" t="s">
        <v>16</v>
      </c>
      <c r="E39" s="43">
        <v>0.25</v>
      </c>
    </row>
    <row r="40" spans="1:5" ht="18.75" x14ac:dyDescent="0.3">
      <c r="A40" s="13"/>
      <c r="B40" s="241" t="s">
        <v>31</v>
      </c>
      <c r="C40" s="241"/>
      <c r="D40" s="241"/>
      <c r="E40" s="241"/>
    </row>
    <row r="41" spans="1:5" x14ac:dyDescent="0.25">
      <c r="B41" s="238" t="s">
        <v>32</v>
      </c>
      <c r="C41" s="238"/>
      <c r="D41" s="238"/>
      <c r="E41" s="243"/>
    </row>
    <row r="42" spans="1:5" x14ac:dyDescent="0.25">
      <c r="B42" s="1"/>
      <c r="C42" s="1"/>
      <c r="D42" s="1"/>
      <c r="E42" s="14"/>
    </row>
    <row r="43" spans="1:5" x14ac:dyDescent="0.25">
      <c r="B43" s="244" t="s">
        <v>9</v>
      </c>
      <c r="C43" s="245"/>
      <c r="D43" s="245"/>
      <c r="E43" s="245"/>
    </row>
    <row r="44" spans="1:5" x14ac:dyDescent="0.25">
      <c r="B44" s="3"/>
      <c r="C44" s="4"/>
      <c r="D44" s="4"/>
      <c r="E44" s="4"/>
    </row>
    <row r="45" spans="1:5" x14ac:dyDescent="0.25">
      <c r="B45" s="238" t="s">
        <v>10</v>
      </c>
      <c r="C45" s="238"/>
      <c r="D45" s="238"/>
      <c r="E45" s="238"/>
    </row>
    <row r="46" spans="1:5" x14ac:dyDescent="0.25">
      <c r="B46" s="1"/>
      <c r="C46" s="1"/>
      <c r="D46" s="1"/>
      <c r="E46" s="1"/>
    </row>
    <row r="47" spans="1:5" x14ac:dyDescent="0.25">
      <c r="B47" s="238" t="s">
        <v>11</v>
      </c>
      <c r="C47" s="238"/>
      <c r="D47" s="238"/>
      <c r="E47" s="238"/>
    </row>
    <row r="48" spans="1:5" x14ac:dyDescent="0.25">
      <c r="B48" s="1"/>
      <c r="C48" s="1"/>
      <c r="D48" s="1"/>
      <c r="E48" s="1"/>
    </row>
    <row r="49" spans="2:6" x14ac:dyDescent="0.25">
      <c r="B49" s="238" t="s">
        <v>12</v>
      </c>
      <c r="C49" s="238"/>
      <c r="D49" s="238"/>
      <c r="E49" s="238"/>
    </row>
    <row r="50" spans="2:6" x14ac:dyDescent="0.25">
      <c r="B50" s="1"/>
      <c r="C50" s="1"/>
      <c r="D50" s="1"/>
      <c r="E50" s="1"/>
    </row>
    <row r="51" spans="2:6" x14ac:dyDescent="0.25">
      <c r="B51" s="238" t="s">
        <v>33</v>
      </c>
      <c r="C51" s="238"/>
      <c r="D51" s="238"/>
      <c r="E51" s="238"/>
    </row>
    <row r="52" spans="2:6" x14ac:dyDescent="0.25">
      <c r="B52" s="238" t="s">
        <v>34</v>
      </c>
      <c r="C52" s="238"/>
      <c r="D52" s="238"/>
      <c r="E52" s="238"/>
    </row>
    <row r="53" spans="2:6" x14ac:dyDescent="0.25">
      <c r="B53" s="238" t="s">
        <v>13</v>
      </c>
      <c r="C53" s="238"/>
      <c r="D53" s="238"/>
      <c r="E53" s="238"/>
    </row>
    <row r="54" spans="2:6" x14ac:dyDescent="0.25">
      <c r="B54" s="1"/>
      <c r="C54" s="1"/>
      <c r="D54" s="1"/>
      <c r="E54" s="1"/>
    </row>
    <row r="55" spans="2:6" x14ac:dyDescent="0.25">
      <c r="B55" s="239" t="s">
        <v>14</v>
      </c>
      <c r="C55" s="240"/>
      <c r="D55" s="240"/>
      <c r="E55" s="240"/>
    </row>
    <row r="56" spans="2:6" x14ac:dyDescent="0.25">
      <c r="B56" s="5"/>
      <c r="C56" s="6"/>
      <c r="D56" s="6"/>
      <c r="E56" s="6"/>
    </row>
    <row r="57" spans="2:6" x14ac:dyDescent="0.25">
      <c r="B57" s="246" t="s">
        <v>35</v>
      </c>
      <c r="C57" s="246"/>
      <c r="D57" s="15" t="s">
        <v>16</v>
      </c>
      <c r="E57" s="19">
        <v>742.06</v>
      </c>
    </row>
    <row r="58" spans="2:6" ht="30.75" customHeight="1" x14ac:dyDescent="0.25">
      <c r="B58" s="232" t="s">
        <v>36</v>
      </c>
      <c r="C58" s="246"/>
      <c r="D58" s="8" t="s">
        <v>16</v>
      </c>
      <c r="E58" s="19">
        <v>11.16</v>
      </c>
    </row>
    <row r="59" spans="2:6" x14ac:dyDescent="0.25">
      <c r="B59" s="246" t="s">
        <v>37</v>
      </c>
      <c r="C59" s="246"/>
      <c r="D59" s="15" t="s">
        <v>38</v>
      </c>
      <c r="E59" s="41">
        <v>3.8450000000000002</v>
      </c>
    </row>
    <row r="60" spans="2:6" ht="33" customHeight="1" x14ac:dyDescent="0.25">
      <c r="B60" s="246" t="s">
        <v>39</v>
      </c>
      <c r="C60" s="246"/>
      <c r="D60" s="15" t="s">
        <v>38</v>
      </c>
      <c r="E60" s="41">
        <v>-7.1300000000000002E-2</v>
      </c>
      <c r="F60" t="s">
        <v>204</v>
      </c>
    </row>
    <row r="61" spans="2:6" x14ac:dyDescent="0.25">
      <c r="B61" s="246" t="s">
        <v>23</v>
      </c>
      <c r="C61" s="246"/>
      <c r="D61" s="15" t="s">
        <v>38</v>
      </c>
      <c r="E61" s="41">
        <v>1.7434000000000001</v>
      </c>
      <c r="F61" t="s">
        <v>204</v>
      </c>
    </row>
    <row r="62" spans="2:6" ht="30" customHeight="1" x14ac:dyDescent="0.25">
      <c r="B62" s="246" t="s">
        <v>40</v>
      </c>
      <c r="C62" s="246"/>
      <c r="D62" s="15" t="s">
        <v>38</v>
      </c>
      <c r="E62" s="41">
        <v>-3.95E-2</v>
      </c>
      <c r="F62" t="s">
        <v>205</v>
      </c>
    </row>
    <row r="63" spans="2:6" x14ac:dyDescent="0.25">
      <c r="B63" s="246" t="s">
        <v>24</v>
      </c>
      <c r="C63" s="246"/>
      <c r="D63" s="15" t="s">
        <v>38</v>
      </c>
      <c r="E63" s="41">
        <v>4.1147</v>
      </c>
    </row>
    <row r="64" spans="2:6" x14ac:dyDescent="0.25">
      <c r="B64" s="246" t="s">
        <v>25</v>
      </c>
      <c r="C64" s="246"/>
      <c r="D64" s="15" t="s">
        <v>38</v>
      </c>
      <c r="E64" s="41">
        <v>3.0794000000000001</v>
      </c>
    </row>
    <row r="65" spans="1:5" x14ac:dyDescent="0.25">
      <c r="B65" s="9"/>
      <c r="C65" s="9"/>
      <c r="D65" s="15"/>
      <c r="E65" s="41"/>
    </row>
    <row r="66" spans="1:5" x14ac:dyDescent="0.25">
      <c r="B66" s="247" t="s">
        <v>26</v>
      </c>
      <c r="C66" s="246"/>
      <c r="D66" s="12"/>
      <c r="E66" s="12"/>
    </row>
    <row r="67" spans="1:5" x14ac:dyDescent="0.25">
      <c r="B67" s="11"/>
      <c r="C67" s="9"/>
      <c r="D67" s="12"/>
      <c r="E67" s="12"/>
    </row>
    <row r="68" spans="1:5" x14ac:dyDescent="0.25">
      <c r="B68" s="232" t="s">
        <v>27</v>
      </c>
      <c r="C68" s="232"/>
      <c r="D68" s="10" t="s">
        <v>21</v>
      </c>
      <c r="E68" s="42">
        <v>4.1000000000000003E-3</v>
      </c>
    </row>
    <row r="69" spans="1:5" x14ac:dyDescent="0.25">
      <c r="B69" s="232" t="s">
        <v>28</v>
      </c>
      <c r="C69" s="232"/>
      <c r="D69" s="10" t="s">
        <v>21</v>
      </c>
      <c r="E69" s="42">
        <v>4.0000000000000002E-4</v>
      </c>
    </row>
    <row r="70" spans="1:5" x14ac:dyDescent="0.25">
      <c r="B70" s="232" t="s">
        <v>29</v>
      </c>
      <c r="C70" s="232"/>
      <c r="D70" s="10" t="s">
        <v>21</v>
      </c>
      <c r="E70" s="42">
        <v>1.4E-3</v>
      </c>
    </row>
    <row r="71" spans="1:5" x14ac:dyDescent="0.25">
      <c r="B71" s="232" t="s">
        <v>30</v>
      </c>
      <c r="C71" s="232"/>
      <c r="D71" s="10" t="s">
        <v>16</v>
      </c>
      <c r="E71" s="43">
        <v>0.25</v>
      </c>
    </row>
    <row r="72" spans="1:5" ht="18.75" x14ac:dyDescent="0.3">
      <c r="A72" s="13"/>
      <c r="B72" s="241" t="s">
        <v>41</v>
      </c>
      <c r="C72" s="241"/>
      <c r="D72" s="241"/>
      <c r="E72" s="242"/>
    </row>
    <row r="73" spans="1:5" x14ac:dyDescent="0.25">
      <c r="B73" s="238" t="s">
        <v>42</v>
      </c>
      <c r="C73" s="238"/>
      <c r="D73" s="238"/>
      <c r="E73" s="243"/>
    </row>
    <row r="74" spans="1:5" x14ac:dyDescent="0.25">
      <c r="B74" s="1"/>
      <c r="C74" s="1"/>
      <c r="D74" s="1"/>
      <c r="E74" s="14"/>
    </row>
    <row r="75" spans="1:5" x14ac:dyDescent="0.25">
      <c r="B75" s="244" t="s">
        <v>9</v>
      </c>
      <c r="C75" s="245"/>
      <c r="D75" s="245"/>
      <c r="E75" s="245"/>
    </row>
    <row r="76" spans="1:5" x14ac:dyDescent="0.25">
      <c r="B76" s="3"/>
      <c r="C76" s="4"/>
      <c r="D76" s="4"/>
      <c r="E76" s="4"/>
    </row>
    <row r="77" spans="1:5" x14ac:dyDescent="0.25">
      <c r="B77" s="238" t="s">
        <v>10</v>
      </c>
      <c r="C77" s="238"/>
      <c r="D77" s="238"/>
      <c r="E77" s="238"/>
    </row>
    <row r="78" spans="1:5" x14ac:dyDescent="0.25">
      <c r="B78" s="1"/>
      <c r="C78" s="1"/>
      <c r="D78" s="1"/>
      <c r="E78" s="1"/>
    </row>
    <row r="79" spans="1:5" x14ac:dyDescent="0.25">
      <c r="B79" s="238" t="s">
        <v>11</v>
      </c>
      <c r="C79" s="238"/>
      <c r="D79" s="238"/>
      <c r="E79" s="238"/>
    </row>
    <row r="80" spans="1:5" x14ac:dyDescent="0.25">
      <c r="B80" s="1"/>
      <c r="C80" s="1"/>
      <c r="D80" s="1"/>
      <c r="E80" s="1"/>
    </row>
    <row r="81" spans="2:6" x14ac:dyDescent="0.25">
      <c r="B81" s="238" t="s">
        <v>12</v>
      </c>
      <c r="C81" s="238"/>
      <c r="D81" s="238"/>
      <c r="E81" s="238"/>
    </row>
    <row r="82" spans="2:6" x14ac:dyDescent="0.25">
      <c r="B82" s="1"/>
      <c r="C82" s="1"/>
      <c r="D82" s="1"/>
      <c r="E82" s="1"/>
    </row>
    <row r="83" spans="2:6" x14ac:dyDescent="0.25">
      <c r="B83" s="238" t="s">
        <v>13</v>
      </c>
      <c r="C83" s="238"/>
      <c r="D83" s="238"/>
      <c r="E83" s="238"/>
    </row>
    <row r="84" spans="2:6" x14ac:dyDescent="0.25">
      <c r="B84" s="1"/>
      <c r="C84" s="1"/>
      <c r="D84" s="1"/>
      <c r="E84" s="1"/>
    </row>
    <row r="85" spans="2:6" x14ac:dyDescent="0.25">
      <c r="B85" s="239" t="s">
        <v>14</v>
      </c>
      <c r="C85" s="240"/>
      <c r="D85" s="240"/>
      <c r="E85" s="240"/>
    </row>
    <row r="86" spans="2:6" x14ac:dyDescent="0.25">
      <c r="B86" s="5"/>
      <c r="C86" s="6"/>
      <c r="D86" s="6"/>
      <c r="E86" s="6"/>
    </row>
    <row r="87" spans="2:6" x14ac:dyDescent="0.25">
      <c r="B87" s="232" t="s">
        <v>35</v>
      </c>
      <c r="C87" s="232"/>
      <c r="D87" s="10" t="s">
        <v>16</v>
      </c>
      <c r="E87" s="19">
        <v>82.79</v>
      </c>
    </row>
    <row r="88" spans="2:6" ht="29.25" customHeight="1" x14ac:dyDescent="0.25">
      <c r="B88" s="232" t="s">
        <v>43</v>
      </c>
      <c r="C88" s="246"/>
      <c r="D88" s="10" t="s">
        <v>16</v>
      </c>
      <c r="E88" s="19">
        <v>1.8</v>
      </c>
      <c r="F88" t="s">
        <v>205</v>
      </c>
    </row>
    <row r="89" spans="2:6" ht="34.5" customHeight="1" x14ac:dyDescent="0.25">
      <c r="B89" s="232" t="s">
        <v>44</v>
      </c>
      <c r="C89" s="232"/>
      <c r="D89" s="10" t="s">
        <v>16</v>
      </c>
      <c r="E89" s="19">
        <v>3.48</v>
      </c>
      <c r="F89" t="s">
        <v>205</v>
      </c>
    </row>
    <row r="90" spans="2:6" x14ac:dyDescent="0.25">
      <c r="B90" s="232" t="s">
        <v>18</v>
      </c>
      <c r="C90" s="232"/>
      <c r="D90" s="8" t="s">
        <v>16</v>
      </c>
      <c r="E90" s="19">
        <v>0.42</v>
      </c>
    </row>
    <row r="91" spans="2:6" x14ac:dyDescent="0.25">
      <c r="B91" s="232" t="s">
        <v>45</v>
      </c>
      <c r="C91" s="232"/>
      <c r="D91" s="10" t="s">
        <v>21</v>
      </c>
      <c r="E91" s="41">
        <v>3.8399999999999997E-2</v>
      </c>
    </row>
    <row r="92" spans="2:6" ht="27.75" customHeight="1" x14ac:dyDescent="0.25">
      <c r="B92" s="232" t="s">
        <v>22</v>
      </c>
      <c r="C92" s="246"/>
      <c r="D92" s="10" t="s">
        <v>21</v>
      </c>
      <c r="E92" s="41">
        <v>-2.0000000000000001E-4</v>
      </c>
      <c r="F92" t="s">
        <v>204</v>
      </c>
    </row>
    <row r="93" spans="2:6" x14ac:dyDescent="0.25">
      <c r="B93" s="232" t="s">
        <v>23</v>
      </c>
      <c r="C93" s="246"/>
      <c r="D93" s="10" t="s">
        <v>21</v>
      </c>
      <c r="E93" s="41">
        <v>2.5999999999999999E-3</v>
      </c>
      <c r="F93" t="s">
        <v>204</v>
      </c>
    </row>
    <row r="94" spans="2:6" x14ac:dyDescent="0.25">
      <c r="B94" s="232" t="s">
        <v>24</v>
      </c>
      <c r="C94" s="232"/>
      <c r="D94" s="10" t="s">
        <v>21</v>
      </c>
      <c r="E94" s="41">
        <v>1.0800000000000001E-2</v>
      </c>
    </row>
    <row r="95" spans="2:6" x14ac:dyDescent="0.25">
      <c r="B95" s="232" t="s">
        <v>25</v>
      </c>
      <c r="C95" s="232"/>
      <c r="D95" s="10" t="s">
        <v>21</v>
      </c>
      <c r="E95" s="41">
        <v>8.0999999999999996E-3</v>
      </c>
    </row>
    <row r="96" spans="2:6" x14ac:dyDescent="0.25">
      <c r="B96" s="7"/>
      <c r="C96" s="7"/>
      <c r="D96" s="10"/>
      <c r="E96" s="41"/>
    </row>
    <row r="97" spans="1:5" x14ac:dyDescent="0.25">
      <c r="B97" s="247" t="s">
        <v>26</v>
      </c>
      <c r="C97" s="246"/>
      <c r="D97" s="12"/>
      <c r="E97" s="12"/>
    </row>
    <row r="98" spans="1:5" x14ac:dyDescent="0.25">
      <c r="B98" s="11"/>
      <c r="C98" s="9"/>
      <c r="D98" s="12"/>
      <c r="E98" s="12"/>
    </row>
    <row r="99" spans="1:5" x14ac:dyDescent="0.25">
      <c r="B99" s="232" t="s">
        <v>27</v>
      </c>
      <c r="C99" s="232"/>
      <c r="D99" s="10" t="s">
        <v>21</v>
      </c>
      <c r="E99" s="42">
        <v>4.1000000000000003E-3</v>
      </c>
    </row>
    <row r="100" spans="1:5" x14ac:dyDescent="0.25">
      <c r="B100" s="232" t="s">
        <v>28</v>
      </c>
      <c r="C100" s="232"/>
      <c r="D100" s="10" t="s">
        <v>21</v>
      </c>
      <c r="E100" s="42">
        <v>4.0000000000000002E-4</v>
      </c>
    </row>
    <row r="101" spans="1:5" x14ac:dyDescent="0.25">
      <c r="B101" s="232" t="s">
        <v>29</v>
      </c>
      <c r="C101" s="232"/>
      <c r="D101" s="10" t="s">
        <v>21</v>
      </c>
      <c r="E101" s="42">
        <v>1.4E-3</v>
      </c>
    </row>
    <row r="102" spans="1:5" x14ac:dyDescent="0.25">
      <c r="B102" s="232" t="s">
        <v>30</v>
      </c>
      <c r="C102" s="232"/>
      <c r="D102" s="10" t="s">
        <v>16</v>
      </c>
      <c r="E102" s="43">
        <v>0.25</v>
      </c>
    </row>
    <row r="103" spans="1:5" ht="18.75" x14ac:dyDescent="0.3">
      <c r="A103" s="13"/>
      <c r="B103" s="241" t="s">
        <v>46</v>
      </c>
      <c r="C103" s="241"/>
      <c r="D103" s="241"/>
      <c r="E103" s="242"/>
    </row>
    <row r="104" spans="1:5" x14ac:dyDescent="0.25">
      <c r="B104" s="238" t="s">
        <v>47</v>
      </c>
      <c r="C104" s="238"/>
      <c r="D104" s="238"/>
      <c r="E104" s="243"/>
    </row>
    <row r="105" spans="1:5" x14ac:dyDescent="0.25">
      <c r="B105" s="1"/>
      <c r="C105" s="1"/>
      <c r="D105" s="1"/>
      <c r="E105" s="14"/>
    </row>
    <row r="106" spans="1:5" x14ac:dyDescent="0.25">
      <c r="B106" s="244" t="s">
        <v>9</v>
      </c>
      <c r="C106" s="245"/>
      <c r="D106" s="245"/>
      <c r="E106" s="245"/>
    </row>
    <row r="107" spans="1:5" x14ac:dyDescent="0.25">
      <c r="B107" s="3"/>
      <c r="C107" s="4"/>
      <c r="D107" s="4"/>
      <c r="E107" s="4"/>
    </row>
    <row r="108" spans="1:5" x14ac:dyDescent="0.25">
      <c r="B108" s="238" t="s">
        <v>10</v>
      </c>
      <c r="C108" s="238"/>
      <c r="D108" s="238"/>
      <c r="E108" s="238"/>
    </row>
    <row r="109" spans="1:5" x14ac:dyDescent="0.25">
      <c r="B109" s="1"/>
      <c r="C109" s="1"/>
      <c r="D109" s="1"/>
      <c r="E109" s="1"/>
    </row>
    <row r="110" spans="1:5" x14ac:dyDescent="0.25">
      <c r="B110" s="238" t="s">
        <v>11</v>
      </c>
      <c r="C110" s="238"/>
      <c r="D110" s="238"/>
      <c r="E110" s="238"/>
    </row>
    <row r="111" spans="1:5" x14ac:dyDescent="0.25">
      <c r="B111" s="1"/>
      <c r="C111" s="1"/>
      <c r="D111" s="1"/>
      <c r="E111" s="1"/>
    </row>
    <row r="112" spans="1:5" x14ac:dyDescent="0.25">
      <c r="B112" s="238" t="s">
        <v>12</v>
      </c>
      <c r="C112" s="238"/>
      <c r="D112" s="238"/>
      <c r="E112" s="238"/>
    </row>
    <row r="113" spans="2:6" x14ac:dyDescent="0.25">
      <c r="B113" s="1"/>
      <c r="C113" s="1"/>
      <c r="D113" s="1"/>
      <c r="E113" s="1"/>
    </row>
    <row r="114" spans="2:6" x14ac:dyDescent="0.25">
      <c r="B114" s="238" t="s">
        <v>13</v>
      </c>
      <c r="C114" s="238"/>
      <c r="D114" s="238"/>
      <c r="E114" s="238"/>
    </row>
    <row r="115" spans="2:6" x14ac:dyDescent="0.25">
      <c r="B115" s="1"/>
      <c r="C115" s="1"/>
      <c r="D115" s="1"/>
      <c r="E115" s="1"/>
    </row>
    <row r="116" spans="2:6" x14ac:dyDescent="0.25">
      <c r="B116" s="239" t="s">
        <v>14</v>
      </c>
      <c r="C116" s="240"/>
      <c r="D116" s="240"/>
      <c r="E116" s="240"/>
    </row>
    <row r="117" spans="2:6" x14ac:dyDescent="0.25">
      <c r="B117" s="5"/>
      <c r="C117" s="6"/>
      <c r="D117" s="6"/>
      <c r="E117" s="6"/>
    </row>
    <row r="118" spans="2:6" x14ac:dyDescent="0.25">
      <c r="B118" s="232" t="s">
        <v>48</v>
      </c>
      <c r="C118" s="232"/>
      <c r="D118" s="8" t="s">
        <v>16</v>
      </c>
      <c r="E118" s="19">
        <v>2.08</v>
      </c>
    </row>
    <row r="119" spans="2:6" ht="28.5" customHeight="1" x14ac:dyDescent="0.25">
      <c r="B119" s="232" t="s">
        <v>43</v>
      </c>
      <c r="C119" s="246"/>
      <c r="D119" s="8" t="s">
        <v>16</v>
      </c>
      <c r="E119" s="19">
        <v>0.32</v>
      </c>
      <c r="F119" t="s">
        <v>205</v>
      </c>
    </row>
    <row r="120" spans="2:6" ht="30.75" customHeight="1" x14ac:dyDescent="0.25">
      <c r="B120" s="232" t="s">
        <v>49</v>
      </c>
      <c r="C120" s="246"/>
      <c r="D120" s="8" t="s">
        <v>16</v>
      </c>
      <c r="E120" s="19">
        <v>0.64</v>
      </c>
      <c r="F120" t="s">
        <v>205</v>
      </c>
    </row>
    <row r="121" spans="2:6" x14ac:dyDescent="0.25">
      <c r="B121" s="232" t="s">
        <v>37</v>
      </c>
      <c r="C121" s="232"/>
      <c r="D121" s="8" t="s">
        <v>21</v>
      </c>
      <c r="E121" s="41">
        <v>0.33610000000000001</v>
      </c>
    </row>
    <row r="122" spans="2:6" ht="31.5" customHeight="1" x14ac:dyDescent="0.25">
      <c r="B122" s="232" t="s">
        <v>22</v>
      </c>
      <c r="C122" s="246"/>
      <c r="D122" s="8" t="s">
        <v>21</v>
      </c>
      <c r="E122" s="41">
        <v>-2.0000000000000001E-4</v>
      </c>
      <c r="F122" t="s">
        <v>204</v>
      </c>
    </row>
    <row r="123" spans="2:6" x14ac:dyDescent="0.25">
      <c r="B123" s="232" t="s">
        <v>23</v>
      </c>
      <c r="C123" s="246"/>
      <c r="D123" s="8" t="s">
        <v>21</v>
      </c>
      <c r="E123" s="41">
        <v>3.7000000000000002E-3</v>
      </c>
      <c r="F123" t="s">
        <v>204</v>
      </c>
    </row>
    <row r="124" spans="2:6" ht="31.5" customHeight="1" x14ac:dyDescent="0.25">
      <c r="B124" s="232" t="s">
        <v>40</v>
      </c>
      <c r="C124" s="246"/>
      <c r="D124" s="8" t="s">
        <v>21</v>
      </c>
      <c r="E124" s="41">
        <v>1.29E-2</v>
      </c>
      <c r="F124" t="s">
        <v>205</v>
      </c>
    </row>
    <row r="125" spans="2:6" x14ac:dyDescent="0.25">
      <c r="B125" s="232" t="s">
        <v>24</v>
      </c>
      <c r="C125" s="246"/>
      <c r="D125" s="8" t="s">
        <v>38</v>
      </c>
      <c r="E125" s="41">
        <v>2.9794999999999998</v>
      </c>
    </row>
    <row r="126" spans="2:6" x14ac:dyDescent="0.25">
      <c r="B126" s="232" t="s">
        <v>25</v>
      </c>
      <c r="C126" s="246"/>
      <c r="D126" s="8" t="s">
        <v>38</v>
      </c>
      <c r="E126" s="41">
        <v>2.2214</v>
      </c>
    </row>
    <row r="127" spans="2:6" x14ac:dyDescent="0.25">
      <c r="B127" s="7"/>
      <c r="C127" s="9"/>
      <c r="D127" s="8"/>
      <c r="E127" s="41"/>
    </row>
    <row r="128" spans="2:6" x14ac:dyDescent="0.25">
      <c r="B128" s="247" t="s">
        <v>26</v>
      </c>
      <c r="C128" s="246"/>
      <c r="D128" s="12"/>
      <c r="E128" s="12"/>
    </row>
    <row r="129" spans="1:5" x14ac:dyDescent="0.25">
      <c r="B129" s="11"/>
      <c r="C129" s="9"/>
      <c r="D129" s="12"/>
      <c r="E129" s="12"/>
    </row>
    <row r="130" spans="1:5" x14ac:dyDescent="0.25">
      <c r="B130" s="232" t="s">
        <v>27</v>
      </c>
      <c r="C130" s="232"/>
      <c r="D130" s="10" t="s">
        <v>21</v>
      </c>
      <c r="E130" s="42">
        <v>4.1000000000000003E-3</v>
      </c>
    </row>
    <row r="131" spans="1:5" x14ac:dyDescent="0.25">
      <c r="B131" s="232" t="s">
        <v>28</v>
      </c>
      <c r="C131" s="232"/>
      <c r="D131" s="10" t="s">
        <v>21</v>
      </c>
      <c r="E131" s="42">
        <v>4.0000000000000002E-4</v>
      </c>
    </row>
    <row r="132" spans="1:5" x14ac:dyDescent="0.25">
      <c r="B132" s="232" t="s">
        <v>29</v>
      </c>
      <c r="C132" s="246"/>
      <c r="D132" s="10" t="s">
        <v>21</v>
      </c>
      <c r="E132" s="42">
        <v>1.4E-3</v>
      </c>
    </row>
    <row r="133" spans="1:5" x14ac:dyDescent="0.25">
      <c r="B133" s="232" t="s">
        <v>30</v>
      </c>
      <c r="C133" s="232"/>
      <c r="D133" s="10" t="s">
        <v>16</v>
      </c>
      <c r="E133" s="43">
        <v>0.25</v>
      </c>
    </row>
    <row r="134" spans="1:5" ht="18.75" x14ac:dyDescent="0.3">
      <c r="A134" s="13"/>
      <c r="B134" s="241" t="s">
        <v>50</v>
      </c>
      <c r="C134" s="241"/>
      <c r="D134" s="241"/>
      <c r="E134" s="242"/>
    </row>
    <row r="135" spans="1:5" x14ac:dyDescent="0.25">
      <c r="B135" s="238" t="s">
        <v>51</v>
      </c>
      <c r="C135" s="238"/>
      <c r="D135" s="238"/>
      <c r="E135" s="243"/>
    </row>
    <row r="136" spans="1:5" x14ac:dyDescent="0.25">
      <c r="B136" s="1"/>
      <c r="C136" s="1"/>
      <c r="D136" s="1"/>
      <c r="E136" s="14"/>
    </row>
    <row r="137" spans="1:5" x14ac:dyDescent="0.25">
      <c r="B137" s="244" t="s">
        <v>9</v>
      </c>
      <c r="C137" s="245"/>
      <c r="D137" s="245"/>
      <c r="E137" s="245"/>
    </row>
    <row r="138" spans="1:5" x14ac:dyDescent="0.25">
      <c r="B138" s="3"/>
      <c r="C138" s="4"/>
      <c r="D138" s="4"/>
      <c r="E138" s="4"/>
    </row>
    <row r="139" spans="1:5" x14ac:dyDescent="0.25">
      <c r="B139" s="238" t="s">
        <v>10</v>
      </c>
      <c r="C139" s="238"/>
      <c r="D139" s="238"/>
      <c r="E139" s="238"/>
    </row>
    <row r="140" spans="1:5" x14ac:dyDescent="0.25">
      <c r="B140" s="1"/>
      <c r="C140" s="1"/>
      <c r="D140" s="1"/>
      <c r="E140" s="1"/>
    </row>
    <row r="141" spans="1:5" x14ac:dyDescent="0.25">
      <c r="B141" s="238" t="s">
        <v>11</v>
      </c>
      <c r="C141" s="238"/>
      <c r="D141" s="238"/>
      <c r="E141" s="238"/>
    </row>
    <row r="142" spans="1:5" x14ac:dyDescent="0.25">
      <c r="B142" s="1"/>
      <c r="C142" s="1"/>
      <c r="D142" s="1"/>
      <c r="E142" s="1"/>
    </row>
    <row r="143" spans="1:5" x14ac:dyDescent="0.25">
      <c r="B143" s="238" t="s">
        <v>52</v>
      </c>
      <c r="C143" s="238"/>
      <c r="D143" s="238"/>
      <c r="E143" s="238"/>
    </row>
    <row r="144" spans="1:5" x14ac:dyDescent="0.25">
      <c r="B144" s="1"/>
      <c r="C144" s="1"/>
      <c r="D144" s="1"/>
      <c r="E144" s="1"/>
    </row>
    <row r="145" spans="2:5" x14ac:dyDescent="0.25">
      <c r="B145" s="238" t="s">
        <v>13</v>
      </c>
      <c r="C145" s="238"/>
      <c r="D145" s="238"/>
      <c r="E145" s="238"/>
    </row>
    <row r="146" spans="2:5" x14ac:dyDescent="0.25">
      <c r="B146" s="1"/>
      <c r="C146" s="1"/>
      <c r="D146" s="1"/>
      <c r="E146" s="1"/>
    </row>
    <row r="147" spans="2:5" x14ac:dyDescent="0.25">
      <c r="B147" s="239" t="s">
        <v>14</v>
      </c>
      <c r="C147" s="240"/>
      <c r="D147" s="240"/>
      <c r="E147" s="240"/>
    </row>
    <row r="148" spans="2:5" x14ac:dyDescent="0.25">
      <c r="B148" s="5"/>
      <c r="C148" s="6"/>
      <c r="D148" s="6"/>
      <c r="E148" s="6"/>
    </row>
    <row r="149" spans="2:5" x14ac:dyDescent="0.25">
      <c r="B149" s="232" t="s">
        <v>35</v>
      </c>
      <c r="C149" s="232"/>
      <c r="D149" s="8" t="s">
        <v>16</v>
      </c>
      <c r="E149" s="19">
        <v>4.55</v>
      </c>
    </row>
    <row r="150" spans="2:5" x14ac:dyDescent="0.25">
      <c r="B150" s="16"/>
      <c r="C150" s="7"/>
      <c r="D150" s="8"/>
      <c r="E150" s="19"/>
    </row>
    <row r="151" spans="2:5" ht="18.75" x14ac:dyDescent="0.25">
      <c r="B151" s="17" t="s">
        <v>53</v>
      </c>
      <c r="C151" s="18"/>
      <c r="D151" s="18"/>
      <c r="E151" s="18"/>
    </row>
    <row r="152" spans="2:5" x14ac:dyDescent="0.25">
      <c r="B152" s="232" t="s">
        <v>54</v>
      </c>
      <c r="C152" s="232"/>
      <c r="D152" s="8" t="s">
        <v>38</v>
      </c>
      <c r="E152" s="19">
        <v>-0.6</v>
      </c>
    </row>
    <row r="153" spans="2:5" x14ac:dyDescent="0.25">
      <c r="B153" s="232" t="s">
        <v>55</v>
      </c>
      <c r="C153" s="232"/>
      <c r="D153" s="8" t="s">
        <v>56</v>
      </c>
      <c r="E153" s="19">
        <v>-1</v>
      </c>
    </row>
    <row r="154" spans="2:5" ht="18" x14ac:dyDescent="0.25">
      <c r="B154" s="20" t="s">
        <v>57</v>
      </c>
      <c r="C154" s="21"/>
      <c r="D154" s="21"/>
      <c r="E154" s="22"/>
    </row>
    <row r="155" spans="2:5" x14ac:dyDescent="0.25">
      <c r="B155" s="234" t="s">
        <v>10</v>
      </c>
      <c r="C155" s="234"/>
      <c r="D155" s="234"/>
      <c r="E155" s="235"/>
    </row>
    <row r="156" spans="2:5" x14ac:dyDescent="0.25">
      <c r="B156" s="2"/>
      <c r="C156" s="2"/>
      <c r="D156" s="2"/>
      <c r="E156" s="23"/>
    </row>
    <row r="157" spans="2:5" x14ac:dyDescent="0.25">
      <c r="B157" s="234" t="s">
        <v>58</v>
      </c>
      <c r="C157" s="234"/>
      <c r="D157" s="234"/>
      <c r="E157" s="235"/>
    </row>
    <row r="158" spans="2:5" x14ac:dyDescent="0.25">
      <c r="B158" s="2"/>
      <c r="C158" s="2"/>
      <c r="D158" s="2"/>
      <c r="E158" s="23"/>
    </row>
    <row r="159" spans="2:5" x14ac:dyDescent="0.25">
      <c r="B159" s="234" t="s">
        <v>59</v>
      </c>
      <c r="C159" s="234"/>
      <c r="D159" s="234"/>
      <c r="E159" s="235"/>
    </row>
    <row r="160" spans="2:5" x14ac:dyDescent="0.25">
      <c r="B160" s="2"/>
      <c r="C160" s="2"/>
      <c r="D160" s="2"/>
      <c r="E160" s="23"/>
    </row>
    <row r="161" spans="2:5" x14ac:dyDescent="0.25">
      <c r="B161" s="24" t="s">
        <v>60</v>
      </c>
      <c r="C161" s="25"/>
      <c r="D161" s="25"/>
      <c r="E161" s="26"/>
    </row>
    <row r="162" spans="2:5" x14ac:dyDescent="0.25">
      <c r="B162" s="236" t="s">
        <v>61</v>
      </c>
      <c r="C162" s="236"/>
      <c r="D162" s="8" t="s">
        <v>16</v>
      </c>
      <c r="E162" s="19">
        <v>15</v>
      </c>
    </row>
    <row r="163" spans="2:5" x14ac:dyDescent="0.25">
      <c r="B163" s="236" t="s">
        <v>62</v>
      </c>
      <c r="C163" s="236"/>
      <c r="D163" s="8" t="s">
        <v>16</v>
      </c>
      <c r="E163" s="19">
        <v>15</v>
      </c>
    </row>
    <row r="164" spans="2:5" x14ac:dyDescent="0.25">
      <c r="B164" s="236" t="s">
        <v>63</v>
      </c>
      <c r="C164" s="236"/>
      <c r="D164" s="8" t="s">
        <v>16</v>
      </c>
      <c r="E164" s="19">
        <v>15</v>
      </c>
    </row>
    <row r="165" spans="2:5" x14ac:dyDescent="0.25">
      <c r="B165" s="236" t="s">
        <v>64</v>
      </c>
      <c r="C165" s="236"/>
      <c r="D165" s="8" t="s">
        <v>16</v>
      </c>
      <c r="E165" s="19">
        <v>15</v>
      </c>
    </row>
    <row r="166" spans="2:5" x14ac:dyDescent="0.25">
      <c r="B166" s="236" t="s">
        <v>65</v>
      </c>
      <c r="C166" s="236"/>
      <c r="D166" s="8" t="s">
        <v>16</v>
      </c>
      <c r="E166" s="19">
        <v>15</v>
      </c>
    </row>
    <row r="167" spans="2:5" x14ac:dyDescent="0.25">
      <c r="B167" s="236" t="s">
        <v>66</v>
      </c>
      <c r="C167" s="236"/>
      <c r="D167" s="8" t="s">
        <v>16</v>
      </c>
      <c r="E167" s="19">
        <v>15</v>
      </c>
    </row>
    <row r="168" spans="2:5" x14ac:dyDescent="0.25">
      <c r="B168" s="236" t="s">
        <v>67</v>
      </c>
      <c r="C168" s="236"/>
      <c r="D168" s="8" t="s">
        <v>16</v>
      </c>
      <c r="E168" s="19">
        <v>15</v>
      </c>
    </row>
    <row r="169" spans="2:5" x14ac:dyDescent="0.25">
      <c r="B169" s="236" t="s">
        <v>68</v>
      </c>
      <c r="C169" s="236"/>
      <c r="D169" s="8" t="s">
        <v>16</v>
      </c>
      <c r="E169" s="19">
        <v>15</v>
      </c>
    </row>
    <row r="170" spans="2:5" x14ac:dyDescent="0.25">
      <c r="B170" s="236" t="s">
        <v>69</v>
      </c>
      <c r="C170" s="236"/>
      <c r="D170" s="8" t="s">
        <v>16</v>
      </c>
      <c r="E170" s="19">
        <v>15</v>
      </c>
    </row>
    <row r="171" spans="2:5" x14ac:dyDescent="0.25">
      <c r="B171" s="236" t="s">
        <v>70</v>
      </c>
      <c r="C171" s="236"/>
      <c r="D171" s="8" t="s">
        <v>16</v>
      </c>
      <c r="E171" s="19">
        <v>15</v>
      </c>
    </row>
    <row r="172" spans="2:5" x14ac:dyDescent="0.25">
      <c r="B172" s="236" t="s">
        <v>71</v>
      </c>
      <c r="C172" s="236"/>
      <c r="D172" s="8" t="s">
        <v>16</v>
      </c>
      <c r="E172" s="19">
        <v>30</v>
      </c>
    </row>
    <row r="173" spans="2:5" x14ac:dyDescent="0.25">
      <c r="B173" s="236" t="s">
        <v>72</v>
      </c>
      <c r="C173" s="236"/>
      <c r="D173" s="8" t="s">
        <v>16</v>
      </c>
      <c r="E173" s="19">
        <v>15</v>
      </c>
    </row>
    <row r="174" spans="2:5" x14ac:dyDescent="0.25">
      <c r="B174" s="236" t="s">
        <v>73</v>
      </c>
      <c r="C174" s="236"/>
      <c r="D174" s="8" t="s">
        <v>16</v>
      </c>
      <c r="E174" s="19">
        <v>15</v>
      </c>
    </row>
    <row r="175" spans="2:5" x14ac:dyDescent="0.25">
      <c r="B175" s="236" t="s">
        <v>74</v>
      </c>
      <c r="C175" s="236"/>
      <c r="D175" s="8" t="s">
        <v>16</v>
      </c>
      <c r="E175" s="19">
        <v>15</v>
      </c>
    </row>
    <row r="176" spans="2:5" x14ac:dyDescent="0.25">
      <c r="B176" s="236" t="s">
        <v>75</v>
      </c>
      <c r="C176" s="237"/>
      <c r="D176" s="8" t="s">
        <v>16</v>
      </c>
      <c r="E176" s="19">
        <v>30</v>
      </c>
    </row>
    <row r="177" spans="2:5" x14ac:dyDescent="0.25">
      <c r="B177" s="236" t="s">
        <v>76</v>
      </c>
      <c r="C177" s="236"/>
      <c r="D177" s="8" t="s">
        <v>16</v>
      </c>
      <c r="E177" s="19">
        <v>30</v>
      </c>
    </row>
    <row r="178" spans="2:5" x14ac:dyDescent="0.25">
      <c r="B178" s="27"/>
      <c r="C178" s="27"/>
      <c r="D178" s="8"/>
      <c r="E178" s="19"/>
    </row>
    <row r="179" spans="2:5" x14ac:dyDescent="0.25">
      <c r="B179" s="24" t="s">
        <v>77</v>
      </c>
      <c r="C179" s="25"/>
      <c r="D179" s="25"/>
      <c r="E179" s="26"/>
    </row>
    <row r="180" spans="2:5" x14ac:dyDescent="0.25">
      <c r="B180" s="236" t="s">
        <v>78</v>
      </c>
      <c r="C180" s="236"/>
      <c r="D180" s="8" t="s">
        <v>56</v>
      </c>
      <c r="E180" s="19">
        <v>1.5</v>
      </c>
    </row>
    <row r="181" spans="2:5" x14ac:dyDescent="0.25">
      <c r="B181" s="236" t="s">
        <v>79</v>
      </c>
      <c r="C181" s="236"/>
      <c r="D181" s="8" t="s">
        <v>16</v>
      </c>
      <c r="E181" s="19">
        <v>65</v>
      </c>
    </row>
    <row r="182" spans="2:5" x14ac:dyDescent="0.25">
      <c r="B182" s="236" t="s">
        <v>80</v>
      </c>
      <c r="C182" s="236"/>
      <c r="D182" s="8" t="s">
        <v>16</v>
      </c>
      <c r="E182" s="19">
        <v>185</v>
      </c>
    </row>
    <row r="183" spans="2:5" x14ac:dyDescent="0.25">
      <c r="B183" s="236" t="s">
        <v>81</v>
      </c>
      <c r="C183" s="236"/>
      <c r="D183" s="8" t="s">
        <v>16</v>
      </c>
      <c r="E183" s="19">
        <v>185</v>
      </c>
    </row>
    <row r="184" spans="2:5" x14ac:dyDescent="0.25">
      <c r="B184" s="236" t="s">
        <v>82</v>
      </c>
      <c r="C184" s="236"/>
      <c r="D184" s="8" t="s">
        <v>16</v>
      </c>
      <c r="E184" s="19">
        <v>415</v>
      </c>
    </row>
    <row r="185" spans="2:5" x14ac:dyDescent="0.25">
      <c r="B185" s="27"/>
      <c r="C185" s="27"/>
      <c r="D185" s="8"/>
      <c r="E185" s="19"/>
    </row>
    <row r="186" spans="2:5" x14ac:dyDescent="0.25">
      <c r="B186" s="24" t="s">
        <v>83</v>
      </c>
      <c r="C186" s="28"/>
      <c r="D186" s="29"/>
      <c r="E186" s="29"/>
    </row>
    <row r="187" spans="2:5" x14ac:dyDescent="0.25">
      <c r="B187" s="236" t="s">
        <v>84</v>
      </c>
      <c r="C187" s="236"/>
      <c r="D187" s="8"/>
      <c r="E187" s="30">
        <v>37.78</v>
      </c>
    </row>
    <row r="188" spans="2:5" x14ac:dyDescent="0.25">
      <c r="B188" s="236" t="s">
        <v>85</v>
      </c>
      <c r="C188" s="237"/>
      <c r="D188" s="8"/>
      <c r="E188" s="30"/>
    </row>
    <row r="189" spans="2:5" x14ac:dyDescent="0.25">
      <c r="B189" s="236" t="s">
        <v>86</v>
      </c>
      <c r="C189" s="236"/>
      <c r="D189" s="8" t="s">
        <v>16</v>
      </c>
      <c r="E189" s="19">
        <v>30</v>
      </c>
    </row>
    <row r="190" spans="2:5" x14ac:dyDescent="0.25">
      <c r="B190" s="236" t="s">
        <v>87</v>
      </c>
      <c r="C190" s="236"/>
      <c r="D190" s="8" t="s">
        <v>16</v>
      </c>
      <c r="E190" s="19">
        <v>165</v>
      </c>
    </row>
    <row r="191" spans="2:5" x14ac:dyDescent="0.25">
      <c r="B191" s="236" t="s">
        <v>88</v>
      </c>
      <c r="C191" s="236"/>
      <c r="D191" s="8" t="s">
        <v>16</v>
      </c>
      <c r="E191" s="19">
        <v>500</v>
      </c>
    </row>
    <row r="192" spans="2:5" x14ac:dyDescent="0.25">
      <c r="B192" s="236" t="s">
        <v>89</v>
      </c>
      <c r="C192" s="236"/>
      <c r="D192" s="8" t="s">
        <v>16</v>
      </c>
      <c r="E192" s="19">
        <v>300</v>
      </c>
    </row>
    <row r="193" spans="2:5" x14ac:dyDescent="0.25">
      <c r="B193" s="236" t="s">
        <v>90</v>
      </c>
      <c r="C193" s="236"/>
      <c r="D193" s="8" t="s">
        <v>16</v>
      </c>
      <c r="E193" s="19">
        <v>1000</v>
      </c>
    </row>
    <row r="194" spans="2:5" ht="18" x14ac:dyDescent="0.25">
      <c r="B194" s="31" t="s">
        <v>91</v>
      </c>
      <c r="C194" s="32"/>
      <c r="D194" s="32"/>
      <c r="E194" s="33"/>
    </row>
    <row r="195" spans="2:5" ht="18" x14ac:dyDescent="0.25">
      <c r="B195" s="31"/>
      <c r="C195" s="32"/>
      <c r="D195" s="32"/>
      <c r="E195" s="33"/>
    </row>
    <row r="196" spans="2:5" x14ac:dyDescent="0.25">
      <c r="B196" s="234" t="s">
        <v>10</v>
      </c>
      <c r="C196" s="234"/>
      <c r="D196" s="234"/>
      <c r="E196" s="235"/>
    </row>
    <row r="197" spans="2:5" x14ac:dyDescent="0.25">
      <c r="B197" s="2"/>
      <c r="C197" s="2"/>
      <c r="D197" s="2"/>
      <c r="E197" s="23"/>
    </row>
    <row r="198" spans="2:5" x14ac:dyDescent="0.25">
      <c r="B198" s="234" t="s">
        <v>92</v>
      </c>
      <c r="C198" s="234"/>
      <c r="D198" s="234"/>
      <c r="E198" s="235"/>
    </row>
    <row r="199" spans="2:5" x14ac:dyDescent="0.25">
      <c r="B199" s="2"/>
      <c r="C199" s="2"/>
      <c r="D199" s="2"/>
      <c r="E199" s="23"/>
    </row>
    <row r="200" spans="2:5" x14ac:dyDescent="0.25">
      <c r="B200" s="234" t="s">
        <v>52</v>
      </c>
      <c r="C200" s="234"/>
      <c r="D200" s="234"/>
      <c r="E200" s="235"/>
    </row>
    <row r="201" spans="2:5" x14ac:dyDescent="0.25">
      <c r="B201" s="2"/>
      <c r="C201" s="2"/>
      <c r="D201" s="2"/>
      <c r="E201" s="23"/>
    </row>
    <row r="202" spans="2:5" x14ac:dyDescent="0.25">
      <c r="B202" s="234" t="s">
        <v>93</v>
      </c>
      <c r="C202" s="234"/>
      <c r="D202" s="234"/>
      <c r="E202" s="235"/>
    </row>
    <row r="203" spans="2:5" x14ac:dyDescent="0.25">
      <c r="B203" s="2"/>
      <c r="C203" s="2"/>
      <c r="D203" s="2"/>
      <c r="E203" s="23"/>
    </row>
    <row r="204" spans="2:5" x14ac:dyDescent="0.25">
      <c r="B204" s="234" t="s">
        <v>94</v>
      </c>
      <c r="C204" s="234"/>
      <c r="D204" s="234"/>
      <c r="E204" s="235"/>
    </row>
    <row r="205" spans="2:5" x14ac:dyDescent="0.25">
      <c r="B205" s="232" t="s">
        <v>95</v>
      </c>
      <c r="C205" s="232"/>
      <c r="D205" s="34" t="s">
        <v>16</v>
      </c>
      <c r="E205" s="35">
        <v>117.02</v>
      </c>
    </row>
    <row r="206" spans="2:5" x14ac:dyDescent="0.25">
      <c r="B206" s="232" t="s">
        <v>96</v>
      </c>
      <c r="C206" s="232"/>
      <c r="D206" s="34" t="s">
        <v>16</v>
      </c>
      <c r="E206" s="35">
        <v>46.81</v>
      </c>
    </row>
    <row r="207" spans="2:5" x14ac:dyDescent="0.25">
      <c r="B207" s="232" t="s">
        <v>97</v>
      </c>
      <c r="C207" s="232"/>
      <c r="D207" s="34" t="s">
        <v>98</v>
      </c>
      <c r="E207" s="35">
        <v>1.1599999999999999</v>
      </c>
    </row>
    <row r="208" spans="2:5" x14ac:dyDescent="0.25">
      <c r="B208" s="232" t="s">
        <v>99</v>
      </c>
      <c r="C208" s="232"/>
      <c r="D208" s="34" t="s">
        <v>98</v>
      </c>
      <c r="E208" s="35">
        <v>0.69</v>
      </c>
    </row>
    <row r="209" spans="2:5" x14ac:dyDescent="0.25">
      <c r="B209" s="232" t="s">
        <v>100</v>
      </c>
      <c r="C209" s="232"/>
      <c r="D209" s="34" t="s">
        <v>98</v>
      </c>
      <c r="E209" s="35">
        <v>-0.69</v>
      </c>
    </row>
    <row r="210" spans="2:5" x14ac:dyDescent="0.25">
      <c r="B210" s="232" t="s">
        <v>101</v>
      </c>
      <c r="C210" s="232"/>
      <c r="D210" s="36"/>
      <c r="E210" s="37"/>
    </row>
    <row r="211" spans="2:5" x14ac:dyDescent="0.25">
      <c r="B211" s="233" t="s">
        <v>102</v>
      </c>
      <c r="C211" s="233"/>
      <c r="D211" s="34" t="s">
        <v>16</v>
      </c>
      <c r="E211" s="35">
        <v>0.59</v>
      </c>
    </row>
    <row r="212" spans="2:5" x14ac:dyDescent="0.25">
      <c r="B212" s="233" t="s">
        <v>103</v>
      </c>
      <c r="C212" s="233"/>
      <c r="D212" s="34" t="s">
        <v>16</v>
      </c>
      <c r="E212" s="35">
        <v>1.1599999999999999</v>
      </c>
    </row>
    <row r="213" spans="2:5" x14ac:dyDescent="0.25">
      <c r="B213" s="232" t="s">
        <v>104</v>
      </c>
      <c r="C213" s="232"/>
      <c r="D213" s="36"/>
      <c r="E213" s="37"/>
    </row>
    <row r="214" spans="2:5" x14ac:dyDescent="0.25">
      <c r="B214" s="232" t="s">
        <v>105</v>
      </c>
      <c r="C214" s="232"/>
      <c r="D214" s="36"/>
      <c r="E214" s="37"/>
    </row>
    <row r="215" spans="2:5" x14ac:dyDescent="0.25">
      <c r="B215" s="232" t="s">
        <v>106</v>
      </c>
      <c r="C215" s="232"/>
      <c r="D215" s="36"/>
      <c r="E215" s="37"/>
    </row>
    <row r="216" spans="2:5" x14ac:dyDescent="0.25">
      <c r="B216" s="233" t="s">
        <v>107</v>
      </c>
      <c r="C216" s="233"/>
      <c r="D216" s="34" t="s">
        <v>16</v>
      </c>
      <c r="E216" s="37" t="s">
        <v>108</v>
      </c>
    </row>
    <row r="217" spans="2:5" x14ac:dyDescent="0.25">
      <c r="B217" s="233" t="s">
        <v>109</v>
      </c>
      <c r="C217" s="233"/>
      <c r="D217" s="34" t="s">
        <v>16</v>
      </c>
      <c r="E217" s="35">
        <v>4.68</v>
      </c>
    </row>
    <row r="218" spans="2:5" x14ac:dyDescent="0.25">
      <c r="B218" s="229" t="s">
        <v>110</v>
      </c>
      <c r="C218" s="229"/>
      <c r="D218" s="34" t="s">
        <v>16</v>
      </c>
      <c r="E218" s="35">
        <v>2.34</v>
      </c>
    </row>
    <row r="219" spans="2:5" x14ac:dyDescent="0.25">
      <c r="B219" s="38"/>
      <c r="C219" s="38"/>
      <c r="D219" s="34"/>
      <c r="E219" s="35"/>
    </row>
    <row r="220" spans="2:5" ht="18" x14ac:dyDescent="0.25">
      <c r="B220" s="31" t="s">
        <v>111</v>
      </c>
      <c r="C220" s="21"/>
      <c r="D220" s="21"/>
      <c r="E220" s="22"/>
    </row>
    <row r="221" spans="2:5" ht="18" x14ac:dyDescent="0.25">
      <c r="B221" s="31"/>
      <c r="C221" s="21"/>
      <c r="D221" s="21"/>
      <c r="E221" s="22"/>
    </row>
    <row r="222" spans="2:5" x14ac:dyDescent="0.25">
      <c r="B222" s="230" t="s">
        <v>112</v>
      </c>
      <c r="C222" s="230"/>
      <c r="D222" s="230"/>
      <c r="E222" s="231"/>
    </row>
    <row r="223" spans="2:5" x14ac:dyDescent="0.25">
      <c r="B223" s="232" t="s">
        <v>113</v>
      </c>
      <c r="C223" s="232"/>
      <c r="D223" s="39"/>
      <c r="E223" s="30">
        <v>1.0829</v>
      </c>
    </row>
    <row r="224" spans="2:5" x14ac:dyDescent="0.25">
      <c r="B224" s="232" t="s">
        <v>114</v>
      </c>
      <c r="C224" s="232"/>
      <c r="D224" s="39"/>
      <c r="E224" s="30">
        <v>1.0721000000000001</v>
      </c>
    </row>
  </sheetData>
  <mergeCells count="160">
    <mergeCell ref="B2:E2"/>
    <mergeCell ref="B3:E3"/>
    <mergeCell ref="B4:E4"/>
    <mergeCell ref="B5:E5"/>
    <mergeCell ref="B6:E6"/>
    <mergeCell ref="B7:E7"/>
    <mergeCell ref="B18:E18"/>
    <mergeCell ref="B20:E20"/>
    <mergeCell ref="B22:E22"/>
    <mergeCell ref="B24:C24"/>
    <mergeCell ref="B25:C25"/>
    <mergeCell ref="B26:C26"/>
    <mergeCell ref="B8:E8"/>
    <mergeCell ref="B9:E9"/>
    <mergeCell ref="B10:E10"/>
    <mergeCell ref="B12:E12"/>
    <mergeCell ref="B14:E14"/>
    <mergeCell ref="B16:E16"/>
    <mergeCell ref="B34:C34"/>
    <mergeCell ref="B36:C36"/>
    <mergeCell ref="B37:C37"/>
    <mergeCell ref="B38:C38"/>
    <mergeCell ref="B39:C39"/>
    <mergeCell ref="B40:E40"/>
    <mergeCell ref="B27:C27"/>
    <mergeCell ref="B28:C28"/>
    <mergeCell ref="B29:C29"/>
    <mergeCell ref="B30:C30"/>
    <mergeCell ref="B31:C31"/>
    <mergeCell ref="B32:C32"/>
    <mergeCell ref="B52:E52"/>
    <mergeCell ref="B53:E53"/>
    <mergeCell ref="B55:E55"/>
    <mergeCell ref="B57:C57"/>
    <mergeCell ref="B58:C58"/>
    <mergeCell ref="B59:C59"/>
    <mergeCell ref="B41:E41"/>
    <mergeCell ref="B43:E43"/>
    <mergeCell ref="B45:E45"/>
    <mergeCell ref="B47:E47"/>
    <mergeCell ref="B49:E49"/>
    <mergeCell ref="B51:E51"/>
    <mergeCell ref="B68:C68"/>
    <mergeCell ref="B69:C69"/>
    <mergeCell ref="B70:C70"/>
    <mergeCell ref="B71:C71"/>
    <mergeCell ref="B72:E72"/>
    <mergeCell ref="B73:E73"/>
    <mergeCell ref="B60:C60"/>
    <mergeCell ref="B61:C61"/>
    <mergeCell ref="B62:C62"/>
    <mergeCell ref="B63:C63"/>
    <mergeCell ref="B64:C64"/>
    <mergeCell ref="B66:C66"/>
    <mergeCell ref="B87:C87"/>
    <mergeCell ref="B88:C88"/>
    <mergeCell ref="B89:C89"/>
    <mergeCell ref="B90:C90"/>
    <mergeCell ref="B91:C91"/>
    <mergeCell ref="B92:C92"/>
    <mergeCell ref="B75:E75"/>
    <mergeCell ref="B77:E77"/>
    <mergeCell ref="B79:E79"/>
    <mergeCell ref="B81:E81"/>
    <mergeCell ref="B83:E83"/>
    <mergeCell ref="B85:E85"/>
    <mergeCell ref="B101:C101"/>
    <mergeCell ref="B102:C102"/>
    <mergeCell ref="B103:E103"/>
    <mergeCell ref="B104:E104"/>
    <mergeCell ref="B106:E106"/>
    <mergeCell ref="B108:E108"/>
    <mergeCell ref="B93:C93"/>
    <mergeCell ref="B94:C94"/>
    <mergeCell ref="B95:C95"/>
    <mergeCell ref="B97:C97"/>
    <mergeCell ref="B99:C99"/>
    <mergeCell ref="B100:C100"/>
    <mergeCell ref="B120:C120"/>
    <mergeCell ref="B121:C121"/>
    <mergeCell ref="B122:C122"/>
    <mergeCell ref="B123:C123"/>
    <mergeCell ref="B124:C124"/>
    <mergeCell ref="B125:C125"/>
    <mergeCell ref="B110:E110"/>
    <mergeCell ref="B112:E112"/>
    <mergeCell ref="B114:E114"/>
    <mergeCell ref="B116:E116"/>
    <mergeCell ref="B118:C118"/>
    <mergeCell ref="B119:C119"/>
    <mergeCell ref="B134:E134"/>
    <mergeCell ref="B135:E135"/>
    <mergeCell ref="B137:E137"/>
    <mergeCell ref="B139:E139"/>
    <mergeCell ref="B141:E141"/>
    <mergeCell ref="B143:E143"/>
    <mergeCell ref="B126:C126"/>
    <mergeCell ref="B128:C128"/>
    <mergeCell ref="B130:C130"/>
    <mergeCell ref="B131:C131"/>
    <mergeCell ref="B132:C132"/>
    <mergeCell ref="B133:C133"/>
    <mergeCell ref="B157:E157"/>
    <mergeCell ref="B159:E159"/>
    <mergeCell ref="B162:C162"/>
    <mergeCell ref="B163:C163"/>
    <mergeCell ref="B164:C164"/>
    <mergeCell ref="B165:C165"/>
    <mergeCell ref="B145:E145"/>
    <mergeCell ref="B147:E147"/>
    <mergeCell ref="B149:C149"/>
    <mergeCell ref="B152:C152"/>
    <mergeCell ref="B153:C153"/>
    <mergeCell ref="B155:E155"/>
    <mergeCell ref="B172:C172"/>
    <mergeCell ref="B173:C173"/>
    <mergeCell ref="B174:C174"/>
    <mergeCell ref="B175:C175"/>
    <mergeCell ref="B176:C176"/>
    <mergeCell ref="B177:C177"/>
    <mergeCell ref="B166:C166"/>
    <mergeCell ref="B167:C167"/>
    <mergeCell ref="B168:C168"/>
    <mergeCell ref="B169:C169"/>
    <mergeCell ref="B170:C170"/>
    <mergeCell ref="B171:C171"/>
    <mergeCell ref="B188:C188"/>
    <mergeCell ref="B189:C189"/>
    <mergeCell ref="B190:C190"/>
    <mergeCell ref="B191:C191"/>
    <mergeCell ref="B192:C192"/>
    <mergeCell ref="B193:C193"/>
    <mergeCell ref="B180:C180"/>
    <mergeCell ref="B181:C181"/>
    <mergeCell ref="B182:C182"/>
    <mergeCell ref="B183:C183"/>
    <mergeCell ref="B184:C184"/>
    <mergeCell ref="B187:C187"/>
    <mergeCell ref="B206:C206"/>
    <mergeCell ref="B207:C207"/>
    <mergeCell ref="B208:C208"/>
    <mergeCell ref="B209:C209"/>
    <mergeCell ref="B210:C210"/>
    <mergeCell ref="B211:C211"/>
    <mergeCell ref="B196:E196"/>
    <mergeCell ref="B198:E198"/>
    <mergeCell ref="B200:E200"/>
    <mergeCell ref="B202:E202"/>
    <mergeCell ref="B204:E204"/>
    <mergeCell ref="B205:C205"/>
    <mergeCell ref="B218:C218"/>
    <mergeCell ref="B222:E222"/>
    <mergeCell ref="B223:C223"/>
    <mergeCell ref="B224:C224"/>
    <mergeCell ref="B212:C212"/>
    <mergeCell ref="B213:C213"/>
    <mergeCell ref="B214:C214"/>
    <mergeCell ref="B215:C215"/>
    <mergeCell ref="B216:C216"/>
    <mergeCell ref="B217:C217"/>
  </mergeCells>
  <pageMargins left="0.7" right="0.7" top="0.75" bottom="0.75" header="0.3" footer="0.3"/>
  <pageSetup scale="96" orientation="portrait" horizontalDpi="1200" verticalDpi="1200" r:id="rId1"/>
  <rowBreaks count="6" manualBreakCount="6">
    <brk id="39" max="16383" man="1"/>
    <brk id="71" max="16383" man="1"/>
    <brk id="102" max="16383" man="1"/>
    <brk id="133" max="16383" man="1"/>
    <brk id="150" max="16383" man="1"/>
    <brk id="19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AAC7D-C93D-4157-BE82-D1E0E0160867}">
  <dimension ref="B3:K55"/>
  <sheetViews>
    <sheetView tabSelected="1" view="pageBreakPreview" zoomScale="60" zoomScaleNormal="100" workbookViewId="0">
      <selection activeCell="J35" sqref="J35"/>
    </sheetView>
  </sheetViews>
  <sheetFormatPr defaultRowHeight="15" x14ac:dyDescent="0.25"/>
  <cols>
    <col min="2" max="5" width="39.5703125" customWidth="1"/>
  </cols>
  <sheetData>
    <row r="3" spans="2:6" x14ac:dyDescent="0.25">
      <c r="B3" s="254" t="s">
        <v>115</v>
      </c>
      <c r="C3" s="254"/>
      <c r="D3" s="254"/>
    </row>
    <row r="4" spans="2:6" ht="15.75" thickBot="1" x14ac:dyDescent="0.3">
      <c r="B4" s="44" t="s">
        <v>116</v>
      </c>
    </row>
    <row r="5" spans="2:6" ht="18" thickBot="1" x14ac:dyDescent="0.3">
      <c r="B5" s="45" t="s">
        <v>117</v>
      </c>
      <c r="C5" s="46"/>
      <c r="D5" s="47">
        <v>45292</v>
      </c>
      <c r="E5" s="47">
        <v>45658</v>
      </c>
      <c r="F5" s="48">
        <v>1</v>
      </c>
    </row>
    <row r="6" spans="2:6" ht="26.25" thickBot="1" x14ac:dyDescent="0.3">
      <c r="B6" s="49" t="s">
        <v>27</v>
      </c>
      <c r="C6" s="50" t="s">
        <v>21</v>
      </c>
      <c r="D6" s="51">
        <v>4.1000000000000003E-3</v>
      </c>
      <c r="E6" s="51">
        <v>4.1000000000000003E-3</v>
      </c>
    </row>
    <row r="7" spans="2:6" ht="26.25" thickBot="1" x14ac:dyDescent="0.3">
      <c r="B7" s="52" t="s">
        <v>28</v>
      </c>
      <c r="C7" s="53" t="s">
        <v>21</v>
      </c>
      <c r="D7" s="54">
        <v>4.0000000000000002E-4</v>
      </c>
      <c r="E7" s="54">
        <v>4.0000000000000002E-4</v>
      </c>
    </row>
    <row r="8" spans="2:6" ht="26.25" thickBot="1" x14ac:dyDescent="0.3">
      <c r="B8" s="52" t="s">
        <v>29</v>
      </c>
      <c r="C8" s="53" t="s">
        <v>21</v>
      </c>
      <c r="D8" s="54">
        <v>1.4E-3</v>
      </c>
      <c r="E8" s="54">
        <v>1.4E-3</v>
      </c>
    </row>
    <row r="9" spans="2:6" ht="26.25" thickBot="1" x14ac:dyDescent="0.3">
      <c r="B9" s="52" t="s">
        <v>30</v>
      </c>
      <c r="C9" s="53" t="s">
        <v>16</v>
      </c>
      <c r="D9" s="55">
        <v>0.25</v>
      </c>
      <c r="E9" s="55">
        <v>0.25</v>
      </c>
    </row>
    <row r="12" spans="2:6" ht="15.75" thickBot="1" x14ac:dyDescent="0.3">
      <c r="B12" s="44" t="s">
        <v>118</v>
      </c>
    </row>
    <row r="13" spans="2:6" ht="15.75" thickBot="1" x14ac:dyDescent="0.3">
      <c r="B13" s="56" t="s">
        <v>119</v>
      </c>
      <c r="C13" s="57"/>
      <c r="D13" s="255">
        <v>45231</v>
      </c>
      <c r="E13" s="256"/>
    </row>
    <row r="14" spans="2:6" ht="16.5" thickBot="1" x14ac:dyDescent="0.3">
      <c r="B14" s="56" t="s">
        <v>120</v>
      </c>
      <c r="C14" s="46" t="s">
        <v>21</v>
      </c>
      <c r="D14" s="58">
        <v>8.6999999999999994E-2</v>
      </c>
      <c r="E14" s="59">
        <v>0.63</v>
      </c>
    </row>
    <row r="15" spans="2:6" ht="16.5" thickBot="1" x14ac:dyDescent="0.3">
      <c r="B15" s="56" t="s">
        <v>121</v>
      </c>
      <c r="C15" s="46" t="s">
        <v>21</v>
      </c>
      <c r="D15" s="60">
        <v>0.122</v>
      </c>
      <c r="E15" s="59">
        <v>0.18</v>
      </c>
    </row>
    <row r="16" spans="2:6" ht="16.5" thickBot="1" x14ac:dyDescent="0.3">
      <c r="B16" s="56" t="s">
        <v>122</v>
      </c>
      <c r="C16" s="46" t="s">
        <v>21</v>
      </c>
      <c r="D16" s="60">
        <v>0.182</v>
      </c>
      <c r="E16" s="59">
        <v>0.19</v>
      </c>
    </row>
    <row r="17" spans="2:11" ht="16.5" thickBot="1" x14ac:dyDescent="0.3">
      <c r="B17" s="61"/>
      <c r="C17" s="46"/>
      <c r="D17" s="62"/>
      <c r="E17" s="178"/>
    </row>
    <row r="18" spans="2:11" ht="15.75" thickBot="1" x14ac:dyDescent="0.3">
      <c r="B18" s="83" t="s">
        <v>146</v>
      </c>
      <c r="C18" s="84" t="s">
        <v>21</v>
      </c>
      <c r="D18" s="85">
        <f>D14*E14+D15*E15+D16*E16</f>
        <v>0.11135</v>
      </c>
    </row>
    <row r="19" spans="2:11" x14ac:dyDescent="0.25">
      <c r="C19" s="85"/>
      <c r="D19" s="85"/>
    </row>
    <row r="20" spans="2:11" x14ac:dyDescent="0.25">
      <c r="B20" s="83" t="s">
        <v>206</v>
      </c>
      <c r="C20" s="85"/>
      <c r="D20" s="148">
        <v>8.9169999999999999E-2</v>
      </c>
    </row>
    <row r="21" spans="2:11" x14ac:dyDescent="0.25">
      <c r="B21" s="83"/>
      <c r="C21" s="85"/>
      <c r="D21" s="85"/>
    </row>
    <row r="22" spans="2:11" x14ac:dyDescent="0.25">
      <c r="B22" s="83"/>
      <c r="C22" s="85"/>
      <c r="D22" s="85"/>
    </row>
    <row r="23" spans="2:11" ht="15.75" thickBot="1" x14ac:dyDescent="0.3">
      <c r="B23" s="44" t="s">
        <v>123</v>
      </c>
    </row>
    <row r="24" spans="2:11" ht="16.5" thickBot="1" x14ac:dyDescent="0.3">
      <c r="B24" s="56" t="s">
        <v>123</v>
      </c>
      <c r="C24" s="46" t="s">
        <v>16</v>
      </c>
      <c r="D24" s="59">
        <v>0.193</v>
      </c>
    </row>
    <row r="25" spans="2:11" x14ac:dyDescent="0.25">
      <c r="B25" s="61"/>
      <c r="D25" s="62"/>
      <c r="E25" s="257"/>
      <c r="F25" s="257"/>
      <c r="G25" s="257"/>
      <c r="H25" s="257"/>
      <c r="I25" s="257"/>
      <c r="J25" s="257"/>
      <c r="K25" s="257"/>
    </row>
    <row r="26" spans="2:11" x14ac:dyDescent="0.25">
      <c r="E26" s="257"/>
      <c r="F26" s="257"/>
      <c r="G26" s="257"/>
      <c r="H26" s="257"/>
      <c r="I26" s="257"/>
      <c r="J26" s="257"/>
      <c r="K26" s="257"/>
    </row>
    <row r="28" spans="2:11" ht="15.75" thickBot="1" x14ac:dyDescent="0.3">
      <c r="B28" s="63" t="s">
        <v>124</v>
      </c>
    </row>
    <row r="29" spans="2:11" ht="15.75" thickBot="1" x14ac:dyDescent="0.3">
      <c r="B29" s="56" t="s">
        <v>124</v>
      </c>
      <c r="C29" s="46" t="s">
        <v>16</v>
      </c>
      <c r="D29" s="64">
        <v>0.42</v>
      </c>
    </row>
    <row r="30" spans="2:11" ht="15.75" thickBot="1" x14ac:dyDescent="0.3"/>
    <row r="31" spans="2:11" ht="45.75" thickBot="1" x14ac:dyDescent="0.3">
      <c r="B31" s="56" t="s">
        <v>125</v>
      </c>
      <c r="C31" s="46" t="s">
        <v>16</v>
      </c>
      <c r="D31" s="64">
        <v>41.39</v>
      </c>
    </row>
    <row r="32" spans="2:11" x14ac:dyDescent="0.25">
      <c r="B32" s="65" t="s">
        <v>126</v>
      </c>
      <c r="C32" s="66"/>
      <c r="D32" s="66"/>
      <c r="E32" s="66"/>
      <c r="F32" s="66"/>
      <c r="G32" s="66"/>
    </row>
    <row r="33" spans="2:7" x14ac:dyDescent="0.25">
      <c r="B33" s="66"/>
      <c r="C33" s="66"/>
      <c r="D33" s="66"/>
      <c r="E33" s="66"/>
      <c r="F33" s="66"/>
      <c r="G33" s="66"/>
    </row>
    <row r="34" spans="2:7" ht="17.25" x14ac:dyDescent="0.25">
      <c r="B34" s="67" t="s">
        <v>127</v>
      </c>
      <c r="C34" s="68" t="s">
        <v>128</v>
      </c>
      <c r="D34" s="68" t="s">
        <v>129</v>
      </c>
      <c r="E34" s="69" t="s">
        <v>130</v>
      </c>
      <c r="F34" s="70" t="s">
        <v>131</v>
      </c>
    </row>
    <row r="35" spans="2:7" ht="28.5" x14ac:dyDescent="0.25">
      <c r="B35" s="71" t="s">
        <v>132</v>
      </c>
      <c r="C35" s="72" t="s">
        <v>16</v>
      </c>
      <c r="D35" s="73">
        <v>37.78</v>
      </c>
      <c r="E35" s="59">
        <v>4.8000000000000001E-2</v>
      </c>
      <c r="F35" s="74">
        <f>ROUND(D35*(1+E35),2)</f>
        <v>39.590000000000003</v>
      </c>
    </row>
    <row r="36" spans="2:7" x14ac:dyDescent="0.25">
      <c r="B36" s="75"/>
      <c r="C36" s="76"/>
      <c r="D36" s="66"/>
      <c r="E36" s="66"/>
      <c r="F36" s="66"/>
    </row>
    <row r="37" spans="2:7" ht="17.25" x14ac:dyDescent="0.25">
      <c r="B37" s="77" t="s">
        <v>133</v>
      </c>
      <c r="C37" s="78"/>
      <c r="D37" s="65" t="s">
        <v>129</v>
      </c>
      <c r="E37" s="65" t="s">
        <v>134</v>
      </c>
      <c r="F37" s="65" t="s">
        <v>135</v>
      </c>
    </row>
    <row r="38" spans="2:7" ht="42.75" x14ac:dyDescent="0.25">
      <c r="B38" s="71" t="s">
        <v>95</v>
      </c>
      <c r="C38" s="72" t="s">
        <v>16</v>
      </c>
      <c r="D38" s="79">
        <v>117.02</v>
      </c>
      <c r="E38" s="80">
        <f>E35</f>
        <v>4.8000000000000001E-2</v>
      </c>
      <c r="F38" s="74">
        <f>ROUND(D38*(1+E38),2)</f>
        <v>122.64</v>
      </c>
    </row>
    <row r="39" spans="2:7" ht="15.75" x14ac:dyDescent="0.25">
      <c r="B39" s="71" t="s">
        <v>96</v>
      </c>
      <c r="C39" s="72" t="s">
        <v>16</v>
      </c>
      <c r="D39" s="79">
        <v>46.81</v>
      </c>
      <c r="E39" s="80">
        <f>E35</f>
        <v>4.8000000000000001E-2</v>
      </c>
      <c r="F39" s="74">
        <f t="shared" ref="F39:F45" si="0">ROUND(D39*(1+E39),2)</f>
        <v>49.06</v>
      </c>
    </row>
    <row r="40" spans="2:7" ht="28.5" x14ac:dyDescent="0.25">
      <c r="B40" s="71" t="s">
        <v>97</v>
      </c>
      <c r="C40" s="81" t="s">
        <v>98</v>
      </c>
      <c r="D40" s="79">
        <v>1.1599999999999999</v>
      </c>
      <c r="E40" s="80">
        <f>E35</f>
        <v>4.8000000000000001E-2</v>
      </c>
      <c r="F40" s="74">
        <f t="shared" si="0"/>
        <v>1.22</v>
      </c>
    </row>
    <row r="41" spans="2:7" ht="28.5" x14ac:dyDescent="0.25">
      <c r="B41" s="71" t="s">
        <v>99</v>
      </c>
      <c r="C41" s="81" t="s">
        <v>98</v>
      </c>
      <c r="D41" s="79">
        <v>0.69</v>
      </c>
      <c r="E41" s="80">
        <f>E35</f>
        <v>4.8000000000000001E-2</v>
      </c>
      <c r="F41" s="74">
        <f t="shared" si="0"/>
        <v>0.72</v>
      </c>
    </row>
    <row r="42" spans="2:7" ht="28.5" x14ac:dyDescent="0.25">
      <c r="B42" s="71" t="s">
        <v>100</v>
      </c>
      <c r="C42" s="81" t="s">
        <v>98</v>
      </c>
      <c r="D42" s="79">
        <v>-0.69</v>
      </c>
      <c r="E42" s="80">
        <f>E35</f>
        <v>4.8000000000000001E-2</v>
      </c>
      <c r="F42" s="74">
        <f t="shared" si="0"/>
        <v>-0.72</v>
      </c>
    </row>
    <row r="43" spans="2:7" ht="15.75" x14ac:dyDescent="0.25">
      <c r="B43" s="71" t="s">
        <v>136</v>
      </c>
      <c r="C43" s="72"/>
      <c r="D43" s="79"/>
      <c r="E43" s="59"/>
      <c r="F43" s="74">
        <f t="shared" si="0"/>
        <v>0</v>
      </c>
    </row>
    <row r="44" spans="2:7" ht="28.5" x14ac:dyDescent="0.25">
      <c r="B44" s="71" t="s">
        <v>137</v>
      </c>
      <c r="C44" s="72" t="s">
        <v>16</v>
      </c>
      <c r="D44" s="79">
        <v>0.59</v>
      </c>
      <c r="E44" s="80">
        <f>E35</f>
        <v>4.8000000000000001E-2</v>
      </c>
      <c r="F44" s="74">
        <f t="shared" si="0"/>
        <v>0.62</v>
      </c>
    </row>
    <row r="45" spans="2:7" ht="28.5" x14ac:dyDescent="0.25">
      <c r="B45" s="71" t="s">
        <v>138</v>
      </c>
      <c r="C45" s="72" t="s">
        <v>16</v>
      </c>
      <c r="D45" s="79">
        <v>1.1599999999999999</v>
      </c>
      <c r="E45" s="80">
        <f>E35</f>
        <v>4.8000000000000001E-2</v>
      </c>
      <c r="F45" s="74">
        <f t="shared" si="0"/>
        <v>1.22</v>
      </c>
    </row>
    <row r="46" spans="2:7" ht="28.5" x14ac:dyDescent="0.25">
      <c r="B46" s="71" t="s">
        <v>139</v>
      </c>
      <c r="C46" s="81"/>
      <c r="D46" s="74"/>
      <c r="E46" s="74"/>
      <c r="F46" s="74"/>
    </row>
    <row r="47" spans="2:7" ht="31.5" x14ac:dyDescent="0.25">
      <c r="B47" s="71" t="s">
        <v>140</v>
      </c>
      <c r="C47" s="72"/>
      <c r="D47" s="74" t="s">
        <v>108</v>
      </c>
      <c r="E47" s="82"/>
      <c r="F47" s="74" t="s">
        <v>108</v>
      </c>
    </row>
    <row r="48" spans="2:7" ht="28.5" x14ac:dyDescent="0.25">
      <c r="B48" s="71" t="s">
        <v>141</v>
      </c>
      <c r="C48" s="72" t="s">
        <v>16</v>
      </c>
      <c r="D48" s="79">
        <v>4.68</v>
      </c>
      <c r="E48" s="80">
        <f>E35</f>
        <v>4.8000000000000001E-2</v>
      </c>
      <c r="F48" s="74">
        <f>ROUND(D48*(1+E48),2)</f>
        <v>4.9000000000000004</v>
      </c>
    </row>
    <row r="49" spans="2:6" ht="85.5" x14ac:dyDescent="0.25">
      <c r="B49" s="71" t="s">
        <v>110</v>
      </c>
      <c r="C49" s="72" t="s">
        <v>16</v>
      </c>
      <c r="D49" s="79">
        <v>2.34</v>
      </c>
      <c r="E49" s="80">
        <f>E35</f>
        <v>4.8000000000000001E-2</v>
      </c>
      <c r="F49" s="74">
        <f>ROUND(D49*(1+E49),2)</f>
        <v>2.4500000000000002</v>
      </c>
    </row>
    <row r="52" spans="2:6" x14ac:dyDescent="0.25">
      <c r="B52" t="s">
        <v>142</v>
      </c>
    </row>
    <row r="53" spans="2:6" x14ac:dyDescent="0.25">
      <c r="B53" t="s">
        <v>143</v>
      </c>
    </row>
    <row r="54" spans="2:6" x14ac:dyDescent="0.25">
      <c r="B54" t="s">
        <v>144</v>
      </c>
    </row>
    <row r="55" spans="2:6" x14ac:dyDescent="0.25">
      <c r="B55" t="s">
        <v>145</v>
      </c>
    </row>
  </sheetData>
  <mergeCells count="3">
    <mergeCell ref="B3:D3"/>
    <mergeCell ref="D13:E13"/>
    <mergeCell ref="E25:K26"/>
  </mergeCells>
  <pageMargins left="0.25" right="0.25" top="0.75" bottom="0.75" header="0.3" footer="0.3"/>
  <pageSetup scale="52" orientation="landscape" horizontalDpi="1200" verticalDpi="1200" r:id="rId1"/>
  <rowBreaks count="1" manualBreakCount="1">
    <brk id="26" max="16383" man="1"/>
  </rowBreaks>
  <colBreaks count="1" manualBreakCount="1">
    <brk id="6" max="5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F7E16-840F-4BAA-B71B-73AA3C73E866}">
  <dimension ref="B1:F227"/>
  <sheetViews>
    <sheetView view="pageBreakPreview" topLeftCell="A92" zoomScaleNormal="100" zoomScaleSheetLayoutView="100" workbookViewId="0">
      <selection activeCell="L113" sqref="L113"/>
    </sheetView>
  </sheetViews>
  <sheetFormatPr defaultRowHeight="15" x14ac:dyDescent="0.25"/>
  <cols>
    <col min="2" max="2" width="54" style="86" customWidth="1"/>
    <col min="3" max="3" width="16.28515625" style="86" customWidth="1"/>
    <col min="4" max="4" width="10.28515625" style="86" customWidth="1"/>
    <col min="5" max="5" width="9.28515625" style="86" customWidth="1"/>
  </cols>
  <sheetData>
    <row r="1" spans="2:5" ht="23.25" x14ac:dyDescent="0.25">
      <c r="B1" s="249" t="s">
        <v>0</v>
      </c>
      <c r="C1" s="249"/>
      <c r="D1" s="249"/>
      <c r="E1" s="249"/>
    </row>
    <row r="2" spans="2:5" ht="18" x14ac:dyDescent="0.25">
      <c r="B2" s="250" t="s">
        <v>1</v>
      </c>
      <c r="C2" s="250"/>
      <c r="D2" s="250"/>
      <c r="E2" s="250"/>
    </row>
    <row r="3" spans="2:5" ht="15.75" x14ac:dyDescent="0.25">
      <c r="B3" s="251" t="s">
        <v>147</v>
      </c>
      <c r="C3" s="251"/>
      <c r="D3" s="251"/>
      <c r="E3" s="251"/>
    </row>
    <row r="4" spans="2:5" x14ac:dyDescent="0.25">
      <c r="B4" s="252" t="s">
        <v>3</v>
      </c>
      <c r="C4" s="252"/>
      <c r="D4" s="252"/>
      <c r="E4" s="252"/>
    </row>
    <row r="5" spans="2:5" x14ac:dyDescent="0.25">
      <c r="B5" s="252" t="s">
        <v>4</v>
      </c>
      <c r="C5" s="252"/>
      <c r="D5" s="252"/>
      <c r="E5" s="252"/>
    </row>
    <row r="6" spans="2:5" x14ac:dyDescent="0.25">
      <c r="B6" s="253"/>
      <c r="C6" s="253"/>
      <c r="D6" s="253"/>
      <c r="E6" s="253"/>
    </row>
    <row r="7" spans="2:5" x14ac:dyDescent="0.25">
      <c r="B7" s="241" t="s">
        <v>6</v>
      </c>
      <c r="C7" s="248"/>
      <c r="D7" s="248"/>
      <c r="E7" s="248"/>
    </row>
    <row r="8" spans="2:5" x14ac:dyDescent="0.25">
      <c r="B8" s="238" t="s">
        <v>7</v>
      </c>
      <c r="C8" s="238"/>
      <c r="D8" s="238"/>
      <c r="E8" s="238"/>
    </row>
    <row r="9" spans="2:5" x14ac:dyDescent="0.25">
      <c r="B9" s="238" t="s">
        <v>8</v>
      </c>
      <c r="C9" s="234"/>
      <c r="D9" s="234"/>
      <c r="E9" s="234"/>
    </row>
    <row r="10" spans="2:5" x14ac:dyDescent="0.25">
      <c r="B10" s="1"/>
      <c r="C10" s="2"/>
      <c r="D10" s="2"/>
      <c r="E10" s="2"/>
    </row>
    <row r="11" spans="2:5" x14ac:dyDescent="0.25">
      <c r="B11" s="244" t="s">
        <v>9</v>
      </c>
      <c r="C11" s="245"/>
      <c r="D11" s="245"/>
      <c r="E11" s="245"/>
    </row>
    <row r="12" spans="2:5" ht="5.25" customHeight="1" x14ac:dyDescent="0.25">
      <c r="B12" s="3"/>
      <c r="C12" s="4"/>
      <c r="D12" s="4"/>
      <c r="E12" s="4"/>
    </row>
    <row r="13" spans="2:5" ht="47.25" customHeight="1" x14ac:dyDescent="0.25">
      <c r="B13" s="238" t="s">
        <v>10</v>
      </c>
      <c r="C13" s="238"/>
      <c r="D13" s="238"/>
      <c r="E13" s="238"/>
    </row>
    <row r="14" spans="2:5" ht="2.25" customHeight="1" x14ac:dyDescent="0.25">
      <c r="B14" s="1"/>
      <c r="C14" s="1"/>
      <c r="D14" s="1"/>
      <c r="E14" s="1"/>
    </row>
    <row r="15" spans="2:5" ht="45.75" customHeight="1" x14ac:dyDescent="0.25">
      <c r="B15" s="238" t="s">
        <v>11</v>
      </c>
      <c r="C15" s="238"/>
      <c r="D15" s="238"/>
      <c r="E15" s="238"/>
    </row>
    <row r="16" spans="2:5" ht="6" customHeight="1" x14ac:dyDescent="0.25">
      <c r="B16" s="1"/>
      <c r="C16" s="1"/>
      <c r="D16" s="1"/>
      <c r="E16" s="1"/>
    </row>
    <row r="17" spans="2:6" ht="47.25" customHeight="1" x14ac:dyDescent="0.25">
      <c r="B17" s="238" t="s">
        <v>12</v>
      </c>
      <c r="C17" s="238"/>
      <c r="D17" s="238"/>
      <c r="E17" s="238"/>
    </row>
    <row r="18" spans="2:6" ht="1.5" customHeight="1" x14ac:dyDescent="0.25">
      <c r="B18" s="1"/>
      <c r="C18" s="1"/>
      <c r="D18" s="1"/>
      <c r="E18" s="1"/>
    </row>
    <row r="19" spans="2:6" ht="42" customHeight="1" x14ac:dyDescent="0.25">
      <c r="B19" s="238" t="s">
        <v>13</v>
      </c>
      <c r="C19" s="238"/>
      <c r="D19" s="238"/>
      <c r="E19" s="238"/>
    </row>
    <row r="20" spans="2:6" x14ac:dyDescent="0.25">
      <c r="B20" s="1"/>
      <c r="C20" s="1"/>
      <c r="D20" s="1"/>
      <c r="E20" s="1"/>
    </row>
    <row r="21" spans="2:6" x14ac:dyDescent="0.25">
      <c r="B21" s="239" t="s">
        <v>14</v>
      </c>
      <c r="C21" s="240"/>
      <c r="D21" s="240"/>
      <c r="E21" s="240"/>
    </row>
    <row r="22" spans="2:6" x14ac:dyDescent="0.25">
      <c r="B22" s="5"/>
      <c r="C22" s="6"/>
      <c r="D22" s="6"/>
      <c r="E22" s="6"/>
    </row>
    <row r="23" spans="2:6" x14ac:dyDescent="0.25">
      <c r="B23" s="232" t="s">
        <v>15</v>
      </c>
      <c r="C23" s="232"/>
      <c r="D23" s="8" t="s">
        <v>16</v>
      </c>
      <c r="E23" s="19">
        <v>66.59</v>
      </c>
    </row>
    <row r="24" spans="2:6" x14ac:dyDescent="0.25">
      <c r="B24" s="232" t="s">
        <v>148</v>
      </c>
      <c r="C24" s="246"/>
      <c r="D24" s="8" t="s">
        <v>16</v>
      </c>
      <c r="E24" s="19">
        <v>-6.3503609252418309</v>
      </c>
      <c r="F24" t="s">
        <v>205</v>
      </c>
    </row>
    <row r="25" spans="2:6" x14ac:dyDescent="0.25">
      <c r="B25" s="232" t="s">
        <v>149</v>
      </c>
      <c r="C25" s="246"/>
      <c r="D25" s="8" t="s">
        <v>16</v>
      </c>
      <c r="E25" s="19">
        <v>0.30346946788248391</v>
      </c>
      <c r="F25" t="s">
        <v>205</v>
      </c>
    </row>
    <row r="26" spans="2:6" x14ac:dyDescent="0.25">
      <c r="B26" s="232" t="s">
        <v>17</v>
      </c>
      <c r="C26" s="232"/>
      <c r="D26" s="8" t="s">
        <v>16</v>
      </c>
      <c r="E26" s="19">
        <v>29.86</v>
      </c>
    </row>
    <row r="27" spans="2:6" x14ac:dyDescent="0.25">
      <c r="B27" s="232" t="s">
        <v>18</v>
      </c>
      <c r="C27" s="232"/>
      <c r="D27" s="8" t="s">
        <v>16</v>
      </c>
      <c r="E27" s="19">
        <f>'Regulatory Charges'!D29</f>
        <v>0.42</v>
      </c>
    </row>
    <row r="28" spans="2:6" x14ac:dyDescent="0.25">
      <c r="B28" s="232" t="s">
        <v>20</v>
      </c>
      <c r="C28" s="232"/>
      <c r="D28" s="10" t="s">
        <v>21</v>
      </c>
      <c r="E28" s="41">
        <v>4.2000000000000003E-2</v>
      </c>
    </row>
    <row r="29" spans="2:6" ht="36.75" customHeight="1" x14ac:dyDescent="0.25">
      <c r="B29" s="232" t="s">
        <v>150</v>
      </c>
      <c r="C29" s="246"/>
      <c r="D29" s="8" t="s">
        <v>21</v>
      </c>
      <c r="E29" s="41">
        <v>1.8549292047876292E-4</v>
      </c>
      <c r="F29" t="s">
        <v>204</v>
      </c>
    </row>
    <row r="30" spans="2:6" x14ac:dyDescent="0.25">
      <c r="B30" s="232" t="s">
        <v>151</v>
      </c>
      <c r="C30" s="246"/>
      <c r="D30" s="8" t="s">
        <v>21</v>
      </c>
      <c r="E30" s="41">
        <v>-2.1177923058923888E-2</v>
      </c>
      <c r="F30" t="s">
        <v>204</v>
      </c>
    </row>
    <row r="31" spans="2:6" x14ac:dyDescent="0.25">
      <c r="B31" s="232" t="s">
        <v>152</v>
      </c>
      <c r="C31" s="246"/>
      <c r="D31" s="8" t="s">
        <v>21</v>
      </c>
      <c r="E31" s="41">
        <v>4.8454842719644121E-4</v>
      </c>
      <c r="F31" t="s">
        <v>204</v>
      </c>
    </row>
    <row r="32" spans="2:6" x14ac:dyDescent="0.25">
      <c r="B32" s="232" t="s">
        <v>24</v>
      </c>
      <c r="C32" s="232"/>
      <c r="D32" s="8" t="s">
        <v>21</v>
      </c>
      <c r="E32" s="41">
        <v>9.236854319851634E-3</v>
      </c>
    </row>
    <row r="33" spans="2:5" x14ac:dyDescent="0.25">
      <c r="B33" s="232" t="s">
        <v>25</v>
      </c>
      <c r="C33" s="232"/>
      <c r="D33" s="8" t="s">
        <v>21</v>
      </c>
      <c r="E33" s="41">
        <v>6.8666721324692464E-3</v>
      </c>
    </row>
    <row r="34" spans="2:5" x14ac:dyDescent="0.25">
      <c r="B34" s="7"/>
      <c r="C34" s="7"/>
      <c r="D34" s="8"/>
      <c r="E34" s="41"/>
    </row>
    <row r="35" spans="2:5" x14ac:dyDescent="0.25">
      <c r="B35" s="247" t="s">
        <v>26</v>
      </c>
      <c r="C35" s="246"/>
      <c r="D35" s="12"/>
      <c r="E35" s="12"/>
    </row>
    <row r="36" spans="2:5" x14ac:dyDescent="0.25">
      <c r="B36" s="11"/>
      <c r="C36" s="9"/>
      <c r="D36" s="12"/>
      <c r="E36" s="12"/>
    </row>
    <row r="37" spans="2:5" x14ac:dyDescent="0.25">
      <c r="B37" s="232" t="s">
        <v>27</v>
      </c>
      <c r="C37" s="232"/>
      <c r="D37" s="10" t="s">
        <v>21</v>
      </c>
      <c r="E37" s="42">
        <f>'Regulatory Charges'!E6</f>
        <v>4.1000000000000003E-3</v>
      </c>
    </row>
    <row r="38" spans="2:5" x14ac:dyDescent="0.25">
      <c r="B38" s="232" t="s">
        <v>28</v>
      </c>
      <c r="C38" s="232"/>
      <c r="D38" s="10" t="s">
        <v>21</v>
      </c>
      <c r="E38" s="42">
        <f>'Regulatory Charges'!E7</f>
        <v>4.0000000000000002E-4</v>
      </c>
    </row>
    <row r="39" spans="2:5" x14ac:dyDescent="0.25">
      <c r="B39" s="232" t="s">
        <v>29</v>
      </c>
      <c r="C39" s="232"/>
      <c r="D39" s="10" t="s">
        <v>21</v>
      </c>
      <c r="E39" s="42">
        <f>'Regulatory Charges'!E8</f>
        <v>1.4E-3</v>
      </c>
    </row>
    <row r="40" spans="2:5" x14ac:dyDescent="0.25">
      <c r="B40" s="232" t="s">
        <v>30</v>
      </c>
      <c r="C40" s="232"/>
      <c r="D40" s="10" t="s">
        <v>16</v>
      </c>
      <c r="E40" s="43">
        <f>'Regulatory Charges'!E9</f>
        <v>0.25</v>
      </c>
    </row>
    <row r="41" spans="2:5" ht="18" x14ac:dyDescent="0.25">
      <c r="B41" s="241" t="s">
        <v>31</v>
      </c>
      <c r="C41" s="241"/>
      <c r="D41" s="241"/>
      <c r="E41" s="241"/>
    </row>
    <row r="42" spans="2:5" ht="48" customHeight="1" x14ac:dyDescent="0.25">
      <c r="B42" s="238" t="s">
        <v>32</v>
      </c>
      <c r="C42" s="238"/>
      <c r="D42" s="238"/>
      <c r="E42" s="243"/>
    </row>
    <row r="43" spans="2:5" ht="12.75" customHeight="1" x14ac:dyDescent="0.25">
      <c r="B43" s="1"/>
      <c r="C43" s="1"/>
      <c r="D43" s="1"/>
      <c r="E43" s="14"/>
    </row>
    <row r="44" spans="2:5" ht="18" customHeight="1" x14ac:dyDescent="0.25">
      <c r="B44" s="244" t="s">
        <v>9</v>
      </c>
      <c r="C44" s="245"/>
      <c r="D44" s="245"/>
      <c r="E44" s="245"/>
    </row>
    <row r="45" spans="2:5" ht="7.5" customHeight="1" x14ac:dyDescent="0.25">
      <c r="B45" s="3"/>
      <c r="C45" s="4"/>
      <c r="D45" s="4"/>
      <c r="E45" s="4"/>
    </row>
    <row r="46" spans="2:5" ht="26.25" customHeight="1" x14ac:dyDescent="0.25">
      <c r="B46" s="238" t="s">
        <v>10</v>
      </c>
      <c r="C46" s="238"/>
      <c r="D46" s="238"/>
      <c r="E46" s="238"/>
    </row>
    <row r="47" spans="2:5" ht="6.75" customHeight="1" x14ac:dyDescent="0.25">
      <c r="B47" s="1"/>
      <c r="C47" s="1"/>
      <c r="D47" s="1"/>
      <c r="E47" s="1"/>
    </row>
    <row r="48" spans="2:5" ht="26.25" customHeight="1" x14ac:dyDescent="0.25">
      <c r="B48" s="238" t="s">
        <v>11</v>
      </c>
      <c r="C48" s="238"/>
      <c r="D48" s="238"/>
      <c r="E48" s="238"/>
    </row>
    <row r="49" spans="2:6" ht="7.5" customHeight="1" x14ac:dyDescent="0.25">
      <c r="B49" s="1"/>
      <c r="C49" s="1"/>
      <c r="D49" s="1"/>
      <c r="E49" s="1"/>
    </row>
    <row r="50" spans="2:6" ht="26.25" customHeight="1" x14ac:dyDescent="0.25">
      <c r="B50" s="238" t="s">
        <v>12</v>
      </c>
      <c r="C50" s="238"/>
      <c r="D50" s="238"/>
      <c r="E50" s="238"/>
    </row>
    <row r="51" spans="2:6" ht="9.75" customHeight="1" x14ac:dyDescent="0.25">
      <c r="B51" s="1"/>
      <c r="C51" s="1"/>
      <c r="D51" s="1"/>
      <c r="E51" s="1"/>
    </row>
    <row r="52" spans="2:6" ht="26.25" customHeight="1" x14ac:dyDescent="0.25">
      <c r="B52" s="238" t="s">
        <v>33</v>
      </c>
      <c r="C52" s="238"/>
      <c r="D52" s="238"/>
      <c r="E52" s="238"/>
    </row>
    <row r="53" spans="2:6" ht="26.25" customHeight="1" x14ac:dyDescent="0.25">
      <c r="B53" s="238" t="s">
        <v>34</v>
      </c>
      <c r="C53" s="238"/>
      <c r="D53" s="238"/>
      <c r="E53" s="238"/>
    </row>
    <row r="54" spans="2:6" ht="26.25" customHeight="1" x14ac:dyDescent="0.25">
      <c r="B54" s="238" t="s">
        <v>13</v>
      </c>
      <c r="C54" s="238"/>
      <c r="D54" s="238"/>
      <c r="E54" s="238"/>
    </row>
    <row r="55" spans="2:6" x14ac:dyDescent="0.25">
      <c r="B55" s="1"/>
      <c r="C55" s="1"/>
      <c r="D55" s="1"/>
      <c r="E55" s="1"/>
    </row>
    <row r="56" spans="2:6" x14ac:dyDescent="0.25">
      <c r="B56" s="239" t="s">
        <v>14</v>
      </c>
      <c r="C56" s="240"/>
      <c r="D56" s="240"/>
      <c r="E56" s="240"/>
    </row>
    <row r="57" spans="2:6" x14ac:dyDescent="0.25">
      <c r="B57" s="5"/>
      <c r="C57" s="6"/>
      <c r="D57" s="6"/>
      <c r="E57" s="6"/>
    </row>
    <row r="58" spans="2:6" x14ac:dyDescent="0.25">
      <c r="B58" s="246" t="s">
        <v>35</v>
      </c>
      <c r="C58" s="246"/>
      <c r="D58" s="15" t="s">
        <v>16</v>
      </c>
      <c r="E58" s="19">
        <v>768.33</v>
      </c>
    </row>
    <row r="59" spans="2:6" x14ac:dyDescent="0.25">
      <c r="B59" s="246" t="s">
        <v>37</v>
      </c>
      <c r="C59" s="246"/>
      <c r="D59" s="15" t="s">
        <v>38</v>
      </c>
      <c r="E59" s="41">
        <v>3.9811000000000001</v>
      </c>
    </row>
    <row r="60" spans="2:6" ht="42.75" customHeight="1" x14ac:dyDescent="0.25">
      <c r="B60" s="246" t="s">
        <v>150</v>
      </c>
      <c r="C60" s="246"/>
      <c r="D60" s="15" t="s">
        <v>38</v>
      </c>
      <c r="E60" s="41">
        <v>7.1779547305468205E-2</v>
      </c>
      <c r="F60" t="s">
        <v>204</v>
      </c>
    </row>
    <row r="61" spans="2:6" x14ac:dyDescent="0.25">
      <c r="B61" s="246" t="s">
        <v>149</v>
      </c>
      <c r="C61" s="246"/>
      <c r="D61" s="15" t="s">
        <v>38</v>
      </c>
      <c r="E61" s="41">
        <v>0.12887807300335175</v>
      </c>
      <c r="F61" t="s">
        <v>205</v>
      </c>
    </row>
    <row r="62" spans="2:6" x14ac:dyDescent="0.25">
      <c r="B62" s="246" t="s">
        <v>151</v>
      </c>
      <c r="C62" s="246"/>
      <c r="D62" s="15" t="s">
        <v>21</v>
      </c>
      <c r="E62" s="41">
        <v>-2.1177923058923891E-2</v>
      </c>
      <c r="F62" t="s">
        <v>204</v>
      </c>
    </row>
    <row r="63" spans="2:6" x14ac:dyDescent="0.25">
      <c r="B63" s="246" t="s">
        <v>152</v>
      </c>
      <c r="C63" s="246"/>
      <c r="D63" s="15" t="s">
        <v>38</v>
      </c>
      <c r="E63" s="41">
        <v>0.17878120566211478</v>
      </c>
      <c r="F63" t="s">
        <v>204</v>
      </c>
    </row>
    <row r="64" spans="2:6" x14ac:dyDescent="0.25">
      <c r="B64" s="246" t="s">
        <v>148</v>
      </c>
      <c r="C64" s="246"/>
      <c r="D64" s="15" t="s">
        <v>38</v>
      </c>
      <c r="E64" s="41">
        <v>-3.2358828942921956</v>
      </c>
      <c r="F64" t="s">
        <v>205</v>
      </c>
    </row>
    <row r="65" spans="2:5" x14ac:dyDescent="0.25">
      <c r="B65" s="246" t="s">
        <v>24</v>
      </c>
      <c r="C65" s="246"/>
      <c r="D65" s="15" t="s">
        <v>38</v>
      </c>
      <c r="E65" s="41">
        <v>3.5191559742224481</v>
      </c>
    </row>
    <row r="66" spans="2:5" x14ac:dyDescent="0.25">
      <c r="B66" s="246" t="s">
        <v>25</v>
      </c>
      <c r="C66" s="246"/>
      <c r="D66" s="15" t="s">
        <v>38</v>
      </c>
      <c r="E66" s="41">
        <v>2.6105222686244689</v>
      </c>
    </row>
    <row r="67" spans="2:5" x14ac:dyDescent="0.25">
      <c r="B67" s="9"/>
      <c r="C67" s="9"/>
      <c r="D67" s="15"/>
      <c r="E67" s="41"/>
    </row>
    <row r="68" spans="2:5" x14ac:dyDescent="0.25">
      <c r="B68" s="247" t="s">
        <v>26</v>
      </c>
      <c r="C68" s="246"/>
      <c r="D68" s="12"/>
      <c r="E68" s="12"/>
    </row>
    <row r="69" spans="2:5" x14ac:dyDescent="0.25">
      <c r="B69" s="11"/>
      <c r="C69" s="9"/>
      <c r="D69" s="12"/>
      <c r="E69" s="12"/>
    </row>
    <row r="70" spans="2:5" x14ac:dyDescent="0.25">
      <c r="B70" s="232" t="s">
        <v>27</v>
      </c>
      <c r="C70" s="232"/>
      <c r="D70" s="10" t="s">
        <v>21</v>
      </c>
      <c r="E70" s="42">
        <f>'Regulatory Charges'!E6</f>
        <v>4.1000000000000003E-3</v>
      </c>
    </row>
    <row r="71" spans="2:5" x14ac:dyDescent="0.25">
      <c r="B71" s="232" t="s">
        <v>28</v>
      </c>
      <c r="C71" s="232"/>
      <c r="D71" s="10" t="s">
        <v>21</v>
      </c>
      <c r="E71" s="42">
        <f>'Regulatory Charges'!E7</f>
        <v>4.0000000000000002E-4</v>
      </c>
    </row>
    <row r="72" spans="2:5" x14ac:dyDescent="0.25">
      <c r="B72" s="232" t="s">
        <v>29</v>
      </c>
      <c r="C72" s="232"/>
      <c r="D72" s="10" t="s">
        <v>21</v>
      </c>
      <c r="E72" s="42">
        <f>'Regulatory Charges'!E8</f>
        <v>1.4E-3</v>
      </c>
    </row>
    <row r="73" spans="2:5" x14ac:dyDescent="0.25">
      <c r="B73" s="232" t="s">
        <v>30</v>
      </c>
      <c r="C73" s="232"/>
      <c r="D73" s="10" t="s">
        <v>16</v>
      </c>
      <c r="E73" s="43">
        <f>'Regulatory Charges'!E9</f>
        <v>0.25</v>
      </c>
    </row>
    <row r="74" spans="2:5" ht="18" x14ac:dyDescent="0.25">
      <c r="B74" s="241" t="s">
        <v>41</v>
      </c>
      <c r="C74" s="241"/>
      <c r="D74" s="241"/>
      <c r="E74" s="242"/>
    </row>
    <row r="75" spans="2:5" x14ac:dyDescent="0.25">
      <c r="B75" s="238" t="s">
        <v>42</v>
      </c>
      <c r="C75" s="238"/>
      <c r="D75" s="238"/>
      <c r="E75" s="243"/>
    </row>
    <row r="76" spans="2:5" x14ac:dyDescent="0.25">
      <c r="B76" s="1"/>
      <c r="C76" s="1"/>
      <c r="D76" s="1"/>
      <c r="E76" s="14"/>
    </row>
    <row r="77" spans="2:5" x14ac:dyDescent="0.25">
      <c r="B77" s="244" t="s">
        <v>9</v>
      </c>
      <c r="C77" s="245"/>
      <c r="D77" s="245"/>
      <c r="E77" s="245"/>
    </row>
    <row r="78" spans="2:5" x14ac:dyDescent="0.25">
      <c r="B78" s="3"/>
      <c r="C78" s="4"/>
      <c r="D78" s="4"/>
      <c r="E78" s="4"/>
    </row>
    <row r="79" spans="2:5" ht="44.25" customHeight="1" x14ac:dyDescent="0.25">
      <c r="B79" s="238" t="s">
        <v>10</v>
      </c>
      <c r="C79" s="238"/>
      <c r="D79" s="238"/>
      <c r="E79" s="238"/>
    </row>
    <row r="80" spans="2:5" x14ac:dyDescent="0.25">
      <c r="B80" s="1"/>
      <c r="C80" s="1"/>
      <c r="D80" s="1"/>
      <c r="E80" s="1"/>
    </row>
    <row r="81" spans="2:6" ht="55.5" customHeight="1" x14ac:dyDescent="0.25">
      <c r="B81" s="238" t="s">
        <v>11</v>
      </c>
      <c r="C81" s="238"/>
      <c r="D81" s="238"/>
      <c r="E81" s="238"/>
    </row>
    <row r="82" spans="2:6" x14ac:dyDescent="0.25">
      <c r="B82" s="1"/>
      <c r="C82" s="1"/>
      <c r="D82" s="1"/>
      <c r="E82" s="1"/>
    </row>
    <row r="83" spans="2:6" ht="54" customHeight="1" x14ac:dyDescent="0.25">
      <c r="B83" s="238" t="s">
        <v>12</v>
      </c>
      <c r="C83" s="238"/>
      <c r="D83" s="238"/>
      <c r="E83" s="238"/>
    </row>
    <row r="84" spans="2:6" x14ac:dyDescent="0.25">
      <c r="B84" s="1"/>
      <c r="C84" s="1"/>
      <c r="D84" s="1"/>
      <c r="E84" s="1"/>
    </row>
    <row r="85" spans="2:6" x14ac:dyDescent="0.25">
      <c r="B85" s="238" t="s">
        <v>13</v>
      </c>
      <c r="C85" s="238"/>
      <c r="D85" s="238"/>
      <c r="E85" s="238"/>
    </row>
    <row r="86" spans="2:6" x14ac:dyDescent="0.25">
      <c r="B86" s="1"/>
      <c r="C86" s="1"/>
      <c r="D86" s="1"/>
      <c r="E86" s="1"/>
    </row>
    <row r="87" spans="2:6" x14ac:dyDescent="0.25">
      <c r="B87" s="239" t="s">
        <v>14</v>
      </c>
      <c r="C87" s="240"/>
      <c r="D87" s="240"/>
      <c r="E87" s="240"/>
    </row>
    <row r="88" spans="2:6" x14ac:dyDescent="0.25">
      <c r="B88" s="5"/>
      <c r="C88" s="6"/>
      <c r="D88" s="6"/>
      <c r="E88" s="6"/>
    </row>
    <row r="89" spans="2:6" x14ac:dyDescent="0.25">
      <c r="B89" s="232" t="s">
        <v>35</v>
      </c>
      <c r="C89" s="232"/>
      <c r="D89" s="10" t="s">
        <v>16</v>
      </c>
      <c r="E89" s="19">
        <v>97.58</v>
      </c>
    </row>
    <row r="90" spans="2:6" x14ac:dyDescent="0.25">
      <c r="B90" s="232" t="s">
        <v>148</v>
      </c>
      <c r="C90" s="246"/>
      <c r="D90" s="10" t="s">
        <v>16</v>
      </c>
      <c r="E90" s="19">
        <v>-0.42143606417148516</v>
      </c>
      <c r="F90" t="s">
        <v>205</v>
      </c>
    </row>
    <row r="91" spans="2:6" x14ac:dyDescent="0.25">
      <c r="B91" s="232" t="s">
        <v>149</v>
      </c>
      <c r="C91" s="246"/>
      <c r="D91" s="10" t="s">
        <v>16</v>
      </c>
      <c r="E91" s="19">
        <v>4.8892361926546425E-2</v>
      </c>
      <c r="F91" t="s">
        <v>205</v>
      </c>
    </row>
    <row r="92" spans="2:6" x14ac:dyDescent="0.25">
      <c r="B92" s="232" t="s">
        <v>18</v>
      </c>
      <c r="C92" s="232"/>
      <c r="D92" s="8" t="s">
        <v>16</v>
      </c>
      <c r="E92" s="19">
        <f>'Regulatory Charges'!D29</f>
        <v>0.42</v>
      </c>
    </row>
    <row r="93" spans="2:6" x14ac:dyDescent="0.25">
      <c r="B93" s="232" t="s">
        <v>45</v>
      </c>
      <c r="C93" s="232"/>
      <c r="D93" s="10" t="s">
        <v>21</v>
      </c>
      <c r="E93" s="41">
        <v>4.53E-2</v>
      </c>
    </row>
    <row r="94" spans="2:6" ht="34.5" customHeight="1" x14ac:dyDescent="0.25">
      <c r="B94" s="232" t="s">
        <v>150</v>
      </c>
      <c r="C94" s="246"/>
      <c r="D94" s="10" t="s">
        <v>21</v>
      </c>
      <c r="E94" s="41">
        <v>1.8549292047876289E-4</v>
      </c>
      <c r="F94" t="s">
        <v>204</v>
      </c>
    </row>
    <row r="95" spans="2:6" x14ac:dyDescent="0.25">
      <c r="B95" s="232" t="s">
        <v>151</v>
      </c>
      <c r="C95" s="246"/>
      <c r="D95" s="10" t="s">
        <v>21</v>
      </c>
      <c r="E95" s="41">
        <v>-2.1177923058923895E-2</v>
      </c>
      <c r="F95" t="s">
        <v>204</v>
      </c>
    </row>
    <row r="96" spans="2:6" x14ac:dyDescent="0.25">
      <c r="B96" s="232" t="s">
        <v>152</v>
      </c>
      <c r="C96" s="246"/>
      <c r="D96" s="10" t="s">
        <v>21</v>
      </c>
      <c r="E96" s="41">
        <v>-1.6893335115518288E-4</v>
      </c>
      <c r="F96" t="s">
        <v>205</v>
      </c>
    </row>
    <row r="97" spans="2:5" x14ac:dyDescent="0.25">
      <c r="B97" s="232" t="s">
        <v>24</v>
      </c>
      <c r="C97" s="232"/>
      <c r="D97" s="10" t="s">
        <v>21</v>
      </c>
      <c r="E97" s="41">
        <v>9.2368543620920483E-3</v>
      </c>
    </row>
    <row r="98" spans="2:5" x14ac:dyDescent="0.25">
      <c r="B98" s="232" t="s">
        <v>25</v>
      </c>
      <c r="C98" s="232"/>
      <c r="D98" s="10" t="s">
        <v>21</v>
      </c>
      <c r="E98" s="41">
        <v>6.8666713351301237E-3</v>
      </c>
    </row>
    <row r="99" spans="2:5" x14ac:dyDescent="0.25">
      <c r="B99" s="7"/>
      <c r="C99" s="7"/>
      <c r="D99" s="10"/>
      <c r="E99" s="41"/>
    </row>
    <row r="100" spans="2:5" x14ac:dyDescent="0.25">
      <c r="B100" s="247" t="s">
        <v>26</v>
      </c>
      <c r="C100" s="246"/>
      <c r="D100" s="12"/>
      <c r="E100" s="12"/>
    </row>
    <row r="101" spans="2:5" x14ac:dyDescent="0.25">
      <c r="B101" s="11"/>
      <c r="C101" s="9"/>
      <c r="D101" s="12"/>
      <c r="E101" s="12"/>
    </row>
    <row r="102" spans="2:5" x14ac:dyDescent="0.25">
      <c r="B102" s="232" t="s">
        <v>27</v>
      </c>
      <c r="C102" s="232"/>
      <c r="D102" s="10" t="s">
        <v>21</v>
      </c>
      <c r="E102" s="42">
        <f>'Regulatory Charges'!E6</f>
        <v>4.1000000000000003E-3</v>
      </c>
    </row>
    <row r="103" spans="2:5" x14ac:dyDescent="0.25">
      <c r="B103" s="232" t="s">
        <v>28</v>
      </c>
      <c r="C103" s="232"/>
      <c r="D103" s="10" t="s">
        <v>21</v>
      </c>
      <c r="E103" s="42">
        <f>'Regulatory Charges'!E7</f>
        <v>4.0000000000000002E-4</v>
      </c>
    </row>
    <row r="104" spans="2:5" x14ac:dyDescent="0.25">
      <c r="B104" s="232" t="s">
        <v>29</v>
      </c>
      <c r="C104" s="232"/>
      <c r="D104" s="10" t="s">
        <v>21</v>
      </c>
      <c r="E104" s="42">
        <f>'Regulatory Charges'!E8</f>
        <v>1.4E-3</v>
      </c>
    </row>
    <row r="105" spans="2:5" x14ac:dyDescent="0.25">
      <c r="B105" s="232" t="s">
        <v>30</v>
      </c>
      <c r="C105" s="232"/>
      <c r="D105" s="10" t="s">
        <v>16</v>
      </c>
      <c r="E105" s="43">
        <f>'Regulatory Charges'!E9</f>
        <v>0.25</v>
      </c>
    </row>
    <row r="106" spans="2:5" ht="18" x14ac:dyDescent="0.25">
      <c r="B106" s="241" t="s">
        <v>46</v>
      </c>
      <c r="C106" s="241"/>
      <c r="D106" s="241"/>
      <c r="E106" s="242"/>
    </row>
    <row r="107" spans="2:5" x14ac:dyDescent="0.25">
      <c r="B107" s="238" t="s">
        <v>47</v>
      </c>
      <c r="C107" s="238"/>
      <c r="D107" s="238"/>
      <c r="E107" s="243"/>
    </row>
    <row r="108" spans="2:5" x14ac:dyDescent="0.25">
      <c r="B108" s="1"/>
      <c r="C108" s="1"/>
      <c r="D108" s="1"/>
      <c r="E108" s="14"/>
    </row>
    <row r="109" spans="2:5" x14ac:dyDescent="0.25">
      <c r="B109" s="244" t="s">
        <v>9</v>
      </c>
      <c r="C109" s="245"/>
      <c r="D109" s="245"/>
      <c r="E109" s="245"/>
    </row>
    <row r="110" spans="2:5" x14ac:dyDescent="0.25">
      <c r="B110" s="3"/>
      <c r="C110" s="4"/>
      <c r="D110" s="4"/>
      <c r="E110" s="4"/>
    </row>
    <row r="111" spans="2:5" ht="43.5" customHeight="1" x14ac:dyDescent="0.25">
      <c r="B111" s="238" t="s">
        <v>10</v>
      </c>
      <c r="C111" s="238"/>
      <c r="D111" s="238"/>
      <c r="E111" s="238"/>
    </row>
    <row r="112" spans="2:5" x14ac:dyDescent="0.25">
      <c r="B112" s="1"/>
      <c r="C112" s="1"/>
      <c r="D112" s="1"/>
      <c r="E112" s="1"/>
    </row>
    <row r="113" spans="2:6" ht="57" customHeight="1" x14ac:dyDescent="0.25">
      <c r="B113" s="238" t="s">
        <v>11</v>
      </c>
      <c r="C113" s="238"/>
      <c r="D113" s="238"/>
      <c r="E113" s="238"/>
    </row>
    <row r="114" spans="2:6" x14ac:dyDescent="0.25">
      <c r="B114" s="1"/>
      <c r="C114" s="1"/>
      <c r="D114" s="1"/>
      <c r="E114" s="1"/>
    </row>
    <row r="115" spans="2:6" ht="36" customHeight="1" x14ac:dyDescent="0.25">
      <c r="B115" s="238" t="s">
        <v>12</v>
      </c>
      <c r="C115" s="238"/>
      <c r="D115" s="238"/>
      <c r="E115" s="238"/>
    </row>
    <row r="116" spans="2:6" x14ac:dyDescent="0.25">
      <c r="B116" s="1"/>
      <c r="C116" s="1"/>
      <c r="D116" s="1"/>
      <c r="E116" s="1"/>
    </row>
    <row r="117" spans="2:6" ht="39" customHeight="1" x14ac:dyDescent="0.25">
      <c r="B117" s="238" t="s">
        <v>13</v>
      </c>
      <c r="C117" s="238"/>
      <c r="D117" s="238"/>
      <c r="E117" s="238"/>
    </row>
    <row r="118" spans="2:6" x14ac:dyDescent="0.25">
      <c r="B118" s="1"/>
      <c r="C118" s="1"/>
      <c r="D118" s="1"/>
      <c r="E118" s="1"/>
    </row>
    <row r="119" spans="2:6" x14ac:dyDescent="0.25">
      <c r="B119" s="239" t="s">
        <v>14</v>
      </c>
      <c r="C119" s="240"/>
      <c r="D119" s="240"/>
      <c r="E119" s="240"/>
    </row>
    <row r="120" spans="2:6" x14ac:dyDescent="0.25">
      <c r="B120" s="5"/>
      <c r="C120" s="6"/>
      <c r="D120" s="6"/>
      <c r="E120" s="6"/>
    </row>
    <row r="121" spans="2:6" x14ac:dyDescent="0.25">
      <c r="B121" s="232" t="s">
        <v>153</v>
      </c>
      <c r="C121" s="232"/>
      <c r="D121" s="8" t="s">
        <v>16</v>
      </c>
      <c r="E121" s="19">
        <v>2.68</v>
      </c>
    </row>
    <row r="122" spans="2:6" x14ac:dyDescent="0.25">
      <c r="B122" s="232" t="s">
        <v>37</v>
      </c>
      <c r="C122" s="232"/>
      <c r="D122" s="8" t="s">
        <v>21</v>
      </c>
      <c r="E122" s="41">
        <v>0.43380000000000002</v>
      </c>
    </row>
    <row r="123" spans="2:6" ht="33.75" customHeight="1" x14ac:dyDescent="0.25">
      <c r="B123" s="232" t="s">
        <v>150</v>
      </c>
      <c r="C123" s="246"/>
      <c r="D123" s="8" t="s">
        <v>21</v>
      </c>
      <c r="E123" s="41">
        <v>1.8549292047876292E-4</v>
      </c>
      <c r="F123" t="s">
        <v>204</v>
      </c>
    </row>
    <row r="124" spans="2:6" x14ac:dyDescent="0.25">
      <c r="B124" s="232" t="s">
        <v>149</v>
      </c>
      <c r="C124" s="246"/>
      <c r="D124" s="8" t="s">
        <v>21</v>
      </c>
      <c r="E124" s="41">
        <v>2.6758321576236436E-4</v>
      </c>
      <c r="F124" t="s">
        <v>205</v>
      </c>
    </row>
    <row r="125" spans="2:6" x14ac:dyDescent="0.25">
      <c r="B125" s="232" t="s">
        <v>151</v>
      </c>
      <c r="C125" s="246"/>
      <c r="D125" s="8" t="s">
        <v>21</v>
      </c>
      <c r="E125" s="41">
        <v>-2.1177923058923895E-2</v>
      </c>
      <c r="F125" t="s">
        <v>204</v>
      </c>
    </row>
    <row r="126" spans="2:6" x14ac:dyDescent="0.25">
      <c r="B126" s="232" t="s">
        <v>152</v>
      </c>
      <c r="C126" s="246"/>
      <c r="D126" s="8" t="s">
        <v>21</v>
      </c>
      <c r="E126" s="41">
        <v>-1.2517261054017842E-3</v>
      </c>
      <c r="F126" t="s">
        <v>204</v>
      </c>
    </row>
    <row r="127" spans="2:6" x14ac:dyDescent="0.25">
      <c r="B127" s="232" t="s">
        <v>148</v>
      </c>
      <c r="C127" s="246"/>
      <c r="D127" s="8" t="s">
        <v>21</v>
      </c>
      <c r="E127" s="41">
        <v>-3.3422558829752404E-3</v>
      </c>
      <c r="F127" t="s">
        <v>205</v>
      </c>
    </row>
    <row r="128" spans="2:6" x14ac:dyDescent="0.25">
      <c r="B128" s="232" t="s">
        <v>24</v>
      </c>
      <c r="C128" s="246"/>
      <c r="D128" s="8" t="s">
        <v>38</v>
      </c>
      <c r="E128" s="41">
        <v>2.5482587606143121</v>
      </c>
    </row>
    <row r="129" spans="2:5" x14ac:dyDescent="0.25">
      <c r="B129" s="232" t="s">
        <v>25</v>
      </c>
      <c r="C129" s="246"/>
      <c r="D129" s="8" t="s">
        <v>38</v>
      </c>
      <c r="E129" s="41">
        <v>1.8831629399605663</v>
      </c>
    </row>
    <row r="130" spans="2:5" x14ac:dyDescent="0.25">
      <c r="B130" s="7"/>
      <c r="C130" s="9"/>
      <c r="D130" s="8"/>
      <c r="E130" s="41"/>
    </row>
    <row r="131" spans="2:5" x14ac:dyDescent="0.25">
      <c r="B131" s="247" t="s">
        <v>26</v>
      </c>
      <c r="C131" s="246"/>
      <c r="D131" s="12"/>
      <c r="E131" s="12"/>
    </row>
    <row r="132" spans="2:5" x14ac:dyDescent="0.25">
      <c r="B132" s="11"/>
      <c r="C132" s="9"/>
      <c r="D132" s="12"/>
      <c r="E132" s="12"/>
    </row>
    <row r="133" spans="2:5" x14ac:dyDescent="0.25">
      <c r="B133" s="232" t="s">
        <v>27</v>
      </c>
      <c r="C133" s="232"/>
      <c r="D133" s="10" t="s">
        <v>21</v>
      </c>
      <c r="E133" s="42">
        <f>'Regulatory Charges'!E6</f>
        <v>4.1000000000000003E-3</v>
      </c>
    </row>
    <row r="134" spans="2:5" x14ac:dyDescent="0.25">
      <c r="B134" s="232" t="s">
        <v>28</v>
      </c>
      <c r="C134" s="232"/>
      <c r="D134" s="10" t="s">
        <v>21</v>
      </c>
      <c r="E134" s="42">
        <f>'Regulatory Charges'!E7</f>
        <v>4.0000000000000002E-4</v>
      </c>
    </row>
    <row r="135" spans="2:5" x14ac:dyDescent="0.25">
      <c r="B135" s="232" t="s">
        <v>29</v>
      </c>
      <c r="C135" s="246"/>
      <c r="D135" s="10" t="s">
        <v>21</v>
      </c>
      <c r="E135" s="42">
        <f>'Regulatory Charges'!E8</f>
        <v>1.4E-3</v>
      </c>
    </row>
    <row r="136" spans="2:5" x14ac:dyDescent="0.25">
      <c r="B136" s="232" t="s">
        <v>30</v>
      </c>
      <c r="C136" s="232"/>
      <c r="D136" s="10" t="s">
        <v>16</v>
      </c>
      <c r="E136" s="43">
        <f>'Regulatory Charges'!E9</f>
        <v>0.25</v>
      </c>
    </row>
    <row r="137" spans="2:5" ht="18" x14ac:dyDescent="0.25">
      <c r="B137" s="241" t="s">
        <v>50</v>
      </c>
      <c r="C137" s="241"/>
      <c r="D137" s="241"/>
      <c r="E137" s="242"/>
    </row>
    <row r="138" spans="2:5" x14ac:dyDescent="0.25">
      <c r="B138" s="238" t="s">
        <v>51</v>
      </c>
      <c r="C138" s="238"/>
      <c r="D138" s="238"/>
      <c r="E138" s="243"/>
    </row>
    <row r="139" spans="2:5" x14ac:dyDescent="0.25">
      <c r="B139" s="1"/>
      <c r="C139" s="1"/>
      <c r="D139" s="1"/>
      <c r="E139" s="14"/>
    </row>
    <row r="140" spans="2:5" x14ac:dyDescent="0.25">
      <c r="B140" s="244" t="s">
        <v>9</v>
      </c>
      <c r="C140" s="245"/>
      <c r="D140" s="245"/>
      <c r="E140" s="245"/>
    </row>
    <row r="141" spans="2:5" x14ac:dyDescent="0.25">
      <c r="B141" s="3"/>
      <c r="C141" s="4"/>
      <c r="D141" s="4"/>
      <c r="E141" s="4"/>
    </row>
    <row r="142" spans="2:5" x14ac:dyDescent="0.25">
      <c r="B142" s="238" t="s">
        <v>10</v>
      </c>
      <c r="C142" s="238"/>
      <c r="D142" s="238"/>
      <c r="E142" s="238"/>
    </row>
    <row r="143" spans="2:5" x14ac:dyDescent="0.25">
      <c r="B143" s="1"/>
      <c r="C143" s="1"/>
      <c r="D143" s="1"/>
      <c r="E143" s="1"/>
    </row>
    <row r="144" spans="2:5" x14ac:dyDescent="0.25">
      <c r="B144" s="238" t="s">
        <v>11</v>
      </c>
      <c r="C144" s="238"/>
      <c r="D144" s="238"/>
      <c r="E144" s="238"/>
    </row>
    <row r="145" spans="2:5" x14ac:dyDescent="0.25">
      <c r="B145" s="1"/>
      <c r="C145" s="1"/>
      <c r="D145" s="1"/>
      <c r="E145" s="1"/>
    </row>
    <row r="146" spans="2:5" x14ac:dyDescent="0.25">
      <c r="B146" s="238" t="s">
        <v>52</v>
      </c>
      <c r="C146" s="238"/>
      <c r="D146" s="238"/>
      <c r="E146" s="238"/>
    </row>
    <row r="147" spans="2:5" x14ac:dyDescent="0.25">
      <c r="B147" s="1"/>
      <c r="C147" s="1"/>
      <c r="D147" s="1"/>
      <c r="E147" s="1"/>
    </row>
    <row r="148" spans="2:5" x14ac:dyDescent="0.25">
      <c r="B148" s="238" t="s">
        <v>13</v>
      </c>
      <c r="C148" s="238"/>
      <c r="D148" s="238"/>
      <c r="E148" s="238"/>
    </row>
    <row r="149" spans="2:5" x14ac:dyDescent="0.25">
      <c r="B149" s="1"/>
      <c r="C149" s="1"/>
      <c r="D149" s="1"/>
      <c r="E149" s="1"/>
    </row>
    <row r="150" spans="2:5" x14ac:dyDescent="0.25">
      <c r="B150" s="239" t="s">
        <v>14</v>
      </c>
      <c r="C150" s="240"/>
      <c r="D150" s="240"/>
      <c r="E150" s="240"/>
    </row>
    <row r="151" spans="2:5" x14ac:dyDescent="0.25">
      <c r="B151" s="5"/>
      <c r="C151" s="6"/>
      <c r="D151" s="6"/>
      <c r="E151" s="6"/>
    </row>
    <row r="152" spans="2:5" x14ac:dyDescent="0.25">
      <c r="B152" s="232" t="s">
        <v>35</v>
      </c>
      <c r="C152" s="232"/>
      <c r="D152" s="8" t="s">
        <v>16</v>
      </c>
      <c r="E152" s="19">
        <v>4.55</v>
      </c>
    </row>
    <row r="153" spans="2:5" x14ac:dyDescent="0.25">
      <c r="B153" s="16"/>
      <c r="C153" s="7"/>
      <c r="D153" s="8"/>
      <c r="E153" s="19"/>
    </row>
    <row r="154" spans="2:5" ht="18.75" x14ac:dyDescent="0.25">
      <c r="B154" s="17" t="s">
        <v>53</v>
      </c>
      <c r="C154" s="18"/>
      <c r="D154" s="18"/>
      <c r="E154" s="18"/>
    </row>
    <row r="155" spans="2:5" x14ac:dyDescent="0.25">
      <c r="B155" s="232" t="s">
        <v>54</v>
      </c>
      <c r="C155" s="232"/>
      <c r="D155" s="8" t="s">
        <v>38</v>
      </c>
      <c r="E155" s="19">
        <v>-0.6</v>
      </c>
    </row>
    <row r="156" spans="2:5" x14ac:dyDescent="0.25">
      <c r="B156" s="232" t="s">
        <v>55</v>
      </c>
      <c r="C156" s="232"/>
      <c r="D156" s="8" t="s">
        <v>56</v>
      </c>
      <c r="E156" s="19">
        <v>-1</v>
      </c>
    </row>
    <row r="157" spans="2:5" ht="18" x14ac:dyDescent="0.25">
      <c r="B157" s="20" t="s">
        <v>57</v>
      </c>
      <c r="C157" s="21"/>
      <c r="D157" s="21"/>
      <c r="E157" s="22"/>
    </row>
    <row r="158" spans="2:5" x14ac:dyDescent="0.25">
      <c r="B158" s="234" t="s">
        <v>10</v>
      </c>
      <c r="C158" s="234"/>
      <c r="D158" s="234"/>
      <c r="E158" s="235"/>
    </row>
    <row r="159" spans="2:5" x14ac:dyDescent="0.25">
      <c r="B159" s="2"/>
      <c r="C159" s="2"/>
      <c r="D159" s="2"/>
      <c r="E159" s="23"/>
    </row>
    <row r="160" spans="2:5" x14ac:dyDescent="0.25">
      <c r="B160" s="234" t="s">
        <v>58</v>
      </c>
      <c r="C160" s="234"/>
      <c r="D160" s="234"/>
      <c r="E160" s="235"/>
    </row>
    <row r="161" spans="2:5" x14ac:dyDescent="0.25">
      <c r="B161" s="2"/>
      <c r="C161" s="2"/>
      <c r="D161" s="2"/>
      <c r="E161" s="23"/>
    </row>
    <row r="162" spans="2:5" x14ac:dyDescent="0.25">
      <c r="B162" s="234" t="s">
        <v>59</v>
      </c>
      <c r="C162" s="234"/>
      <c r="D162" s="234"/>
      <c r="E162" s="235"/>
    </row>
    <row r="163" spans="2:5" x14ac:dyDescent="0.25">
      <c r="B163" s="2"/>
      <c r="C163" s="2"/>
      <c r="D163" s="2"/>
      <c r="E163" s="23"/>
    </row>
    <row r="164" spans="2:5" x14ac:dyDescent="0.25">
      <c r="B164" s="24" t="s">
        <v>60</v>
      </c>
      <c r="C164" s="25"/>
      <c r="D164" s="25"/>
      <c r="E164" s="26"/>
    </row>
    <row r="165" spans="2:5" x14ac:dyDescent="0.25">
      <c r="B165" s="236" t="s">
        <v>61</v>
      </c>
      <c r="C165" s="236"/>
      <c r="D165" s="8" t="s">
        <v>16</v>
      </c>
      <c r="E165" s="19">
        <v>15</v>
      </c>
    </row>
    <row r="166" spans="2:5" x14ac:dyDescent="0.25">
      <c r="B166" s="236" t="s">
        <v>62</v>
      </c>
      <c r="C166" s="236"/>
      <c r="D166" s="8" t="s">
        <v>16</v>
      </c>
      <c r="E166" s="19">
        <v>15</v>
      </c>
    </row>
    <row r="167" spans="2:5" x14ac:dyDescent="0.25">
      <c r="B167" s="236" t="s">
        <v>63</v>
      </c>
      <c r="C167" s="236"/>
      <c r="D167" s="8" t="s">
        <v>16</v>
      </c>
      <c r="E167" s="19">
        <v>15</v>
      </c>
    </row>
    <row r="168" spans="2:5" x14ac:dyDescent="0.25">
      <c r="B168" s="236" t="s">
        <v>64</v>
      </c>
      <c r="C168" s="236"/>
      <c r="D168" s="8" t="s">
        <v>16</v>
      </c>
      <c r="E168" s="19">
        <v>15</v>
      </c>
    </row>
    <row r="169" spans="2:5" x14ac:dyDescent="0.25">
      <c r="B169" s="236" t="s">
        <v>65</v>
      </c>
      <c r="C169" s="236"/>
      <c r="D169" s="8" t="s">
        <v>16</v>
      </c>
      <c r="E169" s="19">
        <v>15</v>
      </c>
    </row>
    <row r="170" spans="2:5" x14ac:dyDescent="0.25">
      <c r="B170" s="236" t="s">
        <v>66</v>
      </c>
      <c r="C170" s="236"/>
      <c r="D170" s="8" t="s">
        <v>16</v>
      </c>
      <c r="E170" s="19">
        <v>15</v>
      </c>
    </row>
    <row r="171" spans="2:5" x14ac:dyDescent="0.25">
      <c r="B171" s="236" t="s">
        <v>67</v>
      </c>
      <c r="C171" s="236"/>
      <c r="D171" s="8" t="s">
        <v>16</v>
      </c>
      <c r="E171" s="19">
        <v>15</v>
      </c>
    </row>
    <row r="172" spans="2:5" x14ac:dyDescent="0.25">
      <c r="B172" s="236" t="s">
        <v>68</v>
      </c>
      <c r="C172" s="236"/>
      <c r="D172" s="8" t="s">
        <v>16</v>
      </c>
      <c r="E172" s="19">
        <v>15</v>
      </c>
    </row>
    <row r="173" spans="2:5" x14ac:dyDescent="0.25">
      <c r="B173" s="236" t="s">
        <v>69</v>
      </c>
      <c r="C173" s="236"/>
      <c r="D173" s="8" t="s">
        <v>16</v>
      </c>
      <c r="E173" s="19">
        <v>15</v>
      </c>
    </row>
    <row r="174" spans="2:5" x14ac:dyDescent="0.25">
      <c r="B174" s="236" t="s">
        <v>70</v>
      </c>
      <c r="C174" s="236"/>
      <c r="D174" s="8" t="s">
        <v>16</v>
      </c>
      <c r="E174" s="19">
        <v>15</v>
      </c>
    </row>
    <row r="175" spans="2:5" x14ac:dyDescent="0.25">
      <c r="B175" s="236" t="s">
        <v>71</v>
      </c>
      <c r="C175" s="236"/>
      <c r="D175" s="8" t="s">
        <v>16</v>
      </c>
      <c r="E175" s="19">
        <v>30</v>
      </c>
    </row>
    <row r="176" spans="2:5" x14ac:dyDescent="0.25">
      <c r="B176" s="236" t="s">
        <v>72</v>
      </c>
      <c r="C176" s="236"/>
      <c r="D176" s="8" t="s">
        <v>16</v>
      </c>
      <c r="E176" s="19">
        <v>15</v>
      </c>
    </row>
    <row r="177" spans="2:5" x14ac:dyDescent="0.25">
      <c r="B177" s="236" t="s">
        <v>73</v>
      </c>
      <c r="C177" s="236"/>
      <c r="D177" s="8" t="s">
        <v>16</v>
      </c>
      <c r="E177" s="19">
        <v>15</v>
      </c>
    </row>
    <row r="178" spans="2:5" x14ac:dyDescent="0.25">
      <c r="B178" s="236" t="s">
        <v>74</v>
      </c>
      <c r="C178" s="236"/>
      <c r="D178" s="8" t="s">
        <v>16</v>
      </c>
      <c r="E178" s="19">
        <v>15</v>
      </c>
    </row>
    <row r="179" spans="2:5" x14ac:dyDescent="0.25">
      <c r="B179" s="236" t="s">
        <v>75</v>
      </c>
      <c r="C179" s="237"/>
      <c r="D179" s="8" t="s">
        <v>16</v>
      </c>
      <c r="E179" s="19">
        <v>30</v>
      </c>
    </row>
    <row r="180" spans="2:5" x14ac:dyDescent="0.25">
      <c r="B180" s="236" t="s">
        <v>76</v>
      </c>
      <c r="C180" s="236"/>
      <c r="D180" s="8" t="s">
        <v>16</v>
      </c>
      <c r="E180" s="19">
        <v>30</v>
      </c>
    </row>
    <row r="181" spans="2:5" x14ac:dyDescent="0.25">
      <c r="B181" s="27"/>
      <c r="C181" s="27"/>
      <c r="D181" s="8"/>
      <c r="E181" s="19"/>
    </row>
    <row r="182" spans="2:5" x14ac:dyDescent="0.25">
      <c r="B182" s="24" t="s">
        <v>77</v>
      </c>
      <c r="C182" s="25"/>
      <c r="D182" s="25"/>
      <c r="E182" s="26"/>
    </row>
    <row r="183" spans="2:5" x14ac:dyDescent="0.25">
      <c r="B183" s="236" t="s">
        <v>78</v>
      </c>
      <c r="C183" s="236"/>
      <c r="D183" s="8" t="s">
        <v>56</v>
      </c>
      <c r="E183" s="19">
        <v>1.5</v>
      </c>
    </row>
    <row r="184" spans="2:5" x14ac:dyDescent="0.25">
      <c r="B184" s="236" t="s">
        <v>79</v>
      </c>
      <c r="C184" s="236"/>
      <c r="D184" s="8" t="s">
        <v>16</v>
      </c>
      <c r="E184" s="19">
        <v>65</v>
      </c>
    </row>
    <row r="185" spans="2:5" x14ac:dyDescent="0.25">
      <c r="B185" s="236" t="s">
        <v>80</v>
      </c>
      <c r="C185" s="236"/>
      <c r="D185" s="8" t="s">
        <v>16</v>
      </c>
      <c r="E185" s="19">
        <v>185</v>
      </c>
    </row>
    <row r="186" spans="2:5" x14ac:dyDescent="0.25">
      <c r="B186" s="236" t="s">
        <v>81</v>
      </c>
      <c r="C186" s="236"/>
      <c r="D186" s="8" t="s">
        <v>16</v>
      </c>
      <c r="E186" s="19">
        <v>185</v>
      </c>
    </row>
    <row r="187" spans="2:5" x14ac:dyDescent="0.25">
      <c r="B187" s="236" t="s">
        <v>82</v>
      </c>
      <c r="C187" s="236"/>
      <c r="D187" s="8" t="s">
        <v>16</v>
      </c>
      <c r="E187" s="19">
        <v>415</v>
      </c>
    </row>
    <row r="188" spans="2:5" x14ac:dyDescent="0.25">
      <c r="B188" s="27"/>
      <c r="C188" s="27"/>
      <c r="D188" s="8"/>
      <c r="E188" s="19"/>
    </row>
    <row r="189" spans="2:5" x14ac:dyDescent="0.25">
      <c r="B189" s="24" t="s">
        <v>83</v>
      </c>
      <c r="C189" s="28"/>
      <c r="D189" s="29"/>
      <c r="E189" s="29"/>
    </row>
    <row r="190" spans="2:5" x14ac:dyDescent="0.25">
      <c r="B190" s="236" t="s">
        <v>84</v>
      </c>
      <c r="C190" s="236"/>
      <c r="D190" s="8"/>
      <c r="E190" s="30">
        <f>'Regulatory Charges'!F35</f>
        <v>39.590000000000003</v>
      </c>
    </row>
    <row r="191" spans="2:5" x14ac:dyDescent="0.25">
      <c r="B191" s="236" t="s">
        <v>85</v>
      </c>
      <c r="C191" s="237"/>
      <c r="D191" s="8"/>
      <c r="E191" s="30"/>
    </row>
    <row r="192" spans="2:5" x14ac:dyDescent="0.25">
      <c r="B192" s="236" t="s">
        <v>86</v>
      </c>
      <c r="C192" s="236"/>
      <c r="D192" s="8" t="s">
        <v>16</v>
      </c>
      <c r="E192" s="19">
        <v>30</v>
      </c>
    </row>
    <row r="193" spans="2:5" x14ac:dyDescent="0.25">
      <c r="B193" s="236" t="s">
        <v>87</v>
      </c>
      <c r="C193" s="236"/>
      <c r="D193" s="8" t="s">
        <v>16</v>
      </c>
      <c r="E193" s="19">
        <v>165</v>
      </c>
    </row>
    <row r="194" spans="2:5" x14ac:dyDescent="0.25">
      <c r="B194" s="236" t="s">
        <v>88</v>
      </c>
      <c r="C194" s="236"/>
      <c r="D194" s="8" t="s">
        <v>16</v>
      </c>
      <c r="E194" s="19">
        <v>500</v>
      </c>
    </row>
    <row r="195" spans="2:5" x14ac:dyDescent="0.25">
      <c r="B195" s="236" t="s">
        <v>89</v>
      </c>
      <c r="C195" s="236"/>
      <c r="D195" s="8" t="s">
        <v>16</v>
      </c>
      <c r="E195" s="19">
        <v>300</v>
      </c>
    </row>
    <row r="196" spans="2:5" x14ac:dyDescent="0.25">
      <c r="B196" s="236" t="s">
        <v>90</v>
      </c>
      <c r="C196" s="236"/>
      <c r="D196" s="8" t="s">
        <v>16</v>
      </c>
      <c r="E196" s="19">
        <v>1000</v>
      </c>
    </row>
    <row r="197" spans="2:5" ht="18" x14ac:dyDescent="0.25">
      <c r="B197" s="31" t="s">
        <v>91</v>
      </c>
      <c r="C197" s="32"/>
      <c r="D197" s="32"/>
      <c r="E197" s="33"/>
    </row>
    <row r="198" spans="2:5" ht="18" x14ac:dyDescent="0.25">
      <c r="B198" s="31"/>
      <c r="C198" s="32"/>
      <c r="D198" s="32"/>
      <c r="E198" s="33"/>
    </row>
    <row r="199" spans="2:5" x14ac:dyDescent="0.25">
      <c r="B199" s="234" t="s">
        <v>10</v>
      </c>
      <c r="C199" s="234"/>
      <c r="D199" s="234"/>
      <c r="E199" s="235"/>
    </row>
    <row r="200" spans="2:5" x14ac:dyDescent="0.25">
      <c r="B200" s="2"/>
      <c r="C200" s="2"/>
      <c r="D200" s="2"/>
      <c r="E200" s="23"/>
    </row>
    <row r="201" spans="2:5" x14ac:dyDescent="0.25">
      <c r="B201" s="234" t="s">
        <v>92</v>
      </c>
      <c r="C201" s="234"/>
      <c r="D201" s="234"/>
      <c r="E201" s="235"/>
    </row>
    <row r="202" spans="2:5" x14ac:dyDescent="0.25">
      <c r="B202" s="2"/>
      <c r="C202" s="2"/>
      <c r="D202" s="2"/>
      <c r="E202" s="23"/>
    </row>
    <row r="203" spans="2:5" x14ac:dyDescent="0.25">
      <c r="B203" s="234" t="s">
        <v>52</v>
      </c>
      <c r="C203" s="234"/>
      <c r="D203" s="234"/>
      <c r="E203" s="235"/>
    </row>
    <row r="204" spans="2:5" x14ac:dyDescent="0.25">
      <c r="B204" s="2"/>
      <c r="C204" s="2"/>
      <c r="D204" s="2"/>
      <c r="E204" s="23"/>
    </row>
    <row r="205" spans="2:5" x14ac:dyDescent="0.25">
      <c r="B205" s="234" t="s">
        <v>93</v>
      </c>
      <c r="C205" s="234"/>
      <c r="D205" s="234"/>
      <c r="E205" s="235"/>
    </row>
    <row r="206" spans="2:5" x14ac:dyDescent="0.25">
      <c r="B206" s="2"/>
      <c r="C206" s="2"/>
      <c r="D206" s="2"/>
      <c r="E206" s="23"/>
    </row>
    <row r="207" spans="2:5" x14ac:dyDescent="0.25">
      <c r="B207" s="234" t="s">
        <v>94</v>
      </c>
      <c r="C207" s="234"/>
      <c r="D207" s="234"/>
      <c r="E207" s="235"/>
    </row>
    <row r="208" spans="2:5" x14ac:dyDescent="0.25">
      <c r="B208" s="232" t="s">
        <v>95</v>
      </c>
      <c r="C208" s="232"/>
      <c r="D208" s="34" t="s">
        <v>16</v>
      </c>
      <c r="E208" s="35">
        <f>'Regulatory Charges'!F38</f>
        <v>122.64</v>
      </c>
    </row>
    <row r="209" spans="2:5" x14ac:dyDescent="0.25">
      <c r="B209" s="232" t="s">
        <v>96</v>
      </c>
      <c r="C209" s="232"/>
      <c r="D209" s="34" t="s">
        <v>16</v>
      </c>
      <c r="E209" s="35">
        <f>'Regulatory Charges'!F39</f>
        <v>49.06</v>
      </c>
    </row>
    <row r="210" spans="2:5" x14ac:dyDescent="0.25">
      <c r="B210" s="232" t="s">
        <v>97</v>
      </c>
      <c r="C210" s="232"/>
      <c r="D210" s="34" t="s">
        <v>98</v>
      </c>
      <c r="E210" s="35">
        <f>'Regulatory Charges'!F40</f>
        <v>1.22</v>
      </c>
    </row>
    <row r="211" spans="2:5" x14ac:dyDescent="0.25">
      <c r="B211" s="232" t="s">
        <v>99</v>
      </c>
      <c r="C211" s="232"/>
      <c r="D211" s="34" t="s">
        <v>98</v>
      </c>
      <c r="E211" s="35">
        <f>'Regulatory Charges'!F41</f>
        <v>0.72</v>
      </c>
    </row>
    <row r="212" spans="2:5" x14ac:dyDescent="0.25">
      <c r="B212" s="232" t="s">
        <v>100</v>
      </c>
      <c r="C212" s="232"/>
      <c r="D212" s="34" t="s">
        <v>98</v>
      </c>
      <c r="E212" s="35">
        <f>'Regulatory Charges'!F42</f>
        <v>-0.72</v>
      </c>
    </row>
    <row r="213" spans="2:5" x14ac:dyDescent="0.25">
      <c r="B213" s="232" t="s">
        <v>101</v>
      </c>
      <c r="C213" s="232"/>
      <c r="D213" s="36"/>
      <c r="E213" s="37"/>
    </row>
    <row r="214" spans="2:5" x14ac:dyDescent="0.25">
      <c r="B214" s="233" t="s">
        <v>102</v>
      </c>
      <c r="C214" s="233"/>
      <c r="D214" s="34" t="s">
        <v>16</v>
      </c>
      <c r="E214" s="35">
        <f>'Regulatory Charges'!F44</f>
        <v>0.62</v>
      </c>
    </row>
    <row r="215" spans="2:5" x14ac:dyDescent="0.25">
      <c r="B215" s="233" t="s">
        <v>103</v>
      </c>
      <c r="C215" s="233"/>
      <c r="D215" s="34" t="s">
        <v>16</v>
      </c>
      <c r="E215" s="35">
        <f>'Regulatory Charges'!F45</f>
        <v>1.22</v>
      </c>
    </row>
    <row r="216" spans="2:5" x14ac:dyDescent="0.25">
      <c r="B216" s="232" t="s">
        <v>104</v>
      </c>
      <c r="C216" s="232"/>
      <c r="D216" s="36"/>
      <c r="E216" s="37"/>
    </row>
    <row r="217" spans="2:5" x14ac:dyDescent="0.25">
      <c r="B217" s="232" t="s">
        <v>105</v>
      </c>
      <c r="C217" s="232"/>
      <c r="D217" s="36"/>
      <c r="E217" s="37"/>
    </row>
    <row r="218" spans="2:5" x14ac:dyDescent="0.25">
      <c r="B218" s="232" t="s">
        <v>106</v>
      </c>
      <c r="C218" s="232"/>
      <c r="D218" s="36"/>
      <c r="E218" s="37"/>
    </row>
    <row r="219" spans="2:5" x14ac:dyDescent="0.25">
      <c r="B219" s="233" t="s">
        <v>107</v>
      </c>
      <c r="C219" s="233"/>
      <c r="D219" s="34" t="s">
        <v>16</v>
      </c>
      <c r="E219" s="37" t="s">
        <v>108</v>
      </c>
    </row>
    <row r="220" spans="2:5" x14ac:dyDescent="0.25">
      <c r="B220" s="233" t="s">
        <v>109</v>
      </c>
      <c r="C220" s="233"/>
      <c r="D220" s="34" t="s">
        <v>16</v>
      </c>
      <c r="E220" s="35">
        <f>'Regulatory Charges'!F48</f>
        <v>4.9000000000000004</v>
      </c>
    </row>
    <row r="221" spans="2:5" x14ac:dyDescent="0.25">
      <c r="B221" s="229" t="s">
        <v>110</v>
      </c>
      <c r="C221" s="229"/>
      <c r="D221" s="34" t="s">
        <v>16</v>
      </c>
      <c r="E221" s="35">
        <f>'Regulatory Charges'!F49</f>
        <v>2.4500000000000002</v>
      </c>
    </row>
    <row r="222" spans="2:5" x14ac:dyDescent="0.25">
      <c r="B222" s="38"/>
      <c r="C222" s="38"/>
      <c r="D222" s="34"/>
      <c r="E222" s="35"/>
    </row>
    <row r="223" spans="2:5" ht="18" x14ac:dyDescent="0.25">
      <c r="B223" s="31" t="s">
        <v>111</v>
      </c>
      <c r="C223" s="21"/>
      <c r="D223" s="21"/>
      <c r="E223" s="22"/>
    </row>
    <row r="224" spans="2:5" ht="18" x14ac:dyDescent="0.25">
      <c r="B224" s="31"/>
      <c r="C224" s="21"/>
      <c r="D224" s="21"/>
      <c r="E224" s="22"/>
    </row>
    <row r="225" spans="2:5" x14ac:dyDescent="0.25">
      <c r="B225" s="230" t="s">
        <v>112</v>
      </c>
      <c r="C225" s="230"/>
      <c r="D225" s="230"/>
      <c r="E225" s="231"/>
    </row>
    <row r="226" spans="2:5" x14ac:dyDescent="0.25">
      <c r="B226" s="232" t="s">
        <v>113</v>
      </c>
      <c r="C226" s="232"/>
      <c r="D226" s="39"/>
      <c r="E226" s="30">
        <v>1.0872999999999999</v>
      </c>
    </row>
    <row r="227" spans="2:5" x14ac:dyDescent="0.25">
      <c r="B227" s="232" t="s">
        <v>114</v>
      </c>
      <c r="C227" s="232"/>
      <c r="D227" s="39"/>
      <c r="E227" s="30">
        <v>1.0764</v>
      </c>
    </row>
  </sheetData>
  <mergeCells count="164">
    <mergeCell ref="B1:E1"/>
    <mergeCell ref="B2:E2"/>
    <mergeCell ref="B3:E3"/>
    <mergeCell ref="B4:E4"/>
    <mergeCell ref="B5:E5"/>
    <mergeCell ref="B6:E6"/>
    <mergeCell ref="B17:E17"/>
    <mergeCell ref="B19:E19"/>
    <mergeCell ref="B21:E21"/>
    <mergeCell ref="B23:C23"/>
    <mergeCell ref="B24:C24"/>
    <mergeCell ref="B25:C25"/>
    <mergeCell ref="B7:E7"/>
    <mergeCell ref="B8:E8"/>
    <mergeCell ref="B9:E9"/>
    <mergeCell ref="B11:E11"/>
    <mergeCell ref="B13:E13"/>
    <mergeCell ref="B15:E15"/>
    <mergeCell ref="B31:C31"/>
    <mergeCell ref="B32:C32"/>
    <mergeCell ref="B33:C33"/>
    <mergeCell ref="B35:C35"/>
    <mergeCell ref="B37:C37"/>
    <mergeCell ref="B38:C38"/>
    <mergeCell ref="B26:C26"/>
    <mergeCell ref="B27:C27"/>
    <mergeCell ref="B28:C28"/>
    <mergeCell ref="B29:C29"/>
    <mergeCell ref="B30:C30"/>
    <mergeCell ref="B48:E48"/>
    <mergeCell ref="B50:E50"/>
    <mergeCell ref="B52:E52"/>
    <mergeCell ref="B53:E53"/>
    <mergeCell ref="B54:E54"/>
    <mergeCell ref="B56:E56"/>
    <mergeCell ref="B39:C39"/>
    <mergeCell ref="B40:C40"/>
    <mergeCell ref="B41:E41"/>
    <mergeCell ref="B42:E42"/>
    <mergeCell ref="B44:E44"/>
    <mergeCell ref="B46:E46"/>
    <mergeCell ref="B64:C64"/>
    <mergeCell ref="B65:C65"/>
    <mergeCell ref="B66:C66"/>
    <mergeCell ref="B68:C68"/>
    <mergeCell ref="B70:C70"/>
    <mergeCell ref="B71:C71"/>
    <mergeCell ref="B58:C58"/>
    <mergeCell ref="B59:C59"/>
    <mergeCell ref="B60:C60"/>
    <mergeCell ref="B61:C61"/>
    <mergeCell ref="B62:C62"/>
    <mergeCell ref="B63:C63"/>
    <mergeCell ref="B81:E81"/>
    <mergeCell ref="B83:E83"/>
    <mergeCell ref="B85:E85"/>
    <mergeCell ref="B87:E87"/>
    <mergeCell ref="B89:C89"/>
    <mergeCell ref="B90:C90"/>
    <mergeCell ref="B72:C72"/>
    <mergeCell ref="B73:C73"/>
    <mergeCell ref="B74:E74"/>
    <mergeCell ref="B75:E75"/>
    <mergeCell ref="B77:E77"/>
    <mergeCell ref="B79:E79"/>
    <mergeCell ref="B94:C94"/>
    <mergeCell ref="B95:C95"/>
    <mergeCell ref="B96:C96"/>
    <mergeCell ref="B97:C97"/>
    <mergeCell ref="B98:C98"/>
    <mergeCell ref="B100:C100"/>
    <mergeCell ref="B91:C91"/>
    <mergeCell ref="B92:C92"/>
    <mergeCell ref="B93:C93"/>
    <mergeCell ref="B109:E109"/>
    <mergeCell ref="B111:E111"/>
    <mergeCell ref="B113:E113"/>
    <mergeCell ref="B115:E115"/>
    <mergeCell ref="B117:E117"/>
    <mergeCell ref="B119:E119"/>
    <mergeCell ref="B102:C102"/>
    <mergeCell ref="B103:C103"/>
    <mergeCell ref="B104:C104"/>
    <mergeCell ref="B105:C105"/>
    <mergeCell ref="B106:E106"/>
    <mergeCell ref="B107:E107"/>
    <mergeCell ref="B124:C124"/>
    <mergeCell ref="B125:C125"/>
    <mergeCell ref="B126:C126"/>
    <mergeCell ref="B127:C127"/>
    <mergeCell ref="B128:C128"/>
    <mergeCell ref="B129:C129"/>
    <mergeCell ref="B121:C121"/>
    <mergeCell ref="B122:C122"/>
    <mergeCell ref="B123:C123"/>
    <mergeCell ref="B138:E138"/>
    <mergeCell ref="B140:E140"/>
    <mergeCell ref="B142:E142"/>
    <mergeCell ref="B144:E144"/>
    <mergeCell ref="B146:E146"/>
    <mergeCell ref="B148:E148"/>
    <mergeCell ref="B131:C131"/>
    <mergeCell ref="B133:C133"/>
    <mergeCell ref="B134:C134"/>
    <mergeCell ref="B135:C135"/>
    <mergeCell ref="B136:C136"/>
    <mergeCell ref="B137:E137"/>
    <mergeCell ref="B162:E162"/>
    <mergeCell ref="B165:C165"/>
    <mergeCell ref="B166:C166"/>
    <mergeCell ref="B167:C167"/>
    <mergeCell ref="B168:C168"/>
    <mergeCell ref="B169:C169"/>
    <mergeCell ref="B150:E150"/>
    <mergeCell ref="B152:C152"/>
    <mergeCell ref="B155:C155"/>
    <mergeCell ref="B156:C156"/>
    <mergeCell ref="B158:E158"/>
    <mergeCell ref="B160:E160"/>
    <mergeCell ref="B176:C176"/>
    <mergeCell ref="B177:C177"/>
    <mergeCell ref="B178:C178"/>
    <mergeCell ref="B179:C179"/>
    <mergeCell ref="B180:C180"/>
    <mergeCell ref="B183:C183"/>
    <mergeCell ref="B170:C170"/>
    <mergeCell ref="B171:C171"/>
    <mergeCell ref="B172:C172"/>
    <mergeCell ref="B173:C173"/>
    <mergeCell ref="B174:C174"/>
    <mergeCell ref="B175:C175"/>
    <mergeCell ref="B192:C192"/>
    <mergeCell ref="B193:C193"/>
    <mergeCell ref="B194:C194"/>
    <mergeCell ref="B195:C195"/>
    <mergeCell ref="B196:C196"/>
    <mergeCell ref="B199:E199"/>
    <mergeCell ref="B184:C184"/>
    <mergeCell ref="B185:C185"/>
    <mergeCell ref="B186:C186"/>
    <mergeCell ref="B187:C187"/>
    <mergeCell ref="B190:C190"/>
    <mergeCell ref="B191:C191"/>
    <mergeCell ref="B210:C210"/>
    <mergeCell ref="B211:C211"/>
    <mergeCell ref="B212:C212"/>
    <mergeCell ref="B213:C213"/>
    <mergeCell ref="B214:C214"/>
    <mergeCell ref="B215:C215"/>
    <mergeCell ref="B201:E201"/>
    <mergeCell ref="B203:E203"/>
    <mergeCell ref="B205:E205"/>
    <mergeCell ref="B207:E207"/>
    <mergeCell ref="B208:C208"/>
    <mergeCell ref="B209:C209"/>
    <mergeCell ref="B225:E225"/>
    <mergeCell ref="B226:C226"/>
    <mergeCell ref="B227:C227"/>
    <mergeCell ref="B216:C216"/>
    <mergeCell ref="B217:C217"/>
    <mergeCell ref="B218:C218"/>
    <mergeCell ref="B219:C219"/>
    <mergeCell ref="B220:C220"/>
    <mergeCell ref="B221:C221"/>
  </mergeCells>
  <pageMargins left="0.7" right="0.7" top="0.75" bottom="0.75" header="0.3" footer="0.3"/>
  <pageSetup scale="91" orientation="portrait" horizontalDpi="1200" verticalDpi="1200" r:id="rId1"/>
  <rowBreaks count="6" manualBreakCount="6">
    <brk id="40" max="16383" man="1"/>
    <brk id="73" max="16383" man="1"/>
    <brk id="105" max="16383" man="1"/>
    <brk id="136" max="16383" man="1"/>
    <brk id="156" max="16383" man="1"/>
    <brk id="19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CEBD2-52D7-4998-8540-651709406F75}">
  <dimension ref="B1:M302"/>
  <sheetViews>
    <sheetView view="pageBreakPreview" topLeftCell="A241" zoomScale="60" zoomScaleNormal="100" workbookViewId="0">
      <selection activeCell="AL267" sqref="AL267"/>
    </sheetView>
  </sheetViews>
  <sheetFormatPr defaultRowHeight="15" x14ac:dyDescent="0.25"/>
  <cols>
    <col min="1" max="1" width="1" customWidth="1"/>
    <col min="2" max="2" width="23.7109375" customWidth="1"/>
    <col min="3" max="10" width="12.140625" customWidth="1"/>
    <col min="11" max="11" width="21.42578125" customWidth="1"/>
    <col min="12" max="12" width="26.28515625" customWidth="1"/>
  </cols>
  <sheetData>
    <row r="1" spans="2:12" ht="64.5" x14ac:dyDescent="0.25">
      <c r="B1" s="272" t="s">
        <v>207</v>
      </c>
      <c r="C1" s="273"/>
      <c r="D1" s="274"/>
      <c r="E1" s="213" t="s">
        <v>208</v>
      </c>
      <c r="F1" s="214" t="s">
        <v>209</v>
      </c>
      <c r="G1" s="214" t="s">
        <v>210</v>
      </c>
      <c r="H1" s="214" t="s">
        <v>211</v>
      </c>
      <c r="I1" s="214" t="s">
        <v>212</v>
      </c>
      <c r="J1" s="214" t="s">
        <v>213</v>
      </c>
      <c r="K1" s="214" t="s">
        <v>214</v>
      </c>
      <c r="L1" s="215" t="s">
        <v>215</v>
      </c>
    </row>
    <row r="2" spans="2:12" x14ac:dyDescent="0.25">
      <c r="B2" s="179" t="s">
        <v>201</v>
      </c>
      <c r="C2" s="180"/>
      <c r="D2" s="181"/>
      <c r="E2" s="182" t="s">
        <v>216</v>
      </c>
      <c r="F2" s="182" t="s">
        <v>202</v>
      </c>
      <c r="G2" s="183">
        <f>'Current Tariff (2024)'!$E$223</f>
        <v>1.0829</v>
      </c>
      <c r="H2" s="184">
        <f>'Proposed Tariff (2025)'!$E$226</f>
        <v>1.0872999999999999</v>
      </c>
      <c r="I2" s="185">
        <v>750</v>
      </c>
      <c r="J2" s="185"/>
      <c r="K2" s="182" t="s">
        <v>217</v>
      </c>
      <c r="L2" s="186">
        <v>1</v>
      </c>
    </row>
    <row r="3" spans="2:12" x14ac:dyDescent="0.25">
      <c r="B3" s="179" t="s">
        <v>221</v>
      </c>
      <c r="C3" s="180"/>
      <c r="D3" s="181"/>
      <c r="E3" s="182" t="s">
        <v>216</v>
      </c>
      <c r="F3" s="182" t="s">
        <v>202</v>
      </c>
      <c r="G3" s="183">
        <f>'Current Tariff (2024)'!$E$223</f>
        <v>1.0829</v>
      </c>
      <c r="H3" s="184">
        <f>'Proposed Tariff (2025)'!$E$226</f>
        <v>1.0872999999999999</v>
      </c>
      <c r="I3" s="185">
        <v>2000</v>
      </c>
      <c r="J3" s="185">
        <v>0</v>
      </c>
      <c r="K3" s="182" t="s">
        <v>217</v>
      </c>
      <c r="L3" s="186">
        <v>1</v>
      </c>
    </row>
    <row r="4" spans="2:12" x14ac:dyDescent="0.25">
      <c r="B4" s="179" t="s">
        <v>222</v>
      </c>
      <c r="C4" s="180"/>
      <c r="D4" s="181"/>
      <c r="E4" s="182" t="s">
        <v>218</v>
      </c>
      <c r="F4" s="182" t="s">
        <v>219</v>
      </c>
      <c r="G4" s="183">
        <f>'Current Tariff (2024)'!$E$223</f>
        <v>1.0829</v>
      </c>
      <c r="H4" s="184">
        <f>'Proposed Tariff (2025)'!$E$226</f>
        <v>1.0872999999999999</v>
      </c>
      <c r="I4" s="185">
        <v>225000</v>
      </c>
      <c r="J4" s="185">
        <v>500</v>
      </c>
      <c r="K4" s="182" t="s">
        <v>220</v>
      </c>
      <c r="L4" s="186">
        <v>1</v>
      </c>
    </row>
    <row r="5" spans="2:12" x14ac:dyDescent="0.25">
      <c r="B5" s="179" t="s">
        <v>224</v>
      </c>
      <c r="C5" s="180"/>
      <c r="D5" s="181"/>
      <c r="E5" s="182" t="s">
        <v>216</v>
      </c>
      <c r="F5" s="182" t="s">
        <v>202</v>
      </c>
      <c r="G5" s="183">
        <f>'Current Tariff (2024)'!$E$223</f>
        <v>1.0829</v>
      </c>
      <c r="H5" s="184">
        <f>'Proposed Tariff (2025)'!$E$226</f>
        <v>1.0872999999999999</v>
      </c>
      <c r="I5" s="185">
        <v>200</v>
      </c>
      <c r="J5" s="185"/>
      <c r="K5" s="182" t="s">
        <v>217</v>
      </c>
      <c r="L5" s="186">
        <v>1</v>
      </c>
    </row>
    <row r="6" spans="2:12" x14ac:dyDescent="0.25">
      <c r="B6" s="179" t="s">
        <v>225</v>
      </c>
      <c r="C6" s="180"/>
      <c r="D6" s="181"/>
      <c r="E6" s="182" t="s">
        <v>218</v>
      </c>
      <c r="F6" s="182" t="s">
        <v>219</v>
      </c>
      <c r="G6" s="183">
        <f>'Current Tariff (2024)'!$E$223</f>
        <v>1.0829</v>
      </c>
      <c r="H6" s="184">
        <f>'Proposed Tariff (2025)'!$E$226</f>
        <v>1.0872999999999999</v>
      </c>
      <c r="I6" s="185">
        <v>3000</v>
      </c>
      <c r="J6" s="185">
        <v>10</v>
      </c>
      <c r="K6" s="182" t="s">
        <v>220</v>
      </c>
      <c r="L6" s="187">
        <v>75</v>
      </c>
    </row>
    <row r="7" spans="2:12" x14ac:dyDescent="0.25">
      <c r="B7" s="188" t="s">
        <v>226</v>
      </c>
      <c r="C7" s="189"/>
      <c r="D7" s="190"/>
      <c r="E7" s="182" t="s">
        <v>216</v>
      </c>
      <c r="F7" s="182" t="s">
        <v>202</v>
      </c>
      <c r="G7" s="183">
        <f>'Current Tariff (2024)'!$E$223</f>
        <v>1.0829</v>
      </c>
      <c r="H7" s="184">
        <f>'Proposed Tariff (2025)'!$E$226</f>
        <v>1.0872999999999999</v>
      </c>
      <c r="I7" s="185">
        <v>15</v>
      </c>
      <c r="J7" s="185"/>
      <c r="K7" s="182" t="s">
        <v>217</v>
      </c>
      <c r="L7" s="186">
        <v>1</v>
      </c>
    </row>
    <row r="8" spans="2:12" ht="15.75" thickBot="1" x14ac:dyDescent="0.3">
      <c r="B8" s="197"/>
      <c r="C8" s="198"/>
      <c r="D8" s="198"/>
      <c r="E8" s="199"/>
      <c r="F8" s="200"/>
      <c r="G8" s="201"/>
      <c r="H8" s="200"/>
      <c r="I8" s="202"/>
      <c r="J8" s="202"/>
      <c r="K8" s="200"/>
      <c r="L8" s="203"/>
    </row>
    <row r="9" spans="2:12" x14ac:dyDescent="0.25">
      <c r="B9" s="222"/>
      <c r="C9" s="275" t="s">
        <v>228</v>
      </c>
      <c r="D9" s="276"/>
      <c r="E9" s="277" t="s">
        <v>229</v>
      </c>
      <c r="F9" s="278"/>
      <c r="G9" s="277" t="s">
        <v>230</v>
      </c>
      <c r="H9" s="278"/>
      <c r="I9" s="277" t="s">
        <v>231</v>
      </c>
      <c r="J9" s="278"/>
    </row>
    <row r="10" spans="2:12" ht="15.75" thickBot="1" x14ac:dyDescent="0.3">
      <c r="B10" s="225" t="s">
        <v>227</v>
      </c>
      <c r="C10" s="226" t="s">
        <v>16</v>
      </c>
      <c r="D10" s="227" t="s">
        <v>56</v>
      </c>
      <c r="E10" s="226" t="s">
        <v>16</v>
      </c>
      <c r="F10" s="227" t="s">
        <v>56</v>
      </c>
      <c r="G10" s="226" t="s">
        <v>16</v>
      </c>
      <c r="H10" s="227" t="s">
        <v>56</v>
      </c>
      <c r="I10" s="226" t="s">
        <v>16</v>
      </c>
      <c r="J10" s="227" t="s">
        <v>56</v>
      </c>
    </row>
    <row r="11" spans="2:12" x14ac:dyDescent="0.25">
      <c r="B11" s="206" t="str">
        <f>C28</f>
        <v>Residential R1(i)</v>
      </c>
      <c r="C11" s="207">
        <f>J45</f>
        <v>-6.0468914573593509</v>
      </c>
      <c r="D11" s="208">
        <f>K45</f>
        <v>-0.14609546889005437</v>
      </c>
      <c r="E11" s="207">
        <f>J54</f>
        <v>-7.651905446602953</v>
      </c>
      <c r="F11" s="208">
        <f>K54</f>
        <v>-0.14942738665349531</v>
      </c>
      <c r="G11" s="207">
        <f>J57</f>
        <v>-9.869989712896583</v>
      </c>
      <c r="H11" s="208">
        <f>K57</f>
        <v>-0.14829090646417875</v>
      </c>
      <c r="I11" s="207">
        <f>J71</f>
        <v>-9.2299369709840846</v>
      </c>
      <c r="J11" s="208">
        <f>K71</f>
        <v>-6.3505595585882035E-2</v>
      </c>
    </row>
    <row r="12" spans="2:12" x14ac:dyDescent="0.25">
      <c r="B12" s="204" t="str">
        <f>C74</f>
        <v>Residential R1(ii)</v>
      </c>
      <c r="C12" s="209">
        <f>J91</f>
        <v>-2.2268914573593435</v>
      </c>
      <c r="D12" s="210">
        <f>K91</f>
        <v>-2.023710884550476E-2</v>
      </c>
      <c r="E12" s="209">
        <f>J100</f>
        <v>-6.5069287620089256</v>
      </c>
      <c r="F12" s="210">
        <f>K100</f>
        <v>-4.8013879107217834E-2</v>
      </c>
      <c r="G12" s="209">
        <f>J103</f>
        <v>-12.421820138791929</v>
      </c>
      <c r="H12" s="210">
        <f>K103</f>
        <v>-7.0396352953631822E-2</v>
      </c>
      <c r="I12" s="209">
        <f>J117</f>
        <v>-11.590596430048038</v>
      </c>
      <c r="J12" s="210">
        <f>K117</f>
        <v>-3.0010650685874895E-2</v>
      </c>
    </row>
    <row r="13" spans="2:12" x14ac:dyDescent="0.25">
      <c r="B13" s="204" t="str">
        <f>C120</f>
        <v>Residential R2</v>
      </c>
      <c r="C13" s="209">
        <f>J137</f>
        <v>-1439.4279106444219</v>
      </c>
      <c r="D13" s="210">
        <f>K137</f>
        <v>-0.54424624477539862</v>
      </c>
      <c r="E13" s="209">
        <f>J146</f>
        <v>-6915.2302224185059</v>
      </c>
      <c r="F13" s="210">
        <f>K146</f>
        <v>-1.9866441690899679</v>
      </c>
      <c r="G13" s="209">
        <f>J149</f>
        <v>-7447.4411009950472</v>
      </c>
      <c r="H13" s="210">
        <f>K149</f>
        <v>-1.0522090703322093</v>
      </c>
      <c r="I13" s="209">
        <f>J163</f>
        <v>-8309.2536351244089</v>
      </c>
      <c r="J13" s="210">
        <f>K163</f>
        <v>-0.24314768862718786</v>
      </c>
    </row>
    <row r="14" spans="2:12" x14ac:dyDescent="0.25">
      <c r="B14" s="204" t="str">
        <f>C166</f>
        <v>Seasonal</v>
      </c>
      <c r="C14" s="209">
        <f>J183</f>
        <v>10.483669627524023</v>
      </c>
      <c r="D14" s="210">
        <f>K183</f>
        <v>0.10949002221957203</v>
      </c>
      <c r="E14" s="209">
        <f>J192</f>
        <v>10.175854795715551</v>
      </c>
      <c r="F14" s="210">
        <f>K192</f>
        <v>0.10331217399272774</v>
      </c>
      <c r="G14" s="209">
        <f>J195</f>
        <v>9.5843654938334737</v>
      </c>
      <c r="H14" s="210">
        <f>K195</f>
        <v>9.3424388360758157E-2</v>
      </c>
      <c r="I14" s="209">
        <f>J209</f>
        <v>8.9805504677219403</v>
      </c>
      <c r="J14" s="210">
        <f>K209</f>
        <v>7.5833255501188246E-2</v>
      </c>
    </row>
    <row r="15" spans="2:12" x14ac:dyDescent="0.25">
      <c r="B15" s="204" t="str">
        <f>C212</f>
        <v>Seasonal-10th percentile</v>
      </c>
      <c r="C15" s="209">
        <f>J229</f>
        <v>9.2384222974877304</v>
      </c>
      <c r="D15" s="210">
        <f>K229</f>
        <v>0.10421702386444656</v>
      </c>
      <c r="E15" s="209">
        <f>J238</f>
        <v>9.215336185102089</v>
      </c>
      <c r="F15" s="210">
        <f>K238</f>
        <v>0.10326410016760688</v>
      </c>
      <c r="G15" s="209">
        <f>J241</f>
        <v>9.1709744874609243</v>
      </c>
      <c r="H15" s="210">
        <f>K241</f>
        <v>0.10241467357951545</v>
      </c>
      <c r="I15" s="209">
        <f>J255</f>
        <v>8.5932030947508906</v>
      </c>
      <c r="J15" s="210">
        <f>K255</f>
        <v>0.10015966216423219</v>
      </c>
    </row>
    <row r="16" spans="2:12" ht="15.75" thickBot="1" x14ac:dyDescent="0.3">
      <c r="B16" s="205" t="str">
        <f>C258</f>
        <v xml:space="preserve">Street Lighting </v>
      </c>
      <c r="C16" s="211">
        <f>J275</f>
        <v>218.17598199836129</v>
      </c>
      <c r="D16" s="212">
        <f>K275</f>
        <v>0.17111841725361668</v>
      </c>
      <c r="E16" s="211">
        <f>J284</f>
        <v>155.1945504897401</v>
      </c>
      <c r="F16" s="212">
        <f>K284</f>
        <v>0.12177498808473079</v>
      </c>
      <c r="G16" s="211">
        <f>J287</f>
        <v>147.49976749548887</v>
      </c>
      <c r="H16" s="212">
        <f>K287</f>
        <v>0.11119922521948788</v>
      </c>
      <c r="I16" s="211">
        <f>J301</f>
        <v>139.38314593127302</v>
      </c>
      <c r="J16" s="212">
        <f>K301</f>
        <v>8.9933617290558307E-2</v>
      </c>
    </row>
    <row r="17" spans="2:13" ht="15.75" thickBot="1" x14ac:dyDescent="0.3"/>
    <row r="18" spans="2:13" x14ac:dyDescent="0.25">
      <c r="B18" s="222"/>
      <c r="C18" s="279" t="s">
        <v>232</v>
      </c>
      <c r="D18" s="280"/>
      <c r="E18" s="280"/>
      <c r="F18" s="281"/>
      <c r="G18" s="279" t="s">
        <v>231</v>
      </c>
      <c r="H18" s="280"/>
      <c r="I18" s="280"/>
      <c r="J18" s="281"/>
    </row>
    <row r="19" spans="2:13" x14ac:dyDescent="0.25">
      <c r="B19" s="223" t="s">
        <v>227</v>
      </c>
      <c r="C19" s="218" t="s">
        <v>233</v>
      </c>
      <c r="D19" s="217" t="s">
        <v>234</v>
      </c>
      <c r="E19" s="217" t="s">
        <v>235</v>
      </c>
      <c r="F19" s="219" t="s">
        <v>236</v>
      </c>
      <c r="G19" s="218" t="s">
        <v>233</v>
      </c>
      <c r="H19" s="217" t="s">
        <v>234</v>
      </c>
      <c r="I19" s="217" t="s">
        <v>235</v>
      </c>
      <c r="J19" s="219" t="s">
        <v>236</v>
      </c>
    </row>
    <row r="20" spans="2:13" x14ac:dyDescent="0.25">
      <c r="B20" s="204" t="str">
        <f>B11</f>
        <v>Residential R1(i)</v>
      </c>
      <c r="C20" s="209">
        <f>F45</f>
        <v>41.39</v>
      </c>
      <c r="D20" s="216">
        <f>I45</f>
        <v>35.34310854264065</v>
      </c>
      <c r="E20" s="216">
        <f>D20-C20</f>
        <v>-6.0468914573593509</v>
      </c>
      <c r="F20" s="220">
        <f>E20/C20</f>
        <v>-0.14609546889005437</v>
      </c>
      <c r="G20" s="209">
        <f>F71</f>
        <v>145.34053079624999</v>
      </c>
      <c r="H20" s="216">
        <f>I71</f>
        <v>136.11059382526591</v>
      </c>
      <c r="I20" s="216">
        <f>H20-G20</f>
        <v>-9.2299369709840846</v>
      </c>
      <c r="J20" s="210">
        <f>I20/G20</f>
        <v>-6.3505595585882035E-2</v>
      </c>
    </row>
    <row r="21" spans="2:13" x14ac:dyDescent="0.25">
      <c r="B21" s="204" t="str">
        <f t="shared" ref="B21:B25" si="0">B12</f>
        <v>Residential R1(ii)</v>
      </c>
      <c r="C21" s="209">
        <f>F91</f>
        <v>110.03999999999999</v>
      </c>
      <c r="D21" s="216">
        <f>I91</f>
        <v>107.81310854264065</v>
      </c>
      <c r="E21" s="216">
        <f t="shared" ref="E21" si="1">D21-C21</f>
        <v>-2.2268914573593435</v>
      </c>
      <c r="F21" s="220">
        <f t="shared" ref="F21:F25" si="2">E21/C21</f>
        <v>-2.023710884550476E-2</v>
      </c>
      <c r="G21" s="209">
        <f>F117</f>
        <v>386.21609878999993</v>
      </c>
      <c r="H21" s="216">
        <f>I117</f>
        <v>374.62550235995189</v>
      </c>
      <c r="I21" s="216">
        <f t="shared" ref="I21:I25" si="3">H21-G21</f>
        <v>-11.590596430048038</v>
      </c>
      <c r="J21" s="210">
        <f t="shared" ref="J21:J25" si="4">I21/G21</f>
        <v>-3.0010650685874895E-2</v>
      </c>
    </row>
    <row r="22" spans="2:13" x14ac:dyDescent="0.25">
      <c r="B22" s="204" t="str">
        <f t="shared" si="0"/>
        <v>Residential R2</v>
      </c>
      <c r="C22" s="209">
        <f>F137</f>
        <v>2644.81</v>
      </c>
      <c r="D22" s="216">
        <f>I137</f>
        <v>1205.382089355578</v>
      </c>
      <c r="E22" s="216">
        <f t="shared" ref="E22" si="5">D22-C22</f>
        <v>-1439.4279106444219</v>
      </c>
      <c r="F22" s="220">
        <f t="shared" si="2"/>
        <v>-0.54424624477539862</v>
      </c>
      <c r="G22" s="209">
        <f>F163</f>
        <v>34173.689587749999</v>
      </c>
      <c r="H22" s="216">
        <f>I163</f>
        <v>25864.43595262559</v>
      </c>
      <c r="I22" s="216">
        <f t="shared" si="3"/>
        <v>-8309.2536351244089</v>
      </c>
      <c r="J22" s="210">
        <f t="shared" si="4"/>
        <v>-0.24314768862718786</v>
      </c>
    </row>
    <row r="23" spans="2:13" x14ac:dyDescent="0.25">
      <c r="B23" s="204" t="str">
        <f t="shared" si="0"/>
        <v>Seasonal</v>
      </c>
      <c r="C23" s="209">
        <f>F183</f>
        <v>95.75</v>
      </c>
      <c r="D23" s="216">
        <f>I183</f>
        <v>106.23366962752402</v>
      </c>
      <c r="E23" s="216">
        <f t="shared" ref="E23" si="6">D23-C23</f>
        <v>10.483669627524023</v>
      </c>
      <c r="F23" s="220">
        <f t="shared" si="2"/>
        <v>0.10949002221957203</v>
      </c>
      <c r="G23" s="209">
        <f>F209</f>
        <v>118.42496287899999</v>
      </c>
      <c r="H23" s="216">
        <f>I209</f>
        <v>127.40551334672193</v>
      </c>
      <c r="I23" s="216">
        <f t="shared" si="3"/>
        <v>8.9805504677219403</v>
      </c>
      <c r="J23" s="210">
        <f t="shared" si="4"/>
        <v>7.5833255501188246E-2</v>
      </c>
    </row>
    <row r="24" spans="2:13" x14ac:dyDescent="0.25">
      <c r="B24" s="204" t="str">
        <f t="shared" si="0"/>
        <v>Seasonal-10th percentile</v>
      </c>
      <c r="C24" s="209">
        <f>F229</f>
        <v>88.646000000000001</v>
      </c>
      <c r="D24" s="216">
        <f>I229</f>
        <v>97.884422297487731</v>
      </c>
      <c r="E24" s="216">
        <f t="shared" ref="E24" si="7">D24-C24</f>
        <v>9.2384222974877304</v>
      </c>
      <c r="F24" s="220">
        <f t="shared" si="2"/>
        <v>0.10421702386444656</v>
      </c>
      <c r="G24" s="209">
        <f>F255</f>
        <v>85.795048715924992</v>
      </c>
      <c r="H24" s="216">
        <f>I255</f>
        <v>94.388251810675882</v>
      </c>
      <c r="I24" s="216">
        <f t="shared" si="3"/>
        <v>8.5932030947508906</v>
      </c>
      <c r="J24" s="210">
        <f t="shared" si="4"/>
        <v>0.10015966216423219</v>
      </c>
    </row>
    <row r="25" spans="2:13" ht="15.75" thickBot="1" x14ac:dyDescent="0.3">
      <c r="B25" s="205" t="str">
        <f t="shared" si="0"/>
        <v xml:space="preserve">Street Lighting </v>
      </c>
      <c r="C25" s="211">
        <f>F275</f>
        <v>1275.0000000000002</v>
      </c>
      <c r="D25" s="221">
        <f>I275</f>
        <v>1493.1759819983615</v>
      </c>
      <c r="E25" s="221">
        <f t="shared" ref="E25" si="8">D25-C25</f>
        <v>218.17598199836129</v>
      </c>
      <c r="F25" s="224">
        <f t="shared" si="2"/>
        <v>0.17111841725361668</v>
      </c>
      <c r="G25" s="211">
        <f>F301</f>
        <v>1549.8447647330001</v>
      </c>
      <c r="H25" s="221">
        <f>I301</f>
        <v>1689.2279106642732</v>
      </c>
      <c r="I25" s="216">
        <f t="shared" si="3"/>
        <v>139.38314593127302</v>
      </c>
      <c r="J25" s="210">
        <f t="shared" si="4"/>
        <v>8.9933617290558307E-2</v>
      </c>
    </row>
    <row r="28" spans="2:13" x14ac:dyDescent="0.25">
      <c r="B28" s="87" t="s">
        <v>154</v>
      </c>
      <c r="C28" s="259" t="s">
        <v>201</v>
      </c>
      <c r="D28" s="259"/>
      <c r="E28" s="259"/>
      <c r="F28" s="259"/>
      <c r="G28" s="259"/>
      <c r="H28" s="259"/>
      <c r="I28" s="88"/>
      <c r="J28" s="88"/>
      <c r="K28" s="88"/>
      <c r="L28" s="88"/>
      <c r="M28" s="88"/>
    </row>
    <row r="29" spans="2:13" x14ac:dyDescent="0.25">
      <c r="B29" s="87" t="s">
        <v>155</v>
      </c>
      <c r="C29" s="260" t="s">
        <v>202</v>
      </c>
      <c r="D29" s="260"/>
      <c r="E29" s="260"/>
      <c r="F29" s="89"/>
      <c r="G29" s="89"/>
      <c r="H29" s="88"/>
      <c r="I29" s="88"/>
      <c r="J29" s="88"/>
      <c r="K29" s="88"/>
      <c r="L29" s="88"/>
      <c r="M29" s="88"/>
    </row>
    <row r="30" spans="2:13" ht="15.75" x14ac:dyDescent="0.25">
      <c r="B30" s="87" t="s">
        <v>156</v>
      </c>
      <c r="C30" s="90">
        <f>I2</f>
        <v>750</v>
      </c>
      <c r="D30" s="91" t="s">
        <v>157</v>
      </c>
      <c r="E30" s="88"/>
      <c r="F30" s="88"/>
      <c r="G30" s="88"/>
      <c r="H30" s="92"/>
      <c r="I30" s="92"/>
      <c r="J30" s="92"/>
      <c r="K30" s="92"/>
      <c r="L30" s="92"/>
      <c r="M30" s="88"/>
    </row>
    <row r="31" spans="2:13" ht="15.75" x14ac:dyDescent="0.25">
      <c r="B31" s="87" t="s">
        <v>203</v>
      </c>
      <c r="C31" s="90">
        <v>1</v>
      </c>
      <c r="D31" s="91"/>
      <c r="E31" s="88"/>
      <c r="F31" s="88"/>
      <c r="G31" s="88"/>
      <c r="H31" s="92"/>
      <c r="I31" s="92"/>
      <c r="J31" s="92"/>
      <c r="K31" s="92"/>
      <c r="L31" s="92"/>
      <c r="M31" s="88"/>
    </row>
    <row r="32" spans="2:13" ht="15.75" x14ac:dyDescent="0.25">
      <c r="B32" s="87" t="s">
        <v>158</v>
      </c>
      <c r="C32" s="90">
        <f>J2</f>
        <v>0</v>
      </c>
      <c r="D32" s="93" t="s">
        <v>159</v>
      </c>
      <c r="E32" s="94"/>
      <c r="F32" s="95"/>
      <c r="G32" s="95"/>
      <c r="H32" s="95"/>
      <c r="I32" s="88"/>
      <c r="J32" s="88"/>
      <c r="K32" s="88"/>
      <c r="L32" s="88"/>
      <c r="M32" s="88"/>
    </row>
    <row r="33" spans="2:13" x14ac:dyDescent="0.25">
      <c r="B33" s="87" t="s">
        <v>160</v>
      </c>
      <c r="C33" s="96">
        <f>G2</f>
        <v>1.0829</v>
      </c>
      <c r="D33" s="88"/>
      <c r="E33" s="88"/>
      <c r="F33" s="88"/>
      <c r="G33" s="88"/>
      <c r="H33" s="88"/>
      <c r="I33" s="88"/>
      <c r="J33" s="88"/>
      <c r="K33" s="88"/>
      <c r="L33" s="88"/>
      <c r="M33" s="88"/>
    </row>
    <row r="34" spans="2:13" x14ac:dyDescent="0.25">
      <c r="B34" s="87" t="s">
        <v>161</v>
      </c>
      <c r="C34" s="96">
        <f>H2</f>
        <v>1.0872999999999999</v>
      </c>
      <c r="D34" s="88"/>
      <c r="E34" s="88"/>
      <c r="F34" s="88"/>
      <c r="G34" s="88"/>
      <c r="H34" s="88"/>
      <c r="I34" s="88"/>
      <c r="J34" s="88"/>
      <c r="K34" s="88"/>
      <c r="L34" s="88"/>
      <c r="M34" s="88"/>
    </row>
    <row r="35" spans="2:13" x14ac:dyDescent="0.25">
      <c r="B35" s="88"/>
      <c r="C35" s="88"/>
      <c r="D35" s="88"/>
      <c r="E35" s="88"/>
      <c r="F35" s="88"/>
      <c r="G35" s="88"/>
      <c r="H35" s="88"/>
      <c r="I35" s="88"/>
      <c r="J35" s="88"/>
      <c r="K35" s="88"/>
      <c r="L35" s="88"/>
      <c r="M35" s="88"/>
    </row>
    <row r="36" spans="2:13" x14ac:dyDescent="0.25">
      <c r="B36" s="97"/>
      <c r="C36" s="98"/>
      <c r="D36" s="261" t="s">
        <v>162</v>
      </c>
      <c r="E36" s="262"/>
      <c r="F36" s="263"/>
      <c r="G36" s="261" t="s">
        <v>163</v>
      </c>
      <c r="H36" s="262"/>
      <c r="I36" s="263"/>
      <c r="J36" s="261" t="s">
        <v>164</v>
      </c>
      <c r="K36" s="263"/>
      <c r="L36" s="88"/>
      <c r="M36" s="88"/>
    </row>
    <row r="37" spans="2:13" x14ac:dyDescent="0.25">
      <c r="B37" s="97"/>
      <c r="C37" s="264"/>
      <c r="D37" s="99" t="s">
        <v>165</v>
      </c>
      <c r="E37" s="99" t="s">
        <v>166</v>
      </c>
      <c r="F37" s="100" t="s">
        <v>167</v>
      </c>
      <c r="G37" s="99" t="s">
        <v>165</v>
      </c>
      <c r="H37" s="101" t="s">
        <v>166</v>
      </c>
      <c r="I37" s="100" t="s">
        <v>167</v>
      </c>
      <c r="J37" s="266" t="s">
        <v>168</v>
      </c>
      <c r="K37" s="268" t="s">
        <v>169</v>
      </c>
      <c r="L37" s="88"/>
      <c r="M37" s="88"/>
    </row>
    <row r="38" spans="2:13" x14ac:dyDescent="0.25">
      <c r="B38" s="97"/>
      <c r="C38" s="265"/>
      <c r="D38" s="102" t="s">
        <v>170</v>
      </c>
      <c r="E38" s="102"/>
      <c r="F38" s="103" t="s">
        <v>170</v>
      </c>
      <c r="G38" s="102" t="s">
        <v>170</v>
      </c>
      <c r="H38" s="103"/>
      <c r="I38" s="103" t="s">
        <v>170</v>
      </c>
      <c r="J38" s="267"/>
      <c r="K38" s="269"/>
      <c r="L38" s="88"/>
      <c r="M38" s="88"/>
    </row>
    <row r="39" spans="2:13" x14ac:dyDescent="0.25">
      <c r="B39" s="104" t="s">
        <v>171</v>
      </c>
      <c r="C39" s="105"/>
      <c r="D39" s="106">
        <f>'Current Tariff (2024)'!E24</f>
        <v>64.31</v>
      </c>
      <c r="E39" s="174">
        <f>C31</f>
        <v>1</v>
      </c>
      <c r="F39" s="108">
        <f t="shared" ref="F39:F44" si="9">E39*D39</f>
        <v>64.31</v>
      </c>
      <c r="G39" s="109">
        <f>'Proposed Tariff (2025)'!E23</f>
        <v>66.59</v>
      </c>
      <c r="H39" s="175">
        <f>E39</f>
        <v>1</v>
      </c>
      <c r="I39" s="111">
        <f>H39*G39</f>
        <v>66.59</v>
      </c>
      <c r="J39" s="112">
        <f t="shared" ref="J39:J60" si="10">I39-F39</f>
        <v>2.2800000000000011</v>
      </c>
      <c r="K39" s="113">
        <f t="shared" ref="K39:K66" si="11">IFERROR(J39/F39,"")</f>
        <v>3.5453273207899254E-2</v>
      </c>
      <c r="L39" s="88"/>
      <c r="M39" s="88"/>
    </row>
    <row r="40" spans="2:13" x14ac:dyDescent="0.25">
      <c r="B40" s="104" t="s">
        <v>37</v>
      </c>
      <c r="C40" s="105"/>
      <c r="D40" s="114"/>
      <c r="E40" s="145">
        <f>$C$30</f>
        <v>750</v>
      </c>
      <c r="F40" s="108">
        <f t="shared" si="9"/>
        <v>0</v>
      </c>
      <c r="G40" s="115"/>
      <c r="H40" s="175">
        <f>E40</f>
        <v>750</v>
      </c>
      <c r="I40" s="111">
        <f>H40*G40</f>
        <v>0</v>
      </c>
      <c r="J40" s="112">
        <f t="shared" si="10"/>
        <v>0</v>
      </c>
      <c r="K40" s="113" t="str">
        <f t="shared" si="11"/>
        <v/>
      </c>
      <c r="L40" s="88"/>
      <c r="M40" s="88"/>
    </row>
    <row r="41" spans="2:13" x14ac:dyDescent="0.25">
      <c r="B41" s="104"/>
      <c r="C41" s="105"/>
      <c r="D41" s="106"/>
      <c r="E41" s="107"/>
      <c r="F41" s="108">
        <f t="shared" si="9"/>
        <v>0</v>
      </c>
      <c r="G41" s="115"/>
      <c r="H41" s="110"/>
      <c r="I41" s="111">
        <v>0</v>
      </c>
      <c r="J41" s="112"/>
      <c r="K41" s="113" t="str">
        <f t="shared" si="11"/>
        <v/>
      </c>
      <c r="L41" s="88"/>
      <c r="M41" s="88"/>
    </row>
    <row r="42" spans="2:13" x14ac:dyDescent="0.25">
      <c r="B42" s="104" t="s">
        <v>172</v>
      </c>
      <c r="C42" s="105"/>
      <c r="D42" s="106">
        <f>'Regulatory Charges'!$D$31-'Bill Impacts '!D39</f>
        <v>-22.92</v>
      </c>
      <c r="E42" s="174">
        <f>C31</f>
        <v>1</v>
      </c>
      <c r="F42" s="108">
        <f>E42*D42</f>
        <v>-22.92</v>
      </c>
      <c r="G42" s="106">
        <f>'Regulatory Charges'!$D$31-'Bill Impacts '!G39</f>
        <v>-25.200000000000003</v>
      </c>
      <c r="H42" s="176">
        <f>E42</f>
        <v>1</v>
      </c>
      <c r="I42" s="111">
        <f>H42*G42</f>
        <v>-25.200000000000003</v>
      </c>
      <c r="J42" s="112">
        <f>I42-F42</f>
        <v>-2.2800000000000011</v>
      </c>
      <c r="K42" s="113">
        <f t="shared" si="11"/>
        <v>9.9476439790575952E-2</v>
      </c>
      <c r="L42" s="228"/>
      <c r="M42" s="228"/>
    </row>
    <row r="43" spans="2:13" x14ac:dyDescent="0.25">
      <c r="B43" s="104" t="s">
        <v>173</v>
      </c>
      <c r="C43" s="105"/>
      <c r="D43" s="106"/>
      <c r="E43" s="174">
        <f>C31</f>
        <v>1</v>
      </c>
      <c r="F43" s="108">
        <f t="shared" si="9"/>
        <v>0</v>
      </c>
      <c r="G43" s="109">
        <f>'Proposed Tariff (2025)'!E24+'Proposed Tariff (2025)'!E25</f>
        <v>-6.0468914573593473</v>
      </c>
      <c r="H43" s="175">
        <f>E43</f>
        <v>1</v>
      </c>
      <c r="I43" s="111">
        <f t="shared" ref="I43:I50" si="12">H43*G43</f>
        <v>-6.0468914573593473</v>
      </c>
      <c r="J43" s="112">
        <f t="shared" si="10"/>
        <v>-6.0468914573593473</v>
      </c>
      <c r="K43" s="113" t="str">
        <f t="shared" si="11"/>
        <v/>
      </c>
      <c r="L43" s="88"/>
      <c r="M43" s="88"/>
    </row>
    <row r="44" spans="2:13" x14ac:dyDescent="0.25">
      <c r="B44" s="104" t="s">
        <v>174</v>
      </c>
      <c r="C44" s="105"/>
      <c r="D44" s="114"/>
      <c r="E44" s="145">
        <f>$C$30</f>
        <v>750</v>
      </c>
      <c r="F44" s="108">
        <f t="shared" si="9"/>
        <v>0</v>
      </c>
      <c r="G44" s="115"/>
      <c r="H44" s="175">
        <f>E44</f>
        <v>750</v>
      </c>
      <c r="I44" s="111">
        <f t="shared" si="12"/>
        <v>0</v>
      </c>
      <c r="J44" s="112">
        <f t="shared" si="10"/>
        <v>0</v>
      </c>
      <c r="K44" s="113" t="str">
        <f t="shared" si="11"/>
        <v/>
      </c>
      <c r="L44" s="88"/>
      <c r="M44" s="88"/>
    </row>
    <row r="45" spans="2:13" x14ac:dyDescent="0.25">
      <c r="B45" s="117" t="s">
        <v>175</v>
      </c>
      <c r="C45" s="118"/>
      <c r="D45" s="119"/>
      <c r="E45" s="120"/>
      <c r="F45" s="121">
        <f>SUM(F39:F44)</f>
        <v>41.39</v>
      </c>
      <c r="G45" s="122"/>
      <c r="H45" s="123"/>
      <c r="I45" s="124">
        <f>SUM(I39:I44)</f>
        <v>35.34310854264065</v>
      </c>
      <c r="J45" s="125">
        <f t="shared" si="10"/>
        <v>-6.0468914573593509</v>
      </c>
      <c r="K45" s="113">
        <f t="shared" si="11"/>
        <v>-0.14609546889005437</v>
      </c>
      <c r="L45" s="88"/>
      <c r="M45" s="88"/>
    </row>
    <row r="46" spans="2:13" ht="25.5" x14ac:dyDescent="0.25">
      <c r="B46" s="126" t="s">
        <v>176</v>
      </c>
      <c r="C46" s="105"/>
      <c r="D46" s="127">
        <f>'Regulatory Charges'!D18</f>
        <v>0.11135</v>
      </c>
      <c r="E46" s="128">
        <f>C30*(C33-1)</f>
        <v>62.174999999999983</v>
      </c>
      <c r="F46" s="108">
        <f t="shared" ref="F46:F53" si="13">E46*D46</f>
        <v>6.9231862499999988</v>
      </c>
      <c r="G46" s="115">
        <f>'Regulatory Charges'!D18</f>
        <v>0.11135</v>
      </c>
      <c r="H46" s="128">
        <f>C30*(C34-1)</f>
        <v>65.474999999999952</v>
      </c>
      <c r="I46" s="111">
        <f>H46*G46</f>
        <v>7.2906412499999949</v>
      </c>
      <c r="J46" s="112">
        <f>I46-F46</f>
        <v>0.36745499999999609</v>
      </c>
      <c r="K46" s="113">
        <f t="shared" si="11"/>
        <v>5.3075995174908977E-2</v>
      </c>
      <c r="L46" s="88"/>
      <c r="M46" s="88"/>
    </row>
    <row r="47" spans="2:13" ht="25.5" x14ac:dyDescent="0.25">
      <c r="B47" s="126" t="s">
        <v>177</v>
      </c>
      <c r="C47" s="105"/>
      <c r="D47" s="127">
        <f>'Current Tariff (2024)'!E30</f>
        <v>3.5000000000000001E-3</v>
      </c>
      <c r="E47" s="130">
        <f>C30</f>
        <v>750</v>
      </c>
      <c r="F47" s="108">
        <f t="shared" si="13"/>
        <v>2.625</v>
      </c>
      <c r="G47" s="115">
        <f>'Proposed Tariff (2025)'!E31</f>
        <v>4.8454842719644121E-4</v>
      </c>
      <c r="H47" s="131">
        <f>C30</f>
        <v>750</v>
      </c>
      <c r="I47" s="111">
        <f t="shared" si="12"/>
        <v>0.36341132039733093</v>
      </c>
      <c r="J47" s="112">
        <f t="shared" si="10"/>
        <v>-2.261588679602669</v>
      </c>
      <c r="K47" s="113">
        <f t="shared" si="11"/>
        <v>-0.86155759222958817</v>
      </c>
      <c r="L47" s="88"/>
      <c r="M47" s="88"/>
    </row>
    <row r="48" spans="2:13" x14ac:dyDescent="0.25">
      <c r="B48" s="126" t="s">
        <v>178</v>
      </c>
      <c r="C48" s="105"/>
      <c r="D48" s="127">
        <f>'Current Tariff (2024)'!E29</f>
        <v>-2.0000000000000001E-4</v>
      </c>
      <c r="E48" s="130">
        <f>C30</f>
        <v>750</v>
      </c>
      <c r="F48" s="108">
        <f t="shared" si="13"/>
        <v>-0.15</v>
      </c>
      <c r="G48" s="115">
        <f>'Proposed Tariff (2025)'!E29</f>
        <v>1.8549292047876292E-4</v>
      </c>
      <c r="H48" s="131">
        <f>C30</f>
        <v>750</v>
      </c>
      <c r="I48" s="111">
        <f>H48*G48</f>
        <v>0.13911969035907218</v>
      </c>
      <c r="J48" s="112">
        <f t="shared" si="10"/>
        <v>0.28911969035907215</v>
      </c>
      <c r="K48" s="113">
        <f t="shared" si="11"/>
        <v>-1.9274646023938145</v>
      </c>
      <c r="L48" s="88"/>
      <c r="M48" s="88"/>
    </row>
    <row r="49" spans="2:13" x14ac:dyDescent="0.25">
      <c r="B49" s="126" t="s">
        <v>179</v>
      </c>
      <c r="C49" s="105"/>
      <c r="D49" s="127"/>
      <c r="E49" s="130">
        <f>C30</f>
        <v>750</v>
      </c>
      <c r="F49" s="108">
        <f t="shared" si="13"/>
        <v>0</v>
      </c>
      <c r="G49" s="115"/>
      <c r="H49" s="131"/>
      <c r="I49" s="111">
        <f t="shared" si="12"/>
        <v>0</v>
      </c>
      <c r="J49" s="112">
        <f t="shared" si="10"/>
        <v>0</v>
      </c>
      <c r="K49" s="113" t="str">
        <f t="shared" si="11"/>
        <v/>
      </c>
      <c r="L49" s="88"/>
      <c r="M49" s="88"/>
    </row>
    <row r="50" spans="2:13" x14ac:dyDescent="0.25">
      <c r="B50" s="104" t="s">
        <v>180</v>
      </c>
      <c r="C50" s="105"/>
      <c r="D50" s="127"/>
      <c r="E50" s="130">
        <f>C30</f>
        <v>750</v>
      </c>
      <c r="F50" s="108">
        <f t="shared" si="13"/>
        <v>0</v>
      </c>
      <c r="G50" s="115"/>
      <c r="H50" s="131"/>
      <c r="I50" s="111">
        <f t="shared" si="12"/>
        <v>0</v>
      </c>
      <c r="J50" s="112">
        <f t="shared" si="10"/>
        <v>0</v>
      </c>
      <c r="K50" s="113" t="str">
        <f t="shared" si="11"/>
        <v/>
      </c>
      <c r="L50" s="88"/>
      <c r="M50" s="88"/>
    </row>
    <row r="51" spans="2:13" ht="25.5" x14ac:dyDescent="0.25">
      <c r="B51" s="126" t="s">
        <v>181</v>
      </c>
      <c r="C51" s="105"/>
      <c r="D51" s="106">
        <f>'Current Tariff (2024)'!E26</f>
        <v>0.42</v>
      </c>
      <c r="E51" s="174">
        <f>C31</f>
        <v>1</v>
      </c>
      <c r="F51" s="108">
        <f t="shared" si="13"/>
        <v>0.42</v>
      </c>
      <c r="G51" s="109">
        <f>'Proposed Tariff (2025)'!E27</f>
        <v>0.42</v>
      </c>
      <c r="H51" s="176">
        <f>C31</f>
        <v>1</v>
      </c>
      <c r="I51" s="111">
        <f>H51*G51</f>
        <v>0.42</v>
      </c>
      <c r="J51" s="112">
        <f t="shared" si="10"/>
        <v>0</v>
      </c>
      <c r="K51" s="113">
        <f t="shared" si="11"/>
        <v>0</v>
      </c>
      <c r="L51" s="88"/>
      <c r="M51" s="88"/>
    </row>
    <row r="52" spans="2:13" x14ac:dyDescent="0.25">
      <c r="B52" s="104" t="s">
        <v>182</v>
      </c>
      <c r="C52" s="105"/>
      <c r="D52" s="106"/>
      <c r="E52" s="174">
        <f>C31</f>
        <v>1</v>
      </c>
      <c r="F52" s="108">
        <f t="shared" si="13"/>
        <v>0</v>
      </c>
      <c r="G52" s="109"/>
      <c r="H52" s="116"/>
      <c r="I52" s="111">
        <f>H52*G52</f>
        <v>0</v>
      </c>
      <c r="J52" s="112">
        <f>I52-F52</f>
        <v>0</v>
      </c>
      <c r="K52" s="113" t="str">
        <f t="shared" si="11"/>
        <v/>
      </c>
      <c r="L52" s="88"/>
      <c r="M52" s="88"/>
    </row>
    <row r="53" spans="2:13" x14ac:dyDescent="0.25">
      <c r="B53" s="104" t="s">
        <v>183</v>
      </c>
      <c r="C53" s="105"/>
      <c r="D53" s="127"/>
      <c r="E53" s="130">
        <f>C30</f>
        <v>750</v>
      </c>
      <c r="F53" s="108">
        <f t="shared" si="13"/>
        <v>0</v>
      </c>
      <c r="G53" s="115"/>
      <c r="H53" s="131"/>
      <c r="I53" s="111">
        <f>H53*G53</f>
        <v>0</v>
      </c>
      <c r="J53" s="112">
        <f t="shared" si="10"/>
        <v>0</v>
      </c>
      <c r="K53" s="113" t="str">
        <f t="shared" si="11"/>
        <v/>
      </c>
      <c r="L53" s="88"/>
      <c r="M53" s="88"/>
    </row>
    <row r="54" spans="2:13" ht="38.25" x14ac:dyDescent="0.25">
      <c r="B54" s="132" t="s">
        <v>184</v>
      </c>
      <c r="C54" s="133"/>
      <c r="D54" s="134"/>
      <c r="E54" s="135"/>
      <c r="F54" s="136">
        <f>SUM(F45:F53)</f>
        <v>51.208186250000004</v>
      </c>
      <c r="G54" s="137"/>
      <c r="H54" s="123"/>
      <c r="I54" s="138">
        <f>SUM(I45:I53)</f>
        <v>43.556280803397051</v>
      </c>
      <c r="J54" s="125">
        <f t="shared" si="10"/>
        <v>-7.651905446602953</v>
      </c>
      <c r="K54" s="113">
        <f t="shared" si="11"/>
        <v>-0.14942738665349531</v>
      </c>
      <c r="L54" s="88"/>
      <c r="M54" s="88"/>
    </row>
    <row r="55" spans="2:13" x14ac:dyDescent="0.25">
      <c r="B55" s="139" t="s">
        <v>185</v>
      </c>
      <c r="C55" s="105"/>
      <c r="D55" s="140">
        <f>'Current Tariff (2024)'!E31</f>
        <v>1.0800000000000001E-2</v>
      </c>
      <c r="E55" s="128">
        <f>$C$30*$C$33</f>
        <v>812.17499999999995</v>
      </c>
      <c r="F55" s="108">
        <f>E55*D55</f>
        <v>8.77149</v>
      </c>
      <c r="G55" s="141">
        <f>'Proposed Tariff (2025)'!E32</f>
        <v>9.236854319851634E-3</v>
      </c>
      <c r="H55" s="129">
        <f>$C$30*$C$34</f>
        <v>815.47499999999991</v>
      </c>
      <c r="I55" s="111">
        <f>H55*G55</f>
        <v>7.5324237764810107</v>
      </c>
      <c r="J55" s="112">
        <f t="shared" si="10"/>
        <v>-1.2390662235189893</v>
      </c>
      <c r="K55" s="113">
        <f t="shared" si="11"/>
        <v>-0.14126063228926777</v>
      </c>
      <c r="L55" s="88"/>
      <c r="M55" s="88"/>
    </row>
    <row r="56" spans="2:13" ht="38.25" x14ac:dyDescent="0.25">
      <c r="B56" s="142" t="s">
        <v>186</v>
      </c>
      <c r="C56" s="105"/>
      <c r="D56" s="140">
        <f>'Current Tariff (2024)'!E32</f>
        <v>8.0999999999999996E-3</v>
      </c>
      <c r="E56" s="128">
        <f>$C$30*$C$33</f>
        <v>812.17499999999995</v>
      </c>
      <c r="F56" s="108">
        <f>E56*D56</f>
        <v>6.5786174999999991</v>
      </c>
      <c r="G56" s="141">
        <f>'Proposed Tariff (2025)'!E33</f>
        <v>6.8666721324692464E-3</v>
      </c>
      <c r="H56" s="129">
        <f>$C$30*$C$34</f>
        <v>815.47499999999991</v>
      </c>
      <c r="I56" s="111">
        <f>H56*G56</f>
        <v>5.5995994572253585</v>
      </c>
      <c r="J56" s="112">
        <f t="shared" si="10"/>
        <v>-0.97901804277464066</v>
      </c>
      <c r="K56" s="113">
        <f t="shared" si="11"/>
        <v>-0.14881820424650632</v>
      </c>
      <c r="L56" s="88"/>
      <c r="M56" s="88"/>
    </row>
    <row r="57" spans="2:13" ht="25.5" x14ac:dyDescent="0.25">
      <c r="B57" s="132" t="s">
        <v>187</v>
      </c>
      <c r="C57" s="118"/>
      <c r="D57" s="134"/>
      <c r="E57" s="135"/>
      <c r="F57" s="136">
        <f>SUM(F54:F56)</f>
        <v>66.558293750000004</v>
      </c>
      <c r="G57" s="137"/>
      <c r="H57" s="123"/>
      <c r="I57" s="138">
        <f>SUM(I54:I56)</f>
        <v>56.688304037103421</v>
      </c>
      <c r="J57" s="125">
        <f t="shared" si="10"/>
        <v>-9.869989712896583</v>
      </c>
      <c r="K57" s="113">
        <f t="shared" si="11"/>
        <v>-0.14829090646417875</v>
      </c>
      <c r="L57" s="88"/>
      <c r="M57" s="88"/>
    </row>
    <row r="58" spans="2:13" ht="25.5" x14ac:dyDescent="0.25">
      <c r="B58" s="126" t="s">
        <v>188</v>
      </c>
      <c r="C58" s="105"/>
      <c r="D58" s="143">
        <f>'Regulatory Charges'!D6+'Regulatory Charges'!D7</f>
        <v>4.5000000000000005E-3</v>
      </c>
      <c r="E58" s="128">
        <f>$C$30*$C$33</f>
        <v>812.17499999999995</v>
      </c>
      <c r="F58" s="108">
        <f t="shared" ref="F58:F66" si="14">E58*D58</f>
        <v>3.6547875000000003</v>
      </c>
      <c r="G58" s="115">
        <f>'Regulatory Charges'!E6+'Regulatory Charges'!E7</f>
        <v>4.5000000000000005E-3</v>
      </c>
      <c r="H58" s="129">
        <f>$C$30*$C$34</f>
        <v>815.47499999999991</v>
      </c>
      <c r="I58" s="111">
        <f t="shared" ref="I58:I64" si="15">H58*G58</f>
        <v>3.6696374999999999</v>
      </c>
      <c r="J58" s="112">
        <f t="shared" si="10"/>
        <v>1.4849999999999586E-2</v>
      </c>
      <c r="K58" s="113">
        <f t="shared" si="11"/>
        <v>4.0631637270291598E-3</v>
      </c>
      <c r="L58" s="88"/>
      <c r="M58" s="88"/>
    </row>
    <row r="59" spans="2:13" ht="25.5" x14ac:dyDescent="0.25">
      <c r="B59" s="126" t="s">
        <v>189</v>
      </c>
      <c r="C59" s="105"/>
      <c r="D59" s="143">
        <f>'Regulatory Charges'!D8</f>
        <v>1.4E-3</v>
      </c>
      <c r="E59" s="128">
        <f>$C$30*$C$33</f>
        <v>812.17499999999995</v>
      </c>
      <c r="F59" s="108">
        <f t="shared" si="14"/>
        <v>1.1370449999999999</v>
      </c>
      <c r="G59" s="115">
        <f>'Regulatory Charges'!E8</f>
        <v>1.4E-3</v>
      </c>
      <c r="H59" s="129">
        <f>$C$30*$C$34</f>
        <v>815.47499999999991</v>
      </c>
      <c r="I59" s="111">
        <f t="shared" si="15"/>
        <v>1.1416649999999999</v>
      </c>
      <c r="J59" s="112">
        <f t="shared" si="10"/>
        <v>4.6200000000000685E-3</v>
      </c>
      <c r="K59" s="113">
        <f t="shared" si="11"/>
        <v>4.0631637270293341E-3</v>
      </c>
      <c r="L59" s="88"/>
      <c r="M59" s="88"/>
    </row>
    <row r="60" spans="2:13" x14ac:dyDescent="0.25">
      <c r="B60" s="104" t="s">
        <v>190</v>
      </c>
      <c r="C60" s="105"/>
      <c r="D60" s="144">
        <f>'Regulatory Charges'!D9</f>
        <v>0.25</v>
      </c>
      <c r="E60" s="174">
        <f>C31</f>
        <v>1</v>
      </c>
      <c r="F60" s="108">
        <f t="shared" si="14"/>
        <v>0.25</v>
      </c>
      <c r="G60" s="109">
        <f>'Regulatory Charges'!E9</f>
        <v>0.25</v>
      </c>
      <c r="H60" s="175">
        <f>C31</f>
        <v>1</v>
      </c>
      <c r="I60" s="111">
        <f t="shared" si="15"/>
        <v>0.25</v>
      </c>
      <c r="J60" s="112">
        <f t="shared" si="10"/>
        <v>0</v>
      </c>
      <c r="K60" s="113">
        <f t="shared" si="11"/>
        <v>0</v>
      </c>
      <c r="L60" s="88"/>
      <c r="M60" s="88"/>
    </row>
    <row r="61" spans="2:13" ht="38.25" x14ac:dyDescent="0.25">
      <c r="B61" s="126" t="s">
        <v>191</v>
      </c>
      <c r="C61" s="105"/>
      <c r="D61" s="140"/>
      <c r="E61" s="128"/>
      <c r="F61" s="108">
        <f t="shared" si="14"/>
        <v>0</v>
      </c>
      <c r="G61" s="141"/>
      <c r="H61" s="129"/>
      <c r="I61" s="111"/>
      <c r="J61" s="112"/>
      <c r="K61" s="113" t="str">
        <f t="shared" si="11"/>
        <v/>
      </c>
      <c r="L61" s="88"/>
      <c r="M61" s="88"/>
    </row>
    <row r="62" spans="2:13" x14ac:dyDescent="0.25">
      <c r="B62" s="104" t="s">
        <v>192</v>
      </c>
      <c r="C62" s="105"/>
      <c r="D62" s="143">
        <f>'Regulatory Charges'!D14</f>
        <v>8.6999999999999994E-2</v>
      </c>
      <c r="E62" s="145">
        <f>'Regulatory Charges'!E14*C30</f>
        <v>472.5</v>
      </c>
      <c r="F62" s="108">
        <f t="shared" si="14"/>
        <v>41.107499999999995</v>
      </c>
      <c r="G62" s="146">
        <f t="shared" ref="G62:H64" si="16">D62</f>
        <v>8.6999999999999994E-2</v>
      </c>
      <c r="H62" s="147">
        <f t="shared" si="16"/>
        <v>472.5</v>
      </c>
      <c r="I62" s="111">
        <f t="shared" si="15"/>
        <v>41.107499999999995</v>
      </c>
      <c r="J62" s="112">
        <f>I62-F62</f>
        <v>0</v>
      </c>
      <c r="K62" s="113">
        <f t="shared" si="11"/>
        <v>0</v>
      </c>
      <c r="L62" s="88"/>
      <c r="M62" s="88"/>
    </row>
    <row r="63" spans="2:13" x14ac:dyDescent="0.25">
      <c r="B63" s="104" t="s">
        <v>193</v>
      </c>
      <c r="C63" s="105"/>
      <c r="D63" s="143">
        <f>'Regulatory Charges'!D15</f>
        <v>0.122</v>
      </c>
      <c r="E63" s="145">
        <f>'Regulatory Charges'!E15*C30</f>
        <v>135</v>
      </c>
      <c r="F63" s="108">
        <f t="shared" si="14"/>
        <v>16.47</v>
      </c>
      <c r="G63" s="146">
        <f t="shared" si="16"/>
        <v>0.122</v>
      </c>
      <c r="H63" s="147">
        <f t="shared" si="16"/>
        <v>135</v>
      </c>
      <c r="I63" s="111">
        <f t="shared" si="15"/>
        <v>16.47</v>
      </c>
      <c r="J63" s="112">
        <f>I63-F63</f>
        <v>0</v>
      </c>
      <c r="K63" s="113">
        <f t="shared" si="11"/>
        <v>0</v>
      </c>
      <c r="L63" s="88"/>
      <c r="M63" s="88"/>
    </row>
    <row r="64" spans="2:13" x14ac:dyDescent="0.25">
      <c r="B64" s="97" t="s">
        <v>194</v>
      </c>
      <c r="C64" s="105"/>
      <c r="D64" s="143">
        <f>'Regulatory Charges'!D16</f>
        <v>0.182</v>
      </c>
      <c r="E64" s="145">
        <f>'Regulatory Charges'!E16*C30</f>
        <v>142.5</v>
      </c>
      <c r="F64" s="108">
        <f t="shared" si="14"/>
        <v>25.934999999999999</v>
      </c>
      <c r="G64" s="146">
        <f t="shared" si="16"/>
        <v>0.182</v>
      </c>
      <c r="H64" s="147">
        <f t="shared" si="16"/>
        <v>142.5</v>
      </c>
      <c r="I64" s="111">
        <f t="shared" si="15"/>
        <v>25.934999999999999</v>
      </c>
      <c r="J64" s="112">
        <f>I64-F64</f>
        <v>0</v>
      </c>
      <c r="K64" s="113">
        <f t="shared" si="11"/>
        <v>0</v>
      </c>
      <c r="L64" s="88"/>
      <c r="M64" s="88"/>
    </row>
    <row r="65" spans="2:13" x14ac:dyDescent="0.25">
      <c r="B65" s="104" t="s">
        <v>195</v>
      </c>
      <c r="C65" s="105"/>
      <c r="D65" s="148"/>
      <c r="E65" s="145"/>
      <c r="F65" s="108">
        <f t="shared" si="14"/>
        <v>0</v>
      </c>
      <c r="G65" s="149"/>
      <c r="H65" s="147"/>
      <c r="I65" s="111">
        <f>H65*G65</f>
        <v>0</v>
      </c>
      <c r="J65" s="112">
        <f>I65-F65</f>
        <v>0</v>
      </c>
      <c r="K65" s="113" t="str">
        <f t="shared" si="11"/>
        <v/>
      </c>
      <c r="L65" s="88"/>
      <c r="M65" s="88"/>
    </row>
    <row r="66" spans="2:13" ht="15.75" thickBot="1" x14ac:dyDescent="0.3">
      <c r="B66" s="104" t="s">
        <v>196</v>
      </c>
      <c r="C66" s="105"/>
      <c r="D66" s="148"/>
      <c r="E66" s="145"/>
      <c r="F66" s="108">
        <f t="shared" si="14"/>
        <v>0</v>
      </c>
      <c r="G66" s="149"/>
      <c r="H66" s="147"/>
      <c r="I66" s="111">
        <f>H66*G66</f>
        <v>0</v>
      </c>
      <c r="J66" s="112">
        <f>I66-F66</f>
        <v>0</v>
      </c>
      <c r="K66" s="113" t="str">
        <f t="shared" si="11"/>
        <v/>
      </c>
      <c r="L66" s="88"/>
      <c r="M66" s="88"/>
    </row>
    <row r="67" spans="2:13" ht="15.75" thickBot="1" x14ac:dyDescent="0.3">
      <c r="B67" s="150"/>
      <c r="C67" s="151"/>
      <c r="D67" s="152"/>
      <c r="E67" s="153"/>
      <c r="F67" s="154"/>
      <c r="G67" s="152"/>
      <c r="H67" s="155"/>
      <c r="I67" s="154"/>
      <c r="J67" s="156"/>
      <c r="K67" s="157"/>
      <c r="L67" s="88"/>
      <c r="M67" s="88"/>
    </row>
    <row r="68" spans="2:13" x14ac:dyDescent="0.25">
      <c r="B68" s="158" t="s">
        <v>197</v>
      </c>
      <c r="C68" s="104"/>
      <c r="D68" s="159"/>
      <c r="E68" s="160"/>
      <c r="F68" s="161">
        <f>SUM(F58:F64,F57)</f>
        <v>155.11262625000001</v>
      </c>
      <c r="G68" s="162"/>
      <c r="H68" s="162"/>
      <c r="I68" s="161">
        <f>SUM(I58:I64,I57)</f>
        <v>145.26210653710342</v>
      </c>
      <c r="J68" s="163">
        <f>I68-F68</f>
        <v>-9.8505197128965847</v>
      </c>
      <c r="K68" s="113">
        <f>IFERROR(J68/F68,"")</f>
        <v>-6.3505595585882132E-2</v>
      </c>
      <c r="L68" s="88"/>
      <c r="M68" s="88"/>
    </row>
    <row r="69" spans="2:13" x14ac:dyDescent="0.25">
      <c r="B69" s="164" t="s">
        <v>198</v>
      </c>
      <c r="C69" s="104"/>
      <c r="D69" s="159">
        <v>0.13</v>
      </c>
      <c r="E69" s="139"/>
      <c r="F69" s="165">
        <f>F68*D69</f>
        <v>20.1646414125</v>
      </c>
      <c r="G69" s="166">
        <v>0.13</v>
      </c>
      <c r="H69" s="166"/>
      <c r="I69" s="165">
        <f>I68*G69</f>
        <v>18.884073849823444</v>
      </c>
      <c r="J69" s="112">
        <f>I69-F69</f>
        <v>-1.2805675626765556</v>
      </c>
      <c r="K69" s="113">
        <f>IFERROR(J69/F69,"")</f>
        <v>-6.3505595585882105E-2</v>
      </c>
      <c r="L69" s="88"/>
      <c r="M69" s="88"/>
    </row>
    <row r="70" spans="2:13" x14ac:dyDescent="0.25">
      <c r="B70" s="164" t="s">
        <v>199</v>
      </c>
      <c r="C70" s="104"/>
      <c r="D70" s="167">
        <f>'Regulatory Charges'!D24</f>
        <v>0.193</v>
      </c>
      <c r="E70" s="139"/>
      <c r="F70" s="165">
        <f>-D70*F68</f>
        <v>-29.936736866250001</v>
      </c>
      <c r="G70" s="167">
        <f>'Regulatory Charges'!D24</f>
        <v>0.193</v>
      </c>
      <c r="H70" s="177"/>
      <c r="I70" s="165">
        <f>-G70*I68</f>
        <v>-28.03558656166096</v>
      </c>
      <c r="J70" s="112">
        <f>I70-F70</f>
        <v>1.9011503045890414</v>
      </c>
      <c r="K70" s="113">
        <f>IFERROR(J70/F70,"")</f>
        <v>-6.3505595585882146E-2</v>
      </c>
      <c r="L70" s="88"/>
      <c r="M70" s="88"/>
    </row>
    <row r="71" spans="2:13" ht="15.75" thickBot="1" x14ac:dyDescent="0.3">
      <c r="B71" s="258" t="s">
        <v>200</v>
      </c>
      <c r="C71" s="258"/>
      <c r="D71" s="168"/>
      <c r="E71" s="169"/>
      <c r="F71" s="170">
        <f>F68+F69+F70</f>
        <v>145.34053079624999</v>
      </c>
      <c r="G71" s="171"/>
      <c r="H71" s="171"/>
      <c r="I71" s="172">
        <f>I68+I69+I70</f>
        <v>136.11059382526591</v>
      </c>
      <c r="J71" s="173">
        <f>I71-F71</f>
        <v>-9.2299369709840846</v>
      </c>
      <c r="K71" s="113">
        <f>IFERROR(J71/F71,"")</f>
        <v>-6.3505595585882035E-2</v>
      </c>
      <c r="L71" s="88"/>
      <c r="M71" s="88"/>
    </row>
    <row r="72" spans="2:13" ht="15.75" thickBot="1" x14ac:dyDescent="0.3">
      <c r="B72" s="150"/>
      <c r="C72" s="151"/>
      <c r="D72" s="152"/>
      <c r="E72" s="153"/>
      <c r="F72" s="154"/>
      <c r="G72" s="152"/>
      <c r="H72" s="155"/>
      <c r="I72" s="154"/>
      <c r="J72" s="156"/>
      <c r="K72" s="157"/>
      <c r="L72" s="88"/>
      <c r="M72" s="88"/>
    </row>
    <row r="74" spans="2:13" x14ac:dyDescent="0.25">
      <c r="B74" s="87" t="s">
        <v>154</v>
      </c>
      <c r="C74" s="259" t="s">
        <v>221</v>
      </c>
      <c r="D74" s="259"/>
      <c r="E74" s="259"/>
      <c r="F74" s="259"/>
      <c r="G74" s="259"/>
      <c r="H74" s="259"/>
      <c r="I74" s="88"/>
      <c r="J74" s="88"/>
      <c r="K74" s="88"/>
    </row>
    <row r="75" spans="2:13" x14ac:dyDescent="0.25">
      <c r="B75" s="87" t="s">
        <v>155</v>
      </c>
      <c r="C75" s="260" t="str">
        <f>F3</f>
        <v>RPP</v>
      </c>
      <c r="D75" s="260"/>
      <c r="E75" s="260"/>
      <c r="F75" s="89"/>
      <c r="G75" s="89"/>
      <c r="H75" s="88"/>
      <c r="I75" s="88"/>
      <c r="J75" s="88"/>
      <c r="K75" s="88"/>
    </row>
    <row r="76" spans="2:13" ht="15.75" x14ac:dyDescent="0.25">
      <c r="B76" s="87" t="s">
        <v>156</v>
      </c>
      <c r="C76" s="90">
        <f>I3</f>
        <v>2000</v>
      </c>
      <c r="D76" s="91" t="s">
        <v>157</v>
      </c>
      <c r="E76" s="88"/>
      <c r="F76" s="88"/>
      <c r="G76" s="88"/>
      <c r="H76" s="92"/>
      <c r="I76" s="92"/>
      <c r="J76" s="92"/>
      <c r="K76" s="92"/>
    </row>
    <row r="77" spans="2:13" ht="15.75" x14ac:dyDescent="0.25">
      <c r="B77" s="87" t="s">
        <v>203</v>
      </c>
      <c r="C77" s="90">
        <f>L3</f>
        <v>1</v>
      </c>
      <c r="D77" s="91"/>
      <c r="E77" s="88"/>
      <c r="F77" s="88"/>
      <c r="G77" s="88"/>
      <c r="H77" s="92"/>
      <c r="I77" s="92"/>
      <c r="J77" s="92"/>
      <c r="K77" s="92"/>
    </row>
    <row r="78" spans="2:13" ht="15.75" x14ac:dyDescent="0.25">
      <c r="B78" s="87" t="s">
        <v>158</v>
      </c>
      <c r="C78" s="90">
        <f>J3</f>
        <v>0</v>
      </c>
      <c r="D78" s="93" t="s">
        <v>159</v>
      </c>
      <c r="E78" s="94"/>
      <c r="F78" s="95"/>
      <c r="G78" s="95"/>
      <c r="H78" s="95"/>
      <c r="I78" s="88"/>
      <c r="J78" s="88"/>
      <c r="K78" s="88"/>
    </row>
    <row r="79" spans="2:13" x14ac:dyDescent="0.25">
      <c r="B79" s="87" t="s">
        <v>160</v>
      </c>
      <c r="C79" s="96">
        <f>G3</f>
        <v>1.0829</v>
      </c>
      <c r="D79" s="88"/>
      <c r="E79" s="88"/>
      <c r="F79" s="88"/>
      <c r="G79" s="88"/>
      <c r="H79" s="88"/>
      <c r="I79" s="88"/>
      <c r="J79" s="88"/>
      <c r="K79" s="88"/>
    </row>
    <row r="80" spans="2:13" x14ac:dyDescent="0.25">
      <c r="B80" s="87" t="s">
        <v>161</v>
      </c>
      <c r="C80" s="96">
        <f>H3</f>
        <v>1.0872999999999999</v>
      </c>
      <c r="D80" s="88"/>
      <c r="E80" s="88"/>
      <c r="F80" s="88"/>
      <c r="G80" s="88"/>
      <c r="H80" s="88"/>
      <c r="I80" s="88"/>
      <c r="J80" s="88"/>
      <c r="K80" s="88"/>
    </row>
    <row r="81" spans="2:11" x14ac:dyDescent="0.25">
      <c r="B81" s="88"/>
      <c r="C81" s="88"/>
      <c r="D81" s="88"/>
      <c r="E81" s="88"/>
      <c r="F81" s="88"/>
      <c r="G81" s="88"/>
      <c r="H81" s="88"/>
      <c r="I81" s="88"/>
      <c r="J81" s="88"/>
      <c r="K81" s="88"/>
    </row>
    <row r="82" spans="2:11" x14ac:dyDescent="0.25">
      <c r="B82" s="97"/>
      <c r="C82" s="98"/>
      <c r="D82" s="261" t="s">
        <v>162</v>
      </c>
      <c r="E82" s="262"/>
      <c r="F82" s="263"/>
      <c r="G82" s="261" t="s">
        <v>163</v>
      </c>
      <c r="H82" s="262"/>
      <c r="I82" s="263"/>
      <c r="J82" s="261" t="s">
        <v>164</v>
      </c>
      <c r="K82" s="263"/>
    </row>
    <row r="83" spans="2:11" x14ac:dyDescent="0.25">
      <c r="B83" s="97"/>
      <c r="C83" s="264"/>
      <c r="D83" s="99" t="s">
        <v>165</v>
      </c>
      <c r="E83" s="99" t="s">
        <v>166</v>
      </c>
      <c r="F83" s="100" t="s">
        <v>167</v>
      </c>
      <c r="G83" s="99" t="s">
        <v>165</v>
      </c>
      <c r="H83" s="101" t="s">
        <v>166</v>
      </c>
      <c r="I83" s="100" t="s">
        <v>167</v>
      </c>
      <c r="J83" s="266" t="s">
        <v>168</v>
      </c>
      <c r="K83" s="268" t="s">
        <v>169</v>
      </c>
    </row>
    <row r="84" spans="2:11" x14ac:dyDescent="0.25">
      <c r="B84" s="97"/>
      <c r="C84" s="265"/>
      <c r="D84" s="102" t="s">
        <v>170</v>
      </c>
      <c r="E84" s="102"/>
      <c r="F84" s="103" t="s">
        <v>170</v>
      </c>
      <c r="G84" s="102" t="s">
        <v>170</v>
      </c>
      <c r="H84" s="103"/>
      <c r="I84" s="103" t="s">
        <v>170</v>
      </c>
      <c r="J84" s="267"/>
      <c r="K84" s="269"/>
    </row>
    <row r="85" spans="2:11" x14ac:dyDescent="0.25">
      <c r="B85" s="104" t="s">
        <v>171</v>
      </c>
      <c r="C85" s="105"/>
      <c r="D85" s="106">
        <f>'Current Tariff (2024)'!E25</f>
        <v>28.84</v>
      </c>
      <c r="E85" s="174">
        <f>C77</f>
        <v>1</v>
      </c>
      <c r="F85" s="108">
        <f t="shared" ref="F85:F90" si="17">E85*D85</f>
        <v>28.84</v>
      </c>
      <c r="G85" s="109">
        <f>'Proposed Tariff (2025)'!E26</f>
        <v>29.86</v>
      </c>
      <c r="H85" s="175">
        <f>E85</f>
        <v>1</v>
      </c>
      <c r="I85" s="111">
        <f>H85*G85</f>
        <v>29.86</v>
      </c>
      <c r="J85" s="112">
        <f>I85-F85</f>
        <v>1.0199999999999996</v>
      </c>
      <c r="K85" s="113">
        <f t="shared" ref="K85:K112" si="18">IFERROR(J85/F85,"")</f>
        <v>3.5367545076282925E-2</v>
      </c>
    </row>
    <row r="86" spans="2:11" x14ac:dyDescent="0.25">
      <c r="B86" s="104" t="s">
        <v>37</v>
      </c>
      <c r="C86" s="105"/>
      <c r="D86" s="114">
        <f>'Current Tariff (2024)'!E28</f>
        <v>4.0599999999999997E-2</v>
      </c>
      <c r="E86" s="145">
        <f>C76</f>
        <v>2000</v>
      </c>
      <c r="F86" s="108">
        <f t="shared" si="17"/>
        <v>81.199999999999989</v>
      </c>
      <c r="G86" s="115">
        <f>'Proposed Tariff (2025)'!E28</f>
        <v>4.2000000000000003E-2</v>
      </c>
      <c r="H86" s="175">
        <f>E86</f>
        <v>2000</v>
      </c>
      <c r="I86" s="111">
        <f>H86*G86</f>
        <v>84</v>
      </c>
      <c r="J86" s="112">
        <f>I86-F86</f>
        <v>2.8000000000000114</v>
      </c>
      <c r="K86" s="113">
        <f t="shared" si="18"/>
        <v>3.44827586206898E-2</v>
      </c>
    </row>
    <row r="87" spans="2:11" x14ac:dyDescent="0.25">
      <c r="B87" s="104"/>
      <c r="C87" s="105"/>
      <c r="D87" s="106"/>
      <c r="E87" s="107"/>
      <c r="F87" s="108">
        <f t="shared" si="17"/>
        <v>0</v>
      </c>
      <c r="G87" s="115"/>
      <c r="H87" s="110"/>
      <c r="I87" s="111">
        <v>0</v>
      </c>
      <c r="J87" s="112"/>
      <c r="K87" s="113" t="str">
        <f t="shared" si="18"/>
        <v/>
      </c>
    </row>
    <row r="88" spans="2:11" x14ac:dyDescent="0.25">
      <c r="B88" s="104" t="s">
        <v>172</v>
      </c>
      <c r="C88" s="105"/>
      <c r="D88" s="106"/>
      <c r="E88" s="174"/>
      <c r="F88" s="108">
        <f t="shared" si="17"/>
        <v>0</v>
      </c>
      <c r="G88" s="106"/>
      <c r="H88" s="176"/>
      <c r="I88" s="111"/>
      <c r="J88" s="112">
        <f t="shared" ref="J88:J98" si="19">I88-F88</f>
        <v>0</v>
      </c>
      <c r="K88" s="113" t="str">
        <f t="shared" si="18"/>
        <v/>
      </c>
    </row>
    <row r="89" spans="2:11" x14ac:dyDescent="0.25">
      <c r="B89" s="104" t="s">
        <v>173</v>
      </c>
      <c r="C89" s="105"/>
      <c r="D89" s="106"/>
      <c r="E89" s="174">
        <f>C77</f>
        <v>1</v>
      </c>
      <c r="F89" s="108">
        <f t="shared" si="17"/>
        <v>0</v>
      </c>
      <c r="G89" s="109">
        <f>'Proposed Tariff (2025)'!E24+'Proposed Tariff (2025)'!E25</f>
        <v>-6.0468914573593473</v>
      </c>
      <c r="H89" s="175">
        <f>E89</f>
        <v>1</v>
      </c>
      <c r="I89" s="111">
        <f>H89*G89</f>
        <v>-6.0468914573593473</v>
      </c>
      <c r="J89" s="112">
        <f t="shared" si="19"/>
        <v>-6.0468914573593473</v>
      </c>
      <c r="K89" s="113" t="str">
        <f t="shared" si="18"/>
        <v/>
      </c>
    </row>
    <row r="90" spans="2:11" x14ac:dyDescent="0.25">
      <c r="B90" s="104" t="s">
        <v>174</v>
      </c>
      <c r="C90" s="105"/>
      <c r="D90" s="114"/>
      <c r="E90" s="145">
        <f>C76</f>
        <v>2000</v>
      </c>
      <c r="F90" s="108">
        <f t="shared" si="17"/>
        <v>0</v>
      </c>
      <c r="G90" s="115"/>
      <c r="H90" s="175">
        <f>E90</f>
        <v>2000</v>
      </c>
      <c r="I90" s="111">
        <f>H90*G90</f>
        <v>0</v>
      </c>
      <c r="J90" s="112">
        <f t="shared" si="19"/>
        <v>0</v>
      </c>
      <c r="K90" s="113" t="str">
        <f t="shared" si="18"/>
        <v/>
      </c>
    </row>
    <row r="91" spans="2:11" x14ac:dyDescent="0.25">
      <c r="B91" s="117" t="s">
        <v>175</v>
      </c>
      <c r="C91" s="118"/>
      <c r="D91" s="119"/>
      <c r="E91" s="120"/>
      <c r="F91" s="121">
        <f>SUM(F85:F90)</f>
        <v>110.03999999999999</v>
      </c>
      <c r="G91" s="122"/>
      <c r="H91" s="123"/>
      <c r="I91" s="124">
        <f>SUM(I85:I90)</f>
        <v>107.81310854264065</v>
      </c>
      <c r="J91" s="125">
        <f t="shared" si="19"/>
        <v>-2.2268914573593435</v>
      </c>
      <c r="K91" s="113">
        <f t="shared" si="18"/>
        <v>-2.023710884550476E-2</v>
      </c>
    </row>
    <row r="92" spans="2:11" ht="25.5" x14ac:dyDescent="0.25">
      <c r="B92" s="126" t="s">
        <v>176</v>
      </c>
      <c r="C92" s="105"/>
      <c r="D92" s="127">
        <f>'Regulatory Charges'!D18</f>
        <v>0.11135</v>
      </c>
      <c r="E92" s="128">
        <f>C76*(C79-1)</f>
        <v>165.79999999999995</v>
      </c>
      <c r="F92" s="108">
        <f t="shared" ref="F92:F99" si="20">E92*D92</f>
        <v>18.461829999999996</v>
      </c>
      <c r="G92" s="115">
        <f>'Regulatory Charges'!D18</f>
        <v>0.11135</v>
      </c>
      <c r="H92" s="128">
        <f>C76*(C80-1)</f>
        <v>174.59999999999985</v>
      </c>
      <c r="I92" s="111">
        <f t="shared" ref="I92:I99" si="21">H92*G92</f>
        <v>19.441709999999983</v>
      </c>
      <c r="J92" s="112">
        <f t="shared" si="19"/>
        <v>0.97987999999998721</v>
      </c>
      <c r="K92" s="113">
        <f t="shared" si="18"/>
        <v>5.3075995174908852E-2</v>
      </c>
    </row>
    <row r="93" spans="2:11" ht="25.5" x14ac:dyDescent="0.25">
      <c r="B93" s="126" t="s">
        <v>177</v>
      </c>
      <c r="C93" s="105"/>
      <c r="D93" s="127">
        <f>'Current Tariff (2024)'!E30</f>
        <v>3.5000000000000001E-3</v>
      </c>
      <c r="E93" s="130">
        <f>C76</f>
        <v>2000</v>
      </c>
      <c r="F93" s="108">
        <f t="shared" si="20"/>
        <v>7</v>
      </c>
      <c r="G93" s="115">
        <f>'Proposed Tariff (2025)'!E31</f>
        <v>4.8454842719644121E-4</v>
      </c>
      <c r="H93" s="131">
        <f>C76</f>
        <v>2000</v>
      </c>
      <c r="I93" s="111">
        <f t="shared" si="21"/>
        <v>0.9690968543928824</v>
      </c>
      <c r="J93" s="112">
        <f t="shared" si="19"/>
        <v>-6.0309031456071178</v>
      </c>
      <c r="K93" s="113">
        <f t="shared" si="18"/>
        <v>-0.86155759222958828</v>
      </c>
    </row>
    <row r="94" spans="2:11" x14ac:dyDescent="0.25">
      <c r="B94" s="126" t="s">
        <v>178</v>
      </c>
      <c r="C94" s="105"/>
      <c r="D94" s="127">
        <f>'Current Tariff (2024)'!E29</f>
        <v>-2.0000000000000001E-4</v>
      </c>
      <c r="E94" s="130">
        <f>C76</f>
        <v>2000</v>
      </c>
      <c r="F94" s="108">
        <f t="shared" si="20"/>
        <v>-0.4</v>
      </c>
      <c r="G94" s="115">
        <f>'Proposed Tariff (2025)'!E29</f>
        <v>1.8549292047876292E-4</v>
      </c>
      <c r="H94" s="131">
        <f>C76</f>
        <v>2000</v>
      </c>
      <c r="I94" s="111">
        <f t="shared" si="21"/>
        <v>0.37098584095752585</v>
      </c>
      <c r="J94" s="112">
        <f t="shared" si="19"/>
        <v>0.77098584095752587</v>
      </c>
      <c r="K94" s="113">
        <f t="shared" si="18"/>
        <v>-1.9274646023938147</v>
      </c>
    </row>
    <row r="95" spans="2:11" x14ac:dyDescent="0.25">
      <c r="B95" s="126" t="s">
        <v>179</v>
      </c>
      <c r="C95" s="105"/>
      <c r="D95" s="127"/>
      <c r="E95" s="130"/>
      <c r="F95" s="108">
        <f t="shared" si="20"/>
        <v>0</v>
      </c>
      <c r="G95" s="115"/>
      <c r="H95" s="131"/>
      <c r="I95" s="111">
        <f t="shared" si="21"/>
        <v>0</v>
      </c>
      <c r="J95" s="112">
        <f t="shared" si="19"/>
        <v>0</v>
      </c>
      <c r="K95" s="113" t="str">
        <f t="shared" si="18"/>
        <v/>
      </c>
    </row>
    <row r="96" spans="2:11" x14ac:dyDescent="0.25">
      <c r="B96" s="104" t="s">
        <v>180</v>
      </c>
      <c r="C96" s="105"/>
      <c r="D96" s="127"/>
      <c r="E96" s="130"/>
      <c r="F96" s="108">
        <f t="shared" si="20"/>
        <v>0</v>
      </c>
      <c r="G96" s="115"/>
      <c r="H96" s="131"/>
      <c r="I96" s="111">
        <f t="shared" si="21"/>
        <v>0</v>
      </c>
      <c r="J96" s="112">
        <f t="shared" si="19"/>
        <v>0</v>
      </c>
      <c r="K96" s="113" t="str">
        <f t="shared" si="18"/>
        <v/>
      </c>
    </row>
    <row r="97" spans="2:11" ht="25.5" x14ac:dyDescent="0.25">
      <c r="B97" s="126" t="s">
        <v>181</v>
      </c>
      <c r="C97" s="105"/>
      <c r="D97" s="106">
        <f>'Current Tariff (2024)'!E26</f>
        <v>0.42</v>
      </c>
      <c r="E97" s="174">
        <f>C77</f>
        <v>1</v>
      </c>
      <c r="F97" s="108">
        <f t="shared" si="20"/>
        <v>0.42</v>
      </c>
      <c r="G97" s="109">
        <f>'Proposed Tariff (2025)'!E27</f>
        <v>0.42</v>
      </c>
      <c r="H97" s="176">
        <f>C77</f>
        <v>1</v>
      </c>
      <c r="I97" s="111">
        <f t="shared" si="21"/>
        <v>0.42</v>
      </c>
      <c r="J97" s="112">
        <f t="shared" si="19"/>
        <v>0</v>
      </c>
      <c r="K97" s="113">
        <f t="shared" si="18"/>
        <v>0</v>
      </c>
    </row>
    <row r="98" spans="2:11" x14ac:dyDescent="0.25">
      <c r="B98" s="104" t="s">
        <v>182</v>
      </c>
      <c r="C98" s="105"/>
      <c r="D98" s="106"/>
      <c r="E98" s="174">
        <f>C77</f>
        <v>1</v>
      </c>
      <c r="F98" s="108">
        <f t="shared" si="20"/>
        <v>0</v>
      </c>
      <c r="G98" s="109"/>
      <c r="H98" s="176">
        <f>C77</f>
        <v>1</v>
      </c>
      <c r="I98" s="111">
        <f t="shared" si="21"/>
        <v>0</v>
      </c>
      <c r="J98" s="112">
        <f t="shared" si="19"/>
        <v>0</v>
      </c>
      <c r="K98" s="113" t="str">
        <f t="shared" si="18"/>
        <v/>
      </c>
    </row>
    <row r="99" spans="2:11" x14ac:dyDescent="0.25">
      <c r="B99" s="104" t="s">
        <v>183</v>
      </c>
      <c r="C99" s="105"/>
      <c r="D99" s="127"/>
      <c r="E99" s="130">
        <f>C76</f>
        <v>2000</v>
      </c>
      <c r="F99" s="108">
        <f t="shared" si="20"/>
        <v>0</v>
      </c>
      <c r="G99" s="115"/>
      <c r="H99" s="131">
        <f>C76</f>
        <v>2000</v>
      </c>
      <c r="I99" s="111">
        <f t="shared" si="21"/>
        <v>0</v>
      </c>
      <c r="J99" s="112">
        <f t="shared" ref="J99:J106" si="22">I99-F99</f>
        <v>0</v>
      </c>
      <c r="K99" s="113" t="str">
        <f t="shared" si="18"/>
        <v/>
      </c>
    </row>
    <row r="100" spans="2:11" ht="38.25" x14ac:dyDescent="0.25">
      <c r="B100" s="132" t="s">
        <v>184</v>
      </c>
      <c r="C100" s="133"/>
      <c r="D100" s="134"/>
      <c r="E100" s="135"/>
      <c r="F100" s="136">
        <f>SUM(F91:F99)</f>
        <v>135.52182999999997</v>
      </c>
      <c r="G100" s="137"/>
      <c r="H100" s="123"/>
      <c r="I100" s="138">
        <f>SUM(I91:I99)</f>
        <v>129.01490123799104</v>
      </c>
      <c r="J100" s="125">
        <f t="shared" si="22"/>
        <v>-6.5069287620089256</v>
      </c>
      <c r="K100" s="113">
        <f t="shared" si="18"/>
        <v>-4.8013879107217834E-2</v>
      </c>
    </row>
    <row r="101" spans="2:11" x14ac:dyDescent="0.25">
      <c r="B101" s="139" t="s">
        <v>185</v>
      </c>
      <c r="C101" s="105"/>
      <c r="D101" s="140">
        <f>'Current Tariff (2024)'!E31</f>
        <v>1.0800000000000001E-2</v>
      </c>
      <c r="E101" s="128">
        <f>C76*C79</f>
        <v>2165.7999999999997</v>
      </c>
      <c r="F101" s="108">
        <f>E101*D101</f>
        <v>23.390639999999998</v>
      </c>
      <c r="G101" s="141">
        <f>'Proposed Tariff (2025)'!E32</f>
        <v>9.236854319851634E-3</v>
      </c>
      <c r="H101" s="129">
        <f>C76*C80</f>
        <v>2174.6</v>
      </c>
      <c r="I101" s="111">
        <f>H101*G101</f>
        <v>20.086463403949363</v>
      </c>
      <c r="J101" s="112">
        <f t="shared" si="22"/>
        <v>-3.3041765960506346</v>
      </c>
      <c r="K101" s="113">
        <f t="shared" si="18"/>
        <v>-0.14126063228926763</v>
      </c>
    </row>
    <row r="102" spans="2:11" ht="38.25" x14ac:dyDescent="0.25">
      <c r="B102" s="142" t="s">
        <v>186</v>
      </c>
      <c r="C102" s="105"/>
      <c r="D102" s="140">
        <f>'Current Tariff (2024)'!E32</f>
        <v>8.0999999999999996E-3</v>
      </c>
      <c r="E102" s="128">
        <f>C76*C79</f>
        <v>2165.7999999999997</v>
      </c>
      <c r="F102" s="108">
        <f>E102*D102</f>
        <v>17.542979999999996</v>
      </c>
      <c r="G102" s="141">
        <f>'Proposed Tariff (2025)'!E33</f>
        <v>6.8666721324692464E-3</v>
      </c>
      <c r="H102" s="129">
        <f>C76*C80</f>
        <v>2174.6</v>
      </c>
      <c r="I102" s="111">
        <f>H102*G102</f>
        <v>14.932265219267622</v>
      </c>
      <c r="J102" s="112">
        <f t="shared" si="22"/>
        <v>-2.6107147807323745</v>
      </c>
      <c r="K102" s="113">
        <f t="shared" si="18"/>
        <v>-0.1488182042465063</v>
      </c>
    </row>
    <row r="103" spans="2:11" ht="25.5" x14ac:dyDescent="0.25">
      <c r="B103" s="132" t="s">
        <v>187</v>
      </c>
      <c r="C103" s="118"/>
      <c r="D103" s="134"/>
      <c r="E103" s="135"/>
      <c r="F103" s="136">
        <f>SUM(F100:F102)</f>
        <v>176.45544999999996</v>
      </c>
      <c r="G103" s="137"/>
      <c r="H103" s="123"/>
      <c r="I103" s="138">
        <f>SUM(I100:I102)</f>
        <v>164.03362986120803</v>
      </c>
      <c r="J103" s="125">
        <f t="shared" si="22"/>
        <v>-12.421820138791929</v>
      </c>
      <c r="K103" s="113">
        <f t="shared" si="18"/>
        <v>-7.0396352953631822E-2</v>
      </c>
    </row>
    <row r="104" spans="2:11" ht="25.5" x14ac:dyDescent="0.25">
      <c r="B104" s="126" t="s">
        <v>188</v>
      </c>
      <c r="C104" s="105"/>
      <c r="D104" s="143">
        <f>'Current Tariff (2024)'!E36+'Current Tariff (2024)'!E37</f>
        <v>4.5000000000000005E-3</v>
      </c>
      <c r="E104" s="128">
        <f>C76*C79</f>
        <v>2165.7999999999997</v>
      </c>
      <c r="F104" s="108">
        <f t="shared" ref="F104:F112" si="23">E104*D104</f>
        <v>9.7461000000000002</v>
      </c>
      <c r="G104" s="115">
        <f>'Proposed Tariff (2025)'!E37+'Proposed Tariff (2025)'!E38</f>
        <v>4.5000000000000005E-3</v>
      </c>
      <c r="H104" s="129">
        <f>C76*C80</f>
        <v>2174.6</v>
      </c>
      <c r="I104" s="111">
        <f>H104*G104</f>
        <v>9.7857000000000003</v>
      </c>
      <c r="J104" s="112">
        <f t="shared" si="22"/>
        <v>3.960000000000008E-2</v>
      </c>
      <c r="K104" s="113">
        <f t="shared" si="18"/>
        <v>4.0631637270292812E-3</v>
      </c>
    </row>
    <row r="105" spans="2:11" ht="25.5" x14ac:dyDescent="0.25">
      <c r="B105" s="126" t="s">
        <v>189</v>
      </c>
      <c r="C105" s="105"/>
      <c r="D105" s="143">
        <f>'Current Tariff (2024)'!E38</f>
        <v>1.4E-3</v>
      </c>
      <c r="E105" s="128">
        <f>C76*C79</f>
        <v>2165.7999999999997</v>
      </c>
      <c r="F105" s="108">
        <f t="shared" si="23"/>
        <v>3.0321199999999995</v>
      </c>
      <c r="G105" s="115">
        <f>'Proposed Tariff (2025)'!E39</f>
        <v>1.4E-3</v>
      </c>
      <c r="H105" s="129">
        <f>C76*C80</f>
        <v>2174.6</v>
      </c>
      <c r="I105" s="111">
        <f>H105*G105</f>
        <v>3.0444399999999998</v>
      </c>
      <c r="J105" s="112">
        <f t="shared" si="22"/>
        <v>1.2320000000000331E-2</v>
      </c>
      <c r="K105" s="113">
        <f t="shared" si="18"/>
        <v>4.0631637270293827E-3</v>
      </c>
    </row>
    <row r="106" spans="2:11" x14ac:dyDescent="0.25">
      <c r="B106" s="104" t="s">
        <v>190</v>
      </c>
      <c r="C106" s="105"/>
      <c r="D106" s="144">
        <f>'Current Tariff (2024)'!E39</f>
        <v>0.25</v>
      </c>
      <c r="E106" s="174">
        <f>C77</f>
        <v>1</v>
      </c>
      <c r="F106" s="108">
        <f t="shared" si="23"/>
        <v>0.25</v>
      </c>
      <c r="G106" s="109">
        <f>'Proposed Tariff (2025)'!E40</f>
        <v>0.25</v>
      </c>
      <c r="H106" s="175">
        <f>C77</f>
        <v>1</v>
      </c>
      <c r="I106" s="111">
        <f>H106*G106</f>
        <v>0.25</v>
      </c>
      <c r="J106" s="112">
        <f t="shared" si="22"/>
        <v>0</v>
      </c>
      <c r="K106" s="113">
        <f t="shared" si="18"/>
        <v>0</v>
      </c>
    </row>
    <row r="107" spans="2:11" ht="38.25" x14ac:dyDescent="0.25">
      <c r="B107" s="126" t="s">
        <v>191</v>
      </c>
      <c r="C107" s="105"/>
      <c r="D107" s="140"/>
      <c r="E107" s="128"/>
      <c r="F107" s="108">
        <f t="shared" si="23"/>
        <v>0</v>
      </c>
      <c r="G107" s="141"/>
      <c r="H107" s="129"/>
      <c r="I107" s="111"/>
      <c r="J107" s="112"/>
      <c r="K107" s="113" t="str">
        <f t="shared" si="18"/>
        <v/>
      </c>
    </row>
    <row r="108" spans="2:11" x14ac:dyDescent="0.25">
      <c r="B108" s="104" t="s">
        <v>192</v>
      </c>
      <c r="C108" s="105"/>
      <c r="D108" s="143">
        <f>'Regulatory Charges'!D14</f>
        <v>8.6999999999999994E-2</v>
      </c>
      <c r="E108" s="145">
        <f>C76*'Regulatory Charges'!E14</f>
        <v>1260</v>
      </c>
      <c r="F108" s="108">
        <f t="shared" si="23"/>
        <v>109.61999999999999</v>
      </c>
      <c r="G108" s="146">
        <f t="shared" ref="G108:H110" si="24">D108</f>
        <v>8.6999999999999994E-2</v>
      </c>
      <c r="H108" s="147">
        <f t="shared" si="24"/>
        <v>1260</v>
      </c>
      <c r="I108" s="111">
        <f>H108*G108</f>
        <v>109.61999999999999</v>
      </c>
      <c r="J108" s="112">
        <f>I108-F108</f>
        <v>0</v>
      </c>
      <c r="K108" s="113">
        <f t="shared" si="18"/>
        <v>0</v>
      </c>
    </row>
    <row r="109" spans="2:11" x14ac:dyDescent="0.25">
      <c r="B109" s="104" t="s">
        <v>193</v>
      </c>
      <c r="C109" s="105"/>
      <c r="D109" s="143">
        <f>'Regulatory Charges'!D15</f>
        <v>0.122</v>
      </c>
      <c r="E109" s="145">
        <f>C76*'Regulatory Charges'!E15</f>
        <v>360</v>
      </c>
      <c r="F109" s="108">
        <f t="shared" si="23"/>
        <v>43.92</v>
      </c>
      <c r="G109" s="146">
        <f t="shared" si="24"/>
        <v>0.122</v>
      </c>
      <c r="H109" s="147">
        <f t="shared" si="24"/>
        <v>360</v>
      </c>
      <c r="I109" s="111">
        <f>H109*G109</f>
        <v>43.92</v>
      </c>
      <c r="J109" s="112">
        <f>I109-F109</f>
        <v>0</v>
      </c>
      <c r="K109" s="113">
        <f t="shared" si="18"/>
        <v>0</v>
      </c>
    </row>
    <row r="110" spans="2:11" x14ac:dyDescent="0.25">
      <c r="B110" s="97" t="s">
        <v>194</v>
      </c>
      <c r="C110" s="105"/>
      <c r="D110" s="143">
        <f>'Regulatory Charges'!D16</f>
        <v>0.182</v>
      </c>
      <c r="E110" s="145">
        <f>C76*'Regulatory Charges'!E16</f>
        <v>380</v>
      </c>
      <c r="F110" s="108">
        <f t="shared" si="23"/>
        <v>69.16</v>
      </c>
      <c r="G110" s="146">
        <f t="shared" si="24"/>
        <v>0.182</v>
      </c>
      <c r="H110" s="147">
        <f t="shared" si="24"/>
        <v>380</v>
      </c>
      <c r="I110" s="111">
        <f>H110*G110</f>
        <v>69.16</v>
      </c>
      <c r="J110" s="112">
        <f>I110-F110</f>
        <v>0</v>
      </c>
      <c r="K110" s="113">
        <f t="shared" si="18"/>
        <v>0</v>
      </c>
    </row>
    <row r="111" spans="2:11" x14ac:dyDescent="0.25">
      <c r="B111" s="104" t="s">
        <v>195</v>
      </c>
      <c r="C111" s="105"/>
      <c r="D111" s="148"/>
      <c r="E111" s="145"/>
      <c r="F111" s="108">
        <f t="shared" si="23"/>
        <v>0</v>
      </c>
      <c r="G111" s="149"/>
      <c r="H111" s="147"/>
      <c r="I111" s="111">
        <f>H111*G111</f>
        <v>0</v>
      </c>
      <c r="J111" s="112">
        <f>I111-F111</f>
        <v>0</v>
      </c>
      <c r="K111" s="113" t="str">
        <f t="shared" si="18"/>
        <v/>
      </c>
    </row>
    <row r="112" spans="2:11" ht="15.75" thickBot="1" x14ac:dyDescent="0.3">
      <c r="B112" s="104" t="s">
        <v>196</v>
      </c>
      <c r="C112" s="105"/>
      <c r="D112" s="148"/>
      <c r="E112" s="145"/>
      <c r="F112" s="108">
        <f t="shared" si="23"/>
        <v>0</v>
      </c>
      <c r="G112" s="149"/>
      <c r="H112" s="147"/>
      <c r="I112" s="111">
        <f>H112*G112</f>
        <v>0</v>
      </c>
      <c r="J112" s="112">
        <f>I112-F112</f>
        <v>0</v>
      </c>
      <c r="K112" s="113" t="str">
        <f t="shared" si="18"/>
        <v/>
      </c>
    </row>
    <row r="113" spans="2:11" ht="15.75" thickBot="1" x14ac:dyDescent="0.3">
      <c r="B113" s="150"/>
      <c r="C113" s="151"/>
      <c r="D113" s="152"/>
      <c r="E113" s="153"/>
      <c r="F113" s="154"/>
      <c r="G113" s="152"/>
      <c r="H113" s="155"/>
      <c r="I113" s="154"/>
      <c r="J113" s="156"/>
      <c r="K113" s="157"/>
    </row>
    <row r="114" spans="2:11" x14ac:dyDescent="0.25">
      <c r="B114" s="158" t="s">
        <v>197</v>
      </c>
      <c r="C114" s="104"/>
      <c r="D114" s="159"/>
      <c r="E114" s="160"/>
      <c r="F114" s="161">
        <f>SUM(F104:F110,F103)</f>
        <v>412.18366999999995</v>
      </c>
      <c r="G114" s="162"/>
      <c r="H114" s="162"/>
      <c r="I114" s="161">
        <f>SUM(I104:I110,I103)</f>
        <v>399.81376986120802</v>
      </c>
      <c r="J114" s="163">
        <f>I114-F114</f>
        <v>-12.369900138791934</v>
      </c>
      <c r="K114" s="113">
        <f>IFERROR(J114/F114,"")</f>
        <v>-3.0010650685874905E-2</v>
      </c>
    </row>
    <row r="115" spans="2:11" x14ac:dyDescent="0.25">
      <c r="B115" s="164" t="s">
        <v>198</v>
      </c>
      <c r="C115" s="104"/>
      <c r="D115" s="159">
        <v>0.13</v>
      </c>
      <c r="E115" s="139"/>
      <c r="F115" s="165">
        <f>F114*D115</f>
        <v>53.583877099999995</v>
      </c>
      <c r="G115" s="166">
        <v>0.13</v>
      </c>
      <c r="H115" s="166"/>
      <c r="I115" s="165">
        <f>I114*G115</f>
        <v>51.975790081957044</v>
      </c>
      <c r="J115" s="112">
        <f>I115-F115</f>
        <v>-1.6080870180429514</v>
      </c>
      <c r="K115" s="113">
        <f>IFERROR(J115/F115,"")</f>
        <v>-3.0010650685874905E-2</v>
      </c>
    </row>
    <row r="116" spans="2:11" x14ac:dyDescent="0.25">
      <c r="B116" s="164" t="s">
        <v>199</v>
      </c>
      <c r="C116" s="104"/>
      <c r="D116" s="167">
        <f>'Regulatory Charges'!D24</f>
        <v>0.193</v>
      </c>
      <c r="E116" s="139"/>
      <c r="F116" s="165">
        <f>-D116*F114</f>
        <v>-79.551448309999998</v>
      </c>
      <c r="G116" s="167">
        <f>'Regulatory Charges'!D24</f>
        <v>0.193</v>
      </c>
      <c r="H116" s="177"/>
      <c r="I116" s="165">
        <f>-G116*I114</f>
        <v>-77.16405758321315</v>
      </c>
      <c r="J116" s="112">
        <f>I116-F116</f>
        <v>2.3873907267868475</v>
      </c>
      <c r="K116" s="113">
        <f>IFERROR(J116/F116,"")</f>
        <v>-3.0010650685874954E-2</v>
      </c>
    </row>
    <row r="117" spans="2:11" ht="15.75" thickBot="1" x14ac:dyDescent="0.3">
      <c r="B117" s="258" t="s">
        <v>200</v>
      </c>
      <c r="C117" s="258"/>
      <c r="D117" s="168"/>
      <c r="E117" s="169"/>
      <c r="F117" s="170">
        <f>F114+F115+F116</f>
        <v>386.21609878999993</v>
      </c>
      <c r="G117" s="171"/>
      <c r="H117" s="171"/>
      <c r="I117" s="172">
        <f>I114+I115+I116</f>
        <v>374.62550235995189</v>
      </c>
      <c r="J117" s="173">
        <f>I117-F117</f>
        <v>-11.590596430048038</v>
      </c>
      <c r="K117" s="113">
        <f>IFERROR(J117/F117,"")</f>
        <v>-3.0010650685874895E-2</v>
      </c>
    </row>
    <row r="118" spans="2:11" ht="15.75" thickBot="1" x14ac:dyDescent="0.3">
      <c r="B118" s="150"/>
      <c r="C118" s="151"/>
      <c r="D118" s="152"/>
      <c r="E118" s="153"/>
      <c r="F118" s="154"/>
      <c r="G118" s="152"/>
      <c r="H118" s="155"/>
      <c r="I118" s="154"/>
      <c r="J118" s="156"/>
      <c r="K118" s="157"/>
    </row>
    <row r="120" spans="2:11" x14ac:dyDescent="0.25">
      <c r="B120" s="87" t="s">
        <v>154</v>
      </c>
      <c r="C120" s="259" t="s">
        <v>222</v>
      </c>
      <c r="D120" s="259"/>
      <c r="E120" s="259"/>
      <c r="F120" s="259"/>
      <c r="G120" s="259"/>
      <c r="H120" s="259"/>
      <c r="I120" s="88"/>
      <c r="J120" s="88"/>
      <c r="K120" s="88"/>
    </row>
    <row r="121" spans="2:11" x14ac:dyDescent="0.25">
      <c r="B121" s="87" t="s">
        <v>155</v>
      </c>
      <c r="C121" s="260" t="s">
        <v>223</v>
      </c>
      <c r="D121" s="260"/>
      <c r="E121" s="260"/>
      <c r="F121" s="89"/>
      <c r="G121" s="89"/>
      <c r="H121" s="88"/>
      <c r="I121" s="88"/>
      <c r="J121" s="88"/>
      <c r="K121" s="88"/>
    </row>
    <row r="122" spans="2:11" ht="15.75" x14ac:dyDescent="0.25">
      <c r="B122" s="87" t="s">
        <v>156</v>
      </c>
      <c r="C122" s="90">
        <f>I4</f>
        <v>225000</v>
      </c>
      <c r="D122" s="91" t="s">
        <v>157</v>
      </c>
      <c r="E122" s="88"/>
      <c r="F122" s="88"/>
      <c r="G122" s="88"/>
      <c r="H122" s="92"/>
      <c r="I122" s="92"/>
      <c r="J122" s="92"/>
      <c r="K122" s="92"/>
    </row>
    <row r="123" spans="2:11" ht="15.75" x14ac:dyDescent="0.25">
      <c r="B123" s="87" t="s">
        <v>203</v>
      </c>
      <c r="C123" s="90">
        <f>L4</f>
        <v>1</v>
      </c>
      <c r="D123" s="91"/>
      <c r="E123" s="88"/>
      <c r="F123" s="88"/>
      <c r="G123" s="88"/>
      <c r="H123" s="92"/>
      <c r="I123" s="92"/>
      <c r="J123" s="92"/>
      <c r="K123" s="92"/>
    </row>
    <row r="124" spans="2:11" ht="15.75" x14ac:dyDescent="0.25">
      <c r="B124" s="87" t="s">
        <v>158</v>
      </c>
      <c r="C124" s="90">
        <f>J4</f>
        <v>500</v>
      </c>
      <c r="D124" s="93" t="s">
        <v>159</v>
      </c>
      <c r="E124" s="94"/>
      <c r="F124" s="95"/>
      <c r="G124" s="95"/>
      <c r="H124" s="95"/>
      <c r="I124" s="88"/>
      <c r="J124" s="88"/>
      <c r="K124" s="88"/>
    </row>
    <row r="125" spans="2:11" x14ac:dyDescent="0.25">
      <c r="B125" s="87" t="s">
        <v>160</v>
      </c>
      <c r="C125" s="96">
        <f>G4</f>
        <v>1.0829</v>
      </c>
      <c r="D125" s="88"/>
      <c r="E125" s="88"/>
      <c r="F125" s="88"/>
      <c r="G125" s="88"/>
      <c r="H125" s="88"/>
      <c r="I125" s="88"/>
      <c r="J125" s="88"/>
      <c r="K125" s="88"/>
    </row>
    <row r="126" spans="2:11" x14ac:dyDescent="0.25">
      <c r="B126" s="87" t="s">
        <v>161</v>
      </c>
      <c r="C126" s="96">
        <f>H4</f>
        <v>1.0872999999999999</v>
      </c>
      <c r="D126" s="88"/>
      <c r="E126" s="88"/>
      <c r="F126" s="88"/>
      <c r="G126" s="88"/>
      <c r="H126" s="88"/>
      <c r="I126" s="88"/>
      <c r="J126" s="88"/>
      <c r="K126" s="88"/>
    </row>
    <row r="127" spans="2:11" x14ac:dyDescent="0.25">
      <c r="B127" s="88"/>
      <c r="C127" s="88"/>
      <c r="D127" s="88"/>
      <c r="E127" s="88"/>
      <c r="F127" s="88"/>
      <c r="G127" s="88"/>
      <c r="H127" s="88"/>
      <c r="I127" s="88"/>
      <c r="J127" s="88"/>
      <c r="K127" s="88"/>
    </row>
    <row r="128" spans="2:11" x14ac:dyDescent="0.25">
      <c r="B128" s="97"/>
      <c r="C128" s="98"/>
      <c r="D128" s="261" t="s">
        <v>162</v>
      </c>
      <c r="E128" s="262"/>
      <c r="F128" s="263"/>
      <c r="G128" s="261" t="s">
        <v>163</v>
      </c>
      <c r="H128" s="262"/>
      <c r="I128" s="263"/>
      <c r="J128" s="261" t="s">
        <v>164</v>
      </c>
      <c r="K128" s="263"/>
    </row>
    <row r="129" spans="2:11" x14ac:dyDescent="0.25">
      <c r="B129" s="97"/>
      <c r="C129" s="264"/>
      <c r="D129" s="99" t="s">
        <v>165</v>
      </c>
      <c r="E129" s="99" t="s">
        <v>166</v>
      </c>
      <c r="F129" s="100" t="s">
        <v>167</v>
      </c>
      <c r="G129" s="99" t="s">
        <v>165</v>
      </c>
      <c r="H129" s="101" t="s">
        <v>166</v>
      </c>
      <c r="I129" s="100" t="s">
        <v>167</v>
      </c>
      <c r="J129" s="266" t="s">
        <v>168</v>
      </c>
      <c r="K129" s="268" t="s">
        <v>169</v>
      </c>
    </row>
    <row r="130" spans="2:11" x14ac:dyDescent="0.25">
      <c r="B130" s="97"/>
      <c r="C130" s="265"/>
      <c r="D130" s="102" t="s">
        <v>170</v>
      </c>
      <c r="E130" s="102"/>
      <c r="F130" s="103" t="s">
        <v>170</v>
      </c>
      <c r="G130" s="102" t="s">
        <v>170</v>
      </c>
      <c r="H130" s="103"/>
      <c r="I130" s="103" t="s">
        <v>170</v>
      </c>
      <c r="J130" s="267"/>
      <c r="K130" s="269"/>
    </row>
    <row r="131" spans="2:11" x14ac:dyDescent="0.25">
      <c r="B131" s="104" t="s">
        <v>171</v>
      </c>
      <c r="C131" s="105"/>
      <c r="D131" s="106">
        <f>'Current Tariff (2024)'!E57</f>
        <v>742.06</v>
      </c>
      <c r="E131" s="174">
        <f>C123</f>
        <v>1</v>
      </c>
      <c r="F131" s="108">
        <f t="shared" ref="F131:F136" si="25">E131*D131</f>
        <v>742.06</v>
      </c>
      <c r="G131" s="109">
        <f>'Proposed Tariff (2025)'!E58</f>
        <v>768.33</v>
      </c>
      <c r="H131" s="175">
        <f>E131</f>
        <v>1</v>
      </c>
      <c r="I131" s="111">
        <f>H131*G131</f>
        <v>768.33</v>
      </c>
      <c r="J131" s="112">
        <f>I131-F131</f>
        <v>26.270000000000095</v>
      </c>
      <c r="K131" s="113">
        <f t="shared" ref="K131:K158" si="26">IFERROR(J131/F131,"")</f>
        <v>3.5401450017518932E-2</v>
      </c>
    </row>
    <row r="132" spans="2:11" x14ac:dyDescent="0.25">
      <c r="B132" s="104" t="s">
        <v>37</v>
      </c>
      <c r="C132" s="105"/>
      <c r="D132" s="114">
        <f>'Current Tariff (2024)'!E59</f>
        <v>3.8450000000000002</v>
      </c>
      <c r="E132" s="145">
        <f>C124</f>
        <v>500</v>
      </c>
      <c r="F132" s="108">
        <f t="shared" si="25"/>
        <v>1922.5</v>
      </c>
      <c r="G132" s="115">
        <f>'Proposed Tariff (2025)'!E59</f>
        <v>3.9811000000000001</v>
      </c>
      <c r="H132" s="175">
        <f>E132</f>
        <v>500</v>
      </c>
      <c r="I132" s="111">
        <f>H132*G132</f>
        <v>1990.55</v>
      </c>
      <c r="J132" s="112">
        <f>I132-F132</f>
        <v>68.049999999999955</v>
      </c>
      <c r="K132" s="113">
        <f t="shared" si="26"/>
        <v>3.5396618985695683E-2</v>
      </c>
    </row>
    <row r="133" spans="2:11" x14ac:dyDescent="0.25">
      <c r="B133" s="104"/>
      <c r="C133" s="105"/>
      <c r="D133" s="106"/>
      <c r="E133" s="107"/>
      <c r="F133" s="108">
        <f t="shared" si="25"/>
        <v>0</v>
      </c>
      <c r="G133" s="115"/>
      <c r="H133" s="110"/>
      <c r="I133" s="111">
        <v>0</v>
      </c>
      <c r="J133" s="112"/>
      <c r="K133" s="113" t="str">
        <f t="shared" si="26"/>
        <v/>
      </c>
    </row>
    <row r="134" spans="2:11" x14ac:dyDescent="0.25">
      <c r="B134" s="104" t="s">
        <v>172</v>
      </c>
      <c r="C134" s="105"/>
      <c r="D134" s="106"/>
      <c r="E134" s="174"/>
      <c r="F134" s="108">
        <f t="shared" si="25"/>
        <v>0</v>
      </c>
      <c r="G134" s="106"/>
      <c r="H134" s="176"/>
      <c r="I134" s="111"/>
      <c r="J134" s="112">
        <f t="shared" ref="J134:J144" si="27">I134-F134</f>
        <v>0</v>
      </c>
      <c r="K134" s="113" t="str">
        <f t="shared" si="26"/>
        <v/>
      </c>
    </row>
    <row r="135" spans="2:11" x14ac:dyDescent="0.25">
      <c r="B135" s="104" t="s">
        <v>173</v>
      </c>
      <c r="C135" s="105"/>
      <c r="D135" s="106"/>
      <c r="E135" s="174">
        <f>C123</f>
        <v>1</v>
      </c>
      <c r="F135" s="108">
        <f t="shared" si="25"/>
        <v>0</v>
      </c>
      <c r="G135" s="109">
        <f>'Proposed Tariff (2025)'!E70+'Proposed Tariff (2025)'!E71</f>
        <v>4.5000000000000005E-3</v>
      </c>
      <c r="H135" s="175">
        <f>E135</f>
        <v>1</v>
      </c>
      <c r="I135" s="111">
        <f>H135*G135</f>
        <v>4.5000000000000005E-3</v>
      </c>
      <c r="J135" s="112">
        <f t="shared" si="27"/>
        <v>4.5000000000000005E-3</v>
      </c>
      <c r="K135" s="113" t="str">
        <f t="shared" si="26"/>
        <v/>
      </c>
    </row>
    <row r="136" spans="2:11" x14ac:dyDescent="0.25">
      <c r="B136" s="104" t="s">
        <v>174</v>
      </c>
      <c r="C136" s="105"/>
      <c r="D136" s="114">
        <f>'Current Tariff (2024)'!E62</f>
        <v>-3.95E-2</v>
      </c>
      <c r="E136" s="145">
        <f>C124</f>
        <v>500</v>
      </c>
      <c r="F136" s="108">
        <f t="shared" si="25"/>
        <v>-19.75</v>
      </c>
      <c r="G136" s="115">
        <f>'Proposed Tariff (2025)'!E61+'Proposed Tariff (2025)'!E64</f>
        <v>-3.1070048212888439</v>
      </c>
      <c r="H136" s="175">
        <f>E136</f>
        <v>500</v>
      </c>
      <c r="I136" s="111">
        <f>H136*G136</f>
        <v>-1553.5024106444221</v>
      </c>
      <c r="J136" s="112">
        <f t="shared" si="27"/>
        <v>-1533.7524106444221</v>
      </c>
      <c r="K136" s="113">
        <f t="shared" si="26"/>
        <v>77.658349906046681</v>
      </c>
    </row>
    <row r="137" spans="2:11" x14ac:dyDescent="0.25">
      <c r="B137" s="117" t="s">
        <v>175</v>
      </c>
      <c r="C137" s="118"/>
      <c r="D137" s="119"/>
      <c r="E137" s="120"/>
      <c r="F137" s="121">
        <f>SUM(F131:F136)</f>
        <v>2644.81</v>
      </c>
      <c r="G137" s="122"/>
      <c r="H137" s="123"/>
      <c r="I137" s="124">
        <f>SUM(I131:I136)</f>
        <v>1205.382089355578</v>
      </c>
      <c r="J137" s="125">
        <f t="shared" si="27"/>
        <v>-1439.4279106444219</v>
      </c>
      <c r="K137" s="113">
        <f t="shared" si="26"/>
        <v>-0.54424624477539862</v>
      </c>
    </row>
    <row r="138" spans="2:11" ht="25.5" x14ac:dyDescent="0.25">
      <c r="B138" s="126" t="s">
        <v>176</v>
      </c>
      <c r="C138" s="105"/>
      <c r="D138" s="127">
        <f>'Regulatory Charges'!D64</f>
        <v>0</v>
      </c>
      <c r="E138" s="128"/>
      <c r="F138" s="108">
        <f t="shared" ref="F138:F145" si="28">E138*D138</f>
        <v>0</v>
      </c>
      <c r="G138" s="115">
        <f>'Regulatory Charges'!D64</f>
        <v>0</v>
      </c>
      <c r="H138" s="128"/>
      <c r="I138" s="111">
        <f t="shared" ref="I138:I145" si="29">H138*G138</f>
        <v>0</v>
      </c>
      <c r="J138" s="112">
        <f t="shared" si="27"/>
        <v>0</v>
      </c>
      <c r="K138" s="113" t="str">
        <f t="shared" si="26"/>
        <v/>
      </c>
    </row>
    <row r="139" spans="2:11" ht="25.5" x14ac:dyDescent="0.25">
      <c r="B139" s="126" t="s">
        <v>177</v>
      </c>
      <c r="C139" s="105"/>
      <c r="D139" s="127">
        <f>'Current Tariff (2024)'!E61</f>
        <v>1.7434000000000001</v>
      </c>
      <c r="E139" s="130">
        <f>C124</f>
        <v>500</v>
      </c>
      <c r="F139" s="108">
        <f t="shared" si="28"/>
        <v>871.7</v>
      </c>
      <c r="G139" s="115">
        <f>'Proposed Tariff (2025)'!E63</f>
        <v>0.17878120566211478</v>
      </c>
      <c r="H139" s="131">
        <f>C124</f>
        <v>500</v>
      </c>
      <c r="I139" s="111">
        <f t="shared" si="29"/>
        <v>89.390602831057393</v>
      </c>
      <c r="J139" s="112">
        <f t="shared" si="27"/>
        <v>-782.30939716894261</v>
      </c>
      <c r="K139" s="113">
        <f t="shared" si="26"/>
        <v>-0.89745256070774648</v>
      </c>
    </row>
    <row r="140" spans="2:11" x14ac:dyDescent="0.25">
      <c r="B140" s="126" t="s">
        <v>178</v>
      </c>
      <c r="C140" s="105"/>
      <c r="D140" s="127">
        <f>'Current Tariff (2024)'!E60</f>
        <v>-7.1300000000000002E-2</v>
      </c>
      <c r="E140" s="130">
        <f>C124</f>
        <v>500</v>
      </c>
      <c r="F140" s="108">
        <f t="shared" si="28"/>
        <v>-35.65</v>
      </c>
      <c r="G140" s="115">
        <f>'Proposed Tariff (2025)'!E60</f>
        <v>7.1779547305468205E-2</v>
      </c>
      <c r="H140" s="131">
        <f>C124</f>
        <v>500</v>
      </c>
      <c r="I140" s="111">
        <f t="shared" si="29"/>
        <v>35.8897736527341</v>
      </c>
      <c r="J140" s="112">
        <f t="shared" si="27"/>
        <v>71.539773652734098</v>
      </c>
      <c r="K140" s="113">
        <f t="shared" si="26"/>
        <v>-2.006725768660143</v>
      </c>
    </row>
    <row r="141" spans="2:11" x14ac:dyDescent="0.25">
      <c r="B141" s="126" t="s">
        <v>179</v>
      </c>
      <c r="C141" s="105"/>
      <c r="D141" s="127"/>
      <c r="E141" s="130"/>
      <c r="F141" s="108">
        <f t="shared" si="28"/>
        <v>0</v>
      </c>
      <c r="G141" s="115">
        <f>'Proposed Tariff (2025)'!E62</f>
        <v>-2.1177923058923891E-2</v>
      </c>
      <c r="H141" s="131">
        <f>C122</f>
        <v>225000</v>
      </c>
      <c r="I141" s="111">
        <f t="shared" si="29"/>
        <v>-4765.0326882578756</v>
      </c>
      <c r="J141" s="112">
        <f t="shared" si="27"/>
        <v>-4765.0326882578756</v>
      </c>
      <c r="K141" s="113" t="str">
        <f t="shared" si="26"/>
        <v/>
      </c>
    </row>
    <row r="142" spans="2:11" x14ac:dyDescent="0.25">
      <c r="B142" s="104" t="s">
        <v>180</v>
      </c>
      <c r="C142" s="105"/>
      <c r="D142" s="127"/>
      <c r="E142" s="130"/>
      <c r="F142" s="108">
        <f t="shared" si="28"/>
        <v>0</v>
      </c>
      <c r="G142" s="115"/>
      <c r="H142" s="131"/>
      <c r="I142" s="111">
        <f t="shared" si="29"/>
        <v>0</v>
      </c>
      <c r="J142" s="112">
        <f t="shared" si="27"/>
        <v>0</v>
      </c>
      <c r="K142" s="113" t="str">
        <f t="shared" si="26"/>
        <v/>
      </c>
    </row>
    <row r="143" spans="2:11" ht="25.5" x14ac:dyDescent="0.25">
      <c r="B143" s="126" t="s">
        <v>181</v>
      </c>
      <c r="C143" s="105"/>
      <c r="D143" s="106"/>
      <c r="E143" s="174">
        <f>C123</f>
        <v>1</v>
      </c>
      <c r="F143" s="108">
        <f t="shared" si="28"/>
        <v>0</v>
      </c>
      <c r="G143" s="109"/>
      <c r="H143" s="176">
        <f>C123</f>
        <v>1</v>
      </c>
      <c r="I143" s="111">
        <f t="shared" si="29"/>
        <v>0</v>
      </c>
      <c r="J143" s="112">
        <f t="shared" si="27"/>
        <v>0</v>
      </c>
      <c r="K143" s="113" t="str">
        <f t="shared" si="26"/>
        <v/>
      </c>
    </row>
    <row r="144" spans="2:11" x14ac:dyDescent="0.25">
      <c r="B144" s="104" t="s">
        <v>182</v>
      </c>
      <c r="C144" s="105"/>
      <c r="D144" s="106"/>
      <c r="E144" s="174">
        <f>C123</f>
        <v>1</v>
      </c>
      <c r="F144" s="108">
        <f t="shared" si="28"/>
        <v>0</v>
      </c>
      <c r="G144" s="109"/>
      <c r="H144" s="176">
        <f>C123</f>
        <v>1</v>
      </c>
      <c r="I144" s="111">
        <f t="shared" si="29"/>
        <v>0</v>
      </c>
      <c r="J144" s="112">
        <f t="shared" si="27"/>
        <v>0</v>
      </c>
      <c r="K144" s="113" t="str">
        <f t="shared" si="26"/>
        <v/>
      </c>
    </row>
    <row r="145" spans="2:11" x14ac:dyDescent="0.25">
      <c r="B145" s="104" t="s">
        <v>183</v>
      </c>
      <c r="C145" s="105"/>
      <c r="D145" s="127"/>
      <c r="E145" s="130">
        <f>C122</f>
        <v>225000</v>
      </c>
      <c r="F145" s="108">
        <f t="shared" si="28"/>
        <v>0</v>
      </c>
      <c r="G145" s="115"/>
      <c r="H145" s="131">
        <f>C122</f>
        <v>225000</v>
      </c>
      <c r="I145" s="111">
        <f t="shared" si="29"/>
        <v>0</v>
      </c>
      <c r="J145" s="112">
        <f t="shared" ref="J145:J152" si="30">I145-F145</f>
        <v>0</v>
      </c>
      <c r="K145" s="113" t="str">
        <f t="shared" si="26"/>
        <v/>
      </c>
    </row>
    <row r="146" spans="2:11" ht="38.25" x14ac:dyDescent="0.25">
      <c r="B146" s="132" t="s">
        <v>184</v>
      </c>
      <c r="C146" s="133"/>
      <c r="D146" s="134"/>
      <c r="E146" s="135"/>
      <c r="F146" s="136">
        <f>SUM(F137:F145)</f>
        <v>3480.86</v>
      </c>
      <c r="G146" s="137"/>
      <c r="H146" s="123"/>
      <c r="I146" s="138">
        <f>SUM(I137:I145)</f>
        <v>-3434.3702224185063</v>
      </c>
      <c r="J146" s="125">
        <f t="shared" si="30"/>
        <v>-6915.2302224185059</v>
      </c>
      <c r="K146" s="113">
        <f t="shared" si="26"/>
        <v>-1.9866441690899679</v>
      </c>
    </row>
    <row r="147" spans="2:11" x14ac:dyDescent="0.25">
      <c r="B147" s="139" t="s">
        <v>185</v>
      </c>
      <c r="C147" s="105"/>
      <c r="D147" s="140">
        <f>'Current Tariff (2024)'!E63</f>
        <v>4.1147</v>
      </c>
      <c r="E147" s="128">
        <f>C124</f>
        <v>500</v>
      </c>
      <c r="F147" s="108">
        <f>E147*D147</f>
        <v>2057.35</v>
      </c>
      <c r="G147" s="141">
        <f>'Proposed Tariff (2025)'!E65</f>
        <v>3.5191559742224481</v>
      </c>
      <c r="H147" s="129">
        <f>C124</f>
        <v>500</v>
      </c>
      <c r="I147" s="111">
        <f>H147*G147</f>
        <v>1759.577987111224</v>
      </c>
      <c r="J147" s="112">
        <f t="shared" si="30"/>
        <v>-297.77201288877586</v>
      </c>
      <c r="K147" s="113">
        <f t="shared" si="26"/>
        <v>-0.14473570996124913</v>
      </c>
    </row>
    <row r="148" spans="2:11" ht="38.25" x14ac:dyDescent="0.25">
      <c r="B148" s="142" t="s">
        <v>186</v>
      </c>
      <c r="C148" s="105"/>
      <c r="D148" s="140">
        <f>'Current Tariff (2024)'!E64</f>
        <v>3.0794000000000001</v>
      </c>
      <c r="E148" s="128">
        <f>C124</f>
        <v>500</v>
      </c>
      <c r="F148" s="108">
        <f>E148*D148</f>
        <v>1539.7</v>
      </c>
      <c r="G148" s="141">
        <f>'Proposed Tariff (2025)'!E66</f>
        <v>2.6105222686244689</v>
      </c>
      <c r="H148" s="129">
        <f>C124</f>
        <v>500</v>
      </c>
      <c r="I148" s="111">
        <f>H148*G148</f>
        <v>1305.2611343122344</v>
      </c>
      <c r="J148" s="112">
        <f t="shared" si="30"/>
        <v>-234.43886568776566</v>
      </c>
      <c r="K148" s="113">
        <f t="shared" si="26"/>
        <v>-0.15226269123060704</v>
      </c>
    </row>
    <row r="149" spans="2:11" ht="25.5" x14ac:dyDescent="0.25">
      <c r="B149" s="132" t="s">
        <v>187</v>
      </c>
      <c r="C149" s="118"/>
      <c r="D149" s="134"/>
      <c r="E149" s="135"/>
      <c r="F149" s="136">
        <f>SUM(F146:F148)</f>
        <v>7077.91</v>
      </c>
      <c r="G149" s="137"/>
      <c r="H149" s="123"/>
      <c r="I149" s="138">
        <f>SUM(I146:I148)</f>
        <v>-369.53110099504784</v>
      </c>
      <c r="J149" s="125">
        <f t="shared" si="30"/>
        <v>-7447.4411009950472</v>
      </c>
      <c r="K149" s="113">
        <f t="shared" si="26"/>
        <v>-1.0522090703322093</v>
      </c>
    </row>
    <row r="150" spans="2:11" ht="25.5" x14ac:dyDescent="0.25">
      <c r="B150" s="126" t="s">
        <v>188</v>
      </c>
      <c r="C150" s="105"/>
      <c r="D150" s="143">
        <f>'Regulatory Charges'!D6+'Regulatory Charges'!D7</f>
        <v>4.5000000000000005E-3</v>
      </c>
      <c r="E150" s="128">
        <f>C122*C125</f>
        <v>243652.5</v>
      </c>
      <c r="F150" s="108">
        <f t="shared" ref="F150:F158" si="31">E150*D150</f>
        <v>1096.4362500000002</v>
      </c>
      <c r="G150" s="115">
        <f>'Regulatory Charges'!E6+'Regulatory Charges'!E7</f>
        <v>4.5000000000000005E-3</v>
      </c>
      <c r="H150" s="129">
        <f>C122*C126</f>
        <v>244642.49999999997</v>
      </c>
      <c r="I150" s="111">
        <f>H150*G150</f>
        <v>1100.8912499999999</v>
      </c>
      <c r="J150" s="112">
        <f t="shared" si="30"/>
        <v>4.4549999999996999</v>
      </c>
      <c r="K150" s="113">
        <f t="shared" si="26"/>
        <v>4.0631637270289985E-3</v>
      </c>
    </row>
    <row r="151" spans="2:11" ht="25.5" x14ac:dyDescent="0.25">
      <c r="B151" s="126" t="s">
        <v>189</v>
      </c>
      <c r="C151" s="105"/>
      <c r="D151" s="143">
        <f>'Regulatory Charges'!D8</f>
        <v>1.4E-3</v>
      </c>
      <c r="E151" s="128">
        <f>C122*C125</f>
        <v>243652.5</v>
      </c>
      <c r="F151" s="108">
        <f t="shared" si="31"/>
        <v>341.11349999999999</v>
      </c>
      <c r="G151" s="115">
        <f>'Regulatory Charges'!E8</f>
        <v>1.4E-3</v>
      </c>
      <c r="H151" s="129">
        <f>C122*C126</f>
        <v>244642.49999999997</v>
      </c>
      <c r="I151" s="111">
        <f>H151*G151</f>
        <v>342.49949999999995</v>
      </c>
      <c r="J151" s="112">
        <f t="shared" si="30"/>
        <v>1.3859999999999673</v>
      </c>
      <c r="K151" s="113">
        <f t="shared" si="26"/>
        <v>4.0631637270291772E-3</v>
      </c>
    </row>
    <row r="152" spans="2:11" x14ac:dyDescent="0.25">
      <c r="B152" s="104" t="s">
        <v>190</v>
      </c>
      <c r="C152" s="105"/>
      <c r="D152" s="144">
        <f>'Regulatory Charges'!D9</f>
        <v>0.25</v>
      </c>
      <c r="E152" s="174">
        <f>C123</f>
        <v>1</v>
      </c>
      <c r="F152" s="108">
        <f t="shared" si="31"/>
        <v>0.25</v>
      </c>
      <c r="G152" s="109">
        <f>'Regulatory Charges'!E9</f>
        <v>0.25</v>
      </c>
      <c r="H152" s="175">
        <f>C123</f>
        <v>1</v>
      </c>
      <c r="I152" s="111">
        <f>H152*G152</f>
        <v>0.25</v>
      </c>
      <c r="J152" s="112">
        <f t="shared" si="30"/>
        <v>0</v>
      </c>
      <c r="K152" s="113">
        <f t="shared" si="26"/>
        <v>0</v>
      </c>
    </row>
    <row r="153" spans="2:11" ht="38.25" x14ac:dyDescent="0.25">
      <c r="B153" s="126" t="s">
        <v>191</v>
      </c>
      <c r="C153" s="105"/>
      <c r="D153" s="140"/>
      <c r="E153" s="128"/>
      <c r="F153" s="108">
        <f t="shared" si="31"/>
        <v>0</v>
      </c>
      <c r="G153" s="141"/>
      <c r="H153" s="129"/>
      <c r="I153" s="111"/>
      <c r="J153" s="112"/>
      <c r="K153" s="113" t="str">
        <f t="shared" si="26"/>
        <v/>
      </c>
    </row>
    <row r="154" spans="2:11" x14ac:dyDescent="0.25">
      <c r="B154" s="104" t="s">
        <v>192</v>
      </c>
      <c r="C154" s="105"/>
      <c r="D154" s="143">
        <f>'Regulatory Charges'!D60</f>
        <v>0</v>
      </c>
      <c r="E154" s="145">
        <f>C122*'Regulatory Charges'!E60</f>
        <v>0</v>
      </c>
      <c r="F154" s="108">
        <f t="shared" si="31"/>
        <v>0</v>
      </c>
      <c r="G154" s="146">
        <f t="shared" ref="G154:H156" si="32">D154</f>
        <v>0</v>
      </c>
      <c r="H154" s="147">
        <f t="shared" si="32"/>
        <v>0</v>
      </c>
      <c r="I154" s="111">
        <f>H154*G154</f>
        <v>0</v>
      </c>
      <c r="J154" s="112">
        <f>I154-F154</f>
        <v>0</v>
      </c>
      <c r="K154" s="113" t="str">
        <f t="shared" si="26"/>
        <v/>
      </c>
    </row>
    <row r="155" spans="2:11" x14ac:dyDescent="0.25">
      <c r="B155" s="104" t="s">
        <v>193</v>
      </c>
      <c r="C155" s="105"/>
      <c r="D155" s="143">
        <f>'Regulatory Charges'!D61</f>
        <v>0</v>
      </c>
      <c r="E155" s="145">
        <f>C122*'Regulatory Charges'!E61</f>
        <v>0</v>
      </c>
      <c r="F155" s="108">
        <f t="shared" si="31"/>
        <v>0</v>
      </c>
      <c r="G155" s="146">
        <f t="shared" si="32"/>
        <v>0</v>
      </c>
      <c r="H155" s="147">
        <f t="shared" si="32"/>
        <v>0</v>
      </c>
      <c r="I155" s="111">
        <f>H155*G155</f>
        <v>0</v>
      </c>
      <c r="J155" s="112">
        <f>I155-F155</f>
        <v>0</v>
      </c>
      <c r="K155" s="113" t="str">
        <f t="shared" si="26"/>
        <v/>
      </c>
    </row>
    <row r="156" spans="2:11" x14ac:dyDescent="0.25">
      <c r="B156" s="97" t="s">
        <v>194</v>
      </c>
      <c r="C156" s="105"/>
      <c r="D156" s="143">
        <f>'Regulatory Charges'!D62</f>
        <v>0</v>
      </c>
      <c r="E156" s="145">
        <f>C122*'Regulatory Charges'!E62</f>
        <v>0</v>
      </c>
      <c r="F156" s="108">
        <f t="shared" si="31"/>
        <v>0</v>
      </c>
      <c r="G156" s="146">
        <f t="shared" si="32"/>
        <v>0</v>
      </c>
      <c r="H156" s="147">
        <f t="shared" si="32"/>
        <v>0</v>
      </c>
      <c r="I156" s="111">
        <f>H156*G156</f>
        <v>0</v>
      </c>
      <c r="J156" s="112">
        <f>I156-F156</f>
        <v>0</v>
      </c>
      <c r="K156" s="113" t="str">
        <f t="shared" si="26"/>
        <v/>
      </c>
    </row>
    <row r="157" spans="2:11" x14ac:dyDescent="0.25">
      <c r="B157" s="104" t="s">
        <v>195</v>
      </c>
      <c r="C157" s="105"/>
      <c r="D157" s="148"/>
      <c r="E157" s="145"/>
      <c r="F157" s="108">
        <f t="shared" si="31"/>
        <v>0</v>
      </c>
      <c r="G157" s="149"/>
      <c r="H157" s="147"/>
      <c r="I157" s="111">
        <f>H157*G157</f>
        <v>0</v>
      </c>
      <c r="J157" s="112">
        <f>I157-F157</f>
        <v>0</v>
      </c>
      <c r="K157" s="113" t="str">
        <f t="shared" si="26"/>
        <v/>
      </c>
    </row>
    <row r="158" spans="2:11" ht="15.75" thickBot="1" x14ac:dyDescent="0.3">
      <c r="B158" s="104" t="s">
        <v>196</v>
      </c>
      <c r="C158" s="105"/>
      <c r="D158" s="148">
        <f>'Regulatory Charges'!D20</f>
        <v>8.9169999999999999E-2</v>
      </c>
      <c r="E158" s="145">
        <f>C125*C122</f>
        <v>243652.5</v>
      </c>
      <c r="F158" s="108">
        <f t="shared" si="31"/>
        <v>21726.493425000001</v>
      </c>
      <c r="G158" s="149">
        <f>D158</f>
        <v>8.9169999999999999E-2</v>
      </c>
      <c r="H158" s="147">
        <f>C122*C126</f>
        <v>244642.49999999997</v>
      </c>
      <c r="I158" s="111">
        <f>H158*G158</f>
        <v>21814.771724999999</v>
      </c>
      <c r="J158" s="112">
        <f>I158-F158</f>
        <v>88.278299999998126</v>
      </c>
      <c r="K158" s="113">
        <f t="shared" si="26"/>
        <v>4.0631637270291867E-3</v>
      </c>
    </row>
    <row r="159" spans="2:11" ht="15.75" thickBot="1" x14ac:dyDescent="0.3">
      <c r="B159" s="150"/>
      <c r="C159" s="151"/>
      <c r="D159" s="152"/>
      <c r="E159" s="153"/>
      <c r="F159" s="154"/>
      <c r="G159" s="152"/>
      <c r="H159" s="155"/>
      <c r="I159" s="154"/>
      <c r="J159" s="156"/>
      <c r="K159" s="157"/>
    </row>
    <row r="160" spans="2:11" x14ac:dyDescent="0.25">
      <c r="B160" s="158" t="s">
        <v>197</v>
      </c>
      <c r="C160" s="104"/>
      <c r="D160" s="159"/>
      <c r="E160" s="160"/>
      <c r="F160" s="161">
        <f>SUM(F150:F158,F149)</f>
        <v>30242.203174999999</v>
      </c>
      <c r="G160" s="162"/>
      <c r="H160" s="162"/>
      <c r="I160" s="161">
        <f>SUM(I150:I158,I149)</f>
        <v>22888.881374004948</v>
      </c>
      <c r="J160" s="163">
        <f>I160-F160</f>
        <v>-7353.3218009950506</v>
      </c>
      <c r="K160" s="113">
        <f>IFERROR(J160/F160,"")</f>
        <v>-0.24314768862718783</v>
      </c>
    </row>
    <row r="161" spans="2:11" x14ac:dyDescent="0.25">
      <c r="B161" s="164" t="s">
        <v>198</v>
      </c>
      <c r="C161" s="104"/>
      <c r="D161" s="159">
        <v>0.13</v>
      </c>
      <c r="E161" s="139"/>
      <c r="F161" s="165">
        <f>F160*D161</f>
        <v>3931.48641275</v>
      </c>
      <c r="G161" s="166">
        <v>0.13</v>
      </c>
      <c r="H161" s="166"/>
      <c r="I161" s="165">
        <f>I160*G161</f>
        <v>2975.5545786206435</v>
      </c>
      <c r="J161" s="112">
        <f>I161-F161</f>
        <v>-955.9318341293565</v>
      </c>
      <c r="K161" s="113">
        <f>IFERROR(J161/F161,"")</f>
        <v>-0.2431476886271878</v>
      </c>
    </row>
    <row r="162" spans="2:11" x14ac:dyDescent="0.25">
      <c r="B162" s="164" t="s">
        <v>199</v>
      </c>
      <c r="C162" s="104"/>
      <c r="D162" s="167">
        <f>'Regulatory Charges'!D70</f>
        <v>0</v>
      </c>
      <c r="E162" s="139"/>
      <c r="F162" s="165">
        <f>-D162*F160</f>
        <v>0</v>
      </c>
      <c r="G162" s="167">
        <f>'Regulatory Charges'!D70</f>
        <v>0</v>
      </c>
      <c r="H162" s="177"/>
      <c r="I162" s="165">
        <f>-G162*I160</f>
        <v>0</v>
      </c>
      <c r="J162" s="112">
        <f>I162-F162</f>
        <v>0</v>
      </c>
      <c r="K162" s="113" t="str">
        <f>IFERROR(J162/F162,"")</f>
        <v/>
      </c>
    </row>
    <row r="163" spans="2:11" ht="15.75" thickBot="1" x14ac:dyDescent="0.3">
      <c r="B163" s="258" t="s">
        <v>200</v>
      </c>
      <c r="C163" s="258"/>
      <c r="D163" s="168"/>
      <c r="E163" s="169"/>
      <c r="F163" s="170">
        <f>F160+F161+F162</f>
        <v>34173.689587749999</v>
      </c>
      <c r="G163" s="171"/>
      <c r="H163" s="171"/>
      <c r="I163" s="172">
        <f>I160+I161+I162</f>
        <v>25864.43595262559</v>
      </c>
      <c r="J163" s="173">
        <f>I163-F163</f>
        <v>-8309.2536351244089</v>
      </c>
      <c r="K163" s="113">
        <f>IFERROR(J163/F163,"")</f>
        <v>-0.24314768862718786</v>
      </c>
    </row>
    <row r="164" spans="2:11" ht="15.75" thickBot="1" x14ac:dyDescent="0.3">
      <c r="B164" s="150"/>
      <c r="C164" s="151"/>
      <c r="D164" s="152"/>
      <c r="E164" s="153"/>
      <c r="F164" s="154"/>
      <c r="G164" s="152"/>
      <c r="H164" s="155"/>
      <c r="I164" s="154"/>
      <c r="J164" s="156"/>
      <c r="K164" s="157"/>
    </row>
    <row r="166" spans="2:11" x14ac:dyDescent="0.25">
      <c r="B166" s="87" t="s">
        <v>154</v>
      </c>
      <c r="C166" s="259" t="s">
        <v>224</v>
      </c>
      <c r="D166" s="259"/>
      <c r="E166" s="259"/>
      <c r="F166" s="259"/>
      <c r="G166" s="259"/>
      <c r="H166" s="259"/>
      <c r="I166" s="88"/>
      <c r="J166" s="88"/>
      <c r="K166" s="88"/>
    </row>
    <row r="167" spans="2:11" x14ac:dyDescent="0.25">
      <c r="B167" s="87" t="s">
        <v>155</v>
      </c>
      <c r="C167" s="260" t="s">
        <v>202</v>
      </c>
      <c r="D167" s="260"/>
      <c r="E167" s="260"/>
      <c r="F167" s="89"/>
      <c r="G167" s="89"/>
      <c r="H167" s="88"/>
      <c r="I167" s="88"/>
      <c r="J167" s="88"/>
      <c r="K167" s="88"/>
    </row>
    <row r="168" spans="2:11" ht="15.75" x14ac:dyDescent="0.25">
      <c r="B168" s="87" t="s">
        <v>156</v>
      </c>
      <c r="C168" s="90">
        <f>I5</f>
        <v>200</v>
      </c>
      <c r="D168" s="91" t="s">
        <v>157</v>
      </c>
      <c r="E168" s="88"/>
      <c r="F168" s="88"/>
      <c r="G168" s="88"/>
      <c r="H168" s="92"/>
      <c r="I168" s="92"/>
      <c r="J168" s="92"/>
      <c r="K168" s="92"/>
    </row>
    <row r="169" spans="2:11" ht="15.75" x14ac:dyDescent="0.25">
      <c r="B169" s="87" t="s">
        <v>203</v>
      </c>
      <c r="C169" s="90">
        <f>L5</f>
        <v>1</v>
      </c>
      <c r="D169" s="91"/>
      <c r="E169" s="88"/>
      <c r="F169" s="88"/>
      <c r="G169" s="88"/>
      <c r="H169" s="92"/>
      <c r="I169" s="92"/>
      <c r="J169" s="92"/>
      <c r="K169" s="92"/>
    </row>
    <row r="170" spans="2:11" ht="15.75" x14ac:dyDescent="0.25">
      <c r="B170" s="87" t="s">
        <v>158</v>
      </c>
      <c r="C170" s="90">
        <f>J5</f>
        <v>0</v>
      </c>
      <c r="D170" s="93" t="s">
        <v>159</v>
      </c>
      <c r="E170" s="94"/>
      <c r="F170" s="95"/>
      <c r="G170" s="95"/>
      <c r="H170" s="95"/>
      <c r="I170" s="88"/>
      <c r="J170" s="88"/>
      <c r="K170" s="88"/>
    </row>
    <row r="171" spans="2:11" x14ac:dyDescent="0.25">
      <c r="B171" s="87" t="s">
        <v>160</v>
      </c>
      <c r="C171" s="96">
        <f>G5</f>
        <v>1.0829</v>
      </c>
      <c r="D171" s="88"/>
      <c r="E171" s="88"/>
      <c r="F171" s="88"/>
      <c r="G171" s="88"/>
      <c r="H171" s="88"/>
      <c r="I171" s="88"/>
      <c r="J171" s="88"/>
      <c r="K171" s="88"/>
    </row>
    <row r="172" spans="2:11" x14ac:dyDescent="0.25">
      <c r="B172" s="87" t="s">
        <v>161</v>
      </c>
      <c r="C172" s="96">
        <f>H5</f>
        <v>1.0872999999999999</v>
      </c>
      <c r="D172" s="88"/>
      <c r="E172" s="88"/>
      <c r="F172" s="88"/>
      <c r="G172" s="88"/>
      <c r="H172" s="88"/>
      <c r="I172" s="88"/>
      <c r="J172" s="88"/>
      <c r="K172" s="88"/>
    </row>
    <row r="173" spans="2:11" x14ac:dyDescent="0.25">
      <c r="B173" s="88"/>
      <c r="C173" s="88"/>
      <c r="D173" s="88"/>
      <c r="E173" s="88"/>
      <c r="F173" s="88"/>
      <c r="G173" s="88"/>
      <c r="H173" s="88"/>
      <c r="I173" s="88"/>
      <c r="J173" s="88"/>
      <c r="K173" s="88"/>
    </row>
    <row r="174" spans="2:11" x14ac:dyDescent="0.25">
      <c r="B174" s="97"/>
      <c r="C174" s="98"/>
      <c r="D174" s="261" t="s">
        <v>162</v>
      </c>
      <c r="E174" s="262"/>
      <c r="F174" s="263"/>
      <c r="G174" s="261" t="s">
        <v>163</v>
      </c>
      <c r="H174" s="262"/>
      <c r="I174" s="263"/>
      <c r="J174" s="261" t="s">
        <v>164</v>
      </c>
      <c r="K174" s="263"/>
    </row>
    <row r="175" spans="2:11" x14ac:dyDescent="0.25">
      <c r="B175" s="97"/>
      <c r="C175" s="264"/>
      <c r="D175" s="99" t="s">
        <v>165</v>
      </c>
      <c r="E175" s="99" t="s">
        <v>166</v>
      </c>
      <c r="F175" s="100" t="s">
        <v>167</v>
      </c>
      <c r="G175" s="99" t="s">
        <v>165</v>
      </c>
      <c r="H175" s="101" t="s">
        <v>166</v>
      </c>
      <c r="I175" s="100" t="s">
        <v>167</v>
      </c>
      <c r="J175" s="266" t="s">
        <v>168</v>
      </c>
      <c r="K175" s="268" t="s">
        <v>169</v>
      </c>
    </row>
    <row r="176" spans="2:11" x14ac:dyDescent="0.25">
      <c r="B176" s="97"/>
      <c r="C176" s="265"/>
      <c r="D176" s="102" t="s">
        <v>170</v>
      </c>
      <c r="E176" s="102"/>
      <c r="F176" s="103" t="s">
        <v>170</v>
      </c>
      <c r="G176" s="102" t="s">
        <v>170</v>
      </c>
      <c r="H176" s="103"/>
      <c r="I176" s="103" t="s">
        <v>170</v>
      </c>
      <c r="J176" s="267"/>
      <c r="K176" s="269"/>
    </row>
    <row r="177" spans="2:11" x14ac:dyDescent="0.25">
      <c r="B177" s="104" t="s">
        <v>171</v>
      </c>
      <c r="C177" s="105"/>
      <c r="D177" s="106">
        <f>'Current Tariff (2024)'!E87</f>
        <v>82.79</v>
      </c>
      <c r="E177" s="174">
        <f>C169</f>
        <v>1</v>
      </c>
      <c r="F177" s="108">
        <f t="shared" ref="F177:F182" si="33">E177*D177</f>
        <v>82.79</v>
      </c>
      <c r="G177" s="109">
        <f>'Proposed Tariff (2025)'!E89</f>
        <v>97.58</v>
      </c>
      <c r="H177" s="175">
        <f>E177</f>
        <v>1</v>
      </c>
      <c r="I177" s="111">
        <f>H177*G177</f>
        <v>97.58</v>
      </c>
      <c r="J177" s="112">
        <f>I177-F177</f>
        <v>14.789999999999992</v>
      </c>
      <c r="K177" s="113">
        <f t="shared" ref="K177:K204" si="34">IFERROR(J177/F177,"")</f>
        <v>0.17864476386036951</v>
      </c>
    </row>
    <row r="178" spans="2:11" x14ac:dyDescent="0.25">
      <c r="B178" s="104" t="s">
        <v>37</v>
      </c>
      <c r="C178" s="105"/>
      <c r="D178" s="114">
        <f>'Current Tariff (2024)'!E91</f>
        <v>3.8399999999999997E-2</v>
      </c>
      <c r="E178" s="145">
        <f>C168</f>
        <v>200</v>
      </c>
      <c r="F178" s="108">
        <f t="shared" si="33"/>
        <v>7.68</v>
      </c>
      <c r="G178" s="115">
        <f>'Proposed Tariff (2025)'!E93</f>
        <v>4.53E-2</v>
      </c>
      <c r="H178" s="175">
        <f>E178</f>
        <v>200</v>
      </c>
      <c r="I178" s="111">
        <f>H178*G178</f>
        <v>9.06</v>
      </c>
      <c r="J178" s="112">
        <f>I178-F178</f>
        <v>1.3800000000000008</v>
      </c>
      <c r="K178" s="113">
        <f t="shared" si="34"/>
        <v>0.17968750000000011</v>
      </c>
    </row>
    <row r="179" spans="2:11" x14ac:dyDescent="0.25">
      <c r="B179" s="104"/>
      <c r="C179" s="105"/>
      <c r="D179" s="106"/>
      <c r="E179" s="107"/>
      <c r="F179" s="108">
        <f t="shared" si="33"/>
        <v>0</v>
      </c>
      <c r="G179" s="115"/>
      <c r="H179" s="110"/>
      <c r="I179" s="111">
        <v>0</v>
      </c>
      <c r="J179" s="112"/>
      <c r="K179" s="113" t="str">
        <f t="shared" si="34"/>
        <v/>
      </c>
    </row>
    <row r="180" spans="2:11" x14ac:dyDescent="0.25">
      <c r="B180" s="104" t="s">
        <v>172</v>
      </c>
      <c r="C180" s="105"/>
      <c r="D180" s="106"/>
      <c r="E180" s="174">
        <f>C169</f>
        <v>1</v>
      </c>
      <c r="F180" s="108">
        <f t="shared" si="33"/>
        <v>0</v>
      </c>
      <c r="G180" s="106"/>
      <c r="H180" s="176"/>
      <c r="I180" s="111"/>
      <c r="J180" s="112"/>
      <c r="K180" s="113" t="str">
        <f t="shared" si="34"/>
        <v/>
      </c>
    </row>
    <row r="181" spans="2:11" x14ac:dyDescent="0.25">
      <c r="B181" s="104" t="s">
        <v>173</v>
      </c>
      <c r="C181" s="105"/>
      <c r="D181" s="106">
        <f>'Current Tariff (2024)'!E88+'Current Tariff (2024)'!E89</f>
        <v>5.28</v>
      </c>
      <c r="E181" s="174">
        <f>C169</f>
        <v>1</v>
      </c>
      <c r="F181" s="108">
        <f t="shared" si="33"/>
        <v>5.28</v>
      </c>
      <c r="G181" s="109">
        <f>'Proposed Tariff (2025)'!E90+'Proposed Tariff (2025)'!E91</f>
        <v>-0.37254370224493871</v>
      </c>
      <c r="H181" s="175">
        <f>E181</f>
        <v>1</v>
      </c>
      <c r="I181" s="111">
        <f>H181*G181</f>
        <v>-0.37254370224493871</v>
      </c>
      <c r="J181" s="112">
        <f t="shared" ref="J181:J190" si="35">I181-F181</f>
        <v>-5.6525437022449392</v>
      </c>
      <c r="K181" s="113">
        <f t="shared" si="34"/>
        <v>-1.0705575193645718</v>
      </c>
    </row>
    <row r="182" spans="2:11" x14ac:dyDescent="0.25">
      <c r="B182" s="104" t="s">
        <v>174</v>
      </c>
      <c r="C182" s="105"/>
      <c r="D182" s="114"/>
      <c r="E182" s="145">
        <f>C168</f>
        <v>200</v>
      </c>
      <c r="F182" s="108">
        <f t="shared" si="33"/>
        <v>0</v>
      </c>
      <c r="G182" s="115">
        <f>'Proposed Tariff (2025)'!E96</f>
        <v>-1.6893335115518288E-4</v>
      </c>
      <c r="H182" s="175">
        <f>E182</f>
        <v>200</v>
      </c>
      <c r="I182" s="111">
        <f>H182*G182</f>
        <v>-3.3786670231036577E-2</v>
      </c>
      <c r="J182" s="112">
        <f t="shared" si="35"/>
        <v>-3.3786670231036577E-2</v>
      </c>
      <c r="K182" s="113" t="str">
        <f t="shared" si="34"/>
        <v/>
      </c>
    </row>
    <row r="183" spans="2:11" x14ac:dyDescent="0.25">
      <c r="B183" s="117" t="s">
        <v>175</v>
      </c>
      <c r="C183" s="118"/>
      <c r="D183" s="119"/>
      <c r="E183" s="120"/>
      <c r="F183" s="121">
        <f>SUM(F177:F182)</f>
        <v>95.75</v>
      </c>
      <c r="G183" s="122"/>
      <c r="H183" s="123"/>
      <c r="I183" s="124">
        <f>SUM(I177:I182)</f>
        <v>106.23366962752402</v>
      </c>
      <c r="J183" s="125">
        <f t="shared" si="35"/>
        <v>10.483669627524023</v>
      </c>
      <c r="K183" s="113">
        <f t="shared" si="34"/>
        <v>0.10949002221957203</v>
      </c>
    </row>
    <row r="184" spans="2:11" ht="25.5" x14ac:dyDescent="0.25">
      <c r="B184" s="126" t="s">
        <v>176</v>
      </c>
      <c r="C184" s="105"/>
      <c r="D184" s="127">
        <f>'Regulatory Charges'!D18</f>
        <v>0.11135</v>
      </c>
      <c r="E184" s="128">
        <f>C168*(C171-1)</f>
        <v>16.579999999999995</v>
      </c>
      <c r="F184" s="108">
        <f t="shared" ref="F184:F191" si="36">E184*D184</f>
        <v>1.8461829999999995</v>
      </c>
      <c r="G184" s="115">
        <f>'Regulatory Charges'!D18</f>
        <v>0.11135</v>
      </c>
      <c r="H184" s="128">
        <f>C168*(C172-1)</f>
        <v>17.459999999999987</v>
      </c>
      <c r="I184" s="111">
        <f t="shared" ref="I184:I191" si="37">H184*G184</f>
        <v>1.9441709999999985</v>
      </c>
      <c r="J184" s="112">
        <f t="shared" si="35"/>
        <v>9.7987999999999076E-2</v>
      </c>
      <c r="K184" s="113">
        <f t="shared" si="34"/>
        <v>5.3075995174909046E-2</v>
      </c>
    </row>
    <row r="185" spans="2:11" ht="25.5" x14ac:dyDescent="0.25">
      <c r="B185" s="126" t="s">
        <v>177</v>
      </c>
      <c r="C185" s="105"/>
      <c r="D185" s="127">
        <f>'Current Tariff (2024)'!E93</f>
        <v>2.5999999999999999E-3</v>
      </c>
      <c r="E185" s="130">
        <f>C168</f>
        <v>200</v>
      </c>
      <c r="F185" s="108">
        <f t="shared" si="36"/>
        <v>0.52</v>
      </c>
      <c r="G185" s="115">
        <f>'Proposed Tariff (2025)'!E94</f>
        <v>1.8549292047876289E-4</v>
      </c>
      <c r="H185" s="131">
        <f>C168</f>
        <v>200</v>
      </c>
      <c r="I185" s="111">
        <f t="shared" si="37"/>
        <v>3.7098584095752576E-2</v>
      </c>
      <c r="J185" s="112">
        <f t="shared" si="35"/>
        <v>-0.48290141590424746</v>
      </c>
      <c r="K185" s="113">
        <f t="shared" si="34"/>
        <v>-0.92865656904662974</v>
      </c>
    </row>
    <row r="186" spans="2:11" x14ac:dyDescent="0.25">
      <c r="B186" s="126" t="s">
        <v>178</v>
      </c>
      <c r="C186" s="105"/>
      <c r="D186" s="127">
        <f>'Current Tariff (2024)'!E92</f>
        <v>-2.0000000000000001E-4</v>
      </c>
      <c r="E186" s="130">
        <f>C168</f>
        <v>200</v>
      </c>
      <c r="F186" s="108">
        <f t="shared" si="36"/>
        <v>-0.04</v>
      </c>
      <c r="G186" s="115">
        <f>'Proposed Tariff (2025)'!E94</f>
        <v>1.8549292047876289E-4</v>
      </c>
      <c r="H186" s="131">
        <f>C168</f>
        <v>200</v>
      </c>
      <c r="I186" s="111">
        <f t="shared" si="37"/>
        <v>3.7098584095752576E-2</v>
      </c>
      <c r="J186" s="112">
        <f t="shared" si="35"/>
        <v>7.709858409575257E-2</v>
      </c>
      <c r="K186" s="113">
        <f t="shared" si="34"/>
        <v>-1.9274646023938142</v>
      </c>
    </row>
    <row r="187" spans="2:11" x14ac:dyDescent="0.25">
      <c r="B187" s="126" t="s">
        <v>179</v>
      </c>
      <c r="C187" s="105"/>
      <c r="D187" s="127"/>
      <c r="E187" s="130">
        <f>C168</f>
        <v>200</v>
      </c>
      <c r="F187" s="108">
        <f t="shared" si="36"/>
        <v>0</v>
      </c>
      <c r="G187" s="115"/>
      <c r="H187" s="131"/>
      <c r="I187" s="111">
        <f t="shared" si="37"/>
        <v>0</v>
      </c>
      <c r="J187" s="112">
        <f t="shared" si="35"/>
        <v>0</v>
      </c>
      <c r="K187" s="113" t="str">
        <f t="shared" si="34"/>
        <v/>
      </c>
    </row>
    <row r="188" spans="2:11" x14ac:dyDescent="0.25">
      <c r="B188" s="104" t="s">
        <v>180</v>
      </c>
      <c r="C188" s="105"/>
      <c r="D188" s="127"/>
      <c r="E188" s="130">
        <f>C168</f>
        <v>200</v>
      </c>
      <c r="F188" s="108">
        <f t="shared" si="36"/>
        <v>0</v>
      </c>
      <c r="G188" s="115"/>
      <c r="H188" s="131"/>
      <c r="I188" s="111">
        <f t="shared" si="37"/>
        <v>0</v>
      </c>
      <c r="J188" s="112">
        <f t="shared" si="35"/>
        <v>0</v>
      </c>
      <c r="K188" s="113" t="str">
        <f t="shared" si="34"/>
        <v/>
      </c>
    </row>
    <row r="189" spans="2:11" ht="25.5" x14ac:dyDescent="0.25">
      <c r="B189" s="126" t="s">
        <v>181</v>
      </c>
      <c r="C189" s="105"/>
      <c r="D189" s="106">
        <f>'Current Tariff (2024)'!E90</f>
        <v>0.42</v>
      </c>
      <c r="E189" s="174">
        <f>C169</f>
        <v>1</v>
      </c>
      <c r="F189" s="108">
        <f t="shared" si="36"/>
        <v>0.42</v>
      </c>
      <c r="G189" s="109">
        <f>'Proposed Tariff (2025)'!E92</f>
        <v>0.42</v>
      </c>
      <c r="H189" s="176">
        <f>C169</f>
        <v>1</v>
      </c>
      <c r="I189" s="111">
        <f t="shared" si="37"/>
        <v>0.42</v>
      </c>
      <c r="J189" s="112">
        <f t="shared" si="35"/>
        <v>0</v>
      </c>
      <c r="K189" s="113">
        <f t="shared" si="34"/>
        <v>0</v>
      </c>
    </row>
    <row r="190" spans="2:11" x14ac:dyDescent="0.25">
      <c r="B190" s="104" t="s">
        <v>182</v>
      </c>
      <c r="C190" s="105"/>
      <c r="D190" s="106"/>
      <c r="E190" s="174">
        <f>C169</f>
        <v>1</v>
      </c>
      <c r="F190" s="108">
        <f t="shared" si="36"/>
        <v>0</v>
      </c>
      <c r="G190" s="109"/>
      <c r="H190" s="116"/>
      <c r="I190" s="111">
        <f t="shared" si="37"/>
        <v>0</v>
      </c>
      <c r="J190" s="112">
        <f t="shared" si="35"/>
        <v>0</v>
      </c>
      <c r="K190" s="113" t="str">
        <f t="shared" si="34"/>
        <v/>
      </c>
    </row>
    <row r="191" spans="2:11" x14ac:dyDescent="0.25">
      <c r="B191" s="104" t="s">
        <v>183</v>
      </c>
      <c r="C191" s="105"/>
      <c r="D191" s="127"/>
      <c r="E191" s="130">
        <f>C168</f>
        <v>200</v>
      </c>
      <c r="F191" s="108">
        <f t="shared" si="36"/>
        <v>0</v>
      </c>
      <c r="G191" s="115"/>
      <c r="H191" s="131"/>
      <c r="I191" s="111">
        <f t="shared" si="37"/>
        <v>0</v>
      </c>
      <c r="J191" s="112">
        <f t="shared" ref="J191:J198" si="38">I191-F191</f>
        <v>0</v>
      </c>
      <c r="K191" s="113" t="str">
        <f t="shared" si="34"/>
        <v/>
      </c>
    </row>
    <row r="192" spans="2:11" ht="38.25" x14ac:dyDescent="0.25">
      <c r="B192" s="132" t="s">
        <v>184</v>
      </c>
      <c r="C192" s="133"/>
      <c r="D192" s="134"/>
      <c r="E192" s="135"/>
      <c r="F192" s="136">
        <f>SUM(F183:F191)</f>
        <v>98.496182999999988</v>
      </c>
      <c r="G192" s="137"/>
      <c r="H192" s="123"/>
      <c r="I192" s="138">
        <f>SUM(I183:I191)</f>
        <v>108.67203779571554</v>
      </c>
      <c r="J192" s="125">
        <f t="shared" si="38"/>
        <v>10.175854795715551</v>
      </c>
      <c r="K192" s="113">
        <f t="shared" si="34"/>
        <v>0.10331217399272774</v>
      </c>
    </row>
    <row r="193" spans="2:11" x14ac:dyDescent="0.25">
      <c r="B193" s="139" t="s">
        <v>185</v>
      </c>
      <c r="C193" s="105"/>
      <c r="D193" s="140">
        <f>'Current Tariff (2024)'!E94</f>
        <v>1.0800000000000001E-2</v>
      </c>
      <c r="E193" s="128">
        <f>C168*C171</f>
        <v>216.57999999999998</v>
      </c>
      <c r="F193" s="108">
        <f>E193*D193</f>
        <v>2.339064</v>
      </c>
      <c r="G193" s="141">
        <f>'Proposed Tariff (2025)'!E97</f>
        <v>9.2368543620920483E-3</v>
      </c>
      <c r="H193" s="129">
        <f>C168*C172</f>
        <v>217.45999999999998</v>
      </c>
      <c r="I193" s="111">
        <f>H193*G193</f>
        <v>2.0086463495805367</v>
      </c>
      <c r="J193" s="112">
        <f t="shared" si="38"/>
        <v>-0.33041765041946336</v>
      </c>
      <c r="K193" s="113">
        <f t="shared" si="34"/>
        <v>-0.14126062836222666</v>
      </c>
    </row>
    <row r="194" spans="2:11" ht="38.25" x14ac:dyDescent="0.25">
      <c r="B194" s="142" t="s">
        <v>186</v>
      </c>
      <c r="C194" s="105"/>
      <c r="D194" s="140">
        <f>'Current Tariff (2024)'!E95</f>
        <v>8.0999999999999996E-3</v>
      </c>
      <c r="E194" s="128">
        <f>C168*C171</f>
        <v>216.57999999999998</v>
      </c>
      <c r="F194" s="108">
        <f>E194*D194</f>
        <v>1.7542979999999997</v>
      </c>
      <c r="G194" s="141">
        <f>'Proposed Tariff (2025)'!E98</f>
        <v>6.8666713351301237E-3</v>
      </c>
      <c r="H194" s="129">
        <f>C168*C172</f>
        <v>217.45999999999998</v>
      </c>
      <c r="I194" s="111">
        <f>H194*G194</f>
        <v>1.4932263485373967</v>
      </c>
      <c r="J194" s="112">
        <f t="shared" si="38"/>
        <v>-0.26107165146260303</v>
      </c>
      <c r="K194" s="113">
        <f t="shared" si="34"/>
        <v>-0.14881830308340036</v>
      </c>
    </row>
    <row r="195" spans="2:11" ht="25.5" x14ac:dyDescent="0.25">
      <c r="B195" s="132" t="s">
        <v>187</v>
      </c>
      <c r="C195" s="118"/>
      <c r="D195" s="134"/>
      <c r="E195" s="135"/>
      <c r="F195" s="136">
        <f>SUM(F192:F194)</f>
        <v>102.58954499999999</v>
      </c>
      <c r="G195" s="137"/>
      <c r="H195" s="123"/>
      <c r="I195" s="138">
        <f>SUM(I192:I194)</f>
        <v>112.17391049383346</v>
      </c>
      <c r="J195" s="125">
        <f t="shared" si="38"/>
        <v>9.5843654938334737</v>
      </c>
      <c r="K195" s="113">
        <f t="shared" si="34"/>
        <v>9.3424388360758157E-2</v>
      </c>
    </row>
    <row r="196" spans="2:11" ht="25.5" x14ac:dyDescent="0.25">
      <c r="B196" s="126" t="s">
        <v>188</v>
      </c>
      <c r="C196" s="105"/>
      <c r="D196" s="143">
        <f>'Regulatory Charges'!D6+'Regulatory Charges'!D7</f>
        <v>4.5000000000000005E-3</v>
      </c>
      <c r="E196" s="128">
        <f>C168*C171</f>
        <v>216.57999999999998</v>
      </c>
      <c r="F196" s="108">
        <f t="shared" ref="F196:F204" si="39">E196*D196</f>
        <v>0.97461000000000009</v>
      </c>
      <c r="G196" s="115">
        <f>'Regulatory Charges'!E6+'Regulatory Charges'!E7</f>
        <v>4.5000000000000005E-3</v>
      </c>
      <c r="H196" s="129">
        <f>C168*C171</f>
        <v>216.57999999999998</v>
      </c>
      <c r="I196" s="111">
        <f>H196*G196</f>
        <v>0.97461000000000009</v>
      </c>
      <c r="J196" s="112">
        <f t="shared" si="38"/>
        <v>0</v>
      </c>
      <c r="K196" s="113">
        <f t="shared" si="34"/>
        <v>0</v>
      </c>
    </row>
    <row r="197" spans="2:11" ht="25.5" x14ac:dyDescent="0.25">
      <c r="B197" s="126" t="s">
        <v>189</v>
      </c>
      <c r="C197" s="105"/>
      <c r="D197" s="143">
        <f>'Regulatory Charges'!D8</f>
        <v>1.4E-3</v>
      </c>
      <c r="E197" s="128">
        <f>C168*C171</f>
        <v>216.57999999999998</v>
      </c>
      <c r="F197" s="108">
        <f t="shared" si="39"/>
        <v>0.30321199999999998</v>
      </c>
      <c r="G197" s="115">
        <f>'Regulatory Charges'!E8</f>
        <v>1.4E-3</v>
      </c>
      <c r="H197" s="129">
        <f>C168*C171</f>
        <v>216.57999999999998</v>
      </c>
      <c r="I197" s="111">
        <f>H197*G197</f>
        <v>0.30321199999999998</v>
      </c>
      <c r="J197" s="112">
        <f t="shared" si="38"/>
        <v>0</v>
      </c>
      <c r="K197" s="113">
        <f t="shared" si="34"/>
        <v>0</v>
      </c>
    </row>
    <row r="198" spans="2:11" x14ac:dyDescent="0.25">
      <c r="B198" s="104" t="s">
        <v>190</v>
      </c>
      <c r="C198" s="105"/>
      <c r="D198" s="144">
        <f>'Regulatory Charges'!D9</f>
        <v>0.25</v>
      </c>
      <c r="E198" s="174">
        <f>C169</f>
        <v>1</v>
      </c>
      <c r="F198" s="108">
        <f t="shared" si="39"/>
        <v>0.25</v>
      </c>
      <c r="G198" s="109">
        <f>'Regulatory Charges'!E9</f>
        <v>0.25</v>
      </c>
      <c r="H198" s="175">
        <f>C169</f>
        <v>1</v>
      </c>
      <c r="I198" s="111">
        <f>H198*G198</f>
        <v>0.25</v>
      </c>
      <c r="J198" s="112">
        <f t="shared" si="38"/>
        <v>0</v>
      </c>
      <c r="K198" s="113">
        <f t="shared" si="34"/>
        <v>0</v>
      </c>
    </row>
    <row r="199" spans="2:11" ht="38.25" x14ac:dyDescent="0.25">
      <c r="B199" s="126" t="s">
        <v>191</v>
      </c>
      <c r="C199" s="105"/>
      <c r="D199" s="140"/>
      <c r="E199" s="128"/>
      <c r="F199" s="108">
        <f t="shared" si="39"/>
        <v>0</v>
      </c>
      <c r="G199" s="141"/>
      <c r="H199" s="129"/>
      <c r="I199" s="111"/>
      <c r="J199" s="112"/>
      <c r="K199" s="113" t="str">
        <f t="shared" si="34"/>
        <v/>
      </c>
    </row>
    <row r="200" spans="2:11" x14ac:dyDescent="0.25">
      <c r="B200" s="104" t="s">
        <v>192</v>
      </c>
      <c r="C200" s="105"/>
      <c r="D200" s="143">
        <f>'Regulatory Charges'!D14</f>
        <v>8.6999999999999994E-2</v>
      </c>
      <c r="E200" s="145">
        <f>C168*'Regulatory Charges'!E14</f>
        <v>126</v>
      </c>
      <c r="F200" s="108">
        <f t="shared" si="39"/>
        <v>10.962</v>
      </c>
      <c r="G200" s="146">
        <f t="shared" ref="G200:H202" si="40">D200</f>
        <v>8.6999999999999994E-2</v>
      </c>
      <c r="H200" s="147">
        <f t="shared" si="40"/>
        <v>126</v>
      </c>
      <c r="I200" s="111">
        <f>H200*G200</f>
        <v>10.962</v>
      </c>
      <c r="J200" s="112">
        <f>I200-F200</f>
        <v>0</v>
      </c>
      <c r="K200" s="113">
        <f t="shared" si="34"/>
        <v>0</v>
      </c>
    </row>
    <row r="201" spans="2:11" x14ac:dyDescent="0.25">
      <c r="B201" s="104" t="s">
        <v>193</v>
      </c>
      <c r="C201" s="105"/>
      <c r="D201" s="143">
        <f>'Regulatory Charges'!D15</f>
        <v>0.122</v>
      </c>
      <c r="E201" s="145">
        <f>C168*'Regulatory Charges'!E15</f>
        <v>36</v>
      </c>
      <c r="F201" s="108">
        <f t="shared" si="39"/>
        <v>4.3919999999999995</v>
      </c>
      <c r="G201" s="146">
        <f t="shared" si="40"/>
        <v>0.122</v>
      </c>
      <c r="H201" s="147">
        <f t="shared" si="40"/>
        <v>36</v>
      </c>
      <c r="I201" s="111">
        <f>H201*G201</f>
        <v>4.3919999999999995</v>
      </c>
      <c r="J201" s="112">
        <f>I201-F201</f>
        <v>0</v>
      </c>
      <c r="K201" s="113">
        <f t="shared" si="34"/>
        <v>0</v>
      </c>
    </row>
    <row r="202" spans="2:11" x14ac:dyDescent="0.25">
      <c r="B202" s="97" t="s">
        <v>194</v>
      </c>
      <c r="C202" s="105"/>
      <c r="D202" s="143">
        <f>'Regulatory Charges'!D16</f>
        <v>0.182</v>
      </c>
      <c r="E202" s="145">
        <f>C168*'Regulatory Charges'!E16</f>
        <v>38</v>
      </c>
      <c r="F202" s="108">
        <f t="shared" si="39"/>
        <v>6.9159999999999995</v>
      </c>
      <c r="G202" s="146">
        <f t="shared" si="40"/>
        <v>0.182</v>
      </c>
      <c r="H202" s="147">
        <f t="shared" si="40"/>
        <v>38</v>
      </c>
      <c r="I202" s="111">
        <f>H202*G202</f>
        <v>6.9159999999999995</v>
      </c>
      <c r="J202" s="112">
        <f>I202-F202</f>
        <v>0</v>
      </c>
      <c r="K202" s="113">
        <f t="shared" si="34"/>
        <v>0</v>
      </c>
    </row>
    <row r="203" spans="2:11" x14ac:dyDescent="0.25">
      <c r="B203" s="104" t="s">
        <v>195</v>
      </c>
      <c r="C203" s="105"/>
      <c r="D203" s="148"/>
      <c r="E203" s="145"/>
      <c r="F203" s="108">
        <f t="shared" si="39"/>
        <v>0</v>
      </c>
      <c r="G203" s="149"/>
      <c r="H203" s="147"/>
      <c r="I203" s="111">
        <f>H203*G203</f>
        <v>0</v>
      </c>
      <c r="J203" s="112">
        <f>I203-F203</f>
        <v>0</v>
      </c>
      <c r="K203" s="113" t="str">
        <f t="shared" si="34"/>
        <v/>
      </c>
    </row>
    <row r="204" spans="2:11" ht="15.75" thickBot="1" x14ac:dyDescent="0.3">
      <c r="B204" s="104" t="s">
        <v>196</v>
      </c>
      <c r="C204" s="105"/>
      <c r="D204" s="148"/>
      <c r="E204" s="145"/>
      <c r="F204" s="108">
        <f t="shared" si="39"/>
        <v>0</v>
      </c>
      <c r="G204" s="149"/>
      <c r="H204" s="147"/>
      <c r="I204" s="111">
        <f>H204*G204</f>
        <v>0</v>
      </c>
      <c r="J204" s="112">
        <f>I204-F204</f>
        <v>0</v>
      </c>
      <c r="K204" s="113" t="str">
        <f t="shared" si="34"/>
        <v/>
      </c>
    </row>
    <row r="205" spans="2:11" ht="15.75" thickBot="1" x14ac:dyDescent="0.3">
      <c r="B205" s="150"/>
      <c r="C205" s="151"/>
      <c r="D205" s="152"/>
      <c r="E205" s="153"/>
      <c r="F205" s="154"/>
      <c r="G205" s="152"/>
      <c r="H205" s="155"/>
      <c r="I205" s="154"/>
      <c r="J205" s="156"/>
      <c r="K205" s="157"/>
    </row>
    <row r="206" spans="2:11" x14ac:dyDescent="0.25">
      <c r="B206" s="158" t="s">
        <v>197</v>
      </c>
      <c r="C206" s="104"/>
      <c r="D206" s="159"/>
      <c r="E206" s="160"/>
      <c r="F206" s="161">
        <f>SUM(F196:F202,F195)</f>
        <v>126.38736699999998</v>
      </c>
      <c r="G206" s="162"/>
      <c r="H206" s="162"/>
      <c r="I206" s="161">
        <f>SUM(I196:I202,I195)</f>
        <v>135.97173249383346</v>
      </c>
      <c r="J206" s="163">
        <f>I206-F206</f>
        <v>9.5843654938334737</v>
      </c>
      <c r="K206" s="113">
        <f>IFERROR(J206/F206,"")</f>
        <v>7.5833255501188468E-2</v>
      </c>
    </row>
    <row r="207" spans="2:11" x14ac:dyDescent="0.25">
      <c r="B207" s="164" t="s">
        <v>198</v>
      </c>
      <c r="C207" s="104"/>
      <c r="D207" s="159">
        <v>0.13</v>
      </c>
      <c r="E207" s="139"/>
      <c r="F207" s="165">
        <f>F206*D207</f>
        <v>16.430357709999999</v>
      </c>
      <c r="G207" s="166">
        <v>0.13</v>
      </c>
      <c r="H207" s="166"/>
      <c r="I207" s="165">
        <f>I206*G207</f>
        <v>17.676325224198351</v>
      </c>
      <c r="J207" s="112">
        <f>I207-F207</f>
        <v>1.2459675141983517</v>
      </c>
      <c r="K207" s="113">
        <f>IFERROR(J207/F207,"")</f>
        <v>7.5833255501188468E-2</v>
      </c>
    </row>
    <row r="208" spans="2:11" x14ac:dyDescent="0.25">
      <c r="B208" s="164" t="s">
        <v>199</v>
      </c>
      <c r="C208" s="104"/>
      <c r="D208" s="167">
        <f>'Regulatory Charges'!D24</f>
        <v>0.193</v>
      </c>
      <c r="E208" s="139"/>
      <c r="F208" s="165">
        <f>-D208*F206</f>
        <v>-24.392761830999998</v>
      </c>
      <c r="G208" s="167">
        <f>'Regulatory Charges'!D24</f>
        <v>0.193</v>
      </c>
      <c r="H208" s="177"/>
      <c r="I208" s="165">
        <f>-G208*I206</f>
        <v>-26.242544371309858</v>
      </c>
      <c r="J208" s="112">
        <f>I208-F208</f>
        <v>-1.8497825403098602</v>
      </c>
      <c r="K208" s="113">
        <f>IFERROR(J208/F208,"")</f>
        <v>7.5833255501188454E-2</v>
      </c>
    </row>
    <row r="209" spans="2:11" ht="15.75" thickBot="1" x14ac:dyDescent="0.3">
      <c r="B209" s="258" t="s">
        <v>200</v>
      </c>
      <c r="C209" s="258"/>
      <c r="D209" s="168"/>
      <c r="E209" s="169"/>
      <c r="F209" s="170">
        <f>F206+F207+F208</f>
        <v>118.42496287899999</v>
      </c>
      <c r="G209" s="171"/>
      <c r="H209" s="171"/>
      <c r="I209" s="172">
        <f>I206+I207+I208</f>
        <v>127.40551334672193</v>
      </c>
      <c r="J209" s="173">
        <f>I209-F209</f>
        <v>8.9805504677219403</v>
      </c>
      <c r="K209" s="113">
        <f>IFERROR(J209/F209,"")</f>
        <v>7.5833255501188246E-2</v>
      </c>
    </row>
    <row r="210" spans="2:11" ht="15.75" thickBot="1" x14ac:dyDescent="0.3">
      <c r="B210" s="150"/>
      <c r="C210" s="151"/>
      <c r="D210" s="152"/>
      <c r="E210" s="153"/>
      <c r="F210" s="154"/>
      <c r="G210" s="152"/>
      <c r="H210" s="155"/>
      <c r="I210" s="154"/>
      <c r="J210" s="156"/>
      <c r="K210" s="157"/>
    </row>
    <row r="212" spans="2:11" x14ac:dyDescent="0.25">
      <c r="B212" s="87" t="s">
        <v>154</v>
      </c>
      <c r="C212" s="270" t="s">
        <v>225</v>
      </c>
      <c r="D212" s="270"/>
      <c r="E212" s="270"/>
      <c r="F212" s="270"/>
      <c r="G212" s="270"/>
      <c r="H212" s="270"/>
      <c r="I212" s="88"/>
      <c r="J212" s="88"/>
      <c r="K212" s="88"/>
    </row>
    <row r="213" spans="2:11" x14ac:dyDescent="0.25">
      <c r="B213" s="87" t="s">
        <v>155</v>
      </c>
      <c r="C213" s="271" t="s">
        <v>202</v>
      </c>
      <c r="D213" s="271"/>
      <c r="E213" s="271"/>
      <c r="F213" s="193"/>
      <c r="G213" s="193"/>
      <c r="H213" s="88"/>
      <c r="I213" s="88"/>
      <c r="J213" s="88"/>
      <c r="K213" s="88"/>
    </row>
    <row r="214" spans="2:11" ht="15.75" x14ac:dyDescent="0.25">
      <c r="B214" s="87" t="s">
        <v>156</v>
      </c>
      <c r="C214" s="194">
        <f>I7</f>
        <v>15</v>
      </c>
      <c r="D214" s="91" t="s">
        <v>157</v>
      </c>
      <c r="E214" s="88"/>
      <c r="F214" s="88"/>
      <c r="G214" s="88"/>
      <c r="H214" s="195"/>
      <c r="I214" s="92"/>
      <c r="J214" s="92"/>
      <c r="K214" s="92"/>
    </row>
    <row r="215" spans="2:11" ht="15.75" x14ac:dyDescent="0.25">
      <c r="B215" s="87" t="s">
        <v>203</v>
      </c>
      <c r="C215" s="194">
        <f>L7</f>
        <v>1</v>
      </c>
      <c r="D215" s="91"/>
      <c r="E215" s="88"/>
      <c r="F215" s="88"/>
      <c r="G215" s="88"/>
      <c r="H215" s="195"/>
      <c r="I215" s="92"/>
      <c r="J215" s="92"/>
      <c r="K215" s="92"/>
    </row>
    <row r="216" spans="2:11" ht="15.75" x14ac:dyDescent="0.25">
      <c r="B216" s="87" t="s">
        <v>158</v>
      </c>
      <c r="C216" s="194">
        <f>J7</f>
        <v>0</v>
      </c>
      <c r="D216" s="93" t="s">
        <v>159</v>
      </c>
      <c r="E216" s="94"/>
      <c r="F216" s="95"/>
      <c r="G216" s="95"/>
      <c r="H216" s="95"/>
      <c r="I216" s="88"/>
      <c r="J216" s="88"/>
      <c r="K216" s="88"/>
    </row>
    <row r="217" spans="2:11" x14ac:dyDescent="0.25">
      <c r="B217" s="87" t="s">
        <v>160</v>
      </c>
      <c r="C217" s="196">
        <f>G7</f>
        <v>1.0829</v>
      </c>
      <c r="D217" s="88"/>
      <c r="E217" s="88"/>
      <c r="F217" s="88"/>
      <c r="G217" s="88"/>
      <c r="H217" s="88"/>
      <c r="I217" s="88"/>
      <c r="J217" s="88"/>
      <c r="K217" s="88"/>
    </row>
    <row r="218" spans="2:11" x14ac:dyDescent="0.25">
      <c r="B218" s="87" t="s">
        <v>161</v>
      </c>
      <c r="C218" s="196">
        <f>H7</f>
        <v>1.0872999999999999</v>
      </c>
      <c r="D218" s="88"/>
      <c r="E218" s="88"/>
      <c r="F218" s="88"/>
      <c r="G218" s="88"/>
      <c r="H218" s="88"/>
      <c r="I218" s="88"/>
      <c r="J218" s="88"/>
      <c r="K218" s="88"/>
    </row>
    <row r="219" spans="2:11" x14ac:dyDescent="0.25">
      <c r="B219" s="88"/>
      <c r="C219" s="88"/>
      <c r="D219" s="88"/>
      <c r="E219" s="88"/>
      <c r="F219" s="88"/>
      <c r="G219" s="88"/>
      <c r="H219" s="88"/>
      <c r="I219" s="88"/>
      <c r="J219" s="88"/>
      <c r="K219" s="88"/>
    </row>
    <row r="220" spans="2:11" x14ac:dyDescent="0.25">
      <c r="B220" s="97"/>
      <c r="C220" s="98"/>
      <c r="D220" s="261" t="s">
        <v>162</v>
      </c>
      <c r="E220" s="262"/>
      <c r="F220" s="263"/>
      <c r="G220" s="261" t="s">
        <v>163</v>
      </c>
      <c r="H220" s="262"/>
      <c r="I220" s="263"/>
      <c r="J220" s="261" t="s">
        <v>164</v>
      </c>
      <c r="K220" s="263"/>
    </row>
    <row r="221" spans="2:11" x14ac:dyDescent="0.25">
      <c r="B221" s="97"/>
      <c r="C221" s="264"/>
      <c r="D221" s="99" t="s">
        <v>165</v>
      </c>
      <c r="E221" s="99" t="s">
        <v>166</v>
      </c>
      <c r="F221" s="100" t="s">
        <v>167</v>
      </c>
      <c r="G221" s="99" t="s">
        <v>165</v>
      </c>
      <c r="H221" s="101" t="s">
        <v>166</v>
      </c>
      <c r="I221" s="100" t="s">
        <v>167</v>
      </c>
      <c r="J221" s="266" t="s">
        <v>168</v>
      </c>
      <c r="K221" s="268" t="s">
        <v>169</v>
      </c>
    </row>
    <row r="222" spans="2:11" x14ac:dyDescent="0.25">
      <c r="B222" s="97"/>
      <c r="C222" s="265"/>
      <c r="D222" s="102" t="s">
        <v>170</v>
      </c>
      <c r="E222" s="102"/>
      <c r="F222" s="103" t="s">
        <v>170</v>
      </c>
      <c r="G222" s="102" t="s">
        <v>170</v>
      </c>
      <c r="H222" s="103"/>
      <c r="I222" s="103" t="s">
        <v>170</v>
      </c>
      <c r="J222" s="267"/>
      <c r="K222" s="269"/>
    </row>
    <row r="223" spans="2:11" x14ac:dyDescent="0.25">
      <c r="B223" s="104" t="s">
        <v>171</v>
      </c>
      <c r="C223" s="105"/>
      <c r="D223" s="106">
        <f>D177</f>
        <v>82.79</v>
      </c>
      <c r="E223" s="174">
        <f>C215</f>
        <v>1</v>
      </c>
      <c r="F223" s="108">
        <f t="shared" ref="F223:F228" si="41">E223*D223</f>
        <v>82.79</v>
      </c>
      <c r="G223" s="109">
        <f t="shared" ref="G223:G228" si="42">G177</f>
        <v>97.58</v>
      </c>
      <c r="H223" s="175">
        <f>E223</f>
        <v>1</v>
      </c>
      <c r="I223" s="111">
        <f>H223*G223</f>
        <v>97.58</v>
      </c>
      <c r="J223" s="112">
        <f>I223-F223</f>
        <v>14.789999999999992</v>
      </c>
      <c r="K223" s="113">
        <f t="shared" ref="K223:K250" si="43">IFERROR(J223/F223,"")</f>
        <v>0.17864476386036951</v>
      </c>
    </row>
    <row r="224" spans="2:11" x14ac:dyDescent="0.25">
      <c r="B224" s="104" t="s">
        <v>37</v>
      </c>
      <c r="C224" s="105"/>
      <c r="D224" s="114">
        <f>D178</f>
        <v>3.8399999999999997E-2</v>
      </c>
      <c r="E224" s="145">
        <f>C214</f>
        <v>15</v>
      </c>
      <c r="F224" s="108">
        <f t="shared" si="41"/>
        <v>0.57599999999999996</v>
      </c>
      <c r="G224" s="109">
        <f t="shared" si="42"/>
        <v>4.53E-2</v>
      </c>
      <c r="H224" s="175">
        <f>E224</f>
        <v>15</v>
      </c>
      <c r="I224" s="111">
        <f>H224*G224</f>
        <v>0.67949999999999999</v>
      </c>
      <c r="J224" s="112">
        <f>I224-F224</f>
        <v>0.10350000000000004</v>
      </c>
      <c r="K224" s="113">
        <f t="shared" si="43"/>
        <v>0.17968750000000008</v>
      </c>
    </row>
    <row r="225" spans="2:11" x14ac:dyDescent="0.25">
      <c r="B225" s="104"/>
      <c r="C225" s="105"/>
      <c r="D225" s="106"/>
      <c r="E225" s="107"/>
      <c r="F225" s="108">
        <f t="shared" si="41"/>
        <v>0</v>
      </c>
      <c r="G225" s="109">
        <f t="shared" si="42"/>
        <v>0</v>
      </c>
      <c r="H225" s="110"/>
      <c r="I225" s="111">
        <v>0</v>
      </c>
      <c r="J225" s="112"/>
      <c r="K225" s="113" t="str">
        <f t="shared" si="43"/>
        <v/>
      </c>
    </row>
    <row r="226" spans="2:11" x14ac:dyDescent="0.25">
      <c r="B226" s="104" t="s">
        <v>172</v>
      </c>
      <c r="C226" s="105"/>
      <c r="D226" s="106"/>
      <c r="E226" s="174">
        <f>C215</f>
        <v>1</v>
      </c>
      <c r="F226" s="108">
        <f t="shared" si="41"/>
        <v>0</v>
      </c>
      <c r="G226" s="109">
        <f t="shared" si="42"/>
        <v>0</v>
      </c>
      <c r="H226" s="176"/>
      <c r="I226" s="111"/>
      <c r="J226" s="112"/>
      <c r="K226" s="113" t="str">
        <f t="shared" si="43"/>
        <v/>
      </c>
    </row>
    <row r="227" spans="2:11" x14ac:dyDescent="0.25">
      <c r="B227" s="104" t="s">
        <v>173</v>
      </c>
      <c r="C227" s="105"/>
      <c r="D227" s="106">
        <f>D181</f>
        <v>5.28</v>
      </c>
      <c r="E227" s="174">
        <f>C215</f>
        <v>1</v>
      </c>
      <c r="F227" s="108">
        <f t="shared" si="41"/>
        <v>5.28</v>
      </c>
      <c r="G227" s="109">
        <f t="shared" si="42"/>
        <v>-0.37254370224493871</v>
      </c>
      <c r="H227" s="175">
        <f>E227</f>
        <v>1</v>
      </c>
      <c r="I227" s="111">
        <f>H227*G227</f>
        <v>-0.37254370224493871</v>
      </c>
      <c r="J227" s="112">
        <f t="shared" ref="J227:J236" si="44">I227-F227</f>
        <v>-5.6525437022449392</v>
      </c>
      <c r="K227" s="113">
        <f t="shared" si="43"/>
        <v>-1.0705575193645718</v>
      </c>
    </row>
    <row r="228" spans="2:11" x14ac:dyDescent="0.25">
      <c r="B228" s="104" t="s">
        <v>174</v>
      </c>
      <c r="C228" s="105"/>
      <c r="D228" s="114"/>
      <c r="E228" s="145">
        <f>C214</f>
        <v>15</v>
      </c>
      <c r="F228" s="108">
        <f t="shared" si="41"/>
        <v>0</v>
      </c>
      <c r="G228" s="192">
        <f t="shared" si="42"/>
        <v>-1.6893335115518288E-4</v>
      </c>
      <c r="H228" s="175">
        <f>E228</f>
        <v>15</v>
      </c>
      <c r="I228" s="111">
        <f>H228*G228</f>
        <v>-2.5340002673277431E-3</v>
      </c>
      <c r="J228" s="112">
        <f t="shared" si="44"/>
        <v>-2.5340002673277431E-3</v>
      </c>
      <c r="K228" s="113" t="str">
        <f t="shared" si="43"/>
        <v/>
      </c>
    </row>
    <row r="229" spans="2:11" x14ac:dyDescent="0.25">
      <c r="B229" s="117" t="s">
        <v>175</v>
      </c>
      <c r="C229" s="118"/>
      <c r="D229" s="119"/>
      <c r="E229" s="120"/>
      <c r="F229" s="121">
        <f>SUM(F223:F228)</f>
        <v>88.646000000000001</v>
      </c>
      <c r="G229" s="122"/>
      <c r="H229" s="123"/>
      <c r="I229" s="124">
        <f>SUM(I223:I228)</f>
        <v>97.884422297487731</v>
      </c>
      <c r="J229" s="125">
        <f t="shared" si="44"/>
        <v>9.2384222974877304</v>
      </c>
      <c r="K229" s="113">
        <f t="shared" si="43"/>
        <v>0.10421702386444656</v>
      </c>
    </row>
    <row r="230" spans="2:11" ht="25.5" x14ac:dyDescent="0.25">
      <c r="B230" s="126" t="s">
        <v>176</v>
      </c>
      <c r="C230" s="105"/>
      <c r="D230" s="127">
        <f>D184</f>
        <v>0.11135</v>
      </c>
      <c r="E230" s="128">
        <f>C214*(C217-1)</f>
        <v>1.2434999999999996</v>
      </c>
      <c r="F230" s="108">
        <f t="shared" ref="F230:F237" si="45">E230*D230</f>
        <v>0.13846372499999995</v>
      </c>
      <c r="G230" s="109">
        <f t="shared" ref="G230:G237" si="46">G184</f>
        <v>0.11135</v>
      </c>
      <c r="H230" s="128">
        <f>C214*(C218-1)</f>
        <v>1.309499999999999</v>
      </c>
      <c r="I230" s="111">
        <f t="shared" ref="I230:I237" si="47">H230*G230</f>
        <v>0.1458128249999999</v>
      </c>
      <c r="J230" s="112">
        <f t="shared" si="44"/>
        <v>7.3490999999999418E-3</v>
      </c>
      <c r="K230" s="113">
        <f t="shared" si="43"/>
        <v>5.307599517490913E-2</v>
      </c>
    </row>
    <row r="231" spans="2:11" ht="25.5" x14ac:dyDescent="0.25">
      <c r="B231" s="126" t="s">
        <v>177</v>
      </c>
      <c r="C231" s="105"/>
      <c r="D231" s="127">
        <f>D185</f>
        <v>2.5999999999999999E-3</v>
      </c>
      <c r="E231" s="130">
        <f>C214</f>
        <v>15</v>
      </c>
      <c r="F231" s="108">
        <f t="shared" si="45"/>
        <v>3.9E-2</v>
      </c>
      <c r="G231" s="109">
        <f t="shared" si="46"/>
        <v>1.8549292047876289E-4</v>
      </c>
      <c r="H231" s="131">
        <f>C214</f>
        <v>15</v>
      </c>
      <c r="I231" s="111">
        <f t="shared" si="47"/>
        <v>2.7823938071814434E-3</v>
      </c>
      <c r="J231" s="112">
        <f t="shared" si="44"/>
        <v>-3.6217606192818559E-2</v>
      </c>
      <c r="K231" s="113">
        <f t="shared" si="43"/>
        <v>-0.92865656904662974</v>
      </c>
    </row>
    <row r="232" spans="2:11" x14ac:dyDescent="0.25">
      <c r="B232" s="126" t="s">
        <v>178</v>
      </c>
      <c r="C232" s="105"/>
      <c r="D232" s="127">
        <f>D186</f>
        <v>-2.0000000000000001E-4</v>
      </c>
      <c r="E232" s="130">
        <f>C214</f>
        <v>15</v>
      </c>
      <c r="F232" s="108">
        <f t="shared" si="45"/>
        <v>-3.0000000000000001E-3</v>
      </c>
      <c r="G232" s="109">
        <f t="shared" si="46"/>
        <v>1.8549292047876289E-4</v>
      </c>
      <c r="H232" s="131">
        <f>C214</f>
        <v>15</v>
      </c>
      <c r="I232" s="111">
        <f t="shared" si="47"/>
        <v>2.7823938071814434E-3</v>
      </c>
      <c r="J232" s="112">
        <f t="shared" si="44"/>
        <v>5.7823938071814435E-3</v>
      </c>
      <c r="K232" s="113">
        <f t="shared" si="43"/>
        <v>-1.9274646023938145</v>
      </c>
    </row>
    <row r="233" spans="2:11" x14ac:dyDescent="0.25">
      <c r="B233" s="126" t="s">
        <v>179</v>
      </c>
      <c r="C233" s="105"/>
      <c r="D233" s="127"/>
      <c r="E233" s="130">
        <f>C214</f>
        <v>15</v>
      </c>
      <c r="F233" s="108">
        <f t="shared" si="45"/>
        <v>0</v>
      </c>
      <c r="G233" s="109">
        <f t="shared" si="46"/>
        <v>0</v>
      </c>
      <c r="H233" s="131"/>
      <c r="I233" s="111">
        <f t="shared" si="47"/>
        <v>0</v>
      </c>
      <c r="J233" s="112">
        <f t="shared" si="44"/>
        <v>0</v>
      </c>
      <c r="K233" s="113" t="str">
        <f t="shared" si="43"/>
        <v/>
      </c>
    </row>
    <row r="234" spans="2:11" x14ac:dyDescent="0.25">
      <c r="B234" s="104" t="s">
        <v>180</v>
      </c>
      <c r="C234" s="105"/>
      <c r="D234" s="127"/>
      <c r="E234" s="130">
        <f>C214</f>
        <v>15</v>
      </c>
      <c r="F234" s="108">
        <f t="shared" si="45"/>
        <v>0</v>
      </c>
      <c r="G234" s="109">
        <f t="shared" si="46"/>
        <v>0</v>
      </c>
      <c r="H234" s="131"/>
      <c r="I234" s="111">
        <f t="shared" si="47"/>
        <v>0</v>
      </c>
      <c r="J234" s="112">
        <f t="shared" si="44"/>
        <v>0</v>
      </c>
      <c r="K234" s="113" t="str">
        <f t="shared" si="43"/>
        <v/>
      </c>
    </row>
    <row r="235" spans="2:11" ht="25.5" x14ac:dyDescent="0.25">
      <c r="B235" s="126" t="s">
        <v>181</v>
      </c>
      <c r="C235" s="105"/>
      <c r="D235" s="106">
        <f>D189</f>
        <v>0.42</v>
      </c>
      <c r="E235" s="174">
        <f>C215</f>
        <v>1</v>
      </c>
      <c r="F235" s="108">
        <f t="shared" si="45"/>
        <v>0.42</v>
      </c>
      <c r="G235" s="109">
        <f t="shared" si="46"/>
        <v>0.42</v>
      </c>
      <c r="H235" s="176">
        <f>C215</f>
        <v>1</v>
      </c>
      <c r="I235" s="111">
        <f t="shared" si="47"/>
        <v>0.42</v>
      </c>
      <c r="J235" s="112">
        <f t="shared" si="44"/>
        <v>0</v>
      </c>
      <c r="K235" s="113">
        <f t="shared" si="43"/>
        <v>0</v>
      </c>
    </row>
    <row r="236" spans="2:11" x14ac:dyDescent="0.25">
      <c r="B236" s="104" t="s">
        <v>182</v>
      </c>
      <c r="C236" s="105"/>
      <c r="D236" s="106"/>
      <c r="E236" s="174">
        <f>C215</f>
        <v>1</v>
      </c>
      <c r="F236" s="108">
        <f t="shared" si="45"/>
        <v>0</v>
      </c>
      <c r="G236" s="109">
        <f t="shared" si="46"/>
        <v>0</v>
      </c>
      <c r="H236" s="116"/>
      <c r="I236" s="111">
        <f t="shared" si="47"/>
        <v>0</v>
      </c>
      <c r="J236" s="112">
        <f t="shared" si="44"/>
        <v>0</v>
      </c>
      <c r="K236" s="113" t="str">
        <f t="shared" si="43"/>
        <v/>
      </c>
    </row>
    <row r="237" spans="2:11" x14ac:dyDescent="0.25">
      <c r="B237" s="104" t="s">
        <v>183</v>
      </c>
      <c r="C237" s="105"/>
      <c r="D237" s="127"/>
      <c r="E237" s="130">
        <f>C214</f>
        <v>15</v>
      </c>
      <c r="F237" s="108">
        <f t="shared" si="45"/>
        <v>0</v>
      </c>
      <c r="G237" s="109">
        <f t="shared" si="46"/>
        <v>0</v>
      </c>
      <c r="H237" s="131"/>
      <c r="I237" s="111">
        <f t="shared" si="47"/>
        <v>0</v>
      </c>
      <c r="J237" s="112">
        <f t="shared" ref="J237:J244" si="48">I237-F237</f>
        <v>0</v>
      </c>
      <c r="K237" s="113" t="str">
        <f t="shared" si="43"/>
        <v/>
      </c>
    </row>
    <row r="238" spans="2:11" ht="38.25" x14ac:dyDescent="0.25">
      <c r="B238" s="132" t="s">
        <v>184</v>
      </c>
      <c r="C238" s="133"/>
      <c r="D238" s="134"/>
      <c r="E238" s="135"/>
      <c r="F238" s="136">
        <f>SUM(F229:F237)</f>
        <v>89.240463724999998</v>
      </c>
      <c r="G238" s="137"/>
      <c r="H238" s="123"/>
      <c r="I238" s="138">
        <f>SUM(I229:I237)</f>
        <v>98.455799910102087</v>
      </c>
      <c r="J238" s="125">
        <f t="shared" si="48"/>
        <v>9.215336185102089</v>
      </c>
      <c r="K238" s="113">
        <f t="shared" si="43"/>
        <v>0.10326410016760688</v>
      </c>
    </row>
    <row r="239" spans="2:11" x14ac:dyDescent="0.25">
      <c r="B239" s="139" t="s">
        <v>185</v>
      </c>
      <c r="C239" s="105"/>
      <c r="D239" s="140">
        <f>D193</f>
        <v>1.0800000000000001E-2</v>
      </c>
      <c r="E239" s="128">
        <f>C214*C217</f>
        <v>16.243500000000001</v>
      </c>
      <c r="F239" s="108">
        <f>E239*D239</f>
        <v>0.17542980000000002</v>
      </c>
      <c r="G239" s="109">
        <f>G193</f>
        <v>9.2368543620920483E-3</v>
      </c>
      <c r="H239" s="129">
        <f>C214*C218</f>
        <v>16.3095</v>
      </c>
      <c r="I239" s="111">
        <f>H239*G239</f>
        <v>0.15064847621854027</v>
      </c>
      <c r="J239" s="112">
        <f t="shared" si="48"/>
        <v>-2.4781323781459752E-2</v>
      </c>
      <c r="K239" s="113">
        <f t="shared" si="43"/>
        <v>-0.14126062836222664</v>
      </c>
    </row>
    <row r="240" spans="2:11" ht="38.25" x14ac:dyDescent="0.25">
      <c r="B240" s="142" t="s">
        <v>186</v>
      </c>
      <c r="C240" s="105"/>
      <c r="D240" s="140">
        <f>D194</f>
        <v>8.0999999999999996E-3</v>
      </c>
      <c r="E240" s="128">
        <f>C214*C217</f>
        <v>16.243500000000001</v>
      </c>
      <c r="F240" s="108">
        <f>E240*D240</f>
        <v>0.13157235</v>
      </c>
      <c r="G240" s="109">
        <f>G194</f>
        <v>6.8666713351301237E-3</v>
      </c>
      <c r="H240" s="129">
        <f>C214*C218</f>
        <v>16.3095</v>
      </c>
      <c r="I240" s="111">
        <f>H240*G240</f>
        <v>0.11199197614030475</v>
      </c>
      <c r="J240" s="112">
        <f t="shared" si="48"/>
        <v>-1.9580373859695258E-2</v>
      </c>
      <c r="K240" s="113">
        <f t="shared" si="43"/>
        <v>-0.14881830308340055</v>
      </c>
    </row>
    <row r="241" spans="2:11" ht="25.5" x14ac:dyDescent="0.25">
      <c r="B241" s="132" t="s">
        <v>187</v>
      </c>
      <c r="C241" s="118"/>
      <c r="D241" s="134"/>
      <c r="E241" s="135"/>
      <c r="F241" s="136">
        <f>SUM(F238:F240)</f>
        <v>89.547465875</v>
      </c>
      <c r="G241" s="137"/>
      <c r="H241" s="123"/>
      <c r="I241" s="138">
        <f>SUM(I238:I240)</f>
        <v>98.718440362460925</v>
      </c>
      <c r="J241" s="125">
        <f t="shared" si="48"/>
        <v>9.1709744874609243</v>
      </c>
      <c r="K241" s="113">
        <f t="shared" si="43"/>
        <v>0.10241467357951545</v>
      </c>
    </row>
    <row r="242" spans="2:11" ht="25.5" x14ac:dyDescent="0.25">
      <c r="B242" s="126" t="s">
        <v>188</v>
      </c>
      <c r="C242" s="105"/>
      <c r="D242" s="143">
        <f>D196</f>
        <v>4.5000000000000005E-3</v>
      </c>
      <c r="E242" s="128">
        <f>C214*C217</f>
        <v>16.243500000000001</v>
      </c>
      <c r="F242" s="108">
        <f t="shared" ref="F242:F250" si="49">E242*D242</f>
        <v>7.3095750000000015E-2</v>
      </c>
      <c r="G242" s="191">
        <f t="shared" ref="G242:G248" si="50">G196</f>
        <v>4.5000000000000005E-3</v>
      </c>
      <c r="H242" s="129">
        <f>C214*C217</f>
        <v>16.243500000000001</v>
      </c>
      <c r="I242" s="111">
        <f>H242*G242</f>
        <v>7.3095750000000015E-2</v>
      </c>
      <c r="J242" s="112">
        <f t="shared" si="48"/>
        <v>0</v>
      </c>
      <c r="K242" s="113">
        <f t="shared" si="43"/>
        <v>0</v>
      </c>
    </row>
    <row r="243" spans="2:11" ht="25.5" x14ac:dyDescent="0.25">
      <c r="B243" s="126" t="s">
        <v>189</v>
      </c>
      <c r="C243" s="105"/>
      <c r="D243" s="143">
        <f>D197</f>
        <v>1.4E-3</v>
      </c>
      <c r="E243" s="128">
        <f>C214*C217</f>
        <v>16.243500000000001</v>
      </c>
      <c r="F243" s="108">
        <f t="shared" si="49"/>
        <v>2.2740900000000001E-2</v>
      </c>
      <c r="G243" s="191">
        <f t="shared" si="50"/>
        <v>1.4E-3</v>
      </c>
      <c r="H243" s="129">
        <f>C214*C217</f>
        <v>16.243500000000001</v>
      </c>
      <c r="I243" s="111">
        <f>H243*G243</f>
        <v>2.2740900000000001E-2</v>
      </c>
      <c r="J243" s="112">
        <f t="shared" si="48"/>
        <v>0</v>
      </c>
      <c r="K243" s="113">
        <f t="shared" si="43"/>
        <v>0</v>
      </c>
    </row>
    <row r="244" spans="2:11" x14ac:dyDescent="0.25">
      <c r="B244" s="104" t="s">
        <v>190</v>
      </c>
      <c r="C244" s="105"/>
      <c r="D244" s="144">
        <f>D198</f>
        <v>0.25</v>
      </c>
      <c r="E244" s="174">
        <f>C215</f>
        <v>1</v>
      </c>
      <c r="F244" s="108">
        <f t="shared" si="49"/>
        <v>0.25</v>
      </c>
      <c r="G244" s="191">
        <f t="shared" si="50"/>
        <v>0.25</v>
      </c>
      <c r="H244" s="175">
        <f>C215</f>
        <v>1</v>
      </c>
      <c r="I244" s="111">
        <f>H244*G244</f>
        <v>0.25</v>
      </c>
      <c r="J244" s="112">
        <f t="shared" si="48"/>
        <v>0</v>
      </c>
      <c r="K244" s="113">
        <f t="shared" si="43"/>
        <v>0</v>
      </c>
    </row>
    <row r="245" spans="2:11" ht="38.25" x14ac:dyDescent="0.25">
      <c r="B245" s="126" t="s">
        <v>191</v>
      </c>
      <c r="C245" s="105"/>
      <c r="D245" s="140"/>
      <c r="E245" s="128"/>
      <c r="F245" s="108">
        <f t="shared" si="49"/>
        <v>0</v>
      </c>
      <c r="G245" s="191">
        <f t="shared" si="50"/>
        <v>0</v>
      </c>
      <c r="H245" s="129"/>
      <c r="I245" s="111"/>
      <c r="J245" s="112"/>
      <c r="K245" s="113" t="str">
        <f t="shared" si="43"/>
        <v/>
      </c>
    </row>
    <row r="246" spans="2:11" x14ac:dyDescent="0.25">
      <c r="B246" s="104" t="s">
        <v>192</v>
      </c>
      <c r="C246" s="105"/>
      <c r="D246" s="143">
        <f>D200</f>
        <v>8.6999999999999994E-2</v>
      </c>
      <c r="E246" s="145">
        <f>C214*'Regulatory Charges'!E14</f>
        <v>9.4499999999999993</v>
      </c>
      <c r="F246" s="108">
        <f t="shared" si="49"/>
        <v>0.82214999999999994</v>
      </c>
      <c r="G246" s="191">
        <f t="shared" si="50"/>
        <v>8.6999999999999994E-2</v>
      </c>
      <c r="H246" s="147">
        <f>E246</f>
        <v>9.4499999999999993</v>
      </c>
      <c r="I246" s="111">
        <f>H246*G246</f>
        <v>0.82214999999999994</v>
      </c>
      <c r="J246" s="112">
        <f>I246-F246</f>
        <v>0</v>
      </c>
      <c r="K246" s="113">
        <f t="shared" si="43"/>
        <v>0</v>
      </c>
    </row>
    <row r="247" spans="2:11" x14ac:dyDescent="0.25">
      <c r="B247" s="104" t="s">
        <v>193</v>
      </c>
      <c r="C247" s="105"/>
      <c r="D247" s="143">
        <f>D201</f>
        <v>0.122</v>
      </c>
      <c r="E247" s="145">
        <f>C214*'Regulatory Charges'!E15</f>
        <v>2.6999999999999997</v>
      </c>
      <c r="F247" s="108">
        <f t="shared" si="49"/>
        <v>0.32939999999999997</v>
      </c>
      <c r="G247" s="191">
        <f t="shared" si="50"/>
        <v>0.122</v>
      </c>
      <c r="H247" s="147">
        <f>E247</f>
        <v>2.6999999999999997</v>
      </c>
      <c r="I247" s="111">
        <f>H247*G247</f>
        <v>0.32939999999999997</v>
      </c>
      <c r="J247" s="112">
        <f>I247-F247</f>
        <v>0</v>
      </c>
      <c r="K247" s="113">
        <f t="shared" si="43"/>
        <v>0</v>
      </c>
    </row>
    <row r="248" spans="2:11" x14ac:dyDescent="0.25">
      <c r="B248" s="97" t="s">
        <v>194</v>
      </c>
      <c r="C248" s="105"/>
      <c r="D248" s="143">
        <f>D202</f>
        <v>0.182</v>
      </c>
      <c r="E248" s="145">
        <f>C214*'Regulatory Charges'!E16</f>
        <v>2.85</v>
      </c>
      <c r="F248" s="108">
        <f t="shared" si="49"/>
        <v>0.51870000000000005</v>
      </c>
      <c r="G248" s="191">
        <f t="shared" si="50"/>
        <v>0.182</v>
      </c>
      <c r="H248" s="147">
        <f>E248</f>
        <v>2.85</v>
      </c>
      <c r="I248" s="111">
        <f>H248*G248</f>
        <v>0.51870000000000005</v>
      </c>
      <c r="J248" s="112">
        <f>I248-F248</f>
        <v>0</v>
      </c>
      <c r="K248" s="113">
        <f t="shared" si="43"/>
        <v>0</v>
      </c>
    </row>
    <row r="249" spans="2:11" x14ac:dyDescent="0.25">
      <c r="B249" s="104" t="s">
        <v>195</v>
      </c>
      <c r="C249" s="105"/>
      <c r="D249" s="148"/>
      <c r="E249" s="145"/>
      <c r="F249" s="108">
        <f t="shared" si="49"/>
        <v>0</v>
      </c>
      <c r="G249" s="149"/>
      <c r="H249" s="147"/>
      <c r="I249" s="111">
        <f>H249*G249</f>
        <v>0</v>
      </c>
      <c r="J249" s="112">
        <f>I249-F249</f>
        <v>0</v>
      </c>
      <c r="K249" s="113" t="str">
        <f t="shared" si="43"/>
        <v/>
      </c>
    </row>
    <row r="250" spans="2:11" ht="15.75" thickBot="1" x14ac:dyDescent="0.3">
      <c r="B250" s="104" t="s">
        <v>196</v>
      </c>
      <c r="C250" s="105"/>
      <c r="D250" s="148"/>
      <c r="E250" s="145"/>
      <c r="F250" s="108">
        <f t="shared" si="49"/>
        <v>0</v>
      </c>
      <c r="G250" s="149"/>
      <c r="H250" s="147"/>
      <c r="I250" s="111">
        <f>H250*G250</f>
        <v>0</v>
      </c>
      <c r="J250" s="112">
        <f>I250-F250</f>
        <v>0</v>
      </c>
      <c r="K250" s="113" t="str">
        <f t="shared" si="43"/>
        <v/>
      </c>
    </row>
    <row r="251" spans="2:11" ht="15.75" thickBot="1" x14ac:dyDescent="0.3">
      <c r="B251" s="150"/>
      <c r="C251" s="151"/>
      <c r="D251" s="152"/>
      <c r="E251" s="153"/>
      <c r="F251" s="154"/>
      <c r="G251" s="152"/>
      <c r="H251" s="155"/>
      <c r="I251" s="154"/>
      <c r="J251" s="156"/>
      <c r="K251" s="157"/>
    </row>
    <row r="252" spans="2:11" x14ac:dyDescent="0.25">
      <c r="B252" s="158" t="s">
        <v>197</v>
      </c>
      <c r="C252" s="104"/>
      <c r="D252" s="159"/>
      <c r="E252" s="160"/>
      <c r="F252" s="161">
        <f>SUM(F242:F248,F241)</f>
        <v>91.563552525000006</v>
      </c>
      <c r="G252" s="162"/>
      <c r="H252" s="162"/>
      <c r="I252" s="161">
        <f>SUM(I242:I248,I241)</f>
        <v>100.73452701246093</v>
      </c>
      <c r="J252" s="163">
        <f>I252-F252</f>
        <v>9.1709744874609243</v>
      </c>
      <c r="K252" s="113">
        <f>IFERROR(J252/F252,"")</f>
        <v>0.10015966216423212</v>
      </c>
    </row>
    <row r="253" spans="2:11" x14ac:dyDescent="0.25">
      <c r="B253" s="164" t="s">
        <v>198</v>
      </c>
      <c r="C253" s="104"/>
      <c r="D253" s="159">
        <v>0.13</v>
      </c>
      <c r="E253" s="139"/>
      <c r="F253" s="165">
        <f>F252*D253</f>
        <v>11.903261828250001</v>
      </c>
      <c r="G253" s="166">
        <v>0.13</v>
      </c>
      <c r="H253" s="166"/>
      <c r="I253" s="165">
        <f>I252*G253</f>
        <v>13.095488511619921</v>
      </c>
      <c r="J253" s="112">
        <f>I253-F253</f>
        <v>1.1922266833699204</v>
      </c>
      <c r="K253" s="113">
        <f>IFERROR(J253/F253,"")</f>
        <v>0.10015966216423215</v>
      </c>
    </row>
    <row r="254" spans="2:11" x14ac:dyDescent="0.25">
      <c r="B254" s="164" t="s">
        <v>199</v>
      </c>
      <c r="C254" s="104"/>
      <c r="D254" s="167">
        <f>D208</f>
        <v>0.193</v>
      </c>
      <c r="E254" s="139"/>
      <c r="F254" s="165">
        <f>-D254*F252</f>
        <v>-17.671765637325002</v>
      </c>
      <c r="G254" s="167">
        <f>G208</f>
        <v>0.193</v>
      </c>
      <c r="H254" s="177"/>
      <c r="I254" s="165">
        <f>-G254*I252</f>
        <v>-19.44176371340496</v>
      </c>
      <c r="J254" s="112">
        <f>I254-F254</f>
        <v>-1.7699980760799576</v>
      </c>
      <c r="K254" s="113">
        <f>IFERROR(J254/F254,"")</f>
        <v>0.10015966216423208</v>
      </c>
    </row>
    <row r="255" spans="2:11" ht="15.75" thickBot="1" x14ac:dyDescent="0.3">
      <c r="B255" s="258" t="s">
        <v>200</v>
      </c>
      <c r="C255" s="258"/>
      <c r="D255" s="168"/>
      <c r="E255" s="169"/>
      <c r="F255" s="170">
        <f>F252+F253+F254</f>
        <v>85.795048715924992</v>
      </c>
      <c r="G255" s="171"/>
      <c r="H255" s="171"/>
      <c r="I255" s="172">
        <f>I252+I253+I254</f>
        <v>94.388251810675882</v>
      </c>
      <c r="J255" s="173">
        <f>I255-F255</f>
        <v>8.5932030947508906</v>
      </c>
      <c r="K255" s="113">
        <f>IFERROR(J255/F255,"")</f>
        <v>0.10015966216423219</v>
      </c>
    </row>
    <row r="256" spans="2:11" ht="15.75" thickBot="1" x14ac:dyDescent="0.3">
      <c r="B256" s="150"/>
      <c r="C256" s="151"/>
      <c r="D256" s="152"/>
      <c r="E256" s="153"/>
      <c r="F256" s="154"/>
      <c r="G256" s="152"/>
      <c r="H256" s="155"/>
      <c r="I256" s="154"/>
      <c r="J256" s="156"/>
      <c r="K256" s="157"/>
    </row>
    <row r="258" spans="2:11" x14ac:dyDescent="0.25">
      <c r="B258" s="87" t="s">
        <v>154</v>
      </c>
      <c r="C258" s="259" t="s">
        <v>226</v>
      </c>
      <c r="D258" s="259"/>
      <c r="E258" s="259"/>
      <c r="F258" s="259"/>
      <c r="G258" s="259"/>
      <c r="H258" s="259"/>
      <c r="I258" s="88"/>
      <c r="J258" s="88"/>
      <c r="K258" s="88"/>
    </row>
    <row r="259" spans="2:11" x14ac:dyDescent="0.25">
      <c r="B259" s="87" t="s">
        <v>155</v>
      </c>
      <c r="C259" s="260" t="s">
        <v>223</v>
      </c>
      <c r="D259" s="260"/>
      <c r="E259" s="260"/>
      <c r="F259" s="89"/>
      <c r="G259" s="89"/>
      <c r="H259" s="88"/>
      <c r="I259" s="88"/>
      <c r="J259" s="88"/>
      <c r="K259" s="88"/>
    </row>
    <row r="260" spans="2:11" ht="15.75" x14ac:dyDescent="0.25">
      <c r="B260" s="87" t="s">
        <v>156</v>
      </c>
      <c r="C260" s="90">
        <f>I6</f>
        <v>3000</v>
      </c>
      <c r="D260" s="91" t="s">
        <v>157</v>
      </c>
      <c r="E260" s="88"/>
      <c r="F260" s="88"/>
      <c r="G260" s="88"/>
      <c r="H260" s="92"/>
      <c r="I260" s="92"/>
      <c r="J260" s="92"/>
      <c r="K260" s="92"/>
    </row>
    <row r="261" spans="2:11" ht="15.75" x14ac:dyDescent="0.25">
      <c r="B261" s="87" t="s">
        <v>203</v>
      </c>
      <c r="C261" s="90">
        <f>L6</f>
        <v>75</v>
      </c>
      <c r="D261" s="91"/>
      <c r="E261" s="88"/>
      <c r="F261" s="88"/>
      <c r="G261" s="88"/>
      <c r="H261" s="92"/>
      <c r="I261" s="92"/>
      <c r="J261" s="92"/>
      <c r="K261" s="92"/>
    </row>
    <row r="262" spans="2:11" ht="15.75" x14ac:dyDescent="0.25">
      <c r="B262" s="87" t="s">
        <v>158</v>
      </c>
      <c r="C262" s="90">
        <f>J6</f>
        <v>10</v>
      </c>
      <c r="D262" s="93" t="s">
        <v>159</v>
      </c>
      <c r="E262" s="94"/>
      <c r="F262" s="95"/>
      <c r="G262" s="95"/>
      <c r="H262" s="95"/>
      <c r="I262" s="88"/>
      <c r="J262" s="88"/>
      <c r="K262" s="88"/>
    </row>
    <row r="263" spans="2:11" x14ac:dyDescent="0.25">
      <c r="B263" s="87" t="s">
        <v>160</v>
      </c>
      <c r="C263" s="96">
        <f>G7</f>
        <v>1.0829</v>
      </c>
      <c r="D263" s="88"/>
      <c r="E263" s="88"/>
      <c r="F263" s="88"/>
      <c r="G263" s="88"/>
      <c r="H263" s="88"/>
      <c r="I263" s="88"/>
      <c r="J263" s="88"/>
      <c r="K263" s="88"/>
    </row>
    <row r="264" spans="2:11" x14ac:dyDescent="0.25">
      <c r="B264" s="87" t="s">
        <v>161</v>
      </c>
      <c r="C264" s="96">
        <f>H7</f>
        <v>1.0872999999999999</v>
      </c>
      <c r="D264" s="88"/>
      <c r="E264" s="88"/>
      <c r="F264" s="88"/>
      <c r="G264" s="88"/>
      <c r="H264" s="88"/>
      <c r="I264" s="88"/>
      <c r="J264" s="88"/>
      <c r="K264" s="88"/>
    </row>
    <row r="265" spans="2:11" x14ac:dyDescent="0.25">
      <c r="B265" s="88"/>
      <c r="C265" s="88"/>
      <c r="D265" s="88"/>
      <c r="E265" s="88"/>
      <c r="F265" s="88"/>
      <c r="G265" s="88"/>
      <c r="H265" s="88"/>
      <c r="I265" s="88"/>
      <c r="J265" s="88"/>
      <c r="K265" s="88"/>
    </row>
    <row r="266" spans="2:11" x14ac:dyDescent="0.25">
      <c r="B266" s="97"/>
      <c r="C266" s="98"/>
      <c r="D266" s="261" t="s">
        <v>162</v>
      </c>
      <c r="E266" s="262"/>
      <c r="F266" s="263"/>
      <c r="G266" s="261" t="s">
        <v>163</v>
      </c>
      <c r="H266" s="262"/>
      <c r="I266" s="263"/>
      <c r="J266" s="261" t="s">
        <v>164</v>
      </c>
      <c r="K266" s="263"/>
    </row>
    <row r="267" spans="2:11" x14ac:dyDescent="0.25">
      <c r="B267" s="97"/>
      <c r="C267" s="264"/>
      <c r="D267" s="99" t="s">
        <v>165</v>
      </c>
      <c r="E267" s="99" t="s">
        <v>166</v>
      </c>
      <c r="F267" s="100" t="s">
        <v>167</v>
      </c>
      <c r="G267" s="99" t="s">
        <v>165</v>
      </c>
      <c r="H267" s="101" t="s">
        <v>166</v>
      </c>
      <c r="I267" s="100" t="s">
        <v>167</v>
      </c>
      <c r="J267" s="266" t="s">
        <v>168</v>
      </c>
      <c r="K267" s="268" t="s">
        <v>169</v>
      </c>
    </row>
    <row r="268" spans="2:11" x14ac:dyDescent="0.25">
      <c r="B268" s="97"/>
      <c r="C268" s="265"/>
      <c r="D268" s="102" t="s">
        <v>170</v>
      </c>
      <c r="E268" s="102"/>
      <c r="F268" s="103" t="s">
        <v>170</v>
      </c>
      <c r="G268" s="102" t="s">
        <v>170</v>
      </c>
      <c r="H268" s="103"/>
      <c r="I268" s="103" t="s">
        <v>170</v>
      </c>
      <c r="J268" s="267"/>
      <c r="K268" s="269"/>
    </row>
    <row r="269" spans="2:11" x14ac:dyDescent="0.25">
      <c r="B269" s="104" t="s">
        <v>171</v>
      </c>
      <c r="C269" s="105"/>
      <c r="D269" s="106">
        <f>'Current Tariff (2024)'!E118</f>
        <v>2.08</v>
      </c>
      <c r="E269" s="174">
        <f>C261</f>
        <v>75</v>
      </c>
      <c r="F269" s="108">
        <f t="shared" ref="F269:F274" si="51">E269*D269</f>
        <v>156</v>
      </c>
      <c r="G269" s="109">
        <f>'Proposed Tariff (2025)'!E121</f>
        <v>2.68</v>
      </c>
      <c r="H269" s="175">
        <f>E269</f>
        <v>75</v>
      </c>
      <c r="I269" s="111">
        <f>H269*G269</f>
        <v>201</v>
      </c>
      <c r="J269" s="112">
        <f>I269-F269</f>
        <v>45</v>
      </c>
      <c r="K269" s="113">
        <f t="shared" ref="K269:K296" si="52">IFERROR(J269/F269,"")</f>
        <v>0.28846153846153844</v>
      </c>
    </row>
    <row r="270" spans="2:11" x14ac:dyDescent="0.25">
      <c r="B270" s="104" t="s">
        <v>37</v>
      </c>
      <c r="C270" s="105"/>
      <c r="D270" s="114">
        <f>'Current Tariff (2024)'!E121</f>
        <v>0.33610000000000001</v>
      </c>
      <c r="E270" s="145">
        <f>C260</f>
        <v>3000</v>
      </c>
      <c r="F270" s="108">
        <f t="shared" si="51"/>
        <v>1008.3000000000001</v>
      </c>
      <c r="G270" s="115">
        <f>'Proposed Tariff (2025)'!E122</f>
        <v>0.43380000000000002</v>
      </c>
      <c r="H270" s="175">
        <f>E270</f>
        <v>3000</v>
      </c>
      <c r="I270" s="111">
        <f>H270*G270</f>
        <v>1301.4000000000001</v>
      </c>
      <c r="J270" s="112">
        <f>I270-F270</f>
        <v>293.10000000000002</v>
      </c>
      <c r="K270" s="113">
        <f t="shared" si="52"/>
        <v>0.29068729544778338</v>
      </c>
    </row>
    <row r="271" spans="2:11" x14ac:dyDescent="0.25">
      <c r="B271" s="104"/>
      <c r="C271" s="105"/>
      <c r="D271" s="106"/>
      <c r="E271" s="107"/>
      <c r="F271" s="108">
        <f t="shared" si="51"/>
        <v>0</v>
      </c>
      <c r="G271" s="115"/>
      <c r="H271" s="110"/>
      <c r="I271" s="111">
        <v>0</v>
      </c>
      <c r="J271" s="112"/>
      <c r="K271" s="113" t="str">
        <f t="shared" si="52"/>
        <v/>
      </c>
    </row>
    <row r="272" spans="2:11" x14ac:dyDescent="0.25">
      <c r="B272" s="104" t="s">
        <v>172</v>
      </c>
      <c r="C272" s="105"/>
      <c r="D272" s="106"/>
      <c r="E272" s="174"/>
      <c r="F272" s="108">
        <f t="shared" si="51"/>
        <v>0</v>
      </c>
      <c r="G272" s="106"/>
      <c r="H272" s="176"/>
      <c r="I272" s="111"/>
      <c r="J272" s="112">
        <f t="shared" ref="J272:J282" si="53">I272-F272</f>
        <v>0</v>
      </c>
      <c r="K272" s="113" t="str">
        <f t="shared" si="52"/>
        <v/>
      </c>
    </row>
    <row r="273" spans="2:11" x14ac:dyDescent="0.25">
      <c r="B273" s="104" t="s">
        <v>173</v>
      </c>
      <c r="C273" s="105"/>
      <c r="D273" s="106">
        <f>'Current Tariff (2024)'!E119+'Current Tariff (2024)'!E120</f>
        <v>0.96</v>
      </c>
      <c r="E273" s="174">
        <f>C261</f>
        <v>75</v>
      </c>
      <c r="F273" s="108">
        <f t="shared" si="51"/>
        <v>72</v>
      </c>
      <c r="G273" s="109"/>
      <c r="H273" s="175">
        <f>E273</f>
        <v>75</v>
      </c>
      <c r="I273" s="111">
        <f>H273*G273</f>
        <v>0</v>
      </c>
      <c r="J273" s="112">
        <f t="shared" si="53"/>
        <v>-72</v>
      </c>
      <c r="K273" s="113">
        <f t="shared" si="52"/>
        <v>-1</v>
      </c>
    </row>
    <row r="274" spans="2:11" x14ac:dyDescent="0.25">
      <c r="B274" s="104" t="s">
        <v>174</v>
      </c>
      <c r="C274" s="105"/>
      <c r="D274" s="114">
        <f>'Current Tariff (2024)'!E124</f>
        <v>1.29E-2</v>
      </c>
      <c r="E274" s="145">
        <f>C260</f>
        <v>3000</v>
      </c>
      <c r="F274" s="108">
        <f t="shared" si="51"/>
        <v>38.700000000000003</v>
      </c>
      <c r="G274" s="115">
        <f>'Proposed Tariff (2025)'!E124+'Proposed Tariff (2025)'!E127</f>
        <v>-3.0746726672128762E-3</v>
      </c>
      <c r="H274" s="175">
        <f>E274</f>
        <v>3000</v>
      </c>
      <c r="I274" s="111">
        <f>H274*G274</f>
        <v>-9.224018001638628</v>
      </c>
      <c r="J274" s="112">
        <f t="shared" si="53"/>
        <v>-47.924018001638629</v>
      </c>
      <c r="K274" s="113">
        <f t="shared" si="52"/>
        <v>-1.238346718388595</v>
      </c>
    </row>
    <row r="275" spans="2:11" x14ac:dyDescent="0.25">
      <c r="B275" s="117" t="s">
        <v>175</v>
      </c>
      <c r="C275" s="118"/>
      <c r="D275" s="119"/>
      <c r="E275" s="120"/>
      <c r="F275" s="121">
        <f>SUM(F269:F274)</f>
        <v>1275.0000000000002</v>
      </c>
      <c r="G275" s="122"/>
      <c r="H275" s="123"/>
      <c r="I275" s="124">
        <f>SUM(I269:I274)</f>
        <v>1493.1759819983615</v>
      </c>
      <c r="J275" s="125">
        <f t="shared" si="53"/>
        <v>218.17598199836129</v>
      </c>
      <c r="K275" s="113">
        <f t="shared" si="52"/>
        <v>0.17111841725361668</v>
      </c>
    </row>
    <row r="276" spans="2:11" ht="25.5" x14ac:dyDescent="0.25">
      <c r="B276" s="126" t="s">
        <v>176</v>
      </c>
      <c r="C276" s="105"/>
      <c r="D276" s="127">
        <f>'Regulatory Charges'!D202</f>
        <v>0</v>
      </c>
      <c r="E276" s="128"/>
      <c r="F276" s="108">
        <f t="shared" ref="F276:F283" si="54">E276*D276</f>
        <v>0</v>
      </c>
      <c r="G276" s="115">
        <f>'Regulatory Charges'!D202</f>
        <v>0</v>
      </c>
      <c r="H276" s="128"/>
      <c r="I276" s="111">
        <f t="shared" ref="I276:I283" si="55">H276*G276</f>
        <v>0</v>
      </c>
      <c r="J276" s="112">
        <f t="shared" si="53"/>
        <v>0</v>
      </c>
      <c r="K276" s="113" t="str">
        <f t="shared" si="52"/>
        <v/>
      </c>
    </row>
    <row r="277" spans="2:11" ht="25.5" x14ac:dyDescent="0.25">
      <c r="B277" s="126" t="s">
        <v>177</v>
      </c>
      <c r="C277" s="105"/>
      <c r="D277" s="127">
        <f>'Current Tariff (2024)'!E123</f>
        <v>3.7000000000000002E-3</v>
      </c>
      <c r="E277" s="130">
        <f>C262</f>
        <v>10</v>
      </c>
      <c r="F277" s="108">
        <f t="shared" si="54"/>
        <v>3.7000000000000005E-2</v>
      </c>
      <c r="G277" s="115">
        <f>'Proposed Tariff (2025)'!E126</f>
        <v>-1.2517261054017842E-3</v>
      </c>
      <c r="H277" s="131">
        <f>C262</f>
        <v>10</v>
      </c>
      <c r="I277" s="111">
        <f t="shared" si="55"/>
        <v>-1.2517261054017842E-2</v>
      </c>
      <c r="J277" s="112">
        <f t="shared" si="53"/>
        <v>-4.9517261054017846E-2</v>
      </c>
      <c r="K277" s="113">
        <f t="shared" si="52"/>
        <v>-1.338304352811293</v>
      </c>
    </row>
    <row r="278" spans="2:11" x14ac:dyDescent="0.25">
      <c r="B278" s="126" t="s">
        <v>178</v>
      </c>
      <c r="C278" s="105"/>
      <c r="D278" s="127">
        <f>'Current Tariff (2024)'!E122</f>
        <v>-2.0000000000000001E-4</v>
      </c>
      <c r="E278" s="130">
        <f>C260</f>
        <v>3000</v>
      </c>
      <c r="F278" s="108">
        <f t="shared" si="54"/>
        <v>-0.6</v>
      </c>
      <c r="G278" s="115">
        <f>'Proposed Tariff (2025)'!E123</f>
        <v>1.8549292047876292E-4</v>
      </c>
      <c r="H278" s="131">
        <f>C262</f>
        <v>10</v>
      </c>
      <c r="I278" s="111">
        <f t="shared" si="55"/>
        <v>1.8549292047876291E-3</v>
      </c>
      <c r="J278" s="112">
        <f t="shared" si="53"/>
        <v>0.60185492920478756</v>
      </c>
      <c r="K278" s="113">
        <f t="shared" si="52"/>
        <v>-1.0030915486746459</v>
      </c>
    </row>
    <row r="279" spans="2:11" x14ac:dyDescent="0.25">
      <c r="B279" s="126" t="s">
        <v>179</v>
      </c>
      <c r="C279" s="105"/>
      <c r="D279" s="127"/>
      <c r="E279" s="130">
        <f>C260</f>
        <v>3000</v>
      </c>
      <c r="F279" s="108">
        <f t="shared" si="54"/>
        <v>0</v>
      </c>
      <c r="G279" s="115">
        <f>'Proposed Tariff (2025)'!E125</f>
        <v>-2.1177923058923895E-2</v>
      </c>
      <c r="H279" s="131">
        <f>C260</f>
        <v>3000</v>
      </c>
      <c r="I279" s="111">
        <f t="shared" si="55"/>
        <v>-63.533769176771685</v>
      </c>
      <c r="J279" s="112">
        <f t="shared" si="53"/>
        <v>-63.533769176771685</v>
      </c>
      <c r="K279" s="113" t="str">
        <f t="shared" si="52"/>
        <v/>
      </c>
    </row>
    <row r="280" spans="2:11" x14ac:dyDescent="0.25">
      <c r="B280" s="104" t="s">
        <v>180</v>
      </c>
      <c r="C280" s="105"/>
      <c r="D280" s="127"/>
      <c r="E280" s="130"/>
      <c r="F280" s="108">
        <f t="shared" si="54"/>
        <v>0</v>
      </c>
      <c r="G280" s="115"/>
      <c r="H280" s="131"/>
      <c r="I280" s="111">
        <f t="shared" si="55"/>
        <v>0</v>
      </c>
      <c r="J280" s="112">
        <f t="shared" si="53"/>
        <v>0</v>
      </c>
      <c r="K280" s="113" t="str">
        <f t="shared" si="52"/>
        <v/>
      </c>
    </row>
    <row r="281" spans="2:11" ht="25.5" x14ac:dyDescent="0.25">
      <c r="B281" s="126" t="s">
        <v>181</v>
      </c>
      <c r="C281" s="105"/>
      <c r="D281" s="106"/>
      <c r="E281" s="174"/>
      <c r="F281" s="108">
        <f t="shared" si="54"/>
        <v>0</v>
      </c>
      <c r="G281" s="109"/>
      <c r="H281" s="176">
        <f>C261</f>
        <v>75</v>
      </c>
      <c r="I281" s="111">
        <f t="shared" si="55"/>
        <v>0</v>
      </c>
      <c r="J281" s="112">
        <f t="shared" si="53"/>
        <v>0</v>
      </c>
      <c r="K281" s="113" t="str">
        <f t="shared" si="52"/>
        <v/>
      </c>
    </row>
    <row r="282" spans="2:11" x14ac:dyDescent="0.25">
      <c r="B282" s="104" t="s">
        <v>182</v>
      </c>
      <c r="C282" s="105"/>
      <c r="D282" s="106"/>
      <c r="E282" s="174"/>
      <c r="F282" s="108">
        <f t="shared" si="54"/>
        <v>0</v>
      </c>
      <c r="G282" s="109"/>
      <c r="H282" s="176">
        <f>C261</f>
        <v>75</v>
      </c>
      <c r="I282" s="111">
        <f t="shared" si="55"/>
        <v>0</v>
      </c>
      <c r="J282" s="112">
        <f t="shared" si="53"/>
        <v>0</v>
      </c>
      <c r="K282" s="113" t="str">
        <f t="shared" si="52"/>
        <v/>
      </c>
    </row>
    <row r="283" spans="2:11" x14ac:dyDescent="0.25">
      <c r="B283" s="104" t="s">
        <v>183</v>
      </c>
      <c r="C283" s="105"/>
      <c r="D283" s="127"/>
      <c r="E283" s="130"/>
      <c r="F283" s="108">
        <f t="shared" si="54"/>
        <v>0</v>
      </c>
      <c r="G283" s="115"/>
      <c r="H283" s="131">
        <f>C260</f>
        <v>3000</v>
      </c>
      <c r="I283" s="111">
        <f t="shared" si="55"/>
        <v>0</v>
      </c>
      <c r="J283" s="112">
        <f t="shared" ref="J283:J290" si="56">I283-F283</f>
        <v>0</v>
      </c>
      <c r="K283" s="113" t="str">
        <f t="shared" si="52"/>
        <v/>
      </c>
    </row>
    <row r="284" spans="2:11" ht="38.25" x14ac:dyDescent="0.25">
      <c r="B284" s="132" t="s">
        <v>184</v>
      </c>
      <c r="C284" s="133"/>
      <c r="D284" s="134"/>
      <c r="E284" s="135"/>
      <c r="F284" s="136">
        <f>SUM(F275:F283)</f>
        <v>1274.4370000000004</v>
      </c>
      <c r="G284" s="137"/>
      <c r="H284" s="123"/>
      <c r="I284" s="138">
        <f>SUM(I275:I283)</f>
        <v>1429.6315504897404</v>
      </c>
      <c r="J284" s="125">
        <f t="shared" si="56"/>
        <v>155.1945504897401</v>
      </c>
      <c r="K284" s="113">
        <f t="shared" si="52"/>
        <v>0.12177498808473079</v>
      </c>
    </row>
    <row r="285" spans="2:11" x14ac:dyDescent="0.25">
      <c r="B285" s="139" t="s">
        <v>185</v>
      </c>
      <c r="C285" s="105"/>
      <c r="D285" s="140">
        <f>'Current Tariff (2024)'!E125</f>
        <v>2.9794999999999998</v>
      </c>
      <c r="E285" s="128">
        <f>C262</f>
        <v>10</v>
      </c>
      <c r="F285" s="108">
        <f>E285*D285</f>
        <v>29.794999999999998</v>
      </c>
      <c r="G285" s="141">
        <f>'Proposed Tariff (2025)'!E128</f>
        <v>2.5482587606143121</v>
      </c>
      <c r="H285" s="129">
        <f>C262</f>
        <v>10</v>
      </c>
      <c r="I285" s="111">
        <f>H285*G285</f>
        <v>25.48258760614312</v>
      </c>
      <c r="J285" s="112">
        <f t="shared" si="56"/>
        <v>-4.3124123938568779</v>
      </c>
      <c r="K285" s="113">
        <f t="shared" si="52"/>
        <v>-0.14473610987940522</v>
      </c>
    </row>
    <row r="286" spans="2:11" ht="38.25" x14ac:dyDescent="0.25">
      <c r="B286" s="142" t="s">
        <v>186</v>
      </c>
      <c r="C286" s="105"/>
      <c r="D286" s="140">
        <f>'Current Tariff (2024)'!E126</f>
        <v>2.2214</v>
      </c>
      <c r="E286" s="128">
        <f>C262</f>
        <v>10</v>
      </c>
      <c r="F286" s="108">
        <f>E286*D286</f>
        <v>22.213999999999999</v>
      </c>
      <c r="G286" s="141">
        <f>'Proposed Tariff (2025)'!E129</f>
        <v>1.8831629399605663</v>
      </c>
      <c r="H286" s="129">
        <f>C262</f>
        <v>10</v>
      </c>
      <c r="I286" s="111">
        <f>H286*G286</f>
        <v>18.831629399605664</v>
      </c>
      <c r="J286" s="112">
        <f t="shared" si="56"/>
        <v>-3.382370600394335</v>
      </c>
      <c r="K286" s="113">
        <f t="shared" si="52"/>
        <v>-0.15226301433304831</v>
      </c>
    </row>
    <row r="287" spans="2:11" ht="25.5" x14ac:dyDescent="0.25">
      <c r="B287" s="132" t="s">
        <v>187</v>
      </c>
      <c r="C287" s="118"/>
      <c r="D287" s="134"/>
      <c r="E287" s="135"/>
      <c r="F287" s="136">
        <f>SUM(F284:F286)</f>
        <v>1326.4460000000004</v>
      </c>
      <c r="G287" s="137"/>
      <c r="H287" s="123"/>
      <c r="I287" s="138">
        <f>SUM(I284:I286)</f>
        <v>1473.9457674954892</v>
      </c>
      <c r="J287" s="125">
        <f t="shared" si="56"/>
        <v>147.49976749548887</v>
      </c>
      <c r="K287" s="113">
        <f t="shared" si="52"/>
        <v>0.11119922521948788</v>
      </c>
    </row>
    <row r="288" spans="2:11" ht="25.5" x14ac:dyDescent="0.25">
      <c r="B288" s="126" t="s">
        <v>188</v>
      </c>
      <c r="C288" s="105"/>
      <c r="D288" s="143">
        <f>'Current Tariff (2024)'!E130+'Current Tariff (2024)'!E131</f>
        <v>4.5000000000000005E-3</v>
      </c>
      <c r="E288" s="128">
        <f>C260*C263</f>
        <v>3248.7</v>
      </c>
      <c r="F288" s="108">
        <f t="shared" ref="F288:F296" si="57">E288*D288</f>
        <v>14.619150000000001</v>
      </c>
      <c r="G288" s="115">
        <f>'Proposed Tariff (2025)'!E133+'Proposed Tariff (2025)'!E134</f>
        <v>4.5000000000000005E-3</v>
      </c>
      <c r="H288" s="129">
        <f>C260*C264</f>
        <v>3261.8999999999996</v>
      </c>
      <c r="I288" s="111">
        <f>H288*G288</f>
        <v>14.67855</v>
      </c>
      <c r="J288" s="112">
        <f t="shared" si="56"/>
        <v>5.9399999999998343E-2</v>
      </c>
      <c r="K288" s="113">
        <f t="shared" si="52"/>
        <v>4.0631637270291598E-3</v>
      </c>
    </row>
    <row r="289" spans="2:11" ht="25.5" x14ac:dyDescent="0.25">
      <c r="B289" s="126" t="s">
        <v>189</v>
      </c>
      <c r="C289" s="105"/>
      <c r="D289" s="143">
        <f>'Current Tariff (2024)'!E132</f>
        <v>1.4E-3</v>
      </c>
      <c r="E289" s="128">
        <f>C260*C263</f>
        <v>3248.7</v>
      </c>
      <c r="F289" s="108">
        <f t="shared" si="57"/>
        <v>4.5481799999999994</v>
      </c>
      <c r="G289" s="115">
        <f>'Proposed Tariff (2025)'!E135</f>
        <v>1.4E-3</v>
      </c>
      <c r="H289" s="129">
        <f>C260*C264</f>
        <v>3261.8999999999996</v>
      </c>
      <c r="I289" s="111">
        <f>H289*G289</f>
        <v>4.5666599999999997</v>
      </c>
      <c r="J289" s="112">
        <f t="shared" si="56"/>
        <v>1.8480000000000274E-2</v>
      </c>
      <c r="K289" s="113">
        <f t="shared" si="52"/>
        <v>4.0631637270293341E-3</v>
      </c>
    </row>
    <row r="290" spans="2:11" x14ac:dyDescent="0.25">
      <c r="B290" s="104" t="s">
        <v>190</v>
      </c>
      <c r="C290" s="105"/>
      <c r="D290" s="144">
        <f>'Current Tariff (2024)'!E133</f>
        <v>0.25</v>
      </c>
      <c r="E290" s="174">
        <f>C261</f>
        <v>75</v>
      </c>
      <c r="F290" s="108">
        <f t="shared" si="57"/>
        <v>18.75</v>
      </c>
      <c r="G290" s="109">
        <f>'Proposed Tariff (2025)'!E136</f>
        <v>0.25</v>
      </c>
      <c r="H290" s="175">
        <f>C261</f>
        <v>75</v>
      </c>
      <c r="I290" s="111">
        <f>H290*G290</f>
        <v>18.75</v>
      </c>
      <c r="J290" s="112">
        <f t="shared" si="56"/>
        <v>0</v>
      </c>
      <c r="K290" s="113">
        <f t="shared" si="52"/>
        <v>0</v>
      </c>
    </row>
    <row r="291" spans="2:11" ht="38.25" x14ac:dyDescent="0.25">
      <c r="B291" s="126" t="s">
        <v>191</v>
      </c>
      <c r="C291" s="105"/>
      <c r="D291" s="140"/>
      <c r="E291" s="128"/>
      <c r="F291" s="108">
        <f t="shared" si="57"/>
        <v>0</v>
      </c>
      <c r="G291" s="141"/>
      <c r="H291" s="129"/>
      <c r="I291" s="111"/>
      <c r="J291" s="112"/>
      <c r="K291" s="113" t="str">
        <f t="shared" si="52"/>
        <v/>
      </c>
    </row>
    <row r="292" spans="2:11" x14ac:dyDescent="0.25">
      <c r="B292" s="104" t="s">
        <v>192</v>
      </c>
      <c r="C292" s="105"/>
      <c r="D292" s="143">
        <f>'Regulatory Charges'!D198</f>
        <v>0</v>
      </c>
      <c r="E292" s="145">
        <f>C260*'Regulatory Charges'!E198</f>
        <v>0</v>
      </c>
      <c r="F292" s="108">
        <f t="shared" si="57"/>
        <v>0</v>
      </c>
      <c r="G292" s="146">
        <f t="shared" ref="G292:H294" si="58">D292</f>
        <v>0</v>
      </c>
      <c r="H292" s="147">
        <f t="shared" si="58"/>
        <v>0</v>
      </c>
      <c r="I292" s="111">
        <f>H292*G292</f>
        <v>0</v>
      </c>
      <c r="J292" s="112">
        <f>I292-F292</f>
        <v>0</v>
      </c>
      <c r="K292" s="113" t="str">
        <f t="shared" si="52"/>
        <v/>
      </c>
    </row>
    <row r="293" spans="2:11" x14ac:dyDescent="0.25">
      <c r="B293" s="104" t="s">
        <v>193</v>
      </c>
      <c r="C293" s="105"/>
      <c r="D293" s="143">
        <f>'Regulatory Charges'!D199</f>
        <v>0</v>
      </c>
      <c r="E293" s="145">
        <f>C260*'Regulatory Charges'!E199</f>
        <v>0</v>
      </c>
      <c r="F293" s="108">
        <f t="shared" si="57"/>
        <v>0</v>
      </c>
      <c r="G293" s="146">
        <f t="shared" si="58"/>
        <v>0</v>
      </c>
      <c r="H293" s="147">
        <f t="shared" si="58"/>
        <v>0</v>
      </c>
      <c r="I293" s="111">
        <f>H293*G293</f>
        <v>0</v>
      </c>
      <c r="J293" s="112">
        <f>I293-F293</f>
        <v>0</v>
      </c>
      <c r="K293" s="113" t="str">
        <f t="shared" si="52"/>
        <v/>
      </c>
    </row>
    <row r="294" spans="2:11" x14ac:dyDescent="0.25">
      <c r="B294" s="97" t="s">
        <v>194</v>
      </c>
      <c r="C294" s="105"/>
      <c r="D294" s="143">
        <f>'Regulatory Charges'!D200</f>
        <v>0</v>
      </c>
      <c r="E294" s="145">
        <f>C260*'Regulatory Charges'!E200</f>
        <v>0</v>
      </c>
      <c r="F294" s="108">
        <f t="shared" si="57"/>
        <v>0</v>
      </c>
      <c r="G294" s="146">
        <f t="shared" si="58"/>
        <v>0</v>
      </c>
      <c r="H294" s="147">
        <f t="shared" si="58"/>
        <v>0</v>
      </c>
      <c r="I294" s="111">
        <f>H294*G294</f>
        <v>0</v>
      </c>
      <c r="J294" s="112">
        <f>I294-F294</f>
        <v>0</v>
      </c>
      <c r="K294" s="113" t="str">
        <f t="shared" si="52"/>
        <v/>
      </c>
    </row>
    <row r="295" spans="2:11" x14ac:dyDescent="0.25">
      <c r="B295" s="104" t="s">
        <v>195</v>
      </c>
      <c r="C295" s="105"/>
      <c r="D295" s="148"/>
      <c r="E295" s="145"/>
      <c r="F295" s="108">
        <f t="shared" si="57"/>
        <v>0</v>
      </c>
      <c r="G295" s="149"/>
      <c r="H295" s="147"/>
      <c r="I295" s="111">
        <f>H295*G295</f>
        <v>0</v>
      </c>
      <c r="J295" s="112">
        <f>I295-F295</f>
        <v>0</v>
      </c>
      <c r="K295" s="113" t="str">
        <f t="shared" si="52"/>
        <v/>
      </c>
    </row>
    <row r="296" spans="2:11" ht="15.75" thickBot="1" x14ac:dyDescent="0.3">
      <c r="B296" s="104" t="s">
        <v>196</v>
      </c>
      <c r="C296" s="105"/>
      <c r="D296" s="148">
        <f>'Regulatory Charges'!D20</f>
        <v>8.9169999999999999E-2</v>
      </c>
      <c r="E296" s="145">
        <f>C263*C260</f>
        <v>3248.7</v>
      </c>
      <c r="F296" s="108">
        <f t="shared" si="57"/>
        <v>289.68657899999999</v>
      </c>
      <c r="G296" s="149">
        <f>D296</f>
        <v>8.9169999999999999E-2</v>
      </c>
      <c r="H296" s="147">
        <f>C260*C264</f>
        <v>3261.8999999999996</v>
      </c>
      <c r="I296" s="111">
        <f>H296*G296</f>
        <v>290.86362299999996</v>
      </c>
      <c r="J296" s="112">
        <f>I296-F296</f>
        <v>1.1770439999999667</v>
      </c>
      <c r="K296" s="113">
        <f t="shared" si="52"/>
        <v>4.0631637270291581E-3</v>
      </c>
    </row>
    <row r="297" spans="2:11" ht="15.75" thickBot="1" x14ac:dyDescent="0.3">
      <c r="B297" s="150"/>
      <c r="C297" s="151"/>
      <c r="D297" s="152"/>
      <c r="E297" s="153"/>
      <c r="F297" s="154"/>
      <c r="G297" s="152"/>
      <c r="H297" s="155"/>
      <c r="I297" s="154"/>
      <c r="J297" s="156"/>
      <c r="K297" s="157"/>
    </row>
    <row r="298" spans="2:11" x14ac:dyDescent="0.25">
      <c r="B298" s="158" t="s">
        <v>197</v>
      </c>
      <c r="C298" s="104"/>
      <c r="D298" s="159"/>
      <c r="E298" s="160"/>
      <c r="F298" s="161">
        <f>SUM(F288:F296,F287)</f>
        <v>1654.0499090000003</v>
      </c>
      <c r="G298" s="162"/>
      <c r="H298" s="162"/>
      <c r="I298" s="161">
        <f>SUM(I288:I296,I287)</f>
        <v>1802.8046004954892</v>
      </c>
      <c r="J298" s="163">
        <f>I298-F298</f>
        <v>148.75469149548894</v>
      </c>
      <c r="K298" s="113">
        <f>IFERROR(J298/F298,"")</f>
        <v>8.9933617290558376E-2</v>
      </c>
    </row>
    <row r="299" spans="2:11" x14ac:dyDescent="0.25">
      <c r="B299" s="164" t="s">
        <v>198</v>
      </c>
      <c r="C299" s="104"/>
      <c r="D299" s="159">
        <v>0.13</v>
      </c>
      <c r="E299" s="139"/>
      <c r="F299" s="165">
        <f>F298*D299</f>
        <v>215.02648817000005</v>
      </c>
      <c r="G299" s="166">
        <v>0.13</v>
      </c>
      <c r="H299" s="166"/>
      <c r="I299" s="165">
        <f>I298*G299</f>
        <v>234.3645980644136</v>
      </c>
      <c r="J299" s="112">
        <f>I299-F299</f>
        <v>19.338109894413549</v>
      </c>
      <c r="K299" s="113">
        <f>IFERROR(J299/F299,"")</f>
        <v>8.9933617290558307E-2</v>
      </c>
    </row>
    <row r="300" spans="2:11" x14ac:dyDescent="0.25">
      <c r="B300" s="164" t="s">
        <v>199</v>
      </c>
      <c r="C300" s="104"/>
      <c r="D300" s="167">
        <f>'Regulatory Charges'!D24</f>
        <v>0.193</v>
      </c>
      <c r="E300" s="139"/>
      <c r="F300" s="165">
        <f>-D300*F298</f>
        <v>-319.23163243700009</v>
      </c>
      <c r="G300" s="167">
        <f>'Regulatory Charges'!D24</f>
        <v>0.193</v>
      </c>
      <c r="H300" s="177"/>
      <c r="I300" s="165">
        <f>-G300*I298</f>
        <v>-347.94128789562944</v>
      </c>
      <c r="J300" s="112">
        <f>I300-F300</f>
        <v>-28.709655458629356</v>
      </c>
      <c r="K300" s="113">
        <f>IFERROR(J300/F300,"")</f>
        <v>8.9933617290558349E-2</v>
      </c>
    </row>
    <row r="301" spans="2:11" ht="15.75" thickBot="1" x14ac:dyDescent="0.3">
      <c r="B301" s="258" t="s">
        <v>200</v>
      </c>
      <c r="C301" s="258"/>
      <c r="D301" s="168"/>
      <c r="E301" s="169"/>
      <c r="F301" s="170">
        <f>F298+F299+F300</f>
        <v>1549.8447647330001</v>
      </c>
      <c r="G301" s="171"/>
      <c r="H301" s="171"/>
      <c r="I301" s="172">
        <f>I298+I299+I300</f>
        <v>1689.2279106642732</v>
      </c>
      <c r="J301" s="173">
        <f>I301-F301</f>
        <v>139.38314593127302</v>
      </c>
      <c r="K301" s="113">
        <f>IFERROR(J301/F301,"")</f>
        <v>8.9933617290558307E-2</v>
      </c>
    </row>
    <row r="302" spans="2:11" ht="15.75" thickBot="1" x14ac:dyDescent="0.3">
      <c r="B302" s="150"/>
      <c r="C302" s="151"/>
      <c r="D302" s="152"/>
      <c r="E302" s="153"/>
      <c r="F302" s="154"/>
      <c r="G302" s="152"/>
      <c r="H302" s="155"/>
      <c r="I302" s="154"/>
      <c r="J302" s="156"/>
      <c r="K302" s="157"/>
    </row>
  </sheetData>
  <mergeCells count="61">
    <mergeCell ref="C37:C38"/>
    <mergeCell ref="J37:J38"/>
    <mergeCell ref="K37:K38"/>
    <mergeCell ref="C120:H120"/>
    <mergeCell ref="B71:C71"/>
    <mergeCell ref="J82:K82"/>
    <mergeCell ref="C83:C84"/>
    <mergeCell ref="J83:J84"/>
    <mergeCell ref="K83:K84"/>
    <mergeCell ref="B117:C117"/>
    <mergeCell ref="B1:D1"/>
    <mergeCell ref="C74:H74"/>
    <mergeCell ref="C75:E75"/>
    <mergeCell ref="D82:F82"/>
    <mergeCell ref="G82:I82"/>
    <mergeCell ref="C28:H28"/>
    <mergeCell ref="C29:E29"/>
    <mergeCell ref="D36:F36"/>
    <mergeCell ref="G36:I36"/>
    <mergeCell ref="C9:D9"/>
    <mergeCell ref="E9:F9"/>
    <mergeCell ref="G9:H9"/>
    <mergeCell ref="I9:J9"/>
    <mergeCell ref="C18:F18"/>
    <mergeCell ref="G18:J18"/>
    <mergeCell ref="J36:K36"/>
    <mergeCell ref="J174:K174"/>
    <mergeCell ref="C121:E121"/>
    <mergeCell ref="D128:F128"/>
    <mergeCell ref="G128:I128"/>
    <mergeCell ref="J128:K128"/>
    <mergeCell ref="C129:C130"/>
    <mergeCell ref="J129:J130"/>
    <mergeCell ref="K129:K130"/>
    <mergeCell ref="B163:C163"/>
    <mergeCell ref="C166:H166"/>
    <mergeCell ref="C167:E167"/>
    <mergeCell ref="D174:F174"/>
    <mergeCell ref="G174:I174"/>
    <mergeCell ref="J175:J176"/>
    <mergeCell ref="K175:K176"/>
    <mergeCell ref="B209:C209"/>
    <mergeCell ref="C212:H212"/>
    <mergeCell ref="D220:F220"/>
    <mergeCell ref="G220:I220"/>
    <mergeCell ref="J220:K220"/>
    <mergeCell ref="C213:E213"/>
    <mergeCell ref="C175:C176"/>
    <mergeCell ref="C221:C222"/>
    <mergeCell ref="J221:J222"/>
    <mergeCell ref="K221:K222"/>
    <mergeCell ref="C267:C268"/>
    <mergeCell ref="J267:J268"/>
    <mergeCell ref="K267:K268"/>
    <mergeCell ref="J266:K266"/>
    <mergeCell ref="B301:C301"/>
    <mergeCell ref="B255:C255"/>
    <mergeCell ref="C258:H258"/>
    <mergeCell ref="C259:E259"/>
    <mergeCell ref="D266:F266"/>
    <mergeCell ref="G266:I266"/>
  </mergeCells>
  <conditionalFormatting sqref="I2:I8">
    <cfRule type="expression" dxfId="2" priority="2">
      <formula>$G2="kVa"</formula>
    </cfRule>
    <cfRule type="expression" dxfId="1" priority="3">
      <formula>$G2="kWh"</formula>
    </cfRule>
  </conditionalFormatting>
  <conditionalFormatting sqref="I2:J8">
    <cfRule type="expression" dxfId="0" priority="1">
      <formula>$G2="kW"</formula>
    </cfRule>
  </conditionalFormatting>
  <dataValidations count="5">
    <dataValidation type="list" allowBlank="1" showInputMessage="1" showErrorMessage="1" prompt="Select Charge Unit - monthly, per kWh, per kW" sqref="C72 C67 C118 C113 C164 C159 C210 C205 C256 C251 C302 C297" xr:uid="{87EA1B38-0403-4F38-A274-FCA986A569B6}">
      <formula1>"Monthly, per kWh, per kW"</formula1>
    </dataValidation>
    <dataValidation allowBlank="1" showInputMessage="1" showErrorMessage="1" sqref="B2:B6" xr:uid="{7F825EAF-1C38-48A6-9E82-E29CCA95145B}"/>
    <dataValidation type="list" allowBlank="1" showInputMessage="1" showErrorMessage="1" sqref="E2:E8" xr:uid="{C38A27EC-DC8D-40F7-8412-45C8511F2A74}">
      <formula1>"kw,kwh"</formula1>
    </dataValidation>
    <dataValidation type="list" allowBlank="1" showInputMessage="1" showErrorMessage="1" sqref="K2:K8" xr:uid="{AB92CE12-6D40-4BC4-B27A-B1A52E7E986D}">
      <formula1>"CONSUMPTION, DEMAND, DEMAND - INTERVAL"</formula1>
    </dataValidation>
    <dataValidation type="list" allowBlank="1" showInputMessage="1" showErrorMessage="1" sqref="F2:F8" xr:uid="{EF59B35F-3A71-47C4-B01B-88304591ADAC}">
      <formula1>"RPP, Non-RPP (Retailer), Non-RPP (Other)"</formula1>
    </dataValidation>
  </dataValidations>
  <pageMargins left="0.7" right="0.7" top="0.75" bottom="0.75" header="0.3" footer="0.3"/>
  <pageSetup scale="54" orientation="portrait" horizontalDpi="1200" verticalDpi="1200" r:id="rId1"/>
  <rowBreaks count="6" manualBreakCount="6">
    <brk id="26" max="16383" man="1"/>
    <brk id="72" max="16383" man="1"/>
    <brk id="118" max="16383" man="1"/>
    <brk id="164" max="16383" man="1"/>
    <brk id="210" max="16383" man="1"/>
    <brk id="256"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Current Tariff (2024)</vt:lpstr>
      <vt:lpstr>Regulatory Charges</vt:lpstr>
      <vt:lpstr>Proposed Tariff (2025)</vt:lpstr>
      <vt:lpstr>Bill Impacts </vt:lpstr>
      <vt:lpstr>'Current Tariff (2024)'!Print_Area</vt:lpstr>
      <vt:lpstr>'Proposed Tariff (2025)'!Print_Area</vt:lpstr>
      <vt:lpstr>'Regulatory Charges'!Print_Area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Oana</dc:creator>
  <cp:lastModifiedBy>Stefan, Oana</cp:lastModifiedBy>
  <cp:lastPrinted>2024-06-01T02:43:10Z</cp:lastPrinted>
  <dcterms:created xsi:type="dcterms:W3CDTF">2024-05-14T14:04:19Z</dcterms:created>
  <dcterms:modified xsi:type="dcterms:W3CDTF">2024-06-01T02:43:26Z</dcterms:modified>
</cp:coreProperties>
</file>