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enbridge.sharepoint.com/teams/EB-2022-02002024Rebasing/IRs  Phase 2/"/>
    </mc:Choice>
  </mc:AlternateContent>
  <xr:revisionPtr revIDLastSave="47" documentId="13_ncr:1_{D55B2DCE-BB3D-47B4-9DED-28551C0F15F1}" xr6:coauthVersionLast="47" xr6:coauthVersionMax="47" xr10:uidLastSave="{DAECC1E4-1F51-4F41-9FC4-E09B98D0EA80}"/>
  <bookViews>
    <workbookView xWindow="22932" yWindow="-108" windowWidth="23256" windowHeight="12576" xr2:uid="{77380A63-7CA5-49CE-BEB1-D427DC83463A}"/>
  </bookViews>
  <sheets>
    <sheet name="Figure 1" sheetId="9" r:id="rId1"/>
    <sheet name="Price Comparison" sheetId="8" r:id="rId2"/>
    <sheet name="Efficiency-Adjusted Conversion" sheetId="3" r:id="rId3"/>
    <sheet name="Energy Conversion" sheetId="2" r:id="rId4"/>
    <sheet name="Efficiency Factors" sheetId="1" r:id="rId5"/>
    <sheet name="Natural Gas Price ($ per m3)" sheetId="4" r:id="rId6"/>
    <sheet name="Oil Price ($ per L)" sheetId="5" r:id="rId7"/>
    <sheet name="Elec Resistanc Price ($per kWh)" sheetId="6" r:id="rId8"/>
    <sheet name="Propane Price ($ per L)" sheetId="7"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6" l="1"/>
  <c r="J23" i="6" s="1"/>
  <c r="E24" i="4"/>
  <c r="E22" i="4"/>
  <c r="E20" i="4"/>
  <c r="C43" i="7"/>
  <c r="C42" i="7"/>
  <c r="C40" i="7"/>
  <c r="J25" i="6" l="1"/>
  <c r="G11" i="8"/>
  <c r="F11" i="8"/>
  <c r="D10" i="7" l="1"/>
  <c r="C10" i="7" s="1"/>
  <c r="G10" i="7" s="1"/>
  <c r="D9" i="7"/>
  <c r="C9" i="7"/>
  <c r="G9" i="7" s="1"/>
  <c r="J20" i="6"/>
  <c r="E10" i="5"/>
  <c r="E11" i="5"/>
  <c r="E12" i="5"/>
  <c r="E13" i="5"/>
  <c r="E14" i="5"/>
  <c r="E15" i="5"/>
  <c r="E16" i="5"/>
  <c r="E17" i="5"/>
  <c r="E18" i="5"/>
  <c r="E19" i="5"/>
  <c r="C22" i="5" s="1"/>
  <c r="C23" i="5" s="1"/>
  <c r="E9" i="5"/>
  <c r="E11" i="8"/>
  <c r="E9" i="8" s="1"/>
  <c r="D11" i="7" l="1"/>
  <c r="D43" i="2"/>
  <c r="D42" i="2"/>
  <c r="D12" i="7" l="1"/>
  <c r="C11" i="7"/>
  <c r="G11" i="7" s="1"/>
  <c r="D41" i="2"/>
  <c r="C12" i="7" l="1"/>
  <c r="G12" i="7" s="1"/>
  <c r="D13" i="7"/>
  <c r="I12" i="1"/>
  <c r="H12" i="1"/>
  <c r="G12" i="1"/>
  <c r="F12" i="1"/>
  <c r="E8" i="8"/>
  <c r="C13" i="7" l="1"/>
  <c r="G13" i="7" s="1"/>
  <c r="D14" i="7"/>
  <c r="D15" i="6"/>
  <c r="D16" i="6" s="1"/>
  <c r="F7" i="8"/>
  <c r="E30" i="2"/>
  <c r="C12" i="1"/>
  <c r="D15" i="7" l="1"/>
  <c r="C14" i="7"/>
  <c r="G14" i="7" s="1"/>
  <c r="G7" i="8"/>
  <c r="E9" i="3"/>
  <c r="G8" i="8" s="1"/>
  <c r="D9" i="3"/>
  <c r="F8" i="8" s="1"/>
  <c r="F9" i="8" s="1"/>
  <c r="F9" i="3"/>
  <c r="H8" i="8" s="1"/>
  <c r="E7" i="8"/>
  <c r="C15" i="7" l="1"/>
  <c r="G15" i="7" s="1"/>
  <c r="D16" i="7"/>
  <c r="F13" i="8"/>
  <c r="F14" i="8" s="1"/>
  <c r="G9" i="8"/>
  <c r="G13" i="8" s="1"/>
  <c r="G14" i="8" s="1"/>
  <c r="C16" i="7" l="1"/>
  <c r="G16" i="7" s="1"/>
  <c r="D17" i="7"/>
  <c r="D18" i="7" l="1"/>
  <c r="C17" i="7"/>
  <c r="G17" i="7" s="1"/>
  <c r="C18" i="7" l="1"/>
  <c r="G18" i="7" s="1"/>
  <c r="D19" i="7"/>
  <c r="D20" i="7" l="1"/>
  <c r="C19" i="7"/>
  <c r="G19" i="7" s="1"/>
  <c r="C20" i="7" l="1"/>
  <c r="G20" i="7" s="1"/>
  <c r="D21" i="7"/>
  <c r="C21" i="7" l="1"/>
  <c r="G21" i="7" s="1"/>
  <c r="D22" i="7"/>
  <c r="D23" i="7" l="1"/>
  <c r="C22" i="7"/>
  <c r="G22" i="7" s="1"/>
  <c r="C23" i="7" l="1"/>
  <c r="G23" i="7" s="1"/>
  <c r="D24" i="7"/>
  <c r="D25" i="7" l="1"/>
  <c r="C24" i="7"/>
  <c r="G24" i="7" s="1"/>
  <c r="D26" i="7" l="1"/>
  <c r="C25" i="7"/>
  <c r="G25" i="7" s="1"/>
  <c r="C26" i="7" l="1"/>
  <c r="G26" i="7" s="1"/>
  <c r="D27" i="7"/>
  <c r="D28" i="7" l="1"/>
  <c r="C27" i="7"/>
  <c r="G27" i="7" s="1"/>
  <c r="C28" i="7" l="1"/>
  <c r="G28" i="7" s="1"/>
  <c r="D29" i="7"/>
  <c r="C29" i="7" l="1"/>
  <c r="G29" i="7" s="1"/>
  <c r="D30" i="7"/>
  <c r="D31" i="7" l="1"/>
  <c r="C30" i="7"/>
  <c r="G30" i="7" s="1"/>
  <c r="C31" i="7" l="1"/>
  <c r="G31" i="7" s="1"/>
  <c r="D32" i="7"/>
  <c r="C32" i="7" l="1"/>
  <c r="G32" i="7" s="1"/>
  <c r="D33" i="7"/>
  <c r="D34" i="7" l="1"/>
  <c r="C33" i="7"/>
  <c r="G33" i="7" s="1"/>
  <c r="C34" i="7" l="1"/>
  <c r="G34" i="7" s="1"/>
  <c r="D35" i="7"/>
  <c r="D36" i="7" l="1"/>
  <c r="C35" i="7"/>
  <c r="G35" i="7" s="1"/>
  <c r="D37" i="7" l="1"/>
  <c r="C36" i="7"/>
  <c r="G36" i="7" s="1"/>
  <c r="C37" i="7" l="1"/>
  <c r="G37" i="7" s="1"/>
  <c r="D38" i="7"/>
  <c r="C38" i="7" l="1"/>
  <c r="G38" i="7" s="1"/>
  <c r="H11" i="8"/>
  <c r="H7" i="8" l="1"/>
  <c r="H9" i="8"/>
  <c r="H13" i="8" s="1"/>
  <c r="H14" i="8" s="1"/>
</calcChain>
</file>

<file path=xl/sharedStrings.xml><?xml version="1.0" encoding="utf-8"?>
<sst xmlns="http://schemas.openxmlformats.org/spreadsheetml/2006/main" count="259" uniqueCount="185">
  <si>
    <t>Residential Annual Heating Bills (Rate 1)*</t>
  </si>
  <si>
    <r>
      <t xml:space="preserve">*Based on 2,400 m3 annual consumption.
</t>
    </r>
    <r>
      <rPr>
        <b/>
        <sz val="11"/>
        <color theme="1"/>
        <rFont val="Arial"/>
        <family val="2"/>
      </rPr>
      <t>Notes</t>
    </r>
    <r>
      <rPr>
        <sz val="11"/>
        <color theme="1"/>
        <rFont val="Arial"/>
        <family val="2"/>
      </rPr>
      <t xml:space="preserve">: Natural gas price is based on Rate 1 rates in effect as of </t>
    </r>
    <r>
      <rPr>
        <b/>
        <sz val="11"/>
        <color rgb="FF0070C0"/>
        <rFont val="Arial"/>
        <family val="2"/>
      </rPr>
      <t>January 1, 2024</t>
    </r>
    <r>
      <rPr>
        <sz val="11"/>
        <color theme="1"/>
        <rFont val="Arial"/>
        <family val="2"/>
      </rPr>
      <t xml:space="preserve">. Oil and propane prices are based on the latest available retail prices. Electricity rates based on Toronto Hydro rates as of </t>
    </r>
    <r>
      <rPr>
        <b/>
        <sz val="11"/>
        <color rgb="FF0070C0"/>
        <rFont val="Arial"/>
        <family val="2"/>
      </rPr>
      <t>Jan. 1, 2024,</t>
    </r>
    <r>
      <rPr>
        <sz val="11"/>
        <color theme="1"/>
        <rFont val="Arial"/>
        <family val="2"/>
      </rPr>
      <t xml:space="preserve"> and Regulated Price Plan (RPP) customers that are on Time-Of-Use (TOU) pricing. It includes the Ontario Electricity Rebate (OER). Electric cold climate air source heat pumps are available but not included in the savings calculations. Costs have been calculated for the equivalent energy consumed and include all service, delivery and energy charges. The Federal carbon charge is included for all energy types as reported and expected to increase annually depending on government policies. HST is not included.</t>
    </r>
  </si>
  <si>
    <t>Annual Cost Comparison: 
Space &amp; Water Heating</t>
  </si>
  <si>
    <t>Natural Gas</t>
  </si>
  <si>
    <t>Heating Oil</t>
  </si>
  <si>
    <t>Electricity</t>
  </si>
  <si>
    <t>Propane</t>
  </si>
  <si>
    <t>Annual Consumption</t>
  </si>
  <si>
    <t>Annual Contribution to Energy Bill</t>
  </si>
  <si>
    <t>Energy Cost per Unit</t>
  </si>
  <si>
    <t>Annual Natural Gas Savings ($)</t>
  </si>
  <si>
    <t>Annual Natural Gas Savings (%)</t>
  </si>
  <si>
    <t>Notes</t>
  </si>
  <si>
    <t>(1)</t>
  </si>
  <si>
    <r>
      <t>For EGD rate zone, the natural gas consumption assumption for a typical residential customer is 2,400m</t>
    </r>
    <r>
      <rPr>
        <vertAlign val="superscript"/>
        <sz val="12"/>
        <color theme="1"/>
        <rFont val="Arial"/>
        <family val="2"/>
      </rPr>
      <t>3</t>
    </r>
    <r>
      <rPr>
        <sz val="12"/>
        <color theme="1"/>
        <rFont val="Arial"/>
        <family val="2"/>
      </rPr>
      <t>. All comparisons are based on an energy-equivalent annual consumption level of 2,400 m</t>
    </r>
    <r>
      <rPr>
        <vertAlign val="superscript"/>
        <sz val="12"/>
        <color theme="1"/>
        <rFont val="Arial"/>
        <family val="2"/>
      </rPr>
      <t>3</t>
    </r>
    <r>
      <rPr>
        <sz val="12"/>
        <color theme="1"/>
        <rFont val="Arial"/>
        <family val="2"/>
      </rPr>
      <t xml:space="preserve">/yr. </t>
    </r>
  </si>
  <si>
    <t xml:space="preserve">The energy-equivalent annual consumption for other energy sources (Electric resistance heating, Heating Oil and Propane) are calculated as: </t>
  </si>
  <si>
    <r>
      <t>Natural gas consumption (2,400 m</t>
    </r>
    <r>
      <rPr>
        <vertAlign val="superscript"/>
        <sz val="12"/>
        <color theme="1"/>
        <rFont val="Arial"/>
        <family val="2"/>
      </rPr>
      <t>3</t>
    </r>
    <r>
      <rPr>
        <sz val="12"/>
        <color theme="1"/>
        <rFont val="Arial"/>
        <family val="2"/>
      </rPr>
      <t>) * Conversion from m</t>
    </r>
    <r>
      <rPr>
        <vertAlign val="superscript"/>
        <sz val="12"/>
        <color theme="1"/>
        <rFont val="Arial"/>
        <family val="2"/>
      </rPr>
      <t>3</t>
    </r>
    <r>
      <rPr>
        <sz val="12"/>
        <color theme="1"/>
        <rFont val="Arial"/>
        <family val="2"/>
      </rPr>
      <t xml:space="preserve"> to GJ * Conversions from GJ to kwh (for electric resistance heating) and to L (for heating oil and propane)</t>
    </r>
  </si>
  <si>
    <t>(2)</t>
  </si>
  <si>
    <t xml:space="preserve">The energy cost per unit for each energy source is based on the latest actual data available </t>
  </si>
  <si>
    <t>a)</t>
  </si>
  <si>
    <r>
      <t>Natural Gas cost per unit for a typical residential customer is from the January 2024 QRAM filing for EGD (EB-2023-0330). Please refer to 'Natural Gas Price ($ per m</t>
    </r>
    <r>
      <rPr>
        <vertAlign val="superscript"/>
        <sz val="12"/>
        <color theme="1"/>
        <rFont val="Arial"/>
        <family val="2"/>
      </rPr>
      <t>3</t>
    </r>
    <r>
      <rPr>
        <sz val="12"/>
        <color theme="1"/>
        <rFont val="Arial"/>
        <family val="2"/>
      </rPr>
      <t>)' tab for a detailed calculation.</t>
    </r>
  </si>
  <si>
    <t>b)</t>
  </si>
  <si>
    <t>Oil cost per unit is from Statistics Canada using the latest available monthly retail price at the time of comparison. Please refer to 'Heating Oil Price ($ per L)' tab for a detailed calculation.</t>
  </si>
  <si>
    <t>c)</t>
  </si>
  <si>
    <t>d)</t>
  </si>
  <si>
    <t>Propane cost per unit is calculated using a monthly average of the latest residential retail prices available at the time of comparison and factors in the actual carbon tax. Please refer to 'Propane Price ($ per L)' tab for a detailed calculation.</t>
  </si>
  <si>
    <t>Efficiency-Adjusted Energy Source Conversion</t>
  </si>
  <si>
    <t>Table 1</t>
  </si>
  <si>
    <t>Energy</t>
  </si>
  <si>
    <t>Electric Resistance Heating</t>
  </si>
  <si>
    <t xml:space="preserve"> Energy Units</t>
  </si>
  <si>
    <t>m3</t>
  </si>
  <si>
    <t>L</t>
  </si>
  <si>
    <t>kWh</t>
  </si>
  <si>
    <t>EGD Rate Zone - Residential Rate 1</t>
  </si>
  <si>
    <t>Energy Conversion Assumptions</t>
  </si>
  <si>
    <r>
      <t>Table 1</t>
    </r>
    <r>
      <rPr>
        <sz val="11"/>
        <color theme="1"/>
        <rFont val="Arial"/>
        <family val="2"/>
      </rPr>
      <t xml:space="preserve"> (1)</t>
    </r>
  </si>
  <si>
    <t>Unit</t>
  </si>
  <si>
    <t>Equivalent Value</t>
  </si>
  <si>
    <t>Equivalent Unit</t>
  </si>
  <si>
    <t>1.0 Gigajoules (GJ)</t>
  </si>
  <si>
    <t>Kilowatt-hours (kW.h)</t>
  </si>
  <si>
    <t>1.0 Kilowatt-hours (kW.h)</t>
  </si>
  <si>
    <t>Gigajoules (GJ)</t>
  </si>
  <si>
    <t>Note:</t>
  </si>
  <si>
    <t>(1) Sourced from https://apps.cer-rec.gc.ca/Conversion/conversion-tables.aspx?GoCTemplateCulture=en-CA</t>
  </si>
  <si>
    <r>
      <t>Table 2</t>
    </r>
    <r>
      <rPr>
        <sz val="11"/>
        <color theme="1"/>
        <rFont val="Arial"/>
        <family val="2"/>
      </rPr>
      <t xml:space="preserve"> (1)</t>
    </r>
  </si>
  <si>
    <t>Substance</t>
  </si>
  <si>
    <t>1.0 Cubic metres (m³)</t>
  </si>
  <si>
    <t> Gigajoules (GJ)</t>
  </si>
  <si>
    <t>Table 3</t>
  </si>
  <si>
    <t>Enbridge Gas unit of Measure Conversion Information</t>
  </si>
  <si>
    <t>EGD Rate Zone (1)</t>
  </si>
  <si>
    <r>
      <t>Heat Value (MJ/m</t>
    </r>
    <r>
      <rPr>
        <vertAlign val="superscript"/>
        <sz val="11"/>
        <color theme="1"/>
        <rFont val="Arial"/>
        <family val="2"/>
      </rPr>
      <t>3</t>
    </r>
    <r>
      <rPr>
        <sz val="11"/>
        <color theme="1"/>
        <rFont val="Arial"/>
        <family val="2"/>
      </rPr>
      <t>)</t>
    </r>
  </si>
  <si>
    <r>
      <t>Conversion Factor (GJ/m</t>
    </r>
    <r>
      <rPr>
        <vertAlign val="superscript"/>
        <sz val="11"/>
        <color theme="1"/>
        <rFont val="Arial"/>
        <family val="2"/>
      </rPr>
      <t>3</t>
    </r>
    <r>
      <rPr>
        <sz val="11"/>
        <color theme="1"/>
        <rFont val="Arial"/>
        <family val="2"/>
      </rPr>
      <t>)</t>
    </r>
  </si>
  <si>
    <t>Note</t>
  </si>
  <si>
    <r>
      <t>(1) Sourced from EB-2022-0286, Rate Handbook, Rate 1 Residential Service (MJ/m</t>
    </r>
    <r>
      <rPr>
        <vertAlign val="superscript"/>
        <sz val="11"/>
        <color theme="1"/>
        <rFont val="Arial"/>
        <family val="2"/>
      </rPr>
      <t>3</t>
    </r>
    <r>
      <rPr>
        <sz val="11"/>
        <color theme="1"/>
        <rFont val="Arial"/>
        <family val="2"/>
      </rPr>
      <t>)</t>
    </r>
  </si>
  <si>
    <t>Table 4</t>
  </si>
  <si>
    <t>Starting Unit</t>
  </si>
  <si>
    <t>Conversion</t>
  </si>
  <si>
    <t>Conversion Unit</t>
  </si>
  <si>
    <t>GJ</t>
  </si>
  <si>
    <t>Efficiency Factor Assumptions</t>
  </si>
  <si>
    <t>Table 2</t>
  </si>
  <si>
    <t>Current Assumed Base Load and Heat Load Proportions</t>
  </si>
  <si>
    <t>Current Efficiency Factors for a Typical Residential Customer - Rate 1</t>
  </si>
  <si>
    <t>Heat Load:</t>
  </si>
  <si>
    <t>EGD Rate Zone - Rate 1</t>
  </si>
  <si>
    <t>Space Heating (SH)</t>
  </si>
  <si>
    <t>Base Load:</t>
  </si>
  <si>
    <t>Domestic Water Heating (DWH)</t>
  </si>
  <si>
    <t>Total Load</t>
  </si>
  <si>
    <t>Total</t>
  </si>
  <si>
    <t>Natural Gas Assumptions</t>
  </si>
  <si>
    <t>Typical Residenital Customer Total Bill Impacts (1)</t>
  </si>
  <si>
    <t>EGD Rate Zone</t>
  </si>
  <si>
    <t>Rates Effective:</t>
  </si>
  <si>
    <t>Volume</t>
  </si>
  <si>
    <r>
      <t>m</t>
    </r>
    <r>
      <rPr>
        <vertAlign val="superscript"/>
        <sz val="11"/>
        <color theme="1"/>
        <rFont val="Arial"/>
        <family val="2"/>
      </rPr>
      <t>3</t>
    </r>
  </si>
  <si>
    <t>Customer Charge</t>
  </si>
  <si>
    <t>$</t>
  </si>
  <si>
    <t>Distribution Charge</t>
  </si>
  <si>
    <t>Load Balancing</t>
  </si>
  <si>
    <t>Transportation</t>
  </si>
  <si>
    <t>Sales Commodity</t>
  </si>
  <si>
    <t>Federal Carbon Charge</t>
  </si>
  <si>
    <t>Cost Adjustment</t>
  </si>
  <si>
    <t>Gas Supply</t>
  </si>
  <si>
    <t>Delivery</t>
  </si>
  <si>
    <t>Total Sales with Cost Adjustments</t>
  </si>
  <si>
    <r>
      <t>Total unit rate $/m</t>
    </r>
    <r>
      <rPr>
        <vertAlign val="superscript"/>
        <sz val="11"/>
        <color theme="1"/>
        <rFont val="Arial"/>
        <family val="2"/>
      </rPr>
      <t>3</t>
    </r>
  </si>
  <si>
    <r>
      <t>$/m</t>
    </r>
    <r>
      <rPr>
        <vertAlign val="superscript"/>
        <sz val="11"/>
        <color theme="1"/>
        <rFont val="Arial"/>
        <family val="2"/>
      </rPr>
      <t>3</t>
    </r>
  </si>
  <si>
    <t>Notes:</t>
  </si>
  <si>
    <t>(1) Sourced from EB-2023-0330, Exhibit A, Tab 3, Schedule 1, p.1, EGD Rate Zone</t>
  </si>
  <si>
    <r>
      <t>(2) Total unit rate $/m</t>
    </r>
    <r>
      <rPr>
        <vertAlign val="superscript"/>
        <sz val="11"/>
        <color theme="1"/>
        <rFont val="Arial"/>
        <family val="2"/>
      </rPr>
      <t xml:space="preserve">3 </t>
    </r>
    <r>
      <rPr>
        <sz val="11"/>
        <color theme="1"/>
        <rFont val="Arial"/>
        <family val="2"/>
      </rPr>
      <t>is representative of the unit cost</t>
    </r>
  </si>
  <si>
    <t>Oil Assumptions</t>
  </si>
  <si>
    <t>Home Heating Oil (HHO) (1)</t>
  </si>
  <si>
    <t>Month</t>
  </si>
  <si>
    <t xml:space="preserve">
Federal/Provincial Carbon Tax Charge
HHO (2)</t>
  </si>
  <si>
    <r>
      <rPr>
        <u/>
        <sz val="11"/>
        <color theme="1"/>
        <rFont val="Arial"/>
        <family val="2"/>
      </rPr>
      <t>HHO</t>
    </r>
    <r>
      <rPr>
        <sz val="11"/>
        <color theme="1"/>
        <rFont val="Arial"/>
        <family val="2"/>
      </rPr>
      <t xml:space="preserve">
(v735163) (3)</t>
    </r>
  </si>
  <si>
    <r>
      <rPr>
        <u/>
        <sz val="11"/>
        <color theme="1"/>
        <rFont val="Arial"/>
        <family val="2"/>
      </rPr>
      <t xml:space="preserve">HHO </t>
    </r>
    <r>
      <rPr>
        <sz val="11"/>
        <color theme="1"/>
        <rFont val="Arial"/>
        <family val="2"/>
      </rPr>
      <t xml:space="preserve">
(excl. GST/HST)</t>
    </r>
  </si>
  <si>
    <t>(a)</t>
  </si>
  <si>
    <t>(b)</t>
  </si>
  <si>
    <t>(c)</t>
  </si>
  <si>
    <t>Total Cents/L</t>
  </si>
  <si>
    <t>Total unit rate $/L (5)</t>
  </si>
  <si>
    <t>Notes for Table 1:</t>
  </si>
  <si>
    <t>All prices in cents/litre</t>
  </si>
  <si>
    <t>Sourced from https://www.canada.ca/en/revenue-agency/services/forms-publications/publications/fcrates/fuel-charge-rates.html#confacnatgas</t>
  </si>
  <si>
    <t>(3)</t>
  </si>
  <si>
    <t>Sourced from the Conference Board of Canada (CANSIM) - v735163.  Prior to Nov. 2023, the federal carbon charged was included within the pricing</t>
  </si>
  <si>
    <t>(4)</t>
  </si>
  <si>
    <t>Values under column (c) are dervied by dividing the value under column (b) by 1.13</t>
  </si>
  <si>
    <t>(5)</t>
  </si>
  <si>
    <t>Total unit rate $/L' is representative of the unit cost for the last reported month (in this case 23-Nov)</t>
  </si>
  <si>
    <t xml:space="preserve">Regulated Price Plan -TOU </t>
  </si>
  <si>
    <t>Toronto Hydro-Electric System Limited</t>
  </si>
  <si>
    <t>Time of Use</t>
  </si>
  <si>
    <t>Residential Service Classification (1)</t>
  </si>
  <si>
    <t>Cents/kWh (1)</t>
  </si>
  <si>
    <t>% of Load (2)</t>
  </si>
  <si>
    <t>Rates Effective</t>
  </si>
  <si>
    <t>On Peak</t>
  </si>
  <si>
    <t>Service Charge (2)</t>
  </si>
  <si>
    <t>$/month</t>
  </si>
  <si>
    <t>Mid Peak</t>
  </si>
  <si>
    <t>Transmission Rate - Network Service Rate</t>
  </si>
  <si>
    <t>$/kWh</t>
  </si>
  <si>
    <t>Off Peak</t>
  </si>
  <si>
    <t>Transmission Rate - Line and Transformation Connection Service Rate</t>
  </si>
  <si>
    <t>(d)</t>
  </si>
  <si>
    <t xml:space="preserve">Wholesale Market Service Rate </t>
  </si>
  <si>
    <t>Unit TOU rate- cent/KWh (3)</t>
  </si>
  <si>
    <t>(e)</t>
  </si>
  <si>
    <t>Capacity Based Recovery (CBR)</t>
  </si>
  <si>
    <t>Unit TOU rate  - $/kWh (4)</t>
  </si>
  <si>
    <t>(f)</t>
  </si>
  <si>
    <t>Rural or Remote Electricity Rate Protection Charge (RRRP)</t>
  </si>
  <si>
    <t>(g)</t>
  </si>
  <si>
    <t xml:space="preserve">Rate Rider for Disposition of Deferral/Variance Accounts </t>
  </si>
  <si>
    <t>Ontario Energy Rebate (OER) (5)</t>
  </si>
  <si>
    <t>(h)</t>
  </si>
  <si>
    <t>Rate Rider for Disposition of Capacity Based Recovery Account</t>
  </si>
  <si>
    <t>(i)</t>
  </si>
  <si>
    <t>Unit TOU rate - $/kwh (3)</t>
  </si>
  <si>
    <t>(1) TOU rates effective November 1, 2023</t>
  </si>
  <si>
    <t>(2) Sourced from OEB Regulated Price Plan Price Report - November 1, 2023 to October 31, 2024</t>
  </si>
  <si>
    <t>(j)</t>
  </si>
  <si>
    <t>Total unit rate $/kWh (4)</t>
  </si>
  <si>
    <t>(3) Value derived by taking the weighted average of columns (a) and (b) for lines 1-3</t>
  </si>
  <si>
    <t>(k)</t>
  </si>
  <si>
    <t>OER (Total unit rate $/kWh * OER %))</t>
  </si>
  <si>
    <t>(4) Value dervied by dividing line 4(a) by 100</t>
  </si>
  <si>
    <t>(5) OER effective November 1, 2023 per OEB Newsroom release dated October 19, 2023</t>
  </si>
  <si>
    <t>(l)</t>
  </si>
  <si>
    <t>Total unit rate $/kWh with OER (5)</t>
  </si>
  <si>
    <t>Sourced from EB-2023-0054 Decision and Rate Order, Toronto Hydro-Electric System Limited.  Effective and Implementation Date January 1, 2024, Residential Service Classification</t>
  </si>
  <si>
    <t>Excluded for cost comparison purposes</t>
  </si>
  <si>
    <t>See Table 1 for detailed calculation of Unit TOU rate - $/kwh</t>
  </si>
  <si>
    <t>Value for (j) derived by summing (b) + (c)+ (d) + (e) + (f) + (g) + (h) + (i)</t>
  </si>
  <si>
    <t>OER of 19.3% effective November 1, 2023 per OEB Newsroom release dated October 19, 2023</t>
  </si>
  <si>
    <t>Value for (k) derived by multiplying (j) by OER of 19.3%</t>
  </si>
  <si>
    <t>(6)</t>
  </si>
  <si>
    <t>Value for (l) derived by subtracting (k) from (j)</t>
  </si>
  <si>
    <t>Propane Assumptions</t>
  </si>
  <si>
    <t>Propane Prices for Residential Rate 1 Customer</t>
  </si>
  <si>
    <t>Ending Value Oct. 31, 2023 (cents/L)</t>
  </si>
  <si>
    <t>Date</t>
  </si>
  <si>
    <t>$/L</t>
  </si>
  <si>
    <t>Cents/L</t>
  </si>
  <si>
    <t>Daily Price Change 
(2)</t>
  </si>
  <si>
    <t>Carbon Tax (3)</t>
  </si>
  <si>
    <t>Carbon Tax:</t>
  </si>
  <si>
    <t>Total unit rate $/L (4)</t>
  </si>
  <si>
    <t>(1) Date of the last recorded daily price change from the previous month</t>
  </si>
  <si>
    <t>(2) Source: https://edproenergy.com/residential/ Zone 5,  2,500-4,499 Litres</t>
  </si>
  <si>
    <t>(3) Source: https://www.canada.ca/en/revenue-agency/services/forms-publications/publications/fcrates/fuel-charge-rates.html</t>
  </si>
  <si>
    <t>(4) ‘Total unit rate $/L' is representative of the unit cost</t>
  </si>
  <si>
    <t>November 2023 Monthly Average</t>
  </si>
  <si>
    <t xml:space="preserve"> 'Total unit rate $/kWh' and 'Total unit rate $/kWh with OER' are representative of the unit cost</t>
  </si>
  <si>
    <t>Energy Conversion</t>
  </si>
  <si>
    <t>Estimated annual heating bills for typical residential customer living in the EGD Rate Zone, Rate 1 (Space &amp; Water Heating)</t>
  </si>
  <si>
    <t>Electric Resistance</t>
  </si>
  <si>
    <t>Electric resistance cost per unit sourced from EB-2023-0054 Decision and Rate Order, Toronto Hydro-Electric System Limited.  Effective and Implementation Date January 1, 2024, Residential Service Classification.  Please refer to 'Elec Resistanc Price ($perkWh)'.</t>
  </si>
  <si>
    <t>Electric Resistance Assumptions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</si>
</sst>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quot;* #,##0.00_);_(&quot;$&quot;* \(#,##0.00\);_(&quot;$&quot;* &quot;-&quot;??_);_(@_)"/>
    <numFmt numFmtId="43" formatCode="_(* #,##0.00_);_(* \(#,##0.00\);_(* &quot;-&quot;??_);_(@_)"/>
    <numFmt numFmtId="164" formatCode="&quot;Updated:&quot;\ m/d/yyyy"/>
    <numFmt numFmtId="165" formatCode="_(&quot;$&quot;* #,##0.000_);_(&quot;$&quot;* \(#,##0.000\);_(&quot;$&quot;* &quot;-&quot;??_);_(@_)"/>
    <numFmt numFmtId="166" formatCode="#,##0.000_);[Red]\(#,##0.000\)"/>
    <numFmt numFmtId="167" formatCode="0.000"/>
    <numFmt numFmtId="168" formatCode="[$-409]mmmm\ d\,\ yyyy;@"/>
    <numFmt numFmtId="169" formatCode="0.0%"/>
    <numFmt numFmtId="170" formatCode="0.0000"/>
    <numFmt numFmtId="171" formatCode="d\-mmm\-yyyy"/>
    <numFmt numFmtId="172" formatCode="&quot;$&quot;#,##0.000&quot;/m³&quot;"/>
    <numFmt numFmtId="173" formatCode="&quot;$&quot;#,##0.000&quot;/L&quot;"/>
    <numFmt numFmtId="174" formatCode="&quot;$&quot;#,##0.000&quot;/kWh&quot;"/>
    <numFmt numFmtId="175" formatCode="&quot;$&quot;#,##0"/>
    <numFmt numFmtId="176" formatCode="&quot;$&quot;#,##0.000"/>
    <numFmt numFmtId="177" formatCode="#,##0.000_);\(#,##0.000\)"/>
    <numFmt numFmtId="178" formatCode="0.0"/>
    <numFmt numFmtId="179" formatCode="#,##0.0_);[Red]\(#,##0.0\)"/>
    <numFmt numFmtId="180" formatCode="#,##0.00000_);[Red]\(#,##0.00000\)"/>
    <numFmt numFmtId="181" formatCode="#,##0.0000_);[Red]\(#,##0.0000\)"/>
  </numFmts>
  <fonts count="32" x14ac:knownFonts="1">
    <font>
      <sz val="11"/>
      <color theme="1"/>
      <name val="Calibri"/>
      <family val="2"/>
      <scheme val="minor"/>
    </font>
    <font>
      <sz val="11"/>
      <color theme="1"/>
      <name val="Calibri"/>
      <family val="2"/>
      <scheme val="minor"/>
    </font>
    <font>
      <u/>
      <sz val="18"/>
      <color theme="1"/>
      <name val="Arial"/>
      <family val="2"/>
    </font>
    <font>
      <sz val="11"/>
      <color theme="1"/>
      <name val="Arial"/>
      <family val="2"/>
    </font>
    <font>
      <u/>
      <sz val="11"/>
      <color theme="1"/>
      <name val="Arial"/>
      <family val="2"/>
    </font>
    <font>
      <b/>
      <sz val="11"/>
      <color theme="1"/>
      <name val="Arial"/>
      <family val="2"/>
    </font>
    <font>
      <u/>
      <sz val="11"/>
      <color theme="10"/>
      <name val="Calibri"/>
      <family val="2"/>
      <scheme val="minor"/>
    </font>
    <font>
      <sz val="11"/>
      <color theme="10"/>
      <name val="Arial"/>
      <family val="2"/>
    </font>
    <font>
      <i/>
      <sz val="9"/>
      <color rgb="FF0000FF"/>
      <name val="Arial"/>
      <family val="2"/>
    </font>
    <font>
      <u/>
      <sz val="18"/>
      <name val="Arial"/>
      <family val="2"/>
    </font>
    <font>
      <u/>
      <sz val="11"/>
      <color theme="1"/>
      <name val="Calibri"/>
      <family val="2"/>
      <scheme val="minor"/>
    </font>
    <font>
      <b/>
      <sz val="11"/>
      <color rgb="FFFF0000"/>
      <name val="Arial"/>
      <family val="2"/>
    </font>
    <font>
      <sz val="11"/>
      <name val="Arial"/>
      <family val="2"/>
    </font>
    <font>
      <sz val="12"/>
      <color theme="1"/>
      <name val="Arial"/>
      <family val="2"/>
    </font>
    <font>
      <u/>
      <sz val="14"/>
      <color theme="1"/>
      <name val="Arial"/>
      <family val="2"/>
    </font>
    <font>
      <u/>
      <sz val="11"/>
      <color theme="10"/>
      <name val="Arial"/>
      <family val="2"/>
    </font>
    <font>
      <u/>
      <sz val="11"/>
      <name val="Arial"/>
      <family val="2"/>
    </font>
    <font>
      <vertAlign val="superscript"/>
      <sz val="11"/>
      <color theme="1"/>
      <name val="Arial"/>
      <family val="2"/>
    </font>
    <font>
      <sz val="10"/>
      <name val="Arial"/>
      <family val="2"/>
    </font>
    <font>
      <b/>
      <sz val="18"/>
      <color rgb="FFFFC000"/>
      <name val="Arial"/>
      <family val="2"/>
    </font>
    <font>
      <b/>
      <sz val="18"/>
      <color theme="4"/>
      <name val="Arial"/>
      <family val="2"/>
    </font>
    <font>
      <b/>
      <sz val="18"/>
      <color theme="1"/>
      <name val="Neue Haas Grotesk Text Pro"/>
      <family val="2"/>
    </font>
    <font>
      <b/>
      <sz val="11"/>
      <color theme="1" tint="0.249977111117893"/>
      <name val="Arial"/>
      <family val="2"/>
    </font>
    <font>
      <b/>
      <sz val="11"/>
      <name val="Arial"/>
      <family val="2"/>
    </font>
    <font>
      <u/>
      <sz val="12"/>
      <color theme="1"/>
      <name val="Arial"/>
      <family val="2"/>
    </font>
    <font>
      <u/>
      <sz val="12"/>
      <name val="Arial"/>
      <family val="2"/>
    </font>
    <font>
      <b/>
      <sz val="12"/>
      <name val="Arial"/>
      <family val="2"/>
    </font>
    <font>
      <sz val="12"/>
      <name val="Arial"/>
      <family val="2"/>
    </font>
    <font>
      <b/>
      <u/>
      <sz val="14"/>
      <color theme="1"/>
      <name val="Arial"/>
      <family val="2"/>
    </font>
    <font>
      <sz val="11"/>
      <color rgb="FF000000"/>
      <name val="Arial"/>
      <family val="2"/>
    </font>
    <font>
      <vertAlign val="superscript"/>
      <sz val="12"/>
      <color theme="1"/>
      <name val="Arial"/>
      <family val="2"/>
    </font>
    <font>
      <b/>
      <sz val="11"/>
      <color rgb="FF0070C0"/>
      <name val="Arial"/>
      <family val="2"/>
    </font>
  </fonts>
  <fills count="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
      <patternFill patternType="solid">
        <fgColor rgb="FFD9D9D9"/>
        <bgColor indexed="64"/>
      </patternFill>
    </fill>
  </fills>
  <borders count="4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0" fontId="18" fillId="0" borderId="0"/>
  </cellStyleXfs>
  <cellXfs count="236">
    <xf numFmtId="0" fontId="0" fillId="0" borderId="0" xfId="0"/>
    <xf numFmtId="0" fontId="2" fillId="0" borderId="0" xfId="0" applyFont="1"/>
    <xf numFmtId="0" fontId="3" fillId="0" borderId="0" xfId="0" applyFont="1"/>
    <xf numFmtId="0" fontId="4" fillId="0" borderId="7" xfId="0" applyFont="1" applyBorder="1" applyAlignment="1">
      <alignment horizontal="center"/>
    </xf>
    <xf numFmtId="0" fontId="4" fillId="0" borderId="8" xfId="0" applyFont="1" applyBorder="1" applyAlignment="1">
      <alignment horizontal="center"/>
    </xf>
    <xf numFmtId="0" fontId="4" fillId="0" borderId="7" xfId="0" applyFont="1" applyBorder="1"/>
    <xf numFmtId="0" fontId="3" fillId="0" borderId="8" xfId="0" applyFont="1" applyBorder="1"/>
    <xf numFmtId="0" fontId="3" fillId="0" borderId="7" xfId="0" applyFont="1" applyBorder="1"/>
    <xf numFmtId="0" fontId="3" fillId="0" borderId="7" xfId="0" applyFont="1" applyBorder="1" applyAlignment="1">
      <alignment horizontal="left" indent="2"/>
    </xf>
    <xf numFmtId="9" fontId="3" fillId="0" borderId="8" xfId="3" applyFont="1" applyBorder="1" applyAlignment="1">
      <alignment horizontal="center"/>
    </xf>
    <xf numFmtId="0" fontId="3" fillId="0" borderId="8" xfId="0" applyFont="1" applyBorder="1" applyAlignment="1">
      <alignment horizontal="center"/>
    </xf>
    <xf numFmtId="0" fontId="5" fillId="0" borderId="8" xfId="0" applyFont="1" applyBorder="1" applyAlignment="1">
      <alignment horizontal="center"/>
    </xf>
    <xf numFmtId="0" fontId="3" fillId="0" borderId="7" xfId="0" applyFont="1" applyBorder="1" applyAlignment="1">
      <alignment horizontal="right" indent="2"/>
    </xf>
    <xf numFmtId="9" fontId="3" fillId="0" borderId="0" xfId="3" applyFont="1" applyBorder="1" applyAlignment="1">
      <alignment horizontal="center"/>
    </xf>
    <xf numFmtId="0" fontId="3" fillId="0" borderId="7" xfId="0" applyFont="1" applyBorder="1" applyAlignment="1">
      <alignment horizontal="right"/>
    </xf>
    <xf numFmtId="9" fontId="3" fillId="0" borderId="9" xfId="0" applyNumberFormat="1" applyFont="1" applyBorder="1" applyAlignment="1">
      <alignment horizontal="center"/>
    </xf>
    <xf numFmtId="9" fontId="3" fillId="0" borderId="10" xfId="0" applyNumberFormat="1" applyFont="1" applyBorder="1" applyAlignment="1">
      <alignment horizontal="center"/>
    </xf>
    <xf numFmtId="0" fontId="3" fillId="0" borderId="11" xfId="0" applyFont="1" applyBorder="1"/>
    <xf numFmtId="0" fontId="3" fillId="0" borderId="12" xfId="0" applyFont="1" applyBorder="1"/>
    <xf numFmtId="9" fontId="3" fillId="0" borderId="13" xfId="3" applyFont="1" applyBorder="1" applyAlignment="1">
      <alignment horizontal="center"/>
    </xf>
    <xf numFmtId="9" fontId="3" fillId="0" borderId="12" xfId="3"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4" xfId="0" applyFont="1" applyBorder="1" applyAlignment="1">
      <alignment horizontal="left"/>
    </xf>
    <xf numFmtId="0" fontId="3" fillId="0" borderId="6" xfId="0" applyFont="1" applyBorder="1" applyAlignment="1">
      <alignment horizontal="left" wrapText="1"/>
    </xf>
    <xf numFmtId="0" fontId="3" fillId="0" borderId="8" xfId="0" applyFont="1" applyBorder="1" applyAlignment="1">
      <alignment horizontal="left"/>
    </xf>
    <xf numFmtId="0" fontId="3" fillId="0" borderId="13" xfId="0" applyFont="1" applyBorder="1"/>
    <xf numFmtId="0" fontId="8" fillId="0" borderId="0" xfId="0" applyFont="1"/>
    <xf numFmtId="0" fontId="3" fillId="0" borderId="6" xfId="0" applyFont="1" applyBorder="1" applyAlignment="1">
      <alignment horizontal="center" wrapText="1"/>
    </xf>
    <xf numFmtId="0" fontId="3" fillId="0" borderId="0" xfId="0" applyFont="1" applyAlignment="1">
      <alignment horizontal="center"/>
    </xf>
    <xf numFmtId="0" fontId="8" fillId="0" borderId="13" xfId="0" applyFont="1" applyBorder="1"/>
    <xf numFmtId="0" fontId="8" fillId="0" borderId="12" xfId="0" applyFont="1" applyBorder="1"/>
    <xf numFmtId="0" fontId="7" fillId="0" borderId="0" xfId="4" applyFont="1" applyBorder="1"/>
    <xf numFmtId="0" fontId="3" fillId="0" borderId="4" xfId="0" applyFont="1" applyBorder="1"/>
    <xf numFmtId="15" fontId="3" fillId="0" borderId="7" xfId="0" applyNumberFormat="1" applyFont="1" applyBorder="1" applyAlignment="1">
      <alignment horizontal="left"/>
    </xf>
    <xf numFmtId="2" fontId="3" fillId="0" borderId="0" xfId="0" applyNumberFormat="1" applyFont="1" applyAlignment="1">
      <alignment horizontal="center"/>
    </xf>
    <xf numFmtId="2" fontId="3" fillId="0" borderId="8" xfId="0" applyNumberFormat="1" applyFont="1" applyBorder="1" applyAlignment="1">
      <alignment horizontal="center"/>
    </xf>
    <xf numFmtId="0" fontId="3" fillId="0" borderId="5" xfId="0" applyFont="1" applyBorder="1" applyAlignment="1">
      <alignment horizontal="center" wrapText="1"/>
    </xf>
    <xf numFmtId="0" fontId="3" fillId="0" borderId="13" xfId="0" applyFont="1" applyBorder="1" applyAlignment="1">
      <alignment horizontal="center"/>
    </xf>
    <xf numFmtId="0" fontId="3" fillId="0" borderId="12" xfId="0" applyFont="1" applyBorder="1" applyAlignment="1">
      <alignment horizontal="center"/>
    </xf>
    <xf numFmtId="0" fontId="3" fillId="0" borderId="0" xfId="0" applyFont="1" applyAlignment="1">
      <alignment horizontal="left"/>
    </xf>
    <xf numFmtId="0" fontId="3" fillId="0" borderId="4" xfId="0" applyFont="1" applyBorder="1" applyAlignment="1">
      <alignment horizontal="right"/>
    </xf>
    <xf numFmtId="37" fontId="3" fillId="0" borderId="0" xfId="1" applyNumberFormat="1" applyFont="1" applyFill="1" applyBorder="1" applyAlignment="1">
      <alignment horizontal="center"/>
    </xf>
    <xf numFmtId="37" fontId="3" fillId="0" borderId="8" xfId="1" applyNumberFormat="1" applyFont="1" applyFill="1" applyBorder="1" applyAlignment="1">
      <alignment horizontal="center"/>
    </xf>
    <xf numFmtId="0" fontId="9" fillId="0" borderId="0" xfId="0" applyFont="1"/>
    <xf numFmtId="0" fontId="10" fillId="0" borderId="0" xfId="0" applyFont="1"/>
    <xf numFmtId="0" fontId="3" fillId="0" borderId="7" xfId="0" applyFont="1" applyBorder="1" applyAlignment="1">
      <alignment horizontal="center"/>
    </xf>
    <xf numFmtId="0" fontId="3" fillId="0" borderId="7" xfId="0" applyFont="1" applyBorder="1" applyAlignment="1">
      <alignment horizontal="left"/>
    </xf>
    <xf numFmtId="2" fontId="3" fillId="0" borderId="0" xfId="0" applyNumberFormat="1" applyFont="1"/>
    <xf numFmtId="167" fontId="12" fillId="0" borderId="0" xfId="0" applyNumberFormat="1" applyFont="1" applyAlignment="1">
      <alignment horizontal="right"/>
    </xf>
    <xf numFmtId="168" fontId="2" fillId="0" borderId="0" xfId="0" applyNumberFormat="1" applyFont="1" applyAlignment="1">
      <alignment horizontal="left"/>
    </xf>
    <xf numFmtId="2" fontId="12" fillId="0" borderId="0" xfId="0" applyNumberFormat="1" applyFont="1" applyAlignment="1">
      <alignment horizontal="center"/>
    </xf>
    <xf numFmtId="2" fontId="12" fillId="0" borderId="0" xfId="0" applyNumberFormat="1" applyFont="1"/>
    <xf numFmtId="0" fontId="3" fillId="0" borderId="0" xfId="0" applyFont="1" applyAlignment="1">
      <alignment horizontal="right"/>
    </xf>
    <xf numFmtId="0" fontId="3" fillId="0" borderId="0" xfId="0" quotePrefix="1" applyFont="1"/>
    <xf numFmtId="0" fontId="0" fillId="0" borderId="6" xfId="0" applyBorder="1"/>
    <xf numFmtId="0" fontId="4" fillId="0" borderId="0" xfId="0" applyFont="1"/>
    <xf numFmtId="39" fontId="0" fillId="0" borderId="0" xfId="0" applyNumberFormat="1"/>
    <xf numFmtId="39" fontId="3" fillId="0" borderId="0" xfId="0" applyNumberFormat="1" applyFont="1"/>
    <xf numFmtId="0" fontId="13" fillId="0" borderId="0" xfId="0" applyFont="1" applyAlignment="1">
      <alignment horizontal="left"/>
    </xf>
    <xf numFmtId="0" fontId="2" fillId="0" borderId="0" xfId="0" applyFont="1" applyAlignment="1">
      <alignment horizontal="center"/>
    </xf>
    <xf numFmtId="0" fontId="3" fillId="0" borderId="0" xfId="0" applyFont="1" applyAlignment="1">
      <alignment horizontal="right" vertical="top"/>
    </xf>
    <xf numFmtId="37" fontId="3" fillId="0" borderId="0" xfId="1" applyNumberFormat="1" applyFont="1" applyFill="1" applyBorder="1" applyAlignment="1">
      <alignment horizontal="center" vertical="center"/>
    </xf>
    <xf numFmtId="0" fontId="18" fillId="2" borderId="16" xfId="5" applyFill="1" applyBorder="1"/>
    <xf numFmtId="0" fontId="16" fillId="0" borderId="0" xfId="5" applyFont="1" applyAlignment="1">
      <alignment horizontal="left" vertical="center"/>
    </xf>
    <xf numFmtId="0" fontId="12" fillId="0" borderId="11" xfId="4" applyFont="1" applyBorder="1"/>
    <xf numFmtId="0" fontId="21" fillId="0" borderId="0" xfId="0" applyFont="1" applyAlignment="1">
      <alignment vertical="center" wrapText="1"/>
    </xf>
    <xf numFmtId="49" fontId="22" fillId="0" borderId="20" xfId="5" applyNumberFormat="1" applyFont="1" applyBorder="1" applyAlignment="1">
      <alignment horizontal="center" wrapText="1"/>
    </xf>
    <xf numFmtId="49" fontId="22" fillId="0" borderId="21" xfId="5" applyNumberFormat="1" applyFont="1" applyBorder="1" applyAlignment="1">
      <alignment horizontal="center" wrapText="1"/>
    </xf>
    <xf numFmtId="49" fontId="22" fillId="0" borderId="22" xfId="5" applyNumberFormat="1" applyFont="1" applyBorder="1" applyAlignment="1">
      <alignment horizontal="center" wrapText="1"/>
    </xf>
    <xf numFmtId="172" fontId="22" fillId="0" borderId="24" xfId="5" applyNumberFormat="1" applyFont="1" applyBorder="1" applyAlignment="1">
      <alignment horizontal="center" vertical="top" wrapText="1"/>
    </xf>
    <xf numFmtId="173" fontId="22" fillId="0" borderId="24" xfId="5" applyNumberFormat="1" applyFont="1" applyBorder="1" applyAlignment="1">
      <alignment horizontal="center" vertical="top" wrapText="1"/>
    </xf>
    <xf numFmtId="174" fontId="22" fillId="0" borderId="24" xfId="5" applyNumberFormat="1" applyFont="1" applyBorder="1" applyAlignment="1">
      <alignment horizontal="center" vertical="top" wrapText="1"/>
    </xf>
    <xf numFmtId="173" fontId="22" fillId="0" borderId="25" xfId="5" applyNumberFormat="1" applyFont="1" applyBorder="1" applyAlignment="1">
      <alignment horizontal="center" vertical="top" wrapText="1"/>
    </xf>
    <xf numFmtId="0" fontId="23" fillId="3" borderId="26" xfId="5" applyFont="1" applyFill="1" applyBorder="1" applyAlignment="1">
      <alignment horizontal="left" vertical="center"/>
    </xf>
    <xf numFmtId="3" fontId="23" fillId="3" borderId="27" xfId="6" applyNumberFormat="1" applyFont="1" applyFill="1" applyBorder="1" applyAlignment="1">
      <alignment horizontal="center" vertical="center"/>
    </xf>
    <xf numFmtId="3" fontId="23" fillId="3" borderId="28" xfId="6" applyNumberFormat="1" applyFont="1" applyFill="1" applyBorder="1" applyAlignment="1">
      <alignment horizontal="center" vertical="center"/>
    </xf>
    <xf numFmtId="0" fontId="23" fillId="0" borderId="29" xfId="5" applyFont="1" applyBorder="1" applyAlignment="1">
      <alignment horizontal="left" vertical="center"/>
    </xf>
    <xf numFmtId="175" fontId="23" fillId="0" borderId="14" xfId="5" applyNumberFormat="1" applyFont="1" applyBorder="1" applyAlignment="1">
      <alignment horizontal="center" vertical="center"/>
    </xf>
    <xf numFmtId="175" fontId="23" fillId="0" borderId="30" xfId="5" applyNumberFormat="1" applyFont="1" applyBorder="1" applyAlignment="1">
      <alignment horizontal="center" vertical="center"/>
    </xf>
    <xf numFmtId="175" fontId="23" fillId="0" borderId="9" xfId="5" applyNumberFormat="1" applyFont="1" applyBorder="1" applyAlignment="1">
      <alignment horizontal="center" vertical="center"/>
    </xf>
    <xf numFmtId="0" fontId="23" fillId="4" borderId="7" xfId="5" applyFont="1" applyFill="1" applyBorder="1" applyAlignment="1">
      <alignment horizontal="left" vertical="center"/>
    </xf>
    <xf numFmtId="175" fontId="23" fillId="0" borderId="8" xfId="5" applyNumberFormat="1" applyFont="1" applyBorder="1" applyAlignment="1">
      <alignment horizontal="center" vertical="center"/>
    </xf>
    <xf numFmtId="0" fontId="23" fillId="3" borderId="29" xfId="5" applyFont="1" applyFill="1" applyBorder="1" applyAlignment="1">
      <alignment horizontal="left" vertical="center"/>
    </xf>
    <xf numFmtId="176" fontId="23" fillId="3" borderId="14" xfId="5" applyNumberFormat="1" applyFont="1" applyFill="1" applyBorder="1" applyAlignment="1">
      <alignment horizontal="center" vertical="center"/>
    </xf>
    <xf numFmtId="176" fontId="23" fillId="3" borderId="31" xfId="5" applyNumberFormat="1" applyFont="1" applyFill="1" applyBorder="1" applyAlignment="1">
      <alignment horizontal="center" vertical="center"/>
    </xf>
    <xf numFmtId="0" fontId="23" fillId="4" borderId="33" xfId="5" applyFont="1" applyFill="1" applyBorder="1" applyAlignment="1">
      <alignment horizontal="left" vertical="center"/>
    </xf>
    <xf numFmtId="9" fontId="23" fillId="4" borderId="34" xfId="7" applyFont="1" applyFill="1" applyBorder="1" applyAlignment="1">
      <alignment horizontal="center" vertical="center"/>
    </xf>
    <xf numFmtId="9" fontId="23" fillId="0" borderId="35" xfId="7" applyFont="1" applyFill="1" applyBorder="1" applyAlignment="1">
      <alignment horizontal="center" vertical="center"/>
    </xf>
    <xf numFmtId="0" fontId="23" fillId="3" borderId="4" xfId="5" applyFont="1" applyFill="1" applyBorder="1" applyAlignment="1">
      <alignment horizontal="left" vertical="center"/>
    </xf>
    <xf numFmtId="0" fontId="23" fillId="3" borderId="27" xfId="5" applyFont="1" applyFill="1" applyBorder="1" applyAlignment="1">
      <alignment horizontal="center" vertical="center"/>
    </xf>
    <xf numFmtId="175" fontId="23" fillId="3" borderId="27" xfId="5" applyNumberFormat="1" applyFont="1" applyFill="1" applyBorder="1" applyAlignment="1">
      <alignment horizontal="center" vertical="center"/>
    </xf>
    <xf numFmtId="175" fontId="23" fillId="3" borderId="32" xfId="5" applyNumberFormat="1" applyFont="1" applyFill="1" applyBorder="1" applyAlignment="1">
      <alignment horizontal="center" vertical="center"/>
    </xf>
    <xf numFmtId="175" fontId="23" fillId="4" borderId="0" xfId="5" applyNumberFormat="1" applyFont="1" applyFill="1" applyAlignment="1">
      <alignment horizontal="center" vertical="center"/>
    </xf>
    <xf numFmtId="0" fontId="23" fillId="4" borderId="36" xfId="5" applyFont="1" applyFill="1" applyBorder="1" applyAlignment="1">
      <alignment horizontal="left" vertical="center"/>
    </xf>
    <xf numFmtId="0" fontId="23" fillId="4" borderId="37" xfId="5" applyFont="1" applyFill="1" applyBorder="1" applyAlignment="1">
      <alignment horizontal="center" vertical="center"/>
    </xf>
    <xf numFmtId="9" fontId="23" fillId="4" borderId="37" xfId="7" applyFont="1" applyFill="1" applyBorder="1" applyAlignment="1">
      <alignment horizontal="center" vertical="center"/>
    </xf>
    <xf numFmtId="9" fontId="23" fillId="4" borderId="38" xfId="7" applyFont="1" applyFill="1" applyBorder="1" applyAlignment="1">
      <alignment horizontal="center" vertical="center"/>
    </xf>
    <xf numFmtId="0" fontId="24" fillId="0" borderId="0" xfId="0" applyFont="1"/>
    <xf numFmtId="0" fontId="25" fillId="0" borderId="0" xfId="5" applyFont="1" applyAlignment="1">
      <alignment horizontal="left" vertical="center"/>
    </xf>
    <xf numFmtId="0" fontId="13" fillId="0" borderId="0" xfId="0" applyFont="1"/>
    <xf numFmtId="0" fontId="26" fillId="0" borderId="0" xfId="5" applyFont="1" applyAlignment="1">
      <alignment horizontal="center" vertical="center"/>
    </xf>
    <xf numFmtId="9" fontId="26" fillId="0" borderId="0" xfId="7" applyFont="1" applyFill="1" applyBorder="1" applyAlignment="1">
      <alignment horizontal="center" vertical="center"/>
    </xf>
    <xf numFmtId="0" fontId="13" fillId="0" borderId="0" xfId="0" quotePrefix="1" applyFont="1"/>
    <xf numFmtId="0" fontId="13" fillId="0" borderId="0" xfId="0" quotePrefix="1" applyFont="1" applyAlignment="1">
      <alignment horizontal="left" vertical="top" wrapText="1"/>
    </xf>
    <xf numFmtId="0" fontId="24" fillId="0" borderId="0" xfId="0" quotePrefix="1" applyFont="1" applyAlignment="1">
      <alignment vertical="top"/>
    </xf>
    <xf numFmtId="0" fontId="27" fillId="0" borderId="0" xfId="5" applyFont="1" applyAlignment="1">
      <alignment vertical="top" wrapText="1"/>
    </xf>
    <xf numFmtId="0" fontId="13" fillId="0" borderId="0" xfId="0" quotePrefix="1" applyFont="1" applyAlignment="1">
      <alignment horizontal="left" vertical="top" indent="1"/>
    </xf>
    <xf numFmtId="0" fontId="13" fillId="0" borderId="0" xfId="0" applyFont="1" applyAlignment="1">
      <alignment horizontal="left" vertical="top" indent="1"/>
    </xf>
    <xf numFmtId="0" fontId="0" fillId="0" borderId="0" xfId="0" applyAlignment="1">
      <alignment vertical="center"/>
    </xf>
    <xf numFmtId="0" fontId="3" fillId="0" borderId="0" xfId="0" quotePrefix="1" applyFont="1" applyAlignment="1">
      <alignment vertical="center"/>
    </xf>
    <xf numFmtId="0" fontId="28" fillId="0" borderId="0" xfId="0" applyFont="1"/>
    <xf numFmtId="0" fontId="14" fillId="0" borderId="0" xfId="0" applyFont="1"/>
    <xf numFmtId="0" fontId="28" fillId="0" borderId="0" xfId="0" applyFont="1" applyAlignment="1">
      <alignment horizontal="left"/>
    </xf>
    <xf numFmtId="0" fontId="13" fillId="0" borderId="0" xfId="0" quotePrefix="1" applyFont="1" applyAlignment="1">
      <alignment vertical="center"/>
    </xf>
    <xf numFmtId="0" fontId="13" fillId="0" borderId="0" xfId="0" applyFont="1" applyAlignment="1">
      <alignment vertical="center"/>
    </xf>
    <xf numFmtId="0" fontId="27" fillId="0" borderId="0" xfId="5" applyFont="1" applyAlignment="1">
      <alignment vertical="center" wrapText="1"/>
    </xf>
    <xf numFmtId="0" fontId="3" fillId="0" borderId="0" xfId="0" applyFont="1" applyAlignment="1">
      <alignment horizontal="left" vertical="top" wrapText="1"/>
    </xf>
    <xf numFmtId="0" fontId="4" fillId="0" borderId="0" xfId="0" applyFont="1" applyAlignment="1">
      <alignment horizontal="center"/>
    </xf>
    <xf numFmtId="0" fontId="3" fillId="0" borderId="6" xfId="0" applyFont="1" applyBorder="1" applyAlignment="1">
      <alignment horizontal="left"/>
    </xf>
    <xf numFmtId="0" fontId="3" fillId="0" borderId="0" xfId="0" applyFont="1" applyAlignment="1">
      <alignment horizontal="center" wrapText="1"/>
    </xf>
    <xf numFmtId="0" fontId="3" fillId="0" borderId="0" xfId="0" quotePrefix="1" applyFont="1" applyAlignment="1">
      <alignment horizontal="center" wrapText="1"/>
    </xf>
    <xf numFmtId="17" fontId="12" fillId="0" borderId="0" xfId="0" applyNumberFormat="1" applyFont="1" applyAlignment="1">
      <alignment horizontal="right"/>
    </xf>
    <xf numFmtId="178" fontId="3" fillId="0" borderId="0" xfId="0" applyNumberFormat="1" applyFont="1" applyAlignment="1">
      <alignment horizontal="center"/>
    </xf>
    <xf numFmtId="17" fontId="12" fillId="0" borderId="0" xfId="0" applyNumberFormat="1" applyFont="1" applyAlignment="1">
      <alignment horizontal="right" wrapText="1"/>
    </xf>
    <xf numFmtId="17" fontId="12" fillId="0" borderId="0" xfId="0" applyNumberFormat="1" applyFont="1" applyAlignment="1">
      <alignment wrapText="1"/>
    </xf>
    <xf numFmtId="0" fontId="3" fillId="0" borderId="0" xfId="0" quotePrefix="1" applyFont="1" applyAlignment="1">
      <alignment horizontal="right" vertical="top"/>
    </xf>
    <xf numFmtId="0" fontId="3" fillId="0" borderId="0" xfId="0" applyFont="1" applyAlignment="1">
      <alignment vertical="top"/>
    </xf>
    <xf numFmtId="0" fontId="3" fillId="0" borderId="6" xfId="0" applyFont="1" applyBorder="1" applyAlignment="1">
      <alignment horizontal="right"/>
    </xf>
    <xf numFmtId="179" fontId="12" fillId="0" borderId="0" xfId="0" applyNumberFormat="1" applyFont="1" applyAlignment="1">
      <alignment horizontal="center" wrapText="1"/>
    </xf>
    <xf numFmtId="178" fontId="12" fillId="0" borderId="0" xfId="0" applyNumberFormat="1" applyFont="1" applyAlignment="1">
      <alignment horizontal="center"/>
    </xf>
    <xf numFmtId="169" fontId="0" fillId="0" borderId="0" xfId="3" applyNumberFormat="1" applyFont="1" applyBorder="1"/>
    <xf numFmtId="0" fontId="15" fillId="0" borderId="41" xfId="4" applyFont="1" applyBorder="1"/>
    <xf numFmtId="0" fontId="3" fillId="0" borderId="15" xfId="0" applyFont="1" applyBorder="1"/>
    <xf numFmtId="0" fontId="0" fillId="0" borderId="15" xfId="0" applyBorder="1"/>
    <xf numFmtId="0" fontId="3" fillId="0" borderId="15" xfId="0" applyFont="1" applyBorder="1" applyAlignment="1">
      <alignment horizontal="left"/>
    </xf>
    <xf numFmtId="180" fontId="12" fillId="0" borderId="0" xfId="0" applyNumberFormat="1" applyFont="1" applyAlignment="1">
      <alignment horizontal="right"/>
    </xf>
    <xf numFmtId="181" fontId="12" fillId="0" borderId="0" xfId="0" applyNumberFormat="1" applyFont="1" applyAlignment="1">
      <alignment horizontal="right"/>
    </xf>
    <xf numFmtId="0" fontId="3" fillId="0" borderId="0" xfId="0" applyFont="1" applyAlignment="1">
      <alignment horizontal="left" indent="2"/>
    </xf>
    <xf numFmtId="166" fontId="3" fillId="0" borderId="0" xfId="1" applyNumberFormat="1" applyFont="1" applyFill="1" applyBorder="1" applyAlignment="1">
      <alignment horizontal="right"/>
    </xf>
    <xf numFmtId="0" fontId="3" fillId="0" borderId="0" xfId="0" applyFont="1" applyAlignment="1">
      <alignment horizontal="left" indent="3"/>
    </xf>
    <xf numFmtId="0" fontId="4" fillId="0" borderId="0" xfId="0" applyFont="1" applyAlignment="1">
      <alignment horizontal="left"/>
    </xf>
    <xf numFmtId="0" fontId="3" fillId="0" borderId="15" xfId="0" quotePrefix="1" applyFont="1" applyBorder="1"/>
    <xf numFmtId="0" fontId="0" fillId="0" borderId="44" xfId="0" applyBorder="1"/>
    <xf numFmtId="181" fontId="12" fillId="0" borderId="0" xfId="0" applyNumberFormat="1" applyFont="1" applyAlignment="1">
      <alignment horizontal="center"/>
    </xf>
    <xf numFmtId="181" fontId="3" fillId="0" borderId="0" xfId="0" applyNumberFormat="1" applyFont="1" applyAlignment="1">
      <alignment horizontal="center"/>
    </xf>
    <xf numFmtId="181" fontId="3" fillId="0" borderId="0" xfId="1" applyNumberFormat="1" applyFont="1" applyFill="1" applyBorder="1" applyAlignment="1">
      <alignment horizontal="right"/>
    </xf>
    <xf numFmtId="0" fontId="3" fillId="0" borderId="39" xfId="0" applyFont="1" applyBorder="1" applyAlignment="1">
      <alignment horizontal="right"/>
    </xf>
    <xf numFmtId="0" fontId="3" fillId="0" borderId="40" xfId="0" applyFont="1" applyBorder="1"/>
    <xf numFmtId="0" fontId="3" fillId="0" borderId="42" xfId="0" applyFont="1" applyBorder="1" applyAlignment="1">
      <alignment horizontal="right"/>
    </xf>
    <xf numFmtId="0" fontId="3" fillId="0" borderId="42" xfId="0" quotePrefix="1" applyFont="1" applyBorder="1" applyAlignment="1">
      <alignment horizontal="right"/>
    </xf>
    <xf numFmtId="38" fontId="3" fillId="0" borderId="0" xfId="0" applyNumberFormat="1" applyFont="1"/>
    <xf numFmtId="0" fontId="3" fillId="0" borderId="43" xfId="0" applyFont="1" applyBorder="1" applyAlignment="1">
      <alignment horizontal="right"/>
    </xf>
    <xf numFmtId="0" fontId="3" fillId="0" borderId="6" xfId="0" applyFont="1" applyBorder="1"/>
    <xf numFmtId="0" fontId="3" fillId="0" borderId="44" xfId="0" applyFont="1" applyBorder="1"/>
    <xf numFmtId="0" fontId="3" fillId="0" borderId="42" xfId="0" applyFont="1" applyBorder="1" applyAlignment="1">
      <alignment horizontal="center"/>
    </xf>
    <xf numFmtId="0" fontId="3" fillId="0" borderId="43" xfId="0" applyFont="1" applyBorder="1" applyAlignment="1">
      <alignment horizontal="center"/>
    </xf>
    <xf numFmtId="0" fontId="0" fillId="0" borderId="42" xfId="0" applyBorder="1"/>
    <xf numFmtId="0" fontId="3" fillId="0" borderId="0" xfId="0" quotePrefix="1" applyFont="1" applyAlignment="1">
      <alignment horizontal="center"/>
    </xf>
    <xf numFmtId="0" fontId="3" fillId="0" borderId="42" xfId="0" applyFont="1" applyBorder="1" applyAlignment="1">
      <alignment horizontal="left"/>
    </xf>
    <xf numFmtId="0" fontId="0" fillId="0" borderId="42" xfId="0" applyBorder="1" applyAlignment="1">
      <alignment horizontal="left"/>
    </xf>
    <xf numFmtId="0" fontId="4" fillId="0" borderId="42" xfId="0" applyFont="1" applyBorder="1"/>
    <xf numFmtId="0" fontId="3" fillId="0" borderId="42" xfId="0" quotePrefix="1" applyFont="1" applyBorder="1"/>
    <xf numFmtId="0" fontId="3" fillId="0" borderId="42" xfId="0" applyFont="1" applyBorder="1"/>
    <xf numFmtId="0" fontId="3" fillId="0" borderId="43" xfId="0" quotePrefix="1" applyFont="1" applyBorder="1"/>
    <xf numFmtId="0" fontId="3" fillId="0" borderId="44" xfId="0" applyFont="1" applyBorder="1" applyAlignment="1">
      <alignment horizontal="center"/>
    </xf>
    <xf numFmtId="0" fontId="29" fillId="0" borderId="6" xfId="0" applyFont="1" applyBorder="1" applyAlignment="1">
      <alignment horizontal="center" wrapText="1"/>
    </xf>
    <xf numFmtId="166" fontId="3" fillId="0" borderId="34" xfId="1" applyNumberFormat="1" applyFont="1" applyFill="1" applyBorder="1" applyAlignment="1">
      <alignment horizontal="right"/>
    </xf>
    <xf numFmtId="170" fontId="3" fillId="0" borderId="34" xfId="0" applyNumberFormat="1" applyFont="1" applyBorder="1" applyAlignment="1">
      <alignment horizontal="center"/>
    </xf>
    <xf numFmtId="166" fontId="12" fillId="0" borderId="34" xfId="0" applyNumberFormat="1" applyFont="1" applyBorder="1" applyAlignment="1">
      <alignment horizontal="center" wrapText="1"/>
    </xf>
    <xf numFmtId="0" fontId="3" fillId="0" borderId="42" xfId="0" quotePrefix="1" applyFont="1" applyBorder="1" applyAlignment="1">
      <alignment horizontal="right" vertical="top"/>
    </xf>
    <xf numFmtId="0" fontId="29" fillId="5" borderId="0" xfId="0" applyFont="1" applyFill="1" applyAlignment="1">
      <alignment horizontal="center" vertical="center"/>
    </xf>
    <xf numFmtId="0" fontId="29" fillId="0" borderId="0" xfId="0" quotePrefix="1" applyFont="1" applyAlignment="1">
      <alignment horizontal="left" vertical="center" indent="1"/>
    </xf>
    <xf numFmtId="171" fontId="29" fillId="0" borderId="0" xfId="0" applyNumberFormat="1" applyFont="1" applyAlignment="1">
      <alignment horizontal="right" vertical="center"/>
    </xf>
    <xf numFmtId="0" fontId="29" fillId="0" borderId="0" xfId="0" applyFont="1" applyAlignment="1">
      <alignment horizontal="center" vertical="center"/>
    </xf>
    <xf numFmtId="0" fontId="29" fillId="5" borderId="0" xfId="0" applyFont="1" applyFill="1" applyAlignment="1">
      <alignment horizontal="center" vertical="center" wrapText="1"/>
    </xf>
    <xf numFmtId="0" fontId="29" fillId="0" borderId="0" xfId="0" applyFont="1" applyAlignment="1">
      <alignment horizontal="center" vertical="center" wrapText="1"/>
    </xf>
    <xf numFmtId="0" fontId="12" fillId="0" borderId="0" xfId="0" applyFont="1" applyAlignment="1">
      <alignment horizontal="center" vertical="center"/>
    </xf>
    <xf numFmtId="0" fontId="12" fillId="0" borderId="0" xfId="0" applyFont="1" applyAlignment="1">
      <alignment horizontal="right" vertical="center"/>
    </xf>
    <xf numFmtId="0" fontId="29" fillId="0" borderId="0" xfId="0" applyFont="1" applyAlignment="1">
      <alignment vertical="center"/>
    </xf>
    <xf numFmtId="167" fontId="29" fillId="0" borderId="0" xfId="0" applyNumberFormat="1" applyFont="1" applyAlignment="1">
      <alignment horizontal="right" vertical="center"/>
    </xf>
    <xf numFmtId="0" fontId="29" fillId="0" borderId="0" xfId="0" applyFont="1" applyAlignment="1">
      <alignment horizontal="right" vertical="center"/>
    </xf>
    <xf numFmtId="0" fontId="16" fillId="0" borderId="0" xfId="0" applyFont="1" applyAlignment="1">
      <alignment vertical="center"/>
    </xf>
    <xf numFmtId="0" fontId="29" fillId="0" borderId="6" xfId="0" applyFont="1" applyBorder="1" applyAlignment="1">
      <alignment horizontal="right"/>
    </xf>
    <xf numFmtId="0" fontId="29" fillId="0" borderId="6" xfId="0" applyFont="1" applyBorder="1" applyAlignment="1">
      <alignment horizontal="center"/>
    </xf>
    <xf numFmtId="15" fontId="3" fillId="0" borderId="6" xfId="0" applyNumberFormat="1" applyFont="1" applyBorder="1" applyAlignment="1">
      <alignment horizontal="center"/>
    </xf>
    <xf numFmtId="3" fontId="3" fillId="0" borderId="0" xfId="0" applyNumberFormat="1" applyFont="1"/>
    <xf numFmtId="164" fontId="5" fillId="0" borderId="0" xfId="0" applyNumberFormat="1" applyFont="1" applyAlignment="1">
      <alignment horizontal="center" wrapText="1"/>
    </xf>
    <xf numFmtId="39" fontId="5" fillId="0" borderId="0" xfId="2" applyNumberFormat="1" applyFont="1" applyFill="1" applyBorder="1"/>
    <xf numFmtId="39" fontId="3" fillId="0" borderId="0" xfId="2" applyNumberFormat="1" applyFont="1" applyFill="1" applyBorder="1"/>
    <xf numFmtId="0" fontId="3" fillId="0" borderId="0" xfId="0" quotePrefix="1" applyFont="1" applyAlignment="1">
      <alignment horizontal="left"/>
    </xf>
    <xf numFmtId="177" fontId="3" fillId="0" borderId="0" xfId="2" applyNumberFormat="1" applyFont="1" applyFill="1" applyBorder="1"/>
    <xf numFmtId="165" fontId="11" fillId="0" borderId="0" xfId="2" applyNumberFormat="1" applyFont="1" applyFill="1" applyBorder="1"/>
    <xf numFmtId="39" fontId="3" fillId="0" borderId="10" xfId="2" applyNumberFormat="1" applyFont="1" applyFill="1" applyBorder="1"/>
    <xf numFmtId="177" fontId="3" fillId="0" borderId="45" xfId="2" applyNumberFormat="1" applyFont="1" applyFill="1" applyBorder="1"/>
    <xf numFmtId="0" fontId="4" fillId="0" borderId="0" xfId="0" applyFont="1" applyAlignment="1">
      <alignment horizontal="center" wrapText="1"/>
    </xf>
    <xf numFmtId="0" fontId="0" fillId="0" borderId="7" xfId="0" applyBorder="1"/>
    <xf numFmtId="0" fontId="5" fillId="0" borderId="0" xfId="0" applyFont="1" applyAlignment="1">
      <alignment horizontal="center"/>
    </xf>
    <xf numFmtId="171" fontId="4" fillId="0" borderId="0" xfId="0" applyNumberFormat="1" applyFont="1" applyAlignment="1">
      <alignment horizontal="center"/>
    </xf>
    <xf numFmtId="40" fontId="12" fillId="0" borderId="0" xfId="0" applyNumberFormat="1" applyFont="1" applyAlignment="1">
      <alignment horizontal="right"/>
    </xf>
    <xf numFmtId="0" fontId="3" fillId="0" borderId="0" xfId="0" applyFont="1" applyAlignment="1">
      <alignment horizontal="left" vertical="top" wrapText="1"/>
    </xf>
    <xf numFmtId="0" fontId="21" fillId="0" borderId="0" xfId="0" applyFont="1" applyAlignment="1">
      <alignment horizontal="left" vertical="top" wrapText="1"/>
    </xf>
    <xf numFmtId="0" fontId="19" fillId="2" borderId="17" xfId="5" applyFont="1" applyFill="1" applyBorder="1" applyAlignment="1">
      <alignment horizontal="center" vertical="center" wrapText="1"/>
    </xf>
    <xf numFmtId="0" fontId="20" fillId="2" borderId="17" xfId="5" applyFont="1" applyFill="1" applyBorder="1" applyAlignment="1">
      <alignment horizontal="center" vertical="center" wrapText="1"/>
    </xf>
    <xf numFmtId="0" fontId="20" fillId="2" borderId="18" xfId="5" applyFont="1" applyFill="1" applyBorder="1" applyAlignment="1">
      <alignment horizontal="center" vertical="center" wrapText="1"/>
    </xf>
    <xf numFmtId="0" fontId="12" fillId="0" borderId="19" xfId="5" applyFont="1" applyBorder="1" applyAlignment="1">
      <alignment horizontal="center"/>
    </xf>
    <xf numFmtId="0" fontId="12" fillId="0" borderId="23" xfId="5" applyFont="1" applyBorder="1" applyAlignment="1">
      <alignment horizontal="center"/>
    </xf>
    <xf numFmtId="0" fontId="13" fillId="0" borderId="0" xfId="0" applyFont="1" applyAlignment="1">
      <alignment horizontal="left" vertical="center" wrapText="1"/>
    </xf>
    <xf numFmtId="0" fontId="13" fillId="0" borderId="0" xfId="0" applyFont="1" applyAlignment="1">
      <alignment horizontal="left" vertical="top" wrapText="1"/>
    </xf>
    <xf numFmtId="0" fontId="24" fillId="0" borderId="0" xfId="0" applyFont="1" applyAlignment="1">
      <alignment horizontal="left" vertical="center" wrapText="1"/>
    </xf>
    <xf numFmtId="0" fontId="13" fillId="0" borderId="0" xfId="0" quotePrefix="1" applyFont="1" applyAlignment="1">
      <alignment horizontal="left" vertical="center" wrapText="1"/>
    </xf>
    <xf numFmtId="0" fontId="4" fillId="0" borderId="1" xfId="0" applyFont="1" applyBorder="1" applyAlignment="1">
      <alignment horizontal="center"/>
    </xf>
    <xf numFmtId="0" fontId="4" fillId="0" borderId="3" xfId="0" applyFont="1" applyBorder="1" applyAlignment="1">
      <alignment horizontal="center"/>
    </xf>
    <xf numFmtId="0" fontId="4" fillId="0" borderId="2" xfId="0" applyFont="1" applyBorder="1" applyAlignment="1">
      <alignment horizontal="center"/>
    </xf>
    <xf numFmtId="0" fontId="4" fillId="0" borderId="7" xfId="0" applyFont="1" applyBorder="1" applyAlignment="1">
      <alignment horizontal="center"/>
    </xf>
    <xf numFmtId="0" fontId="4" fillId="0" borderId="0" xfId="0" applyFont="1" applyAlignment="1">
      <alignment horizontal="center"/>
    </xf>
    <xf numFmtId="0" fontId="4" fillId="0" borderId="8" xfId="0" applyFont="1" applyBorder="1" applyAlignment="1">
      <alignment horizontal="center"/>
    </xf>
    <xf numFmtId="0" fontId="3" fillId="0" borderId="6" xfId="0" applyFont="1" applyBorder="1" applyAlignment="1">
      <alignment horizontal="left"/>
    </xf>
    <xf numFmtId="0" fontId="3" fillId="0" borderId="5" xfId="0" applyFont="1" applyBorder="1" applyAlignment="1">
      <alignment horizontal="left"/>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0" xfId="0" quotePrefix="1" applyFont="1" applyAlignment="1">
      <alignment horizontal="left" vertical="top" wrapText="1"/>
    </xf>
    <xf numFmtId="0" fontId="16" fillId="0" borderId="0" xfId="0" applyFont="1" applyAlignment="1">
      <alignment horizontal="center" vertical="center"/>
    </xf>
    <xf numFmtId="0" fontId="4" fillId="0" borderId="0" xfId="0" applyFont="1" applyAlignment="1">
      <alignment horizontal="left"/>
    </xf>
    <xf numFmtId="0" fontId="3" fillId="0" borderId="15" xfId="0" applyFont="1" applyBorder="1" applyAlignment="1">
      <alignment horizontal="left" vertical="top" wrapText="1"/>
    </xf>
    <xf numFmtId="0" fontId="4" fillId="0" borderId="39" xfId="0" applyFont="1" applyBorder="1" applyAlignment="1">
      <alignment horizontal="center"/>
    </xf>
    <xf numFmtId="0" fontId="4" fillId="0" borderId="40" xfId="0" applyFont="1" applyBorder="1" applyAlignment="1">
      <alignment horizontal="center"/>
    </xf>
    <xf numFmtId="0" fontId="4" fillId="0" borderId="41" xfId="0" applyFont="1" applyBorder="1" applyAlignment="1">
      <alignment horizontal="center"/>
    </xf>
    <xf numFmtId="0" fontId="4" fillId="0" borderId="42" xfId="0" applyFont="1" applyBorder="1" applyAlignment="1">
      <alignment horizontal="center"/>
    </xf>
    <xf numFmtId="0" fontId="4" fillId="0" borderId="15" xfId="0" applyFont="1" applyBorder="1" applyAlignment="1">
      <alignment horizontal="center"/>
    </xf>
    <xf numFmtId="0" fontId="2" fillId="0" borderId="0" xfId="0" applyFont="1" applyAlignment="1">
      <alignment horizontal="left"/>
    </xf>
    <xf numFmtId="0" fontId="29" fillId="0" borderId="0" xfId="0" applyFont="1" applyAlignment="1">
      <alignment vertical="center"/>
    </xf>
    <xf numFmtId="0" fontId="29" fillId="0" borderId="0" xfId="0" applyFont="1" applyAlignment="1">
      <alignment vertical="center" wrapText="1"/>
    </xf>
    <xf numFmtId="0" fontId="12" fillId="0" borderId="0" xfId="0" applyFont="1" applyAlignment="1">
      <alignment horizontal="center" vertical="center"/>
    </xf>
    <xf numFmtId="0" fontId="29" fillId="0" borderId="0" xfId="0" applyFont="1" applyAlignment="1">
      <alignment horizontal="right" vertical="center"/>
    </xf>
  </cellXfs>
  <cellStyles count="9">
    <cellStyle name="Comma" xfId="1" builtinId="3"/>
    <cellStyle name="Comma 3" xfId="6" xr:uid="{0DF91E38-D2C7-4782-B825-0EA50ED9B30C}"/>
    <cellStyle name="Currency" xfId="2" builtinId="4"/>
    <cellStyle name="Hyperlink" xfId="4" builtinId="8"/>
    <cellStyle name="Normal" xfId="0" builtinId="0"/>
    <cellStyle name="Normal 2" xfId="8" xr:uid="{A0E2D3E7-AD7E-4326-90E9-30BFCAEA2844}"/>
    <cellStyle name="Normal 3" xfId="5" xr:uid="{FA940D66-9541-4E7A-9FCE-F3EDDE9C5AC5}"/>
    <cellStyle name="Percent" xfId="3" builtinId="5"/>
    <cellStyle name="Percent 3" xfId="7" xr:uid="{AE521D79-E6AD-4C20-87EF-C1A4E8AD9DD1}"/>
  </cellStyles>
  <dxfs count="0"/>
  <tableStyles count="0" defaultTableStyle="TableStyleMedium2" defaultPivotStyle="PivotStyleLight16"/>
  <colors>
    <mruColors>
      <color rgb="FF4A773C"/>
      <color rgb="FFC8102E"/>
      <color rgb="FF555555"/>
      <color rgb="FF007D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'Price Comparison'!$E$6</c:f>
              <c:strCache>
                <c:ptCount val="1"/>
                <c:pt idx="0">
                  <c:v>Natural Gas</c:v>
                </c:pt>
              </c:strCache>
            </c:strRef>
          </c:tx>
          <c:spPr>
            <a:solidFill>
              <a:srgbClr val="007DBA"/>
            </a:solidFill>
            <a:ln>
              <a:noFill/>
            </a:ln>
            <a:effectLst/>
          </c:spPr>
          <c:invertIfNegative val="0"/>
          <c:dPt>
            <c:idx val="0"/>
            <c:invertIfNegative val="0"/>
            <c:bubble3D val="0"/>
            <c:spPr>
              <a:solidFill>
                <a:srgbClr val="555555"/>
              </a:solidFill>
              <a:ln>
                <a:noFill/>
              </a:ln>
              <a:effectLst/>
            </c:spPr>
            <c:extLst>
              <c:ext xmlns:c16="http://schemas.microsoft.com/office/drawing/2014/chart" uri="{C3380CC4-5D6E-409C-BE32-E72D297353CC}">
                <c16:uniqueId val="{00000004-7AB1-447D-8547-6A6B069990F1}"/>
              </c:ext>
            </c:extLst>
          </c:dPt>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'Price Comparison'!$E$6:$H$6</c:f>
              <c:strCache>
                <c:ptCount val="4"/>
                <c:pt idx="0">
                  <c:v>Natural Gas</c:v>
                </c:pt>
                <c:pt idx="1">
                  <c:v>Heating Oil</c:v>
                </c:pt>
                <c:pt idx="2">
                  <c:v>Electric Resistance</c:v>
                </c:pt>
                <c:pt idx="3">
                  <c:v>Propane</c:v>
                </c:pt>
              </c:strCache>
            </c:strRef>
          </c:cat>
          <c:val>
            <c:numRef>
              <c:f>'Price Comparison'!$E$9</c:f>
              <c:numCache>
                <c:formatCode>"$"#,##0</c:formatCode>
                <c:ptCount val="1"/>
                <c:pt idx="0">
                  <c:v>1273.3900000000001</c:v>
                </c:pt>
              </c:numCache>
            </c:numRef>
          </c:val>
          <c:extLst>
            <c:ext xmlns:c16="http://schemas.microsoft.com/office/drawing/2014/chart" uri="{C3380CC4-5D6E-409C-BE32-E72D297353CC}">
              <c16:uniqueId val="{00000000-7AB1-447D-8547-6A6B069990F1}"/>
            </c:ext>
          </c:extLst>
        </c:ser>
        <c:ser>
          <c:idx val="1"/>
          <c:order val="1"/>
          <c:tx>
            <c:strRef>
              <c:f>'Price Comparison'!$F$6</c:f>
              <c:strCache>
                <c:ptCount val="1"/>
                <c:pt idx="0">
                  <c:v>Heating Oil</c:v>
                </c:pt>
              </c:strCache>
            </c:strRef>
          </c:tx>
          <c:spPr>
            <a:solidFill>
              <a:srgbClr val="C8102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'Price Comparison'!$E$6:$H$6</c:f>
              <c:strCache>
                <c:ptCount val="4"/>
                <c:pt idx="0">
                  <c:v>Natural Gas</c:v>
                </c:pt>
                <c:pt idx="1">
                  <c:v>Heating Oil</c:v>
                </c:pt>
                <c:pt idx="2">
                  <c:v>Electric Resistance</c:v>
                </c:pt>
                <c:pt idx="3">
                  <c:v>Propane</c:v>
                </c:pt>
              </c:strCache>
            </c:strRef>
          </c:cat>
          <c:val>
            <c:numRef>
              <c:f>'Price Comparison'!$F$9</c:f>
              <c:numCache>
                <c:formatCode>"$"#,##0</c:formatCode>
                <c:ptCount val="1"/>
                <c:pt idx="0">
                  <c:v>4464.2845696118065</c:v>
                </c:pt>
              </c:numCache>
            </c:numRef>
          </c:val>
          <c:extLst>
            <c:ext xmlns:c16="http://schemas.microsoft.com/office/drawing/2014/chart" uri="{C3380CC4-5D6E-409C-BE32-E72D297353CC}">
              <c16:uniqueId val="{00000001-7AB1-447D-8547-6A6B069990F1}"/>
            </c:ext>
          </c:extLst>
        </c:ser>
        <c:ser>
          <c:idx val="2"/>
          <c:order val="2"/>
          <c:tx>
            <c:strRef>
              <c:f>'Price Comparison'!$G$6</c:f>
              <c:strCache>
                <c:ptCount val="1"/>
                <c:pt idx="0">
                  <c:v>Electric Resistance</c:v>
                </c:pt>
              </c:strCache>
            </c:strRef>
          </c:tx>
          <c:spPr>
            <a:solidFill>
              <a:srgbClr val="4A773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'Price Comparison'!$E$6:$H$6</c:f>
              <c:strCache>
                <c:ptCount val="4"/>
                <c:pt idx="0">
                  <c:v>Natural Gas</c:v>
                </c:pt>
                <c:pt idx="1">
                  <c:v>Heating Oil</c:v>
                </c:pt>
                <c:pt idx="2">
                  <c:v>Electric Resistance</c:v>
                </c:pt>
                <c:pt idx="3">
                  <c:v>Propane</c:v>
                </c:pt>
              </c:strCache>
            </c:strRef>
          </c:cat>
          <c:val>
            <c:numRef>
              <c:f>'Price Comparison'!$G$9</c:f>
              <c:numCache>
                <c:formatCode>"$"#,##0</c:formatCode>
                <c:ptCount val="1"/>
                <c:pt idx="0">
                  <c:v>2450.0533866907322</c:v>
                </c:pt>
              </c:numCache>
            </c:numRef>
          </c:val>
          <c:extLst>
            <c:ext xmlns:c16="http://schemas.microsoft.com/office/drawing/2014/chart" uri="{C3380CC4-5D6E-409C-BE32-E72D297353CC}">
              <c16:uniqueId val="{00000002-7AB1-447D-8547-6A6B069990F1}"/>
            </c:ext>
          </c:extLst>
        </c:ser>
        <c:ser>
          <c:idx val="3"/>
          <c:order val="3"/>
          <c:tx>
            <c:strRef>
              <c:f>'Price Comparison'!$H$6</c:f>
              <c:strCache>
                <c:ptCount val="1"/>
                <c:pt idx="0">
                  <c:v>Propane</c:v>
                </c:pt>
              </c:strCache>
            </c:strRef>
          </c:tx>
          <c:spPr>
            <a:solidFill>
              <a:srgbClr val="007DB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'Price Comparison'!$E$6:$H$6</c:f>
              <c:strCache>
                <c:ptCount val="4"/>
                <c:pt idx="0">
                  <c:v>Natural Gas</c:v>
                </c:pt>
                <c:pt idx="1">
                  <c:v>Heating Oil</c:v>
                </c:pt>
                <c:pt idx="2">
                  <c:v>Electric Resistance</c:v>
                </c:pt>
                <c:pt idx="3">
                  <c:v>Propane</c:v>
                </c:pt>
              </c:strCache>
            </c:strRef>
          </c:cat>
          <c:val>
            <c:numRef>
              <c:f>'Price Comparison'!$H$9</c:f>
              <c:numCache>
                <c:formatCode>"$"#,##0</c:formatCode>
                <c:ptCount val="1"/>
                <c:pt idx="0">
                  <c:v>2790.931773025346</c:v>
                </c:pt>
              </c:numCache>
            </c:numRef>
          </c:val>
          <c:extLst>
            <c:ext xmlns:c16="http://schemas.microsoft.com/office/drawing/2014/chart" uri="{C3380CC4-5D6E-409C-BE32-E72D297353CC}">
              <c16:uniqueId val="{00000003-7AB1-447D-8547-6A6B069990F1}"/>
            </c:ext>
          </c:extLst>
        </c:ser>
        <c:dLbls>
          <c:showLegendKey val="0"/>
          <c:showVal val="0"/>
          <c:showCatName val="0"/>
          <c:showSerName val="0"/>
          <c:showPercent val="0"/>
          <c:showBubbleSize val="0"/>
        </c:dLbls>
        <c:gapWidth val="25"/>
        <c:overlap val="-10"/>
        <c:axId val="862801480"/>
        <c:axId val="862801808"/>
      </c:barChart>
      <c:catAx>
        <c:axId val="862801480"/>
        <c:scaling>
          <c:orientation val="minMax"/>
        </c:scaling>
        <c:delete val="1"/>
        <c:axPos val="b"/>
        <c:numFmt formatCode="General" sourceLinked="1"/>
        <c:majorTickMark val="none"/>
        <c:minorTickMark val="none"/>
        <c:tickLblPos val="nextTo"/>
        <c:crossAx val="862801808"/>
        <c:crosses val="autoZero"/>
        <c:auto val="1"/>
        <c:lblAlgn val="ctr"/>
        <c:lblOffset val="100"/>
        <c:noMultiLvlLbl val="0"/>
      </c:catAx>
      <c:valAx>
        <c:axId val="862801808"/>
        <c:scaling>
          <c:orientation val="minMax"/>
        </c:scaling>
        <c:delete val="0"/>
        <c:axPos val="l"/>
        <c:majorGridlines>
          <c:spPr>
            <a:ln w="9525" cap="flat" cmpd="sng" algn="ctr">
              <a:no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2400" b="1" i="0" u="none" strike="noStrike" kern="1200" baseline="0">
                <a:solidFill>
                  <a:schemeClr val="tx1"/>
                </a:solidFill>
                <a:latin typeface="+mn-lt"/>
                <a:ea typeface="+mn-ea"/>
                <a:cs typeface="+mn-cs"/>
              </a:defRPr>
            </a:pPr>
            <a:endParaRPr lang="en-US"/>
          </a:p>
        </c:txPr>
        <c:crossAx val="8628014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microsoft.com/office/2007/relationships/hdphoto" Target="../media/hdphoto3.wdp"/><Relationship Id="rId3" Type="http://schemas.openxmlformats.org/officeDocument/2006/relationships/image" Target="../media/image2.png"/><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chart" Target="../charts/chart1.xml"/><Relationship Id="rId6" Type="http://schemas.microsoft.com/office/2007/relationships/hdphoto" Target="../media/hdphoto2.wdp"/><Relationship Id="rId5" Type="http://schemas.openxmlformats.org/officeDocument/2006/relationships/image" Target="../media/image3.png"/><Relationship Id="rId10" Type="http://schemas.openxmlformats.org/officeDocument/2006/relationships/image" Target="../media/image6.png"/><Relationship Id="rId4" Type="http://schemas.microsoft.com/office/2007/relationships/hdphoto" Target="../media/hdphoto1.wdp"/><Relationship Id="rId9"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xdr:col>
      <xdr:colOff>20779</xdr:colOff>
      <xdr:row>5</xdr:row>
      <xdr:rowOff>176647</xdr:rowOff>
    </xdr:from>
    <xdr:to>
      <xdr:col>12</xdr:col>
      <xdr:colOff>608214</xdr:colOff>
      <xdr:row>32</xdr:row>
      <xdr:rowOff>135082</xdr:rowOff>
    </xdr:to>
    <xdr:graphicFrame macro="">
      <xdr:nvGraphicFramePr>
        <xdr:cNvPr id="2" name="Chart 1">
          <a:extLst>
            <a:ext uri="{FF2B5EF4-FFF2-40B4-BE49-F238E27FC236}">
              <a16:creationId xmlns:a16="http://schemas.microsoft.com/office/drawing/2014/main" id="{04258929-9951-21F1-241A-B67CDCD8FD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124689</xdr:colOff>
      <xdr:row>1</xdr:row>
      <xdr:rowOff>0</xdr:rowOff>
    </xdr:from>
    <xdr:to>
      <xdr:col>12</xdr:col>
      <xdr:colOff>538156</xdr:colOff>
      <xdr:row>4</xdr:row>
      <xdr:rowOff>20782</xdr:rowOff>
    </xdr:to>
    <xdr:pic>
      <xdr:nvPicPr>
        <xdr:cNvPr id="3" name="Picture 2">
          <a:extLst>
            <a:ext uri="{FF2B5EF4-FFF2-40B4-BE49-F238E27FC236}">
              <a16:creationId xmlns:a16="http://schemas.microsoft.com/office/drawing/2014/main" id="{FFBCC4E5-B0E5-9929-87FF-8C131EBC8A98}"/>
            </a:ext>
          </a:extLst>
        </xdr:cNvPr>
        <xdr:cNvPicPr>
          <a:picLocks noChangeAspect="1"/>
        </xdr:cNvPicPr>
      </xdr:nvPicPr>
      <xdr:blipFill>
        <a:blip xmlns:r="http://schemas.openxmlformats.org/officeDocument/2006/relationships" r:embed="rId2"/>
        <a:stretch>
          <a:fillRect/>
        </a:stretch>
      </xdr:blipFill>
      <xdr:spPr>
        <a:xfrm>
          <a:off x="6109853" y="187036"/>
          <a:ext cx="2408522" cy="581891"/>
        </a:xfrm>
        <a:prstGeom prst="rect">
          <a:avLst/>
        </a:prstGeom>
      </xdr:spPr>
    </xdr:pic>
    <xdr:clientData/>
  </xdr:twoCellAnchor>
  <xdr:twoCellAnchor>
    <xdr:from>
      <xdr:col>5</xdr:col>
      <xdr:colOff>322118</xdr:colOff>
      <xdr:row>12</xdr:row>
      <xdr:rowOff>72737</xdr:rowOff>
    </xdr:from>
    <xdr:to>
      <xdr:col>7</xdr:col>
      <xdr:colOff>544286</xdr:colOff>
      <xdr:row>34</xdr:row>
      <xdr:rowOff>21772</xdr:rowOff>
    </xdr:to>
    <xdr:grpSp>
      <xdr:nvGrpSpPr>
        <xdr:cNvPr id="15" name="Group 14">
          <a:extLst>
            <a:ext uri="{FF2B5EF4-FFF2-40B4-BE49-F238E27FC236}">
              <a16:creationId xmlns:a16="http://schemas.microsoft.com/office/drawing/2014/main" id="{D397E445-1571-89A5-FEFD-1E7C28CDFB79}"/>
            </a:ext>
          </a:extLst>
        </xdr:cNvPr>
        <xdr:cNvGrpSpPr/>
      </xdr:nvGrpSpPr>
      <xdr:grpSpPr>
        <a:xfrm>
          <a:off x="3370118" y="2269837"/>
          <a:ext cx="1441368" cy="3860635"/>
          <a:chOff x="0" y="0"/>
          <a:chExt cx="923935" cy="3172493"/>
        </a:xfrm>
      </xdr:grpSpPr>
      <xdr:sp macro="" textlink="">
        <xdr:nvSpPr>
          <xdr:cNvPr id="16" name="TextBox 1">
            <a:extLst>
              <a:ext uri="{FF2B5EF4-FFF2-40B4-BE49-F238E27FC236}">
                <a16:creationId xmlns:a16="http://schemas.microsoft.com/office/drawing/2014/main" id="{B9AC00F8-9E48-9F8B-8674-1E562E409EF8}"/>
              </a:ext>
            </a:extLst>
          </xdr:cNvPr>
          <xdr:cNvSpPr txBox="1"/>
        </xdr:nvSpPr>
        <xdr:spPr>
          <a:xfrm>
            <a:off x="0" y="2809564"/>
            <a:ext cx="923935" cy="36292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r>
              <a:rPr lang="en-US" sz="1600" b="1" i="0" u="none" strike="noStrike">
                <a:solidFill>
                  <a:srgbClr val="000000"/>
                </a:solidFill>
                <a:latin typeface="Neue Haas Grotesk Text Pro" panose="020B0504020202020204" pitchFamily="34" charset="0"/>
                <a:ea typeface="+mn-ea"/>
                <a:cs typeface="Arial"/>
              </a:rPr>
              <a:t>Heating Oil  </a:t>
            </a:r>
          </a:p>
        </xdr:txBody>
      </xdr:sp>
      <xdr:sp macro="" textlink="">
        <xdr:nvSpPr>
          <xdr:cNvPr id="17" name="TextBox 5">
            <a:extLst>
              <a:ext uri="{FF2B5EF4-FFF2-40B4-BE49-F238E27FC236}">
                <a16:creationId xmlns:a16="http://schemas.microsoft.com/office/drawing/2014/main" id="{2E274547-C834-30E6-D0DF-67418350BB69}"/>
              </a:ext>
            </a:extLst>
          </xdr:cNvPr>
          <xdr:cNvSpPr txBox="1"/>
        </xdr:nvSpPr>
        <xdr:spPr>
          <a:xfrm>
            <a:off x="49837" y="0"/>
            <a:ext cx="824261" cy="1205217"/>
          </a:xfrm>
          <a:prstGeom prst="rect">
            <a:avLst/>
          </a:prstGeom>
          <a:ln>
            <a:no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sz="2000" b="1" i="0" u="none" strike="noStrike">
                <a:solidFill>
                  <a:schemeClr val="bg1"/>
                </a:solidFill>
                <a:latin typeface="Calibri" panose="020F0502020204030204" pitchFamily="34" charset="0"/>
                <a:cs typeface="Calibri" panose="020F0502020204030204" pitchFamily="34" charset="0"/>
              </a:rPr>
              <a:t>71% Savings</a:t>
            </a:r>
            <a:endParaRPr lang="en-US" sz="2000" b="1">
              <a:solidFill>
                <a:schemeClr val="bg1"/>
              </a:solidFill>
              <a:latin typeface="Calibri" panose="020F0502020204030204" pitchFamily="34" charset="0"/>
              <a:cs typeface="Calibri" panose="020F0502020204030204" pitchFamily="34" charset="0"/>
            </a:endParaRPr>
          </a:p>
        </xdr:txBody>
      </xdr:sp>
      <xdr:pic>
        <xdr:nvPicPr>
          <xdr:cNvPr id="18" name="Picture 17">
            <a:extLst>
              <a:ext uri="{FF2B5EF4-FFF2-40B4-BE49-F238E27FC236}">
                <a16:creationId xmlns:a16="http://schemas.microsoft.com/office/drawing/2014/main" id="{8886381A-A3F7-FBA1-2048-93C3D2D9364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rightnessContrast bright="-16000"/>
                    </a14:imgEffect>
                  </a14:imgLayer>
                </a14:imgProps>
              </a:ext>
              <a:ext uri="{28A0092B-C50C-407E-A947-70E740481C1C}">
                <a14:useLocalDpi xmlns:a14="http://schemas.microsoft.com/office/drawing/2010/main" val="0"/>
              </a:ext>
            </a:extLst>
          </a:blip>
          <a:stretch>
            <a:fillRect/>
          </a:stretch>
        </xdr:blipFill>
        <xdr:spPr>
          <a:xfrm>
            <a:off x="288675" y="2278645"/>
            <a:ext cx="346584" cy="452280"/>
          </a:xfrm>
          <a:prstGeom prst="rect">
            <a:avLst/>
          </a:prstGeom>
        </xdr:spPr>
      </xdr:pic>
    </xdr:grpSp>
    <xdr:clientData/>
  </xdr:twoCellAnchor>
  <xdr:twoCellAnchor>
    <xdr:from>
      <xdr:col>7</xdr:col>
      <xdr:colOff>545768</xdr:colOff>
      <xdr:row>22</xdr:row>
      <xdr:rowOff>166256</xdr:rowOff>
    </xdr:from>
    <xdr:to>
      <xdr:col>10</xdr:col>
      <xdr:colOff>163282</xdr:colOff>
      <xdr:row>34</xdr:row>
      <xdr:rowOff>108856</xdr:rowOff>
    </xdr:to>
    <xdr:grpSp>
      <xdr:nvGrpSpPr>
        <xdr:cNvPr id="19" name="Group 18">
          <a:extLst>
            <a:ext uri="{FF2B5EF4-FFF2-40B4-BE49-F238E27FC236}">
              <a16:creationId xmlns:a16="http://schemas.microsoft.com/office/drawing/2014/main" id="{D98F3EF5-508B-27FD-2814-1710B9FB4550}"/>
            </a:ext>
          </a:extLst>
        </xdr:cNvPr>
        <xdr:cNvGrpSpPr/>
      </xdr:nvGrpSpPr>
      <xdr:grpSpPr>
        <a:xfrm>
          <a:off x="4812968" y="4141356"/>
          <a:ext cx="1573314" cy="2076200"/>
          <a:chOff x="-98048" y="0"/>
          <a:chExt cx="1420340" cy="2744917"/>
        </a:xfrm>
      </xdr:grpSpPr>
      <xdr:sp macro="" textlink="">
        <xdr:nvSpPr>
          <xdr:cNvPr id="20" name="TextBox 1">
            <a:extLst>
              <a:ext uri="{FF2B5EF4-FFF2-40B4-BE49-F238E27FC236}">
                <a16:creationId xmlns:a16="http://schemas.microsoft.com/office/drawing/2014/main" id="{DAAFE764-755A-9885-8B8D-E64C23F5B779}"/>
              </a:ext>
            </a:extLst>
          </xdr:cNvPr>
          <xdr:cNvSpPr txBox="1"/>
        </xdr:nvSpPr>
        <xdr:spPr>
          <a:xfrm>
            <a:off x="-98048" y="2043358"/>
            <a:ext cx="1420340" cy="70155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r>
              <a:rPr lang="en-US" sz="1600" b="1" i="0" u="none" strike="noStrike">
                <a:solidFill>
                  <a:srgbClr val="000000"/>
                </a:solidFill>
                <a:latin typeface="Neue Haas Grotesk Text Pro" panose="020B0504020202020204" pitchFamily="34" charset="0"/>
                <a:ea typeface="+mn-ea"/>
                <a:cs typeface="Arial"/>
              </a:rPr>
              <a:t>Electricity  </a:t>
            </a:r>
          </a:p>
        </xdr:txBody>
      </xdr:sp>
      <xdr:pic>
        <xdr:nvPicPr>
          <xdr:cNvPr id="21" name="Picture 20">
            <a:extLst>
              <a:ext uri="{FF2B5EF4-FFF2-40B4-BE49-F238E27FC236}">
                <a16:creationId xmlns:a16="http://schemas.microsoft.com/office/drawing/2014/main" id="{FDF9BA15-1AA6-CC91-CABF-9EFFB961308B}"/>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16000"/>
                    </a14:imgEffect>
                  </a14:imgLayer>
                </a14:imgProps>
              </a:ext>
              <a:ext uri="{28A0092B-C50C-407E-A947-70E740481C1C}">
                <a14:useLocalDpi xmlns:a14="http://schemas.microsoft.com/office/drawing/2010/main" val="0"/>
              </a:ext>
            </a:extLst>
          </a:blip>
          <a:stretch>
            <a:fillRect/>
          </a:stretch>
        </xdr:blipFill>
        <xdr:spPr>
          <a:xfrm>
            <a:off x="175796" y="1185356"/>
            <a:ext cx="892267" cy="760669"/>
          </a:xfrm>
          <a:prstGeom prst="rect">
            <a:avLst/>
          </a:prstGeom>
          <a:ln>
            <a:noFill/>
          </a:ln>
        </xdr:spPr>
      </xdr:pic>
      <xdr:sp macro="" textlink="">
        <xdr:nvSpPr>
          <xdr:cNvPr id="22" name="TextBox 1">
            <a:extLst>
              <a:ext uri="{FF2B5EF4-FFF2-40B4-BE49-F238E27FC236}">
                <a16:creationId xmlns:a16="http://schemas.microsoft.com/office/drawing/2014/main" id="{E0FDA24B-8685-30E1-33EE-5630D0FFAC8C}"/>
              </a:ext>
            </a:extLst>
          </xdr:cNvPr>
          <xdr:cNvSpPr txBox="1"/>
        </xdr:nvSpPr>
        <xdr:spPr>
          <a:xfrm>
            <a:off x="64524" y="0"/>
            <a:ext cx="1219179" cy="1392102"/>
          </a:xfrm>
          <a:prstGeom prst="rect">
            <a:avLst/>
          </a:prstGeom>
          <a:ln>
            <a:no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r>
              <a:rPr lang="en-US" sz="2000" b="1" i="0" u="none" strike="noStrike">
                <a:solidFill>
                  <a:schemeClr val="bg1"/>
                </a:solidFill>
                <a:latin typeface="Calibri" panose="020F0502020204030204" pitchFamily="34" charset="0"/>
                <a:ea typeface="+mn-ea"/>
                <a:cs typeface="Calibri" panose="020F0502020204030204" pitchFamily="34" charset="0"/>
              </a:rPr>
              <a:t>48% Savings</a:t>
            </a:r>
          </a:p>
        </xdr:txBody>
      </xdr:sp>
    </xdr:grpSp>
    <xdr:clientData/>
  </xdr:twoCellAnchor>
  <xdr:twoCellAnchor>
    <xdr:from>
      <xdr:col>10</xdr:col>
      <xdr:colOff>53554</xdr:colOff>
      <xdr:row>20</xdr:row>
      <xdr:rowOff>93515</xdr:rowOff>
    </xdr:from>
    <xdr:to>
      <xdr:col>12</xdr:col>
      <xdr:colOff>370114</xdr:colOff>
      <xdr:row>34</xdr:row>
      <xdr:rowOff>97972</xdr:rowOff>
    </xdr:to>
    <xdr:grpSp>
      <xdr:nvGrpSpPr>
        <xdr:cNvPr id="24" name="Group 23">
          <a:extLst>
            <a:ext uri="{FF2B5EF4-FFF2-40B4-BE49-F238E27FC236}">
              <a16:creationId xmlns:a16="http://schemas.microsoft.com/office/drawing/2014/main" id="{5043E4F3-5606-8B1E-F247-CE8B0D1082A0}"/>
            </a:ext>
          </a:extLst>
        </xdr:cNvPr>
        <xdr:cNvGrpSpPr/>
      </xdr:nvGrpSpPr>
      <xdr:grpSpPr>
        <a:xfrm>
          <a:off x="6276554" y="3713015"/>
          <a:ext cx="1535760" cy="2493657"/>
          <a:chOff x="-292154" y="0"/>
          <a:chExt cx="1581584" cy="3140010"/>
        </a:xfrm>
      </xdr:grpSpPr>
      <xdr:sp macro="" textlink="">
        <xdr:nvSpPr>
          <xdr:cNvPr id="25" name="TextBox 1">
            <a:extLst>
              <a:ext uri="{FF2B5EF4-FFF2-40B4-BE49-F238E27FC236}">
                <a16:creationId xmlns:a16="http://schemas.microsoft.com/office/drawing/2014/main" id="{DFDF7903-F649-FD62-39AE-EC8E4DF478B3}"/>
              </a:ext>
            </a:extLst>
          </xdr:cNvPr>
          <xdr:cNvSpPr txBox="1"/>
        </xdr:nvSpPr>
        <xdr:spPr>
          <a:xfrm>
            <a:off x="0" y="0"/>
            <a:ext cx="1289430" cy="1290321"/>
          </a:xfrm>
          <a:prstGeom prst="rect">
            <a:avLst/>
          </a:prstGeom>
          <a:ln>
            <a:no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r>
              <a:rPr lang="en-US" sz="2000" b="1" i="0" u="none" strike="noStrike">
                <a:solidFill>
                  <a:schemeClr val="bg1"/>
                </a:solidFill>
                <a:latin typeface="Calibri" panose="020F0502020204030204" pitchFamily="34" charset="0"/>
                <a:ea typeface="+mn-ea"/>
                <a:cs typeface="Calibri" panose="020F0502020204030204" pitchFamily="34" charset="0"/>
              </a:rPr>
              <a:t>54% Savings</a:t>
            </a:r>
          </a:p>
        </xdr:txBody>
      </xdr:sp>
      <xdr:grpSp>
        <xdr:nvGrpSpPr>
          <xdr:cNvPr id="26" name="Group 25">
            <a:extLst>
              <a:ext uri="{FF2B5EF4-FFF2-40B4-BE49-F238E27FC236}">
                <a16:creationId xmlns:a16="http://schemas.microsoft.com/office/drawing/2014/main" id="{31DE3BED-32F7-F441-D15B-2B5EADAEC12A}"/>
              </a:ext>
            </a:extLst>
          </xdr:cNvPr>
          <xdr:cNvGrpSpPr/>
        </xdr:nvGrpSpPr>
        <xdr:grpSpPr>
          <a:xfrm>
            <a:off x="-292154" y="1574841"/>
            <a:ext cx="1538178" cy="1565169"/>
            <a:chOff x="-194052" y="1574840"/>
            <a:chExt cx="1026956" cy="984955"/>
          </a:xfrm>
        </xdr:grpSpPr>
        <xdr:sp macro="" textlink="">
          <xdr:nvSpPr>
            <xdr:cNvPr id="27" name="TextBox 1">
              <a:extLst>
                <a:ext uri="{FF2B5EF4-FFF2-40B4-BE49-F238E27FC236}">
                  <a16:creationId xmlns:a16="http://schemas.microsoft.com/office/drawing/2014/main" id="{AB39B69E-EA65-43FF-F497-CEC0CC1721A2}"/>
                </a:ext>
              </a:extLst>
            </xdr:cNvPr>
            <xdr:cNvSpPr txBox="1"/>
          </xdr:nvSpPr>
          <xdr:spPr>
            <a:xfrm>
              <a:off x="-194052" y="2140531"/>
              <a:ext cx="1026956" cy="419264"/>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r>
                <a:rPr lang="en-US" sz="1600" b="1" i="0" u="none" strike="noStrike">
                  <a:solidFill>
                    <a:srgbClr val="000000"/>
                  </a:solidFill>
                  <a:latin typeface="Neue Haas Grotesk Text Pro" panose="020B0504020202020204" pitchFamily="34" charset="0"/>
                  <a:ea typeface="+mn-ea"/>
                  <a:cs typeface="Arial"/>
                </a:rPr>
                <a:t>Propane   </a:t>
              </a:r>
            </a:p>
          </xdr:txBody>
        </xdr:sp>
        <xdr:pic>
          <xdr:nvPicPr>
            <xdr:cNvPr id="28" name="Picture 27">
              <a:extLst>
                <a:ext uri="{FF2B5EF4-FFF2-40B4-BE49-F238E27FC236}">
                  <a16:creationId xmlns:a16="http://schemas.microsoft.com/office/drawing/2014/main" id="{09541CF0-A2A4-32CA-BBE6-E027282BE3E0}"/>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9000"/>
                      </a14:imgEffect>
                    </a14:imgLayer>
                  </a14:imgProps>
                </a:ext>
                <a:ext uri="{28A0092B-C50C-407E-A947-70E740481C1C}">
                  <a14:useLocalDpi xmlns:a14="http://schemas.microsoft.com/office/drawing/2010/main" val="0"/>
                </a:ext>
              </a:extLst>
            </a:blip>
            <a:stretch>
              <a:fillRect/>
            </a:stretch>
          </xdr:blipFill>
          <xdr:spPr>
            <a:xfrm>
              <a:off x="223190" y="1574840"/>
              <a:ext cx="395310" cy="488073"/>
            </a:xfrm>
            <a:prstGeom prst="rect">
              <a:avLst/>
            </a:prstGeom>
            <a:ln>
              <a:noFill/>
            </a:ln>
          </xdr:spPr>
        </xdr:pic>
      </xdr:grpSp>
    </xdr:grpSp>
    <xdr:clientData/>
  </xdr:twoCellAnchor>
  <xdr:twoCellAnchor editAs="oneCell">
    <xdr:from>
      <xdr:col>3</xdr:col>
      <xdr:colOff>435429</xdr:colOff>
      <xdr:row>27</xdr:row>
      <xdr:rowOff>65314</xdr:rowOff>
    </xdr:from>
    <xdr:to>
      <xdr:col>4</xdr:col>
      <xdr:colOff>514737</xdr:colOff>
      <xdr:row>31</xdr:row>
      <xdr:rowOff>26186</xdr:rowOff>
    </xdr:to>
    <xdr:pic>
      <xdr:nvPicPr>
        <xdr:cNvPr id="4" name="Picture 3">
          <a:extLst>
            <a:ext uri="{FF2B5EF4-FFF2-40B4-BE49-F238E27FC236}">
              <a16:creationId xmlns:a16="http://schemas.microsoft.com/office/drawing/2014/main" id="{784F6BAD-3F9F-CFC9-B3EE-36197C661852}"/>
            </a:ext>
          </a:extLst>
        </xdr:cNvPr>
        <xdr:cNvPicPr>
          <a:picLocks noChangeAspect="1"/>
        </xdr:cNvPicPr>
      </xdr:nvPicPr>
      <xdr:blipFill>
        <a:blip xmlns:r="http://schemas.openxmlformats.org/officeDocument/2006/relationships" r:embed="rId9"/>
        <a:stretch>
          <a:fillRect/>
        </a:stretch>
      </xdr:blipFill>
      <xdr:spPr>
        <a:xfrm>
          <a:off x="2264229" y="5116285"/>
          <a:ext cx="688908" cy="701101"/>
        </a:xfrm>
        <a:prstGeom prst="rect">
          <a:avLst/>
        </a:prstGeom>
      </xdr:spPr>
    </xdr:pic>
    <xdr:clientData/>
  </xdr:twoCellAnchor>
  <xdr:twoCellAnchor editAs="oneCell">
    <xdr:from>
      <xdr:col>2</xdr:col>
      <xdr:colOff>337457</xdr:colOff>
      <xdr:row>31</xdr:row>
      <xdr:rowOff>119743</xdr:rowOff>
    </xdr:from>
    <xdr:to>
      <xdr:col>6</xdr:col>
      <xdr:colOff>14552</xdr:colOff>
      <xdr:row>36</xdr:row>
      <xdr:rowOff>121129</xdr:rowOff>
    </xdr:to>
    <xdr:pic>
      <xdr:nvPicPr>
        <xdr:cNvPr id="6" name="Picture 5">
          <a:extLst>
            <a:ext uri="{FF2B5EF4-FFF2-40B4-BE49-F238E27FC236}">
              <a16:creationId xmlns:a16="http://schemas.microsoft.com/office/drawing/2014/main" id="{37A3B7F0-586E-8B50-E66E-10868D2B4F7B}"/>
            </a:ext>
          </a:extLst>
        </xdr:cNvPr>
        <xdr:cNvPicPr>
          <a:picLocks noChangeAspect="1"/>
        </xdr:cNvPicPr>
      </xdr:nvPicPr>
      <xdr:blipFill>
        <a:blip xmlns:r="http://schemas.openxmlformats.org/officeDocument/2006/relationships" r:embed="rId10"/>
        <a:stretch>
          <a:fillRect/>
        </a:stretch>
      </xdr:blipFill>
      <xdr:spPr>
        <a:xfrm>
          <a:off x="1556657" y="5910943"/>
          <a:ext cx="2115495" cy="9266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175262</xdr:colOff>
      <xdr:row>4</xdr:row>
      <xdr:rowOff>74987</xdr:rowOff>
    </xdr:from>
    <xdr:to>
      <xdr:col>3</xdr:col>
      <xdr:colOff>1721716</xdr:colOff>
      <xdr:row>4</xdr:row>
      <xdr:rowOff>620241</xdr:rowOff>
    </xdr:to>
    <xdr:pic>
      <xdr:nvPicPr>
        <xdr:cNvPr id="2" name="Picture 1">
          <a:extLst>
            <a:ext uri="{FF2B5EF4-FFF2-40B4-BE49-F238E27FC236}">
              <a16:creationId xmlns:a16="http://schemas.microsoft.com/office/drawing/2014/main" id="{6C0F881D-5CFD-45C6-BB4E-14045B3434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4026" y="563360"/>
          <a:ext cx="1549629" cy="5420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pps.cer-rec.gc.ca/Conversion/conversion-tables.aspx?GoCTemplateCulture=en-CA" TargetMode="External"/><Relationship Id="rId1" Type="http://schemas.openxmlformats.org/officeDocument/2006/relationships/hyperlink" Target="https://apps.cer-rec.gc.ca/Conversion/conversion-tables.aspx?GoCTemplateCulture=en-C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726C1-900D-4742-9F79-11C3674D985A}">
  <sheetPr>
    <pageSetUpPr fitToPage="1"/>
  </sheetPr>
  <dimension ref="B2:M45"/>
  <sheetViews>
    <sheetView showGridLines="0" tabSelected="1" view="pageBreakPreview" zoomScale="60" zoomScaleNormal="70" workbookViewId="0">
      <selection activeCell="V13" sqref="V13"/>
    </sheetView>
  </sheetViews>
  <sheetFormatPr defaultRowHeight="14.4" x14ac:dyDescent="0.3"/>
  <cols>
    <col min="8" max="8" width="10.6640625" customWidth="1"/>
  </cols>
  <sheetData>
    <row r="2" spans="2:9" ht="15" customHeight="1" x14ac:dyDescent="0.3">
      <c r="B2" s="201" t="s">
        <v>0</v>
      </c>
      <c r="C2" s="201"/>
      <c r="D2" s="201"/>
      <c r="E2" s="201"/>
      <c r="F2" s="201"/>
      <c r="G2" s="201"/>
      <c r="H2" s="201"/>
      <c r="I2" s="201"/>
    </row>
    <row r="3" spans="2:9" ht="15" customHeight="1" x14ac:dyDescent="0.3">
      <c r="B3" s="201"/>
      <c r="C3" s="201"/>
      <c r="D3" s="201"/>
      <c r="E3" s="201"/>
      <c r="F3" s="201"/>
      <c r="G3" s="201"/>
      <c r="H3" s="201"/>
      <c r="I3" s="201"/>
    </row>
    <row r="4" spans="2:9" ht="15" customHeight="1" x14ac:dyDescent="0.3">
      <c r="B4" s="201"/>
      <c r="C4" s="201"/>
      <c r="D4" s="201"/>
      <c r="E4" s="201"/>
      <c r="F4" s="201"/>
      <c r="G4" s="201"/>
      <c r="H4" s="201"/>
      <c r="I4" s="201"/>
    </row>
    <row r="5" spans="2:9" ht="15" customHeight="1" x14ac:dyDescent="0.3">
      <c r="D5" s="66"/>
      <c r="E5" s="66"/>
      <c r="F5" s="66"/>
      <c r="G5" s="66"/>
      <c r="H5" s="66"/>
      <c r="I5" s="66"/>
    </row>
    <row r="6" spans="2:9" ht="15" customHeight="1" x14ac:dyDescent="0.3">
      <c r="D6" s="66"/>
      <c r="E6" s="66"/>
      <c r="F6" s="66"/>
      <c r="G6" s="66"/>
      <c r="H6" s="66"/>
      <c r="I6" s="66"/>
    </row>
    <row r="37" spans="2:13" ht="14.4" customHeight="1" x14ac:dyDescent="0.3">
      <c r="B37" s="200" t="s">
        <v>1</v>
      </c>
      <c r="C37" s="200"/>
      <c r="D37" s="200"/>
      <c r="E37" s="200"/>
      <c r="F37" s="200"/>
      <c r="G37" s="200"/>
      <c r="H37" s="200"/>
      <c r="I37" s="200"/>
      <c r="J37" s="200"/>
      <c r="K37" s="200"/>
      <c r="L37" s="200"/>
      <c r="M37" s="200"/>
    </row>
    <row r="38" spans="2:13" x14ac:dyDescent="0.3">
      <c r="B38" s="200"/>
      <c r="C38" s="200"/>
      <c r="D38" s="200"/>
      <c r="E38" s="200"/>
      <c r="F38" s="200"/>
      <c r="G38" s="200"/>
      <c r="H38" s="200"/>
      <c r="I38" s="200"/>
      <c r="J38" s="200"/>
      <c r="K38" s="200"/>
      <c r="L38" s="200"/>
      <c r="M38" s="200"/>
    </row>
    <row r="39" spans="2:13" x14ac:dyDescent="0.3">
      <c r="B39" s="200"/>
      <c r="C39" s="200"/>
      <c r="D39" s="200"/>
      <c r="E39" s="200"/>
      <c r="F39" s="200"/>
      <c r="G39" s="200"/>
      <c r="H39" s="200"/>
      <c r="I39" s="200"/>
      <c r="J39" s="200"/>
      <c r="K39" s="200"/>
      <c r="L39" s="200"/>
      <c r="M39" s="200"/>
    </row>
    <row r="40" spans="2:13" x14ac:dyDescent="0.3">
      <c r="B40" s="200"/>
      <c r="C40" s="200"/>
      <c r="D40" s="200"/>
      <c r="E40" s="200"/>
      <c r="F40" s="200"/>
      <c r="G40" s="200"/>
      <c r="H40" s="200"/>
      <c r="I40" s="200"/>
      <c r="J40" s="200"/>
      <c r="K40" s="200"/>
      <c r="L40" s="200"/>
      <c r="M40" s="200"/>
    </row>
    <row r="41" spans="2:13" x14ac:dyDescent="0.3">
      <c r="B41" s="200"/>
      <c r="C41" s="200"/>
      <c r="D41" s="200"/>
      <c r="E41" s="200"/>
      <c r="F41" s="200"/>
      <c r="G41" s="200"/>
      <c r="H41" s="200"/>
      <c r="I41" s="200"/>
      <c r="J41" s="200"/>
      <c r="K41" s="200"/>
      <c r="L41" s="200"/>
      <c r="M41" s="200"/>
    </row>
    <row r="42" spans="2:13" x14ac:dyDescent="0.3">
      <c r="B42" s="200"/>
      <c r="C42" s="200"/>
      <c r="D42" s="200"/>
      <c r="E42" s="200"/>
      <c r="F42" s="200"/>
      <c r="G42" s="200"/>
      <c r="H42" s="200"/>
      <c r="I42" s="200"/>
      <c r="J42" s="200"/>
      <c r="K42" s="200"/>
      <c r="L42" s="200"/>
      <c r="M42" s="200"/>
    </row>
    <row r="43" spans="2:13" x14ac:dyDescent="0.3">
      <c r="B43" s="200"/>
      <c r="C43" s="200"/>
      <c r="D43" s="200"/>
      <c r="E43" s="200"/>
      <c r="F43" s="200"/>
      <c r="G43" s="200"/>
      <c r="H43" s="200"/>
      <c r="I43" s="200"/>
      <c r="J43" s="200"/>
      <c r="K43" s="200"/>
      <c r="L43" s="200"/>
      <c r="M43" s="200"/>
    </row>
    <row r="44" spans="2:13" x14ac:dyDescent="0.3">
      <c r="B44" s="200"/>
      <c r="C44" s="200"/>
      <c r="D44" s="200"/>
      <c r="E44" s="200"/>
      <c r="F44" s="200"/>
      <c r="G44" s="200"/>
      <c r="H44" s="200"/>
      <c r="I44" s="200"/>
      <c r="J44" s="200"/>
      <c r="K44" s="200"/>
      <c r="L44" s="200"/>
      <c r="M44" s="200"/>
    </row>
    <row r="45" spans="2:13" x14ac:dyDescent="0.3">
      <c r="B45" s="200"/>
      <c r="C45" s="200"/>
      <c r="D45" s="200"/>
      <c r="E45" s="200"/>
      <c r="F45" s="200"/>
      <c r="G45" s="200"/>
      <c r="H45" s="200"/>
      <c r="I45" s="200"/>
      <c r="J45" s="200"/>
      <c r="K45" s="200"/>
      <c r="L45" s="200"/>
      <c r="M45" s="200"/>
    </row>
  </sheetData>
  <mergeCells count="2">
    <mergeCell ref="B37:M45"/>
    <mergeCell ref="B2:I4"/>
  </mergeCells>
  <pageMargins left="0.7" right="0.7" top="0.75" bottom="0.75" header="0.3" footer="0.3"/>
  <pageSetup scale="77"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D3AEA-5F94-412D-ADB1-B5217AFECA2E}">
  <sheetPr>
    <pageSetUpPr fitToPage="1"/>
  </sheetPr>
  <dimension ref="A1:K29"/>
  <sheetViews>
    <sheetView showGridLines="0" view="pageBreakPreview" topLeftCell="A7" zoomScale="60" zoomScaleNormal="80" workbookViewId="0">
      <selection activeCell="L22" sqref="L22"/>
    </sheetView>
  </sheetViews>
  <sheetFormatPr defaultRowHeight="14.4" x14ac:dyDescent="0.3"/>
  <cols>
    <col min="1" max="2" width="3.33203125" customWidth="1"/>
    <col min="3" max="3" width="4.33203125" customWidth="1"/>
    <col min="4" max="4" width="40.6640625" customWidth="1"/>
    <col min="5" max="8" width="17" customWidth="1"/>
    <col min="12" max="12" width="19.109375" customWidth="1"/>
    <col min="13" max="13" width="16.44140625" customWidth="1"/>
  </cols>
  <sheetData>
    <row r="1" spans="1:11" ht="17.399999999999999" x14ac:dyDescent="0.3">
      <c r="B1" s="111" t="s">
        <v>181</v>
      </c>
      <c r="C1" s="112"/>
      <c r="D1" s="100"/>
      <c r="E1" s="100"/>
      <c r="F1" s="100"/>
      <c r="G1" s="100"/>
      <c r="H1" s="100"/>
      <c r="I1" s="100"/>
      <c r="J1" s="100"/>
      <c r="K1" s="100"/>
    </row>
    <row r="2" spans="1:11" ht="17.399999999999999" x14ac:dyDescent="0.3">
      <c r="B2" s="113"/>
      <c r="C2" s="112"/>
      <c r="E2" s="100"/>
      <c r="F2" s="100"/>
      <c r="G2" s="100"/>
      <c r="H2" s="100"/>
      <c r="I2" s="100"/>
      <c r="J2" s="100"/>
      <c r="K2" s="100"/>
    </row>
    <row r="3" spans="1:11" ht="22.8" x14ac:dyDescent="0.4">
      <c r="C3" s="1"/>
    </row>
    <row r="4" spans="1:11" ht="15" thickBot="1" x14ac:dyDescent="0.35"/>
    <row r="5" spans="1:11" ht="64.95" customHeight="1" thickBot="1" x14ac:dyDescent="0.35">
      <c r="A5" s="2"/>
      <c r="B5" s="2"/>
      <c r="C5" s="2"/>
      <c r="D5" s="63"/>
      <c r="E5" s="202" t="s">
        <v>2</v>
      </c>
      <c r="F5" s="203"/>
      <c r="G5" s="203"/>
      <c r="H5" s="204"/>
      <c r="I5" s="2"/>
    </row>
    <row r="6" spans="1:11" ht="54" customHeight="1" thickTop="1" x14ac:dyDescent="0.3">
      <c r="A6" s="2"/>
      <c r="B6" s="2"/>
      <c r="C6" s="2"/>
      <c r="D6" s="205"/>
      <c r="E6" s="67" t="s">
        <v>3</v>
      </c>
      <c r="F6" s="68" t="s">
        <v>4</v>
      </c>
      <c r="G6" s="68" t="s">
        <v>182</v>
      </c>
      <c r="H6" s="69" t="s">
        <v>6</v>
      </c>
      <c r="I6" s="2"/>
    </row>
    <row r="7" spans="1:11" ht="19.95" customHeight="1" thickBot="1" x14ac:dyDescent="0.35">
      <c r="A7" s="2"/>
      <c r="B7" s="2"/>
      <c r="C7" s="2"/>
      <c r="D7" s="206"/>
      <c r="E7" s="70">
        <f>E11</f>
        <v>0.53057916666666671</v>
      </c>
      <c r="F7" s="71">
        <f t="shared" ref="F7:H7" si="0">F11</f>
        <v>1.6672566371681419</v>
      </c>
      <c r="G7" s="72">
        <f t="shared" si="0"/>
        <v>0.11423085000000001</v>
      </c>
      <c r="H7" s="73">
        <f t="shared" si="0"/>
        <v>0.73686666666666711</v>
      </c>
      <c r="I7" s="2"/>
    </row>
    <row r="8" spans="1:11" ht="19.95" customHeight="1" thickTop="1" x14ac:dyDescent="0.3">
      <c r="A8" s="2"/>
      <c r="B8" s="2"/>
      <c r="C8" s="2"/>
      <c r="D8" s="74" t="s">
        <v>7</v>
      </c>
      <c r="E8" s="75">
        <f>'Efficiency-Adjusted Conversion'!C9</f>
        <v>2400</v>
      </c>
      <c r="F8" s="75">
        <f>'Efficiency-Adjusted Conversion'!D9</f>
        <v>2677.6229106482701</v>
      </c>
      <c r="G8" s="75">
        <f>'Efficiency-Adjusted Conversion'!E9</f>
        <v>21448.263640607875</v>
      </c>
      <c r="H8" s="76">
        <f>'Efficiency-Adjusted Conversion'!F9</f>
        <v>3787.5668683054523</v>
      </c>
      <c r="I8" s="2"/>
    </row>
    <row r="9" spans="1:11" ht="19.95" customHeight="1" x14ac:dyDescent="0.3">
      <c r="A9" s="2"/>
      <c r="B9" s="2"/>
      <c r="C9" s="2"/>
      <c r="D9" s="77" t="s">
        <v>8</v>
      </c>
      <c r="E9" s="78">
        <f>E11*E8</f>
        <v>1273.3900000000001</v>
      </c>
      <c r="F9" s="79">
        <f>F11*F8</f>
        <v>4464.2845696118065</v>
      </c>
      <c r="G9" s="79">
        <f>G11*G8</f>
        <v>2450.0533866907322</v>
      </c>
      <c r="H9" s="80">
        <f>H11*H8</f>
        <v>2790.931773025346</v>
      </c>
      <c r="I9" s="2"/>
    </row>
    <row r="10" spans="1:11" ht="19.95" customHeight="1" x14ac:dyDescent="0.3">
      <c r="A10" s="2"/>
      <c r="B10" s="2"/>
      <c r="C10" s="2"/>
      <c r="D10" s="81"/>
      <c r="E10" s="93"/>
      <c r="F10" s="93"/>
      <c r="G10" s="93"/>
      <c r="H10" s="82"/>
      <c r="I10" s="2"/>
    </row>
    <row r="11" spans="1:11" ht="19.95" customHeight="1" x14ac:dyDescent="0.3">
      <c r="A11" s="2"/>
      <c r="B11" s="2"/>
      <c r="C11" s="2"/>
      <c r="D11" s="83" t="s">
        <v>9</v>
      </c>
      <c r="E11" s="84">
        <f>'Natural Gas Price ($ per m3)'!E24</f>
        <v>0.53057916666666671</v>
      </c>
      <c r="F11" s="84">
        <f>'Oil Price ($ per L)'!C23</f>
        <v>1.6672566371681419</v>
      </c>
      <c r="G11" s="84">
        <f>'Elec Resistanc Price ($per kWh)'!J25</f>
        <v>0.11423085000000001</v>
      </c>
      <c r="H11" s="85">
        <f>'Propane Price ($ per L)'!C43</f>
        <v>0.73686666666666711</v>
      </c>
      <c r="I11" s="2"/>
    </row>
    <row r="12" spans="1:11" ht="19.95" customHeight="1" thickBot="1" x14ac:dyDescent="0.35">
      <c r="A12" s="2"/>
      <c r="B12" s="2"/>
      <c r="C12" s="2"/>
      <c r="D12" s="86"/>
      <c r="E12" s="87"/>
      <c r="F12" s="87"/>
      <c r="G12" s="87"/>
      <c r="H12" s="88"/>
      <c r="I12" s="2"/>
    </row>
    <row r="13" spans="1:11" ht="19.95" customHeight="1" thickTop="1" x14ac:dyDescent="0.3">
      <c r="A13" s="2"/>
      <c r="B13" s="2"/>
      <c r="C13" s="2"/>
      <c r="D13" s="89" t="s">
        <v>10</v>
      </c>
      <c r="E13" s="90"/>
      <c r="F13" s="91">
        <f>+F9-$E$9</f>
        <v>3190.8945696118062</v>
      </c>
      <c r="G13" s="91">
        <f>+G9-$E$9</f>
        <v>1176.6633866907321</v>
      </c>
      <c r="H13" s="92">
        <f>+H9-$E$9</f>
        <v>1517.5417730253459</v>
      </c>
      <c r="I13" s="2"/>
    </row>
    <row r="14" spans="1:11" ht="19.95" customHeight="1" thickBot="1" x14ac:dyDescent="0.35">
      <c r="A14" s="2"/>
      <c r="B14" s="2"/>
      <c r="C14" s="2"/>
      <c r="D14" s="94" t="s">
        <v>11</v>
      </c>
      <c r="E14" s="95"/>
      <c r="F14" s="96">
        <f>+F13/F$9</f>
        <v>0.71476056686262535</v>
      </c>
      <c r="G14" s="96">
        <f>+G13/G$9</f>
        <v>0.48026030497239164</v>
      </c>
      <c r="H14" s="97">
        <f>+H13/H$9</f>
        <v>0.54374019017324227</v>
      </c>
      <c r="I14" s="2"/>
    </row>
    <row r="17" spans="2:8" ht="15.6" x14ac:dyDescent="0.3">
      <c r="B17" s="98" t="s">
        <v>12</v>
      </c>
      <c r="C17" s="99"/>
      <c r="D17" s="100"/>
      <c r="E17" s="101"/>
      <c r="F17" s="102"/>
      <c r="G17" s="102"/>
      <c r="H17" s="102"/>
    </row>
    <row r="18" spans="2:8" ht="15.6" x14ac:dyDescent="0.3">
      <c r="B18" s="98"/>
      <c r="C18" s="99"/>
      <c r="D18" s="100"/>
      <c r="E18" s="101"/>
      <c r="F18" s="102"/>
      <c r="G18" s="102"/>
      <c r="H18" s="102"/>
    </row>
    <row r="19" spans="2:8" ht="15.6" x14ac:dyDescent="0.3">
      <c r="B19" s="103" t="s">
        <v>13</v>
      </c>
      <c r="C19" s="99" t="s">
        <v>7</v>
      </c>
      <c r="D19" s="100"/>
      <c r="E19" s="101"/>
      <c r="F19" s="102"/>
      <c r="G19" s="102"/>
      <c r="H19" s="102"/>
    </row>
    <row r="20" spans="2:8" ht="48" customHeight="1" x14ac:dyDescent="0.3">
      <c r="B20" s="103"/>
      <c r="C20" s="99"/>
      <c r="D20" s="207" t="s">
        <v>14</v>
      </c>
      <c r="E20" s="207"/>
      <c r="F20" s="207"/>
      <c r="G20" s="207"/>
      <c r="H20" s="207"/>
    </row>
    <row r="21" spans="2:8" ht="35.1" customHeight="1" x14ac:dyDescent="0.3">
      <c r="B21" s="54"/>
      <c r="C21" s="64"/>
      <c r="D21" s="209" t="s">
        <v>15</v>
      </c>
      <c r="E21" s="209"/>
      <c r="F21" s="209"/>
      <c r="G21" s="209"/>
      <c r="H21" s="209"/>
    </row>
    <row r="22" spans="2:8" s="109" customFormat="1" ht="48" customHeight="1" x14ac:dyDescent="0.3">
      <c r="B22" s="110"/>
      <c r="C22" s="64"/>
      <c r="D22" s="210" t="s">
        <v>16</v>
      </c>
      <c r="E22" s="210"/>
      <c r="F22" s="210"/>
      <c r="G22" s="210"/>
      <c r="H22" s="210"/>
    </row>
    <row r="23" spans="2:8" ht="15" x14ac:dyDescent="0.3">
      <c r="B23" s="54"/>
      <c r="C23" s="64"/>
      <c r="D23" s="104"/>
      <c r="E23" s="104"/>
      <c r="F23" s="104"/>
      <c r="G23" s="104"/>
      <c r="H23" s="104"/>
    </row>
    <row r="24" spans="2:8" ht="15.6" x14ac:dyDescent="0.3">
      <c r="B24" s="103" t="s">
        <v>17</v>
      </c>
      <c r="C24" s="105" t="s">
        <v>9</v>
      </c>
      <c r="D24" s="100"/>
      <c r="E24" s="106"/>
      <c r="F24" s="106"/>
      <c r="G24" s="106"/>
      <c r="H24" s="106"/>
    </row>
    <row r="25" spans="2:8" s="109" customFormat="1" ht="38.85" customHeight="1" x14ac:dyDescent="0.3">
      <c r="B25" s="114"/>
      <c r="C25" s="114" t="s">
        <v>18</v>
      </c>
      <c r="D25" s="115"/>
      <c r="E25" s="116"/>
      <c r="F25" s="116"/>
      <c r="G25" s="116"/>
      <c r="H25" s="116"/>
    </row>
    <row r="26" spans="2:8" ht="51.75" customHeight="1" x14ac:dyDescent="0.3">
      <c r="B26" s="100"/>
      <c r="C26" s="107" t="s">
        <v>19</v>
      </c>
      <c r="D26" s="208" t="s">
        <v>20</v>
      </c>
      <c r="E26" s="208"/>
      <c r="F26" s="208"/>
      <c r="G26" s="208"/>
      <c r="H26" s="208"/>
    </row>
    <row r="27" spans="2:8" ht="47.1" customHeight="1" x14ac:dyDescent="0.3">
      <c r="B27" s="100"/>
      <c r="C27" s="107" t="s">
        <v>21</v>
      </c>
      <c r="D27" s="208" t="s">
        <v>22</v>
      </c>
      <c r="E27" s="208"/>
      <c r="F27" s="208"/>
      <c r="G27" s="208"/>
      <c r="H27" s="208"/>
    </row>
    <row r="28" spans="2:8" ht="64.95" customHeight="1" x14ac:dyDescent="0.3">
      <c r="B28" s="100"/>
      <c r="C28" s="108" t="s">
        <v>23</v>
      </c>
      <c r="D28" s="208" t="s">
        <v>183</v>
      </c>
      <c r="E28" s="208"/>
      <c r="F28" s="208"/>
      <c r="G28" s="208"/>
      <c r="H28" s="208"/>
    </row>
    <row r="29" spans="2:8" ht="48.45" customHeight="1" x14ac:dyDescent="0.3">
      <c r="B29" s="100"/>
      <c r="C29" s="108" t="s">
        <v>24</v>
      </c>
      <c r="D29" s="208" t="s">
        <v>25</v>
      </c>
      <c r="E29" s="208"/>
      <c r="F29" s="208"/>
      <c r="G29" s="208"/>
      <c r="H29" s="208"/>
    </row>
  </sheetData>
  <mergeCells count="9">
    <mergeCell ref="E5:H5"/>
    <mergeCell ref="D6:D7"/>
    <mergeCell ref="D20:H20"/>
    <mergeCell ref="D29:H29"/>
    <mergeCell ref="D21:H21"/>
    <mergeCell ref="D22:H22"/>
    <mergeCell ref="D26:H26"/>
    <mergeCell ref="D27:H27"/>
    <mergeCell ref="D28:H28"/>
  </mergeCells>
  <pageMargins left="0.7" right="0.7" top="0.75" bottom="0.75" header="0.3" footer="0.3"/>
  <pageSetup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A8ECB-AC13-4089-8CA8-488F2FBA062B}">
  <sheetPr>
    <pageSetUpPr fitToPage="1"/>
  </sheetPr>
  <dimension ref="B1:F10"/>
  <sheetViews>
    <sheetView showGridLines="0" view="pageBreakPreview" zoomScale="60" zoomScaleNormal="80" workbookViewId="0">
      <selection activeCell="C7" sqref="C7"/>
    </sheetView>
  </sheetViews>
  <sheetFormatPr defaultRowHeight="14.4" x14ac:dyDescent="0.3"/>
  <cols>
    <col min="1" max="1" width="3.33203125" customWidth="1"/>
    <col min="2" max="2" width="53.44140625" customWidth="1"/>
    <col min="3" max="6" width="13.33203125" customWidth="1"/>
  </cols>
  <sheetData>
    <row r="1" spans="2:6" ht="22.8" x14ac:dyDescent="0.4">
      <c r="B1" s="1" t="s">
        <v>26</v>
      </c>
      <c r="C1" s="2"/>
      <c r="D1" s="2"/>
      <c r="E1" s="2"/>
      <c r="F1" s="2"/>
    </row>
    <row r="2" spans="2:6" x14ac:dyDescent="0.3">
      <c r="B2" s="2"/>
      <c r="C2" s="2"/>
      <c r="D2" s="2"/>
      <c r="E2" s="2"/>
      <c r="F2" s="2"/>
    </row>
    <row r="3" spans="2:6" ht="15" thickBot="1" x14ac:dyDescent="0.35">
      <c r="B3" s="2"/>
      <c r="C3" s="2"/>
      <c r="D3" s="2"/>
      <c r="E3" s="2"/>
      <c r="F3" s="2"/>
    </row>
    <row r="4" spans="2:6" x14ac:dyDescent="0.3">
      <c r="B4" s="211" t="s">
        <v>27</v>
      </c>
      <c r="C4" s="212"/>
      <c r="D4" s="212"/>
      <c r="E4" s="212"/>
      <c r="F4" s="213"/>
    </row>
    <row r="5" spans="2:6" x14ac:dyDescent="0.3">
      <c r="B5" s="46"/>
      <c r="C5" s="29"/>
      <c r="D5" s="29"/>
      <c r="E5" s="29"/>
      <c r="F5" s="10"/>
    </row>
    <row r="6" spans="2:6" ht="42" x14ac:dyDescent="0.3">
      <c r="B6" s="14" t="s">
        <v>28</v>
      </c>
      <c r="C6" s="29" t="s">
        <v>3</v>
      </c>
      <c r="D6" s="29" t="s">
        <v>4</v>
      </c>
      <c r="E6" s="120" t="s">
        <v>29</v>
      </c>
      <c r="F6" s="10" t="s">
        <v>6</v>
      </c>
    </row>
    <row r="7" spans="2:6" x14ac:dyDescent="0.3">
      <c r="B7" s="41" t="s">
        <v>30</v>
      </c>
      <c r="C7" s="22" t="s">
        <v>31</v>
      </c>
      <c r="D7" s="22" t="s">
        <v>32</v>
      </c>
      <c r="E7" s="22" t="s">
        <v>33</v>
      </c>
      <c r="F7" s="21" t="s">
        <v>32</v>
      </c>
    </row>
    <row r="8" spans="2:6" x14ac:dyDescent="0.3">
      <c r="B8" s="7"/>
      <c r="C8" s="2"/>
      <c r="D8" s="2"/>
      <c r="E8" s="2"/>
      <c r="F8" s="6"/>
    </row>
    <row r="9" spans="2:6" x14ac:dyDescent="0.3">
      <c r="B9" s="7" t="s">
        <v>34</v>
      </c>
      <c r="C9" s="62">
        <v>2400</v>
      </c>
      <c r="D9" s="42">
        <f>C9*'Energy Conversion'!E30*'Energy Conversion'!D42*('Efficiency Factors'!F12/'Efficiency Factors'!H12)</f>
        <v>2677.6229106482701</v>
      </c>
      <c r="E9" s="42">
        <f>C9*'Energy Conversion'!E30*'Energy Conversion'!D41*('Efficiency Factors'!F12/'Efficiency Factors'!G12)</f>
        <v>21448.263640607875</v>
      </c>
      <c r="F9" s="43">
        <f>C9*'Energy Conversion'!E30*'Energy Conversion'!D43*('Efficiency Factors'!F12/'Efficiency Factors'!I12)</f>
        <v>3787.5668683054523</v>
      </c>
    </row>
    <row r="10" spans="2:6" ht="15" thickBot="1" x14ac:dyDescent="0.35">
      <c r="B10" s="17"/>
      <c r="C10" s="26"/>
      <c r="D10" s="26"/>
      <c r="E10" s="26"/>
      <c r="F10" s="18"/>
    </row>
  </sheetData>
  <mergeCells count="1">
    <mergeCell ref="B4:F4"/>
  </mergeCells>
  <pageMargins left="0.7" right="0.7" top="0.75" bottom="0.75" header="0.3" footer="0.3"/>
  <pageSetup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E974D-2694-4B8A-BEF6-F3F66C550BFB}">
  <sheetPr>
    <pageSetUpPr fitToPage="1"/>
  </sheetPr>
  <dimension ref="B1:E43"/>
  <sheetViews>
    <sheetView showGridLines="0" view="pageBreakPreview" zoomScale="60" zoomScaleNormal="80" workbookViewId="0">
      <selection activeCell="C48" sqref="C48"/>
    </sheetView>
  </sheetViews>
  <sheetFormatPr defaultRowHeight="14.4" x14ac:dyDescent="0.3"/>
  <cols>
    <col min="1" max="1" width="3.33203125" customWidth="1"/>
    <col min="2" max="2" width="52.6640625" customWidth="1"/>
    <col min="3" max="3" width="24.88671875" customWidth="1"/>
    <col min="4" max="4" width="25.6640625" bestFit="1" customWidth="1"/>
    <col min="5" max="5" width="18.6640625" customWidth="1"/>
  </cols>
  <sheetData>
    <row r="1" spans="2:5" ht="22.8" x14ac:dyDescent="0.4">
      <c r="B1" s="1" t="s">
        <v>35</v>
      </c>
      <c r="C1" s="2"/>
      <c r="D1" s="2"/>
      <c r="E1" s="2"/>
    </row>
    <row r="2" spans="2:5" ht="22.8" x14ac:dyDescent="0.4">
      <c r="B2" s="1"/>
      <c r="C2" s="2"/>
      <c r="D2" s="2"/>
      <c r="E2" s="2"/>
    </row>
    <row r="3" spans="2:5" ht="15" thickBot="1" x14ac:dyDescent="0.35">
      <c r="B3" s="2"/>
      <c r="C3" s="2"/>
      <c r="D3" s="2"/>
      <c r="E3" s="2"/>
    </row>
    <row r="4" spans="2:5" x14ac:dyDescent="0.3">
      <c r="B4" s="211" t="s">
        <v>36</v>
      </c>
      <c r="C4" s="212"/>
      <c r="D4" s="212"/>
      <c r="E4" s="213"/>
    </row>
    <row r="5" spans="2:5" x14ac:dyDescent="0.3">
      <c r="B5" s="7"/>
      <c r="C5" s="2"/>
      <c r="D5" s="2"/>
      <c r="E5" s="6"/>
    </row>
    <row r="6" spans="2:5" x14ac:dyDescent="0.3">
      <c r="B6" s="23" t="s">
        <v>37</v>
      </c>
      <c r="C6" s="24" t="s">
        <v>38</v>
      </c>
      <c r="D6" s="217" t="s">
        <v>39</v>
      </c>
      <c r="E6" s="218"/>
    </row>
    <row r="7" spans="2:5" x14ac:dyDescent="0.3">
      <c r="B7" s="7" t="s">
        <v>40</v>
      </c>
      <c r="C7" s="29">
        <v>277.77780000000001</v>
      </c>
      <c r="D7" s="40" t="s">
        <v>41</v>
      </c>
      <c r="E7" s="25"/>
    </row>
    <row r="8" spans="2:5" x14ac:dyDescent="0.3">
      <c r="B8" s="7" t="s">
        <v>42</v>
      </c>
      <c r="C8" s="29">
        <v>3.5999999999999999E-3</v>
      </c>
      <c r="D8" s="40" t="s">
        <v>43</v>
      </c>
      <c r="E8" s="25"/>
    </row>
    <row r="9" spans="2:5" x14ac:dyDescent="0.3">
      <c r="B9" s="7"/>
      <c r="C9" s="2"/>
      <c r="D9" s="2"/>
      <c r="E9" s="6"/>
    </row>
    <row r="10" spans="2:5" x14ac:dyDescent="0.3">
      <c r="B10" s="5" t="s">
        <v>44</v>
      </c>
      <c r="C10" s="2"/>
      <c r="D10" s="2"/>
      <c r="E10" s="6"/>
    </row>
    <row r="11" spans="2:5" ht="15" thickBot="1" x14ac:dyDescent="0.35">
      <c r="B11" s="65" t="s">
        <v>45</v>
      </c>
      <c r="C11" s="26"/>
      <c r="D11" s="26"/>
      <c r="E11" s="18"/>
    </row>
    <row r="12" spans="2:5" x14ac:dyDescent="0.3">
      <c r="B12" s="2"/>
      <c r="C12" s="27"/>
      <c r="D12" s="27"/>
      <c r="E12" s="27"/>
    </row>
    <row r="13" spans="2:5" ht="15" thickBot="1" x14ac:dyDescent="0.35">
      <c r="B13" s="2"/>
      <c r="C13" s="2"/>
      <c r="D13" s="2"/>
      <c r="E13" s="2"/>
    </row>
    <row r="14" spans="2:5" x14ac:dyDescent="0.3">
      <c r="B14" s="211" t="s">
        <v>46</v>
      </c>
      <c r="C14" s="212"/>
      <c r="D14" s="212"/>
      <c r="E14" s="213"/>
    </row>
    <row r="15" spans="2:5" x14ac:dyDescent="0.3">
      <c r="B15" s="7"/>
      <c r="C15" s="2"/>
      <c r="D15" s="2"/>
      <c r="E15" s="6"/>
    </row>
    <row r="16" spans="2:5" x14ac:dyDescent="0.3">
      <c r="B16" s="23" t="s">
        <v>47</v>
      </c>
      <c r="C16" s="22" t="s">
        <v>37</v>
      </c>
      <c r="D16" s="28" t="s">
        <v>38</v>
      </c>
      <c r="E16" s="21" t="s">
        <v>39</v>
      </c>
    </row>
    <row r="17" spans="2:5" x14ac:dyDescent="0.3">
      <c r="B17" s="7" t="s">
        <v>4</v>
      </c>
      <c r="C17" s="29" t="s">
        <v>48</v>
      </c>
      <c r="D17" s="29">
        <v>36.72</v>
      </c>
      <c r="E17" s="10" t="s">
        <v>49</v>
      </c>
    </row>
    <row r="18" spans="2:5" x14ac:dyDescent="0.3">
      <c r="B18" s="7" t="s">
        <v>6</v>
      </c>
      <c r="C18" s="29" t="s">
        <v>48</v>
      </c>
      <c r="D18" s="29">
        <v>25.53</v>
      </c>
      <c r="E18" s="10" t="s">
        <v>49</v>
      </c>
    </row>
    <row r="19" spans="2:5" x14ac:dyDescent="0.3">
      <c r="B19" s="7"/>
      <c r="C19" s="2"/>
      <c r="D19" s="2"/>
      <c r="E19" s="6"/>
    </row>
    <row r="20" spans="2:5" x14ac:dyDescent="0.3">
      <c r="B20" s="5" t="s">
        <v>44</v>
      </c>
      <c r="C20" s="2"/>
      <c r="D20" s="2"/>
      <c r="E20" s="6"/>
    </row>
    <row r="21" spans="2:5" ht="15" thickBot="1" x14ac:dyDescent="0.35">
      <c r="B21" s="65" t="s">
        <v>45</v>
      </c>
      <c r="C21" s="30"/>
      <c r="D21" s="30"/>
      <c r="E21" s="31"/>
    </row>
    <row r="22" spans="2:5" x14ac:dyDescent="0.3">
      <c r="B22" s="32"/>
      <c r="C22" s="27"/>
      <c r="D22" s="27"/>
      <c r="E22" s="27"/>
    </row>
    <row r="23" spans="2:5" x14ac:dyDescent="0.3">
      <c r="B23" s="32"/>
      <c r="C23" s="27"/>
      <c r="D23" s="27"/>
      <c r="E23" s="27"/>
    </row>
    <row r="24" spans="2:5" ht="15" thickBot="1" x14ac:dyDescent="0.35"/>
    <row r="25" spans="2:5" x14ac:dyDescent="0.3">
      <c r="B25" s="211" t="s">
        <v>50</v>
      </c>
      <c r="C25" s="212"/>
      <c r="D25" s="212"/>
      <c r="E25" s="213"/>
    </row>
    <row r="26" spans="2:5" x14ac:dyDescent="0.3">
      <c r="B26" s="214" t="s">
        <v>51</v>
      </c>
      <c r="C26" s="215"/>
      <c r="D26" s="215"/>
      <c r="E26" s="216"/>
    </row>
    <row r="27" spans="2:5" x14ac:dyDescent="0.3">
      <c r="B27" s="7"/>
      <c r="C27" s="2"/>
      <c r="D27" s="2"/>
      <c r="E27" s="6"/>
    </row>
    <row r="28" spans="2:5" x14ac:dyDescent="0.3">
      <c r="B28" s="33"/>
      <c r="C28" s="24"/>
      <c r="D28" s="28"/>
      <c r="E28" s="21" t="s">
        <v>52</v>
      </c>
    </row>
    <row r="29" spans="2:5" ht="16.8" x14ac:dyDescent="0.3">
      <c r="B29" s="34" t="s">
        <v>53</v>
      </c>
      <c r="C29" s="29"/>
      <c r="D29" s="35"/>
      <c r="E29" s="36">
        <v>38.53</v>
      </c>
    </row>
    <row r="30" spans="2:5" ht="16.8" x14ac:dyDescent="0.3">
      <c r="B30" s="7" t="s">
        <v>54</v>
      </c>
      <c r="C30" s="29"/>
      <c r="D30" s="29"/>
      <c r="E30" s="10">
        <f>E29/1000</f>
        <v>3.8530000000000002E-2</v>
      </c>
    </row>
    <row r="31" spans="2:5" x14ac:dyDescent="0.3">
      <c r="B31" s="7"/>
      <c r="C31" s="2"/>
      <c r="D31" s="2"/>
      <c r="E31" s="6"/>
    </row>
    <row r="32" spans="2:5" x14ac:dyDescent="0.3">
      <c r="B32" s="5" t="s">
        <v>55</v>
      </c>
      <c r="C32" s="2"/>
      <c r="D32" s="2"/>
      <c r="E32" s="6"/>
    </row>
    <row r="33" spans="2:5" ht="17.399999999999999" thickBot="1" x14ac:dyDescent="0.35">
      <c r="B33" s="17" t="s">
        <v>56</v>
      </c>
      <c r="C33" s="26"/>
      <c r="D33" s="26"/>
      <c r="E33" s="18"/>
    </row>
    <row r="36" spans="2:5" ht="15" thickBot="1" x14ac:dyDescent="0.35"/>
    <row r="37" spans="2:5" x14ac:dyDescent="0.3">
      <c r="B37" s="211" t="s">
        <v>57</v>
      </c>
      <c r="C37" s="212"/>
      <c r="D37" s="212"/>
      <c r="E37" s="213"/>
    </row>
    <row r="38" spans="2:5" x14ac:dyDescent="0.3">
      <c r="B38" s="214" t="s">
        <v>180</v>
      </c>
      <c r="C38" s="215"/>
      <c r="D38" s="215"/>
      <c r="E38" s="216"/>
    </row>
    <row r="39" spans="2:5" x14ac:dyDescent="0.3">
      <c r="B39" s="7"/>
      <c r="C39" s="2"/>
      <c r="D39" s="2"/>
      <c r="E39" s="6"/>
    </row>
    <row r="40" spans="2:5" x14ac:dyDescent="0.3">
      <c r="B40" s="33" t="s">
        <v>47</v>
      </c>
      <c r="C40" s="28" t="s">
        <v>58</v>
      </c>
      <c r="D40" s="22" t="s">
        <v>59</v>
      </c>
      <c r="E40" s="37" t="s">
        <v>60</v>
      </c>
    </row>
    <row r="41" spans="2:5" x14ac:dyDescent="0.3">
      <c r="B41" s="7" t="s">
        <v>5</v>
      </c>
      <c r="C41" s="29" t="s">
        <v>61</v>
      </c>
      <c r="D41" s="29">
        <f>1/C8</f>
        <v>277.77777777777777</v>
      </c>
      <c r="E41" s="10" t="s">
        <v>33</v>
      </c>
    </row>
    <row r="42" spans="2:5" x14ac:dyDescent="0.3">
      <c r="B42" s="7" t="s">
        <v>4</v>
      </c>
      <c r="C42" s="29" t="s">
        <v>61</v>
      </c>
      <c r="D42" s="29">
        <f>1/(D17/1000)</f>
        <v>27.23311546840959</v>
      </c>
      <c r="E42" s="10" t="s">
        <v>32</v>
      </c>
    </row>
    <row r="43" spans="2:5" ht="15" thickBot="1" x14ac:dyDescent="0.35">
      <c r="B43" s="17" t="s">
        <v>6</v>
      </c>
      <c r="C43" s="38" t="s">
        <v>61</v>
      </c>
      <c r="D43" s="38">
        <f>1/(D18/1000)</f>
        <v>39.169604386995694</v>
      </c>
      <c r="E43" s="39" t="s">
        <v>32</v>
      </c>
    </row>
  </sheetData>
  <mergeCells count="7">
    <mergeCell ref="B38:E38"/>
    <mergeCell ref="B37:E37"/>
    <mergeCell ref="B4:E4"/>
    <mergeCell ref="D6:E6"/>
    <mergeCell ref="B14:E14"/>
    <mergeCell ref="B25:E25"/>
    <mergeCell ref="B26:E26"/>
  </mergeCells>
  <hyperlinks>
    <hyperlink ref="B11" r:id="rId1" display="https://apps.cer-rec.gc.ca/Conversion/conversion-tables.aspx?GoCTemplateCulture=en-CA" xr:uid="{BEF8296B-BE11-4BE1-80AC-D6F08B0F5D9A}"/>
    <hyperlink ref="B21" r:id="rId2" display="https://apps.cer-rec.gc.ca/Conversion/conversion-tables.aspx?GoCTemplateCulture=en-CA" xr:uid="{1EDCBC3B-DE63-4387-AE05-10DF5822F0A9}"/>
  </hyperlinks>
  <pageMargins left="0.7" right="0.7" top="0.75" bottom="0.75" header="0.3" footer="0.3"/>
  <pageSetup scale="72"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AE552-4E3E-4F99-903F-18166049CDF2}">
  <sheetPr>
    <pageSetUpPr fitToPage="1"/>
  </sheetPr>
  <dimension ref="B1:I14"/>
  <sheetViews>
    <sheetView showGridLines="0" view="pageBreakPreview" zoomScale="60" zoomScaleNormal="80" workbookViewId="0">
      <selection activeCell="G11" sqref="G11"/>
    </sheetView>
  </sheetViews>
  <sheetFormatPr defaultRowHeight="14.4" x14ac:dyDescent="0.3"/>
  <cols>
    <col min="1" max="1" width="3.33203125" customWidth="1"/>
    <col min="2" max="2" width="37.6640625" customWidth="1"/>
    <col min="3" max="3" width="12.6640625" customWidth="1"/>
    <col min="5" max="5" width="35.88671875" customWidth="1"/>
    <col min="6" max="7" width="12.33203125" customWidth="1"/>
    <col min="8" max="8" width="11.6640625" customWidth="1"/>
    <col min="9" max="9" width="12.88671875" customWidth="1"/>
  </cols>
  <sheetData>
    <row r="1" spans="2:9" ht="22.8" x14ac:dyDescent="0.4">
      <c r="B1" s="1" t="s">
        <v>62</v>
      </c>
      <c r="C1" s="2"/>
      <c r="D1" s="2"/>
      <c r="E1" s="2"/>
      <c r="F1" s="2"/>
      <c r="G1" s="2"/>
      <c r="H1" s="2"/>
      <c r="I1" s="2"/>
    </row>
    <row r="2" spans="2:9" ht="15" thickBot="1" x14ac:dyDescent="0.35">
      <c r="B2" s="2"/>
      <c r="C2" s="2"/>
      <c r="D2" s="2"/>
      <c r="E2" s="2"/>
      <c r="F2" s="2"/>
      <c r="G2" s="2"/>
      <c r="H2" s="2"/>
      <c r="I2" s="2"/>
    </row>
    <row r="3" spans="2:9" x14ac:dyDescent="0.3">
      <c r="B3" s="211" t="s">
        <v>27</v>
      </c>
      <c r="C3" s="213"/>
      <c r="D3" s="2"/>
      <c r="E3" s="211" t="s">
        <v>63</v>
      </c>
      <c r="F3" s="212"/>
      <c r="G3" s="212"/>
      <c r="H3" s="212"/>
      <c r="I3" s="213"/>
    </row>
    <row r="4" spans="2:9" x14ac:dyDescent="0.3">
      <c r="B4" s="219" t="s">
        <v>64</v>
      </c>
      <c r="C4" s="220"/>
      <c r="D4" s="2"/>
      <c r="E4" s="219" t="s">
        <v>65</v>
      </c>
      <c r="F4" s="221"/>
      <c r="G4" s="221"/>
      <c r="H4" s="221"/>
      <c r="I4" s="220"/>
    </row>
    <row r="5" spans="2:9" x14ac:dyDescent="0.3">
      <c r="B5" s="3"/>
      <c r="C5" s="4"/>
      <c r="D5" s="2"/>
      <c r="E5" s="3"/>
      <c r="F5" s="118"/>
      <c r="G5" s="118"/>
      <c r="H5" s="118"/>
      <c r="I5" s="4"/>
    </row>
    <row r="6" spans="2:9" ht="42" x14ac:dyDescent="0.3">
      <c r="B6" s="5" t="s">
        <v>66</v>
      </c>
      <c r="C6" s="6"/>
      <c r="D6" s="2"/>
      <c r="E6" s="5" t="s">
        <v>67</v>
      </c>
      <c r="F6" s="118" t="s">
        <v>3</v>
      </c>
      <c r="G6" s="195" t="s">
        <v>29</v>
      </c>
      <c r="H6" s="118" t="s">
        <v>4</v>
      </c>
      <c r="I6" s="4" t="s">
        <v>6</v>
      </c>
    </row>
    <row r="7" spans="2:9" x14ac:dyDescent="0.3">
      <c r="B7" s="8" t="s">
        <v>68</v>
      </c>
      <c r="C7" s="9">
        <v>0.7</v>
      </c>
      <c r="D7" s="2"/>
      <c r="E7" s="196"/>
      <c r="F7" s="118"/>
      <c r="G7" s="118"/>
      <c r="H7" s="118"/>
      <c r="I7" s="4"/>
    </row>
    <row r="8" spans="2:9" x14ac:dyDescent="0.3">
      <c r="B8" s="7"/>
      <c r="C8" s="10"/>
      <c r="D8" s="2"/>
      <c r="E8" s="196"/>
      <c r="F8" s="197"/>
      <c r="G8" s="197"/>
      <c r="H8" s="197"/>
      <c r="I8" s="11"/>
    </row>
    <row r="9" spans="2:9" x14ac:dyDescent="0.3">
      <c r="B9" s="5" t="s">
        <v>69</v>
      </c>
      <c r="C9" s="10"/>
      <c r="D9" s="2"/>
      <c r="E9" s="47" t="s">
        <v>68</v>
      </c>
      <c r="F9" s="13">
        <v>0.89239450407345144</v>
      </c>
      <c r="G9" s="13">
        <v>1</v>
      </c>
      <c r="H9" s="13">
        <v>0.83666666666666656</v>
      </c>
      <c r="I9" s="9">
        <v>0.84058826458036995</v>
      </c>
    </row>
    <row r="10" spans="2:9" x14ac:dyDescent="0.3">
      <c r="B10" s="8" t="s">
        <v>70</v>
      </c>
      <c r="C10" s="9">
        <v>0.3</v>
      </c>
      <c r="D10" s="2"/>
      <c r="E10" s="47" t="s">
        <v>70</v>
      </c>
      <c r="F10" s="13">
        <v>0.68459999999999999</v>
      </c>
      <c r="G10" s="13">
        <v>0.98027999999999993</v>
      </c>
      <c r="H10" s="13">
        <v>0.65</v>
      </c>
      <c r="I10" s="9">
        <v>0.68459999999999999</v>
      </c>
    </row>
    <row r="11" spans="2:9" x14ac:dyDescent="0.3">
      <c r="B11" s="7"/>
      <c r="C11" s="10"/>
      <c r="D11" s="2"/>
      <c r="E11" s="14"/>
      <c r="F11" s="2"/>
      <c r="G11" s="2"/>
      <c r="H11" s="2"/>
      <c r="I11" s="6"/>
    </row>
    <row r="12" spans="2:9" x14ac:dyDescent="0.3">
      <c r="B12" s="7" t="s">
        <v>71</v>
      </c>
      <c r="C12" s="15">
        <f>SUM(C7:C10)</f>
        <v>1</v>
      </c>
      <c r="D12" s="2"/>
      <c r="E12" s="12" t="s">
        <v>72</v>
      </c>
      <c r="F12" s="16">
        <f>$C$7*F9+$C$10*F10</f>
        <v>0.83005615285141598</v>
      </c>
      <c r="G12" s="16">
        <f>$C$7*G9+$C$10*G10</f>
        <v>0.99408399999999997</v>
      </c>
      <c r="H12" s="16">
        <f>$C$7*H9+$C$10*H10</f>
        <v>0.78066666666666662</v>
      </c>
      <c r="I12" s="15">
        <f>$C$7*I9+$C$10*I10</f>
        <v>0.79379178520625893</v>
      </c>
    </row>
    <row r="13" spans="2:9" ht="15" thickBot="1" x14ac:dyDescent="0.35">
      <c r="B13" s="17"/>
      <c r="C13" s="18"/>
      <c r="D13" s="2"/>
      <c r="E13" s="17"/>
      <c r="F13" s="19"/>
      <c r="G13" s="19"/>
      <c r="H13" s="19"/>
      <c r="I13" s="20"/>
    </row>
    <row r="14" spans="2:9" x14ac:dyDescent="0.3">
      <c r="B14" s="2"/>
      <c r="C14" s="2"/>
      <c r="D14" s="2"/>
      <c r="E14" s="2"/>
      <c r="F14" s="2"/>
      <c r="G14" s="2"/>
      <c r="H14" s="2"/>
      <c r="I14" s="2"/>
    </row>
  </sheetData>
  <mergeCells count="4">
    <mergeCell ref="B3:C3"/>
    <mergeCell ref="E3:I3"/>
    <mergeCell ref="B4:C4"/>
    <mergeCell ref="E4:I4"/>
  </mergeCells>
  <pageMargins left="0.7" right="0.7" top="0.75" bottom="0.75" header="0.3" footer="0.3"/>
  <pageSetup scale="8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5356F-E44C-44F1-A416-7C0F4C00711D}">
  <sheetPr>
    <pageSetUpPr fitToPage="1"/>
  </sheetPr>
  <dimension ref="B1:E30"/>
  <sheetViews>
    <sheetView showGridLines="0" view="pageBreakPreview" zoomScale="60" zoomScaleNormal="80" workbookViewId="0">
      <selection activeCell="E24" sqref="E24"/>
    </sheetView>
  </sheetViews>
  <sheetFormatPr defaultRowHeight="14.4" x14ac:dyDescent="0.3"/>
  <cols>
    <col min="1" max="1" width="3.33203125" customWidth="1"/>
    <col min="2" max="2" width="33.6640625" customWidth="1"/>
    <col min="3" max="3" width="15.44140625" customWidth="1"/>
    <col min="4" max="4" width="14.109375" customWidth="1"/>
    <col min="5" max="5" width="23" customWidth="1"/>
  </cols>
  <sheetData>
    <row r="1" spans="2:5" ht="22.8" x14ac:dyDescent="0.4">
      <c r="B1" s="44" t="s">
        <v>73</v>
      </c>
      <c r="C1" s="45"/>
      <c r="D1" s="45"/>
    </row>
    <row r="2" spans="2:5" ht="22.8" x14ac:dyDescent="0.4">
      <c r="B2" s="1"/>
      <c r="C2" s="45"/>
      <c r="D2" s="45"/>
    </row>
    <row r="3" spans="2:5" x14ac:dyDescent="0.3">
      <c r="B3" s="215" t="s">
        <v>27</v>
      </c>
      <c r="C3" s="215"/>
      <c r="D3" s="215"/>
      <c r="E3" s="215"/>
    </row>
    <row r="4" spans="2:5" x14ac:dyDescent="0.3">
      <c r="B4" s="215" t="s">
        <v>74</v>
      </c>
      <c r="C4" s="215"/>
      <c r="D4" s="215"/>
      <c r="E4" s="215"/>
    </row>
    <row r="5" spans="2:5" x14ac:dyDescent="0.3">
      <c r="B5" s="215" t="s">
        <v>75</v>
      </c>
      <c r="C5" s="215"/>
      <c r="D5" s="215"/>
      <c r="E5" s="215"/>
    </row>
    <row r="6" spans="2:5" x14ac:dyDescent="0.3">
      <c r="B6" s="29"/>
      <c r="C6" s="29"/>
      <c r="D6" s="29"/>
      <c r="E6" s="29"/>
    </row>
    <row r="7" spans="2:5" x14ac:dyDescent="0.3">
      <c r="B7" s="128" t="s">
        <v>76</v>
      </c>
      <c r="C7" s="185">
        <v>45292</v>
      </c>
      <c r="D7" s="22"/>
      <c r="E7" s="22"/>
    </row>
    <row r="8" spans="2:5" x14ac:dyDescent="0.3">
      <c r="B8" s="29"/>
      <c r="C8" s="29"/>
      <c r="D8" s="29"/>
      <c r="E8" s="29"/>
    </row>
    <row r="9" spans="2:5" ht="16.8" x14ac:dyDescent="0.3">
      <c r="B9" s="2" t="s">
        <v>77</v>
      </c>
      <c r="C9" s="29" t="s">
        <v>78</v>
      </c>
      <c r="E9" s="186">
        <v>2400</v>
      </c>
    </row>
    <row r="10" spans="2:5" x14ac:dyDescent="0.3">
      <c r="B10" s="2"/>
      <c r="C10" s="29"/>
      <c r="D10" s="2"/>
      <c r="E10" s="187"/>
    </row>
    <row r="11" spans="2:5" x14ac:dyDescent="0.3">
      <c r="B11" s="40" t="s">
        <v>79</v>
      </c>
      <c r="C11" s="29" t="s">
        <v>80</v>
      </c>
      <c r="D11" s="57"/>
      <c r="E11" s="58">
        <v>274.56</v>
      </c>
    </row>
    <row r="12" spans="2:5" x14ac:dyDescent="0.3">
      <c r="B12" s="40" t="s">
        <v>81</v>
      </c>
      <c r="C12" s="29" t="s">
        <v>80</v>
      </c>
      <c r="D12" s="57"/>
      <c r="E12" s="58">
        <v>227.23</v>
      </c>
    </row>
    <row r="13" spans="2:5" x14ac:dyDescent="0.3">
      <c r="B13" s="40" t="s">
        <v>82</v>
      </c>
      <c r="C13" s="29" t="s">
        <v>80</v>
      </c>
      <c r="D13" s="57"/>
      <c r="E13" s="58">
        <v>39.049999999999997</v>
      </c>
    </row>
    <row r="14" spans="2:5" x14ac:dyDescent="0.3">
      <c r="B14" s="40" t="s">
        <v>83</v>
      </c>
      <c r="C14" s="29" t="s">
        <v>80</v>
      </c>
      <c r="D14" s="57"/>
      <c r="E14" s="58">
        <v>113.79</v>
      </c>
    </row>
    <row r="15" spans="2:5" x14ac:dyDescent="0.3">
      <c r="B15" s="40" t="s">
        <v>84</v>
      </c>
      <c r="C15" s="29" t="s">
        <v>80</v>
      </c>
      <c r="D15" s="57"/>
      <c r="E15" s="58">
        <v>282.18</v>
      </c>
    </row>
    <row r="16" spans="2:5" x14ac:dyDescent="0.3">
      <c r="B16" s="40" t="s">
        <v>85</v>
      </c>
      <c r="C16" s="29" t="s">
        <v>80</v>
      </c>
      <c r="D16" s="57"/>
      <c r="E16" s="58">
        <v>297.36</v>
      </c>
    </row>
    <row r="17" spans="2:5" x14ac:dyDescent="0.3">
      <c r="B17" s="40" t="s">
        <v>86</v>
      </c>
      <c r="C17" s="29" t="s">
        <v>80</v>
      </c>
      <c r="D17" s="58"/>
      <c r="E17" s="188"/>
    </row>
    <row r="18" spans="2:5" x14ac:dyDescent="0.3">
      <c r="B18" s="140" t="s">
        <v>87</v>
      </c>
      <c r="C18" s="29" t="s">
        <v>80</v>
      </c>
      <c r="D18" s="58">
        <v>48.74</v>
      </c>
      <c r="E18" s="188"/>
    </row>
    <row r="19" spans="2:5" x14ac:dyDescent="0.3">
      <c r="B19" s="140" t="s">
        <v>83</v>
      </c>
      <c r="C19" s="29" t="s">
        <v>80</v>
      </c>
      <c r="D19" s="58">
        <v>3.98</v>
      </c>
      <c r="E19" s="188"/>
    </row>
    <row r="20" spans="2:5" x14ac:dyDescent="0.3">
      <c r="B20" s="140" t="s">
        <v>88</v>
      </c>
      <c r="C20" s="29" t="s">
        <v>80</v>
      </c>
      <c r="D20" s="58">
        <v>-13.5</v>
      </c>
      <c r="E20" s="189">
        <f>SUM(D18:D20)</f>
        <v>39.22</v>
      </c>
    </row>
    <row r="21" spans="2:5" x14ac:dyDescent="0.3">
      <c r="B21" s="40"/>
      <c r="C21" s="29"/>
      <c r="D21" s="58"/>
      <c r="E21" s="188"/>
    </row>
    <row r="22" spans="2:5" x14ac:dyDescent="0.3">
      <c r="B22" s="40" t="s">
        <v>89</v>
      </c>
      <c r="C22" s="29" t="s">
        <v>80</v>
      </c>
      <c r="D22" s="58"/>
      <c r="E22" s="193">
        <f>SUM(E11:E20)</f>
        <v>1273.3900000000001</v>
      </c>
    </row>
    <row r="23" spans="2:5" x14ac:dyDescent="0.3">
      <c r="B23" s="40"/>
      <c r="C23" s="2"/>
      <c r="D23" s="58"/>
      <c r="E23" s="188"/>
    </row>
    <row r="24" spans="2:5" ht="17.399999999999999" thickBot="1" x14ac:dyDescent="0.35">
      <c r="B24" s="40" t="s">
        <v>90</v>
      </c>
      <c r="C24" s="29" t="s">
        <v>91</v>
      </c>
      <c r="D24" s="58"/>
      <c r="E24" s="194">
        <f>(E22/E9)</f>
        <v>0.53057916666666671</v>
      </c>
    </row>
    <row r="25" spans="2:5" x14ac:dyDescent="0.3">
      <c r="B25" s="40"/>
      <c r="C25" s="29"/>
      <c r="D25" s="58"/>
      <c r="E25" s="189"/>
    </row>
    <row r="26" spans="2:5" x14ac:dyDescent="0.3">
      <c r="B26" s="40" t="s">
        <v>92</v>
      </c>
      <c r="C26" s="29"/>
      <c r="D26" s="58"/>
      <c r="E26" s="189"/>
    </row>
    <row r="27" spans="2:5" x14ac:dyDescent="0.3">
      <c r="B27" s="40" t="s">
        <v>93</v>
      </c>
      <c r="C27" s="29"/>
      <c r="D27" s="58"/>
      <c r="E27" s="189"/>
    </row>
    <row r="28" spans="2:5" ht="21.6" customHeight="1" x14ac:dyDescent="0.3">
      <c r="B28" s="190" t="s">
        <v>94</v>
      </c>
      <c r="C28" s="29"/>
      <c r="D28" s="58"/>
      <c r="E28" s="191"/>
    </row>
    <row r="29" spans="2:5" x14ac:dyDescent="0.3">
      <c r="B29" s="2"/>
      <c r="C29" s="2"/>
      <c r="D29" s="2"/>
      <c r="E29" s="192"/>
    </row>
    <row r="30" spans="2:5" x14ac:dyDescent="0.3">
      <c r="C30" s="2"/>
      <c r="D30" s="2"/>
      <c r="E30" s="2"/>
    </row>
  </sheetData>
  <mergeCells count="3">
    <mergeCell ref="B3:E3"/>
    <mergeCell ref="B4:E4"/>
    <mergeCell ref="B5:E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58BA7-3A9E-4F48-80ED-706740A03CDB}">
  <sheetPr>
    <pageSetUpPr fitToPage="1"/>
  </sheetPr>
  <dimension ref="A1:G32"/>
  <sheetViews>
    <sheetView showGridLines="0" view="pageBreakPreview" zoomScale="60" zoomScaleNormal="80" workbookViewId="0">
      <selection activeCell="C23" sqref="C23"/>
    </sheetView>
  </sheetViews>
  <sheetFormatPr defaultColWidth="8.88671875" defaultRowHeight="13.8" x14ac:dyDescent="0.25"/>
  <cols>
    <col min="1" max="1" width="3.33203125" style="2" customWidth="1"/>
    <col min="2" max="2" width="24.6640625" style="2" customWidth="1"/>
    <col min="3" max="3" width="23.33203125" style="2" customWidth="1"/>
    <col min="4" max="4" width="17.33203125" style="2" customWidth="1"/>
    <col min="5" max="6" width="17.5546875" style="2" customWidth="1"/>
    <col min="7" max="16384" width="8.88671875" style="2"/>
  </cols>
  <sheetData>
    <row r="1" spans="2:7" ht="22.8" x14ac:dyDescent="0.4">
      <c r="B1" s="1" t="s">
        <v>95</v>
      </c>
      <c r="C1" s="48"/>
      <c r="D1" s="56"/>
      <c r="E1" s="56"/>
      <c r="F1" s="56"/>
    </row>
    <row r="2" spans="2:7" x14ac:dyDescent="0.25">
      <c r="B2" s="56"/>
      <c r="C2" s="48"/>
      <c r="D2" s="56"/>
      <c r="E2" s="56"/>
      <c r="F2" s="56"/>
    </row>
    <row r="3" spans="2:7" x14ac:dyDescent="0.25">
      <c r="B3" s="223" t="s">
        <v>27</v>
      </c>
      <c r="C3" s="223"/>
      <c r="D3" s="223"/>
      <c r="E3" s="223"/>
      <c r="F3" s="182"/>
      <c r="G3" s="182"/>
    </row>
    <row r="4" spans="2:7" x14ac:dyDescent="0.25">
      <c r="B4" s="215" t="s">
        <v>96</v>
      </c>
      <c r="C4" s="215"/>
      <c r="D4" s="215"/>
      <c r="E4" s="215"/>
      <c r="F4" s="118"/>
    </row>
    <row r="5" spans="2:7" x14ac:dyDescent="0.25">
      <c r="B5" s="215"/>
      <c r="C5" s="215"/>
      <c r="D5" s="215"/>
      <c r="E5" s="215"/>
      <c r="F5" s="118"/>
    </row>
    <row r="6" spans="2:7" ht="55.2" x14ac:dyDescent="0.25">
      <c r="B6" s="128" t="s">
        <v>97</v>
      </c>
      <c r="C6" s="28" t="s">
        <v>98</v>
      </c>
      <c r="D6" s="28" t="s">
        <v>99</v>
      </c>
      <c r="E6" s="28" t="s">
        <v>100</v>
      </c>
      <c r="F6" s="120"/>
    </row>
    <row r="7" spans="2:7" x14ac:dyDescent="0.25">
      <c r="B7" s="53"/>
      <c r="C7" s="121" t="s">
        <v>101</v>
      </c>
      <c r="D7" s="121" t="s">
        <v>102</v>
      </c>
      <c r="E7" s="121" t="s">
        <v>103</v>
      </c>
      <c r="F7" s="120"/>
    </row>
    <row r="8" spans="2:7" x14ac:dyDescent="0.25">
      <c r="B8" s="53"/>
      <c r="C8" s="120"/>
      <c r="D8" s="120"/>
      <c r="E8" s="120"/>
      <c r="F8" s="120"/>
    </row>
    <row r="9" spans="2:7" x14ac:dyDescent="0.25">
      <c r="B9" s="122">
        <v>44927</v>
      </c>
      <c r="C9" s="51">
        <v>13.41</v>
      </c>
      <c r="D9" s="29">
        <v>221.6</v>
      </c>
      <c r="E9" s="123">
        <f>D9/1.13</f>
        <v>196.10619469026551</v>
      </c>
    </row>
    <row r="10" spans="2:7" x14ac:dyDescent="0.25">
      <c r="B10" s="122">
        <v>44958</v>
      </c>
      <c r="C10" s="51">
        <v>13.41</v>
      </c>
      <c r="D10" s="29">
        <v>196.9</v>
      </c>
      <c r="E10" s="123">
        <f t="shared" ref="E10:E19" si="0">D10/1.13</f>
        <v>174.2477876106195</v>
      </c>
    </row>
    <row r="11" spans="2:7" x14ac:dyDescent="0.25">
      <c r="B11" s="122">
        <v>44986</v>
      </c>
      <c r="C11" s="51">
        <v>13.41</v>
      </c>
      <c r="D11" s="29">
        <v>186.5</v>
      </c>
      <c r="E11" s="123">
        <f t="shared" si="0"/>
        <v>165.04424778761063</v>
      </c>
    </row>
    <row r="12" spans="2:7" x14ac:dyDescent="0.25">
      <c r="B12" s="122">
        <v>45017</v>
      </c>
      <c r="C12" s="51">
        <v>17.380000000000003</v>
      </c>
      <c r="D12" s="29">
        <v>184.5</v>
      </c>
      <c r="E12" s="123">
        <f t="shared" si="0"/>
        <v>163.27433628318585</v>
      </c>
    </row>
    <row r="13" spans="2:7" x14ac:dyDescent="0.25">
      <c r="B13" s="122">
        <v>45047</v>
      </c>
      <c r="C13" s="51">
        <v>17.380000000000003</v>
      </c>
      <c r="D13" s="29">
        <v>173.6</v>
      </c>
      <c r="E13" s="123">
        <f t="shared" si="0"/>
        <v>153.6283185840708</v>
      </c>
    </row>
    <row r="14" spans="2:7" x14ac:dyDescent="0.25">
      <c r="B14" s="122">
        <v>45078</v>
      </c>
      <c r="C14" s="51">
        <v>17.380000000000003</v>
      </c>
      <c r="D14" s="29">
        <v>169.2</v>
      </c>
      <c r="E14" s="123">
        <f t="shared" si="0"/>
        <v>149.73451327433628</v>
      </c>
    </row>
    <row r="15" spans="2:7" x14ac:dyDescent="0.25">
      <c r="B15" s="122">
        <v>45108</v>
      </c>
      <c r="C15" s="51">
        <v>17.380000000000003</v>
      </c>
      <c r="D15" s="29">
        <v>168.5</v>
      </c>
      <c r="E15" s="123">
        <f t="shared" si="0"/>
        <v>149.11504424778764</v>
      </c>
    </row>
    <row r="16" spans="2:7" x14ac:dyDescent="0.25">
      <c r="B16" s="122">
        <v>45139</v>
      </c>
      <c r="C16" s="51">
        <v>17.380000000000003</v>
      </c>
      <c r="D16" s="29">
        <v>181.8</v>
      </c>
      <c r="E16" s="123">
        <f t="shared" si="0"/>
        <v>160.88495575221242</v>
      </c>
    </row>
    <row r="17" spans="1:6" x14ac:dyDescent="0.25">
      <c r="B17" s="122">
        <v>45170</v>
      </c>
      <c r="C17" s="51">
        <v>17.380000000000003</v>
      </c>
      <c r="D17" s="29">
        <v>192.9</v>
      </c>
      <c r="E17" s="123">
        <f t="shared" si="0"/>
        <v>170.70796460176993</v>
      </c>
    </row>
    <row r="18" spans="1:6" x14ac:dyDescent="0.25">
      <c r="B18" s="122">
        <v>45200</v>
      </c>
      <c r="C18" s="51">
        <v>17.380000000000003</v>
      </c>
      <c r="D18" s="29">
        <v>195.8</v>
      </c>
      <c r="E18" s="123">
        <f t="shared" si="0"/>
        <v>173.27433628318587</v>
      </c>
    </row>
    <row r="19" spans="1:6" x14ac:dyDescent="0.25">
      <c r="B19" s="122">
        <v>45231</v>
      </c>
      <c r="C19" s="51">
        <v>17.380000000000003</v>
      </c>
      <c r="D19" s="29">
        <v>188.4</v>
      </c>
      <c r="E19" s="123">
        <f t="shared" si="0"/>
        <v>166.72566371681418</v>
      </c>
    </row>
    <row r="20" spans="1:6" x14ac:dyDescent="0.25">
      <c r="B20" s="122">
        <v>45261</v>
      </c>
      <c r="C20" s="51"/>
      <c r="D20" s="29"/>
      <c r="E20" s="35"/>
      <c r="F20" s="35"/>
    </row>
    <row r="21" spans="1:6" x14ac:dyDescent="0.25">
      <c r="B21" s="122"/>
      <c r="C21" s="51"/>
      <c r="D21" s="29"/>
      <c r="E21" s="35"/>
      <c r="F21" s="35"/>
    </row>
    <row r="22" spans="1:6" x14ac:dyDescent="0.25">
      <c r="B22" s="40" t="s">
        <v>104</v>
      </c>
      <c r="C22" s="129">
        <f>E19</f>
        <v>166.72566371681418</v>
      </c>
      <c r="D22" s="124"/>
      <c r="E22" s="49"/>
      <c r="F22" s="49"/>
    </row>
    <row r="23" spans="1:6" ht="14.4" thickBot="1" x14ac:dyDescent="0.3">
      <c r="B23" s="40" t="s">
        <v>105</v>
      </c>
      <c r="C23" s="169">
        <f>C22/100</f>
        <v>1.6672566371681419</v>
      </c>
      <c r="D23" s="124"/>
      <c r="E23" s="49"/>
      <c r="F23" s="49"/>
    </row>
    <row r="24" spans="1:6" ht="14.4" thickTop="1" x14ac:dyDescent="0.25">
      <c r="B24" s="125"/>
      <c r="C24" s="48"/>
      <c r="D24" s="29"/>
      <c r="E24" s="29"/>
      <c r="F24" s="29"/>
    </row>
    <row r="26" spans="1:6" x14ac:dyDescent="0.25">
      <c r="B26" s="224" t="s">
        <v>106</v>
      </c>
      <c r="C26" s="224"/>
    </row>
    <row r="27" spans="1:6" s="127" customFormat="1" ht="16.95" customHeight="1" x14ac:dyDescent="0.3">
      <c r="A27" s="61" t="s">
        <v>13</v>
      </c>
      <c r="B27" s="127" t="s">
        <v>107</v>
      </c>
    </row>
    <row r="28" spans="1:6" ht="30.6" customHeight="1" x14ac:dyDescent="0.25">
      <c r="A28" s="61" t="s">
        <v>17</v>
      </c>
      <c r="B28" s="200" t="s">
        <v>108</v>
      </c>
      <c r="C28" s="200"/>
      <c r="D28" s="200"/>
      <c r="E28" s="200"/>
      <c r="F28" s="117"/>
    </row>
    <row r="29" spans="1:6" s="127" customFormat="1" ht="30" customHeight="1" x14ac:dyDescent="0.3">
      <c r="A29" s="126" t="s">
        <v>109</v>
      </c>
      <c r="B29" s="200" t="s">
        <v>110</v>
      </c>
      <c r="C29" s="200"/>
      <c r="D29" s="200"/>
      <c r="E29" s="200"/>
      <c r="F29" s="117"/>
    </row>
    <row r="30" spans="1:6" ht="17.399999999999999" customHeight="1" x14ac:dyDescent="0.25">
      <c r="A30" s="126" t="s">
        <v>111</v>
      </c>
      <c r="B30" s="200" t="s">
        <v>112</v>
      </c>
      <c r="C30" s="200"/>
      <c r="D30" s="200"/>
      <c r="E30" s="200"/>
      <c r="F30" s="117"/>
    </row>
    <row r="31" spans="1:6" ht="32.1" customHeight="1" x14ac:dyDescent="0.25">
      <c r="A31" s="126" t="s">
        <v>113</v>
      </c>
      <c r="B31" s="222" t="s">
        <v>114</v>
      </c>
      <c r="C31" s="222"/>
      <c r="D31" s="222"/>
      <c r="E31" s="222"/>
      <c r="F31" s="117"/>
    </row>
    <row r="32" spans="1:6" ht="32.1" customHeight="1" x14ac:dyDescent="0.25">
      <c r="B32" s="61"/>
      <c r="C32" s="117"/>
      <c r="D32" s="117"/>
      <c r="E32" s="117"/>
      <c r="F32" s="117"/>
    </row>
  </sheetData>
  <mergeCells count="8">
    <mergeCell ref="B29:E29"/>
    <mergeCell ref="B30:E30"/>
    <mergeCell ref="B31:E31"/>
    <mergeCell ref="B3:E3"/>
    <mergeCell ref="B4:E4"/>
    <mergeCell ref="B5:E5"/>
    <mergeCell ref="B26:C26"/>
    <mergeCell ref="B28:E28"/>
  </mergeCells>
  <pageMargins left="0.7" right="0.7" top="0.75" bottom="0.75" header="0.3" footer="0.3"/>
  <pageSetup orientation="portrait" r:id="rId1"/>
  <ignoredErrors>
    <ignoredError sqref="A27:A3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55491-07CC-4259-BABA-5F06F1CC2C6F}">
  <sheetPr>
    <pageSetUpPr fitToPage="1"/>
  </sheetPr>
  <dimension ref="B1:K36"/>
  <sheetViews>
    <sheetView showGridLines="0" view="pageBreakPreview" zoomScale="60" zoomScaleNormal="80" workbookViewId="0">
      <selection activeCell="E29" sqref="E29"/>
    </sheetView>
  </sheetViews>
  <sheetFormatPr defaultRowHeight="14.4" x14ac:dyDescent="0.3"/>
  <cols>
    <col min="1" max="1" width="3.33203125" customWidth="1"/>
    <col min="2" max="2" width="4.5546875" style="29" customWidth="1"/>
    <col min="3" max="3" width="32.6640625" customWidth="1"/>
    <col min="4" max="4" width="14.33203125" customWidth="1"/>
    <col min="5" max="5" width="16.33203125" customWidth="1"/>
    <col min="6" max="6" width="28.109375" customWidth="1"/>
    <col min="7" max="7" width="21.5546875" customWidth="1"/>
    <col min="8" max="8" width="5" style="2" customWidth="1"/>
    <col min="9" max="9" width="67" style="2" customWidth="1"/>
    <col min="10" max="10" width="15.33203125" style="2" customWidth="1"/>
    <col min="11" max="11" width="13.109375" style="2" customWidth="1"/>
  </cols>
  <sheetData>
    <row r="1" spans="2:11" ht="22.8" x14ac:dyDescent="0.4">
      <c r="C1" s="50" t="s">
        <v>184</v>
      </c>
    </row>
    <row r="4" spans="2:11" x14ac:dyDescent="0.3">
      <c r="C4" s="226" t="s">
        <v>27</v>
      </c>
      <c r="D4" s="227"/>
      <c r="E4" s="227"/>
      <c r="F4" s="228"/>
      <c r="H4" s="147"/>
      <c r="I4" s="227" t="s">
        <v>63</v>
      </c>
      <c r="J4" s="227"/>
      <c r="K4" s="228"/>
    </row>
    <row r="5" spans="2:11" x14ac:dyDescent="0.3">
      <c r="C5" s="229" t="s">
        <v>115</v>
      </c>
      <c r="D5" s="215"/>
      <c r="E5" s="215"/>
      <c r="F5" s="230"/>
      <c r="H5" s="149"/>
      <c r="I5" s="215" t="s">
        <v>116</v>
      </c>
      <c r="J5" s="215"/>
      <c r="K5" s="230"/>
    </row>
    <row r="6" spans="2:11" x14ac:dyDescent="0.3">
      <c r="C6" s="229" t="s">
        <v>117</v>
      </c>
      <c r="D6" s="215"/>
      <c r="E6" s="215"/>
      <c r="F6" s="230"/>
      <c r="H6" s="149"/>
      <c r="I6" s="215" t="s">
        <v>118</v>
      </c>
      <c r="J6" s="215"/>
      <c r="K6" s="230"/>
    </row>
    <row r="7" spans="2:11" x14ac:dyDescent="0.3">
      <c r="C7" s="155"/>
      <c r="D7" s="29"/>
      <c r="E7" s="29"/>
      <c r="F7" s="134"/>
      <c r="H7" s="152"/>
      <c r="I7" s="22"/>
      <c r="J7" s="22"/>
      <c r="K7" s="165"/>
    </row>
    <row r="8" spans="2:11" x14ac:dyDescent="0.3">
      <c r="C8" s="156"/>
      <c r="D8" s="22" t="s">
        <v>119</v>
      </c>
      <c r="E8" s="22" t="s">
        <v>120</v>
      </c>
      <c r="F8" s="143"/>
      <c r="H8" s="147"/>
      <c r="I8" s="148"/>
      <c r="J8" s="148"/>
      <c r="K8" s="132"/>
    </row>
    <row r="9" spans="2:11" x14ac:dyDescent="0.3">
      <c r="C9" s="157"/>
      <c r="D9" s="158" t="s">
        <v>101</v>
      </c>
      <c r="E9" s="158" t="s">
        <v>102</v>
      </c>
      <c r="F9" s="134"/>
      <c r="H9" s="149"/>
      <c r="I9" s="53" t="s">
        <v>121</v>
      </c>
      <c r="J9" s="198">
        <v>45292</v>
      </c>
      <c r="K9" s="133"/>
    </row>
    <row r="10" spans="2:11" x14ac:dyDescent="0.3">
      <c r="C10" s="157"/>
      <c r="F10" s="134"/>
      <c r="H10" s="149"/>
      <c r="K10" s="133"/>
    </row>
    <row r="11" spans="2:11" x14ac:dyDescent="0.3">
      <c r="B11" s="29">
        <v>1</v>
      </c>
      <c r="C11" s="159" t="s">
        <v>122</v>
      </c>
      <c r="D11" s="130">
        <v>18.2</v>
      </c>
      <c r="E11" s="13">
        <v>0.19</v>
      </c>
      <c r="F11" s="134"/>
      <c r="H11" s="150" t="s">
        <v>101</v>
      </c>
      <c r="I11" s="40" t="s">
        <v>123</v>
      </c>
      <c r="J11" s="199">
        <v>45.3</v>
      </c>
      <c r="K11" s="135" t="s">
        <v>124</v>
      </c>
    </row>
    <row r="12" spans="2:11" x14ac:dyDescent="0.3">
      <c r="B12" s="29">
        <v>2</v>
      </c>
      <c r="C12" s="159" t="s">
        <v>125</v>
      </c>
      <c r="D12" s="130">
        <v>12.2</v>
      </c>
      <c r="E12" s="13">
        <v>0.18</v>
      </c>
      <c r="F12" s="134"/>
      <c r="H12" s="150" t="s">
        <v>102</v>
      </c>
      <c r="I12" s="40" t="s">
        <v>126</v>
      </c>
      <c r="J12" s="136">
        <v>1.2239999999999999E-2</v>
      </c>
      <c r="K12" s="135" t="s">
        <v>127</v>
      </c>
    </row>
    <row r="13" spans="2:11" x14ac:dyDescent="0.3">
      <c r="B13" s="29">
        <v>3</v>
      </c>
      <c r="C13" s="159" t="s">
        <v>128</v>
      </c>
      <c r="D13" s="130">
        <v>8.6999999999999993</v>
      </c>
      <c r="E13" s="13">
        <v>0.63</v>
      </c>
      <c r="F13" s="134"/>
      <c r="H13" s="150" t="s">
        <v>103</v>
      </c>
      <c r="I13" s="40" t="s">
        <v>129</v>
      </c>
      <c r="J13" s="136">
        <v>8.4499999999999992E-3</v>
      </c>
      <c r="K13" s="135" t="s">
        <v>127</v>
      </c>
    </row>
    <row r="14" spans="2:11" x14ac:dyDescent="0.3">
      <c r="C14" s="160"/>
      <c r="F14" s="134"/>
      <c r="H14" s="150" t="s">
        <v>130</v>
      </c>
      <c r="I14" s="40" t="s">
        <v>131</v>
      </c>
      <c r="J14" s="137">
        <v>4.1000000000000003E-3</v>
      </c>
      <c r="K14" s="135" t="s">
        <v>127</v>
      </c>
    </row>
    <row r="15" spans="2:11" x14ac:dyDescent="0.3">
      <c r="B15" s="29">
        <v>4</v>
      </c>
      <c r="C15" s="159" t="s">
        <v>132</v>
      </c>
      <c r="D15" s="35">
        <f>SUMPRODUCT(D11:D13,E11:E13)</f>
        <v>11.135</v>
      </c>
      <c r="E15" s="2"/>
      <c r="F15" s="134"/>
      <c r="H15" s="150" t="s">
        <v>133</v>
      </c>
      <c r="I15" s="40" t="s">
        <v>134</v>
      </c>
      <c r="J15" s="137">
        <v>4.0000000000000002E-4</v>
      </c>
      <c r="K15" s="135" t="s">
        <v>127</v>
      </c>
    </row>
    <row r="16" spans="2:11" ht="15" thickBot="1" x14ac:dyDescent="0.35">
      <c r="B16" s="29">
        <v>5</v>
      </c>
      <c r="C16" s="159" t="s">
        <v>135</v>
      </c>
      <c r="D16" s="168">
        <f>D15/100</f>
        <v>0.11135</v>
      </c>
      <c r="E16" s="2"/>
      <c r="F16" s="134"/>
      <c r="H16" s="150" t="s">
        <v>136</v>
      </c>
      <c r="I16" s="40" t="s">
        <v>137</v>
      </c>
      <c r="J16" s="137">
        <v>6.9999999999999999E-4</v>
      </c>
      <c r="K16" s="135" t="s">
        <v>127</v>
      </c>
    </row>
    <row r="17" spans="2:11" ht="15" thickTop="1" x14ac:dyDescent="0.3">
      <c r="C17" s="160"/>
      <c r="F17" s="134"/>
      <c r="H17" s="150" t="s">
        <v>138</v>
      </c>
      <c r="I17" s="40" t="s">
        <v>139</v>
      </c>
      <c r="J17" s="136">
        <v>4.4400000000000004E-3</v>
      </c>
      <c r="K17" s="135" t="s">
        <v>127</v>
      </c>
    </row>
    <row r="18" spans="2:11" x14ac:dyDescent="0.3">
      <c r="B18" s="29">
        <v>6</v>
      </c>
      <c r="C18" s="159" t="s">
        <v>140</v>
      </c>
      <c r="D18" s="131">
        <v>0.193</v>
      </c>
      <c r="F18" s="134"/>
      <c r="H18" s="150" t="s">
        <v>141</v>
      </c>
      <c r="I18" s="40" t="s">
        <v>142</v>
      </c>
      <c r="J18" s="136">
        <v>-1.2999999999999999E-4</v>
      </c>
      <c r="K18" s="135" t="s">
        <v>127</v>
      </c>
    </row>
    <row r="19" spans="2:11" x14ac:dyDescent="0.3">
      <c r="C19" s="157"/>
      <c r="F19" s="134"/>
      <c r="H19" s="149"/>
      <c r="I19" s="138"/>
      <c r="J19" s="144"/>
      <c r="K19" s="135"/>
    </row>
    <row r="20" spans="2:11" x14ac:dyDescent="0.3">
      <c r="C20" s="161" t="s">
        <v>106</v>
      </c>
      <c r="F20" s="134"/>
      <c r="H20" s="150" t="s">
        <v>143</v>
      </c>
      <c r="I20" s="40" t="s">
        <v>144</v>
      </c>
      <c r="J20" s="137">
        <f>D16</f>
        <v>0.11135</v>
      </c>
      <c r="K20" s="135" t="s">
        <v>127</v>
      </c>
    </row>
    <row r="21" spans="2:11" x14ac:dyDescent="0.3">
      <c r="C21" s="162" t="s">
        <v>145</v>
      </c>
      <c r="D21" s="52"/>
      <c r="F21" s="134"/>
      <c r="H21" s="149"/>
      <c r="J21" s="145"/>
      <c r="K21" s="133"/>
    </row>
    <row r="22" spans="2:11" x14ac:dyDescent="0.3">
      <c r="C22" s="162" t="s">
        <v>146</v>
      </c>
      <c r="D22" s="2"/>
      <c r="F22" s="134"/>
      <c r="H22" s="150" t="s">
        <v>147</v>
      </c>
      <c r="I22" s="40" t="s">
        <v>148</v>
      </c>
      <c r="J22" s="139">
        <f>SUM(J12:J18)+J20</f>
        <v>0.14155000000000001</v>
      </c>
      <c r="K22" s="135" t="s">
        <v>127</v>
      </c>
    </row>
    <row r="23" spans="2:11" x14ac:dyDescent="0.3">
      <c r="C23" s="162" t="s">
        <v>149</v>
      </c>
      <c r="F23" s="134"/>
      <c r="H23" s="150" t="s">
        <v>150</v>
      </c>
      <c r="I23" s="40" t="s">
        <v>151</v>
      </c>
      <c r="J23" s="139">
        <f>(J22*0.193)</f>
        <v>2.7319150000000004E-2</v>
      </c>
      <c r="K23" s="135" t="s">
        <v>127</v>
      </c>
    </row>
    <row r="24" spans="2:11" x14ac:dyDescent="0.3">
      <c r="C24" s="163" t="s">
        <v>152</v>
      </c>
      <c r="F24" s="134"/>
      <c r="H24" s="149"/>
      <c r="I24" s="140"/>
      <c r="J24" s="146"/>
      <c r="K24" s="135"/>
    </row>
    <row r="25" spans="2:11" ht="15" thickBot="1" x14ac:dyDescent="0.35">
      <c r="C25" s="164" t="s">
        <v>153</v>
      </c>
      <c r="D25" s="55"/>
      <c r="E25" s="55"/>
      <c r="F25" s="143"/>
      <c r="H25" s="150" t="s">
        <v>154</v>
      </c>
      <c r="I25" s="40" t="s">
        <v>155</v>
      </c>
      <c r="J25" s="167">
        <f>J22-J23</f>
        <v>0.11423085000000001</v>
      </c>
      <c r="K25" s="135" t="s">
        <v>127</v>
      </c>
    </row>
    <row r="26" spans="2:11" ht="15" thickTop="1" x14ac:dyDescent="0.3">
      <c r="H26" s="149"/>
      <c r="J26" s="151"/>
      <c r="K26" s="133"/>
    </row>
    <row r="27" spans="2:11" x14ac:dyDescent="0.3">
      <c r="H27" s="149"/>
      <c r="K27" s="133"/>
    </row>
    <row r="28" spans="2:11" x14ac:dyDescent="0.3">
      <c r="H28" s="149"/>
      <c r="I28" s="141" t="s">
        <v>12</v>
      </c>
      <c r="K28" s="133"/>
    </row>
    <row r="29" spans="2:11" ht="28.95" customHeight="1" x14ac:dyDescent="0.3">
      <c r="H29" s="170" t="s">
        <v>13</v>
      </c>
      <c r="I29" s="200" t="s">
        <v>156</v>
      </c>
      <c r="J29" s="200"/>
      <c r="K29" s="225"/>
    </row>
    <row r="30" spans="2:11" x14ac:dyDescent="0.3">
      <c r="H30" s="150" t="s">
        <v>17</v>
      </c>
      <c r="I30" s="2" t="s">
        <v>157</v>
      </c>
      <c r="K30" s="133"/>
    </row>
    <row r="31" spans="2:11" x14ac:dyDescent="0.3">
      <c r="H31" s="150" t="s">
        <v>109</v>
      </c>
      <c r="I31" s="54" t="s">
        <v>158</v>
      </c>
      <c r="J31" s="54"/>
      <c r="K31" s="142"/>
    </row>
    <row r="32" spans="2:11" x14ac:dyDescent="0.3">
      <c r="H32" s="150" t="s">
        <v>111</v>
      </c>
      <c r="I32" s="54" t="s">
        <v>159</v>
      </c>
      <c r="J32" s="54"/>
      <c r="K32" s="142"/>
    </row>
    <row r="33" spans="8:11" x14ac:dyDescent="0.3">
      <c r="H33" s="150" t="s">
        <v>113</v>
      </c>
      <c r="I33" s="2" t="s">
        <v>160</v>
      </c>
      <c r="K33" s="133"/>
    </row>
    <row r="34" spans="8:11" x14ac:dyDescent="0.3">
      <c r="H34" s="149"/>
      <c r="I34" s="40" t="s">
        <v>161</v>
      </c>
      <c r="K34" s="133"/>
    </row>
    <row r="35" spans="8:11" x14ac:dyDescent="0.3">
      <c r="H35" s="150" t="s">
        <v>162</v>
      </c>
      <c r="I35" s="54" t="s">
        <v>179</v>
      </c>
      <c r="K35" s="133"/>
    </row>
    <row r="36" spans="8:11" x14ac:dyDescent="0.3">
      <c r="H36" s="152"/>
      <c r="I36" s="119" t="s">
        <v>163</v>
      </c>
      <c r="J36" s="153"/>
      <c r="K36" s="154"/>
    </row>
  </sheetData>
  <mergeCells count="7">
    <mergeCell ref="I29:K29"/>
    <mergeCell ref="C4:F4"/>
    <mergeCell ref="C5:F5"/>
    <mergeCell ref="C6:F6"/>
    <mergeCell ref="I4:K4"/>
    <mergeCell ref="I5:K5"/>
    <mergeCell ref="I6:K6"/>
  </mergeCells>
  <pageMargins left="0.7" right="0.7" top="0.75" bottom="0.75" header="0.3" footer="0.3"/>
  <pageSetup scale="5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17C9-ACB4-4FEC-BFA2-0897CC6EF9F9}">
  <sheetPr>
    <pageSetUpPr fitToPage="1"/>
  </sheetPr>
  <dimension ref="B1:H54"/>
  <sheetViews>
    <sheetView showGridLines="0" view="pageBreakPreview" zoomScale="60" zoomScaleNormal="80" workbookViewId="0">
      <selection activeCell="B46" sqref="B46:F46"/>
    </sheetView>
  </sheetViews>
  <sheetFormatPr defaultRowHeight="14.4" x14ac:dyDescent="0.3"/>
  <cols>
    <col min="1" max="1" width="3.33203125" customWidth="1"/>
    <col min="2" max="2" width="43.33203125" customWidth="1"/>
    <col min="3" max="3" width="17" customWidth="1"/>
    <col min="4" max="4" width="15.44140625" customWidth="1"/>
    <col min="5" max="5" width="15.5546875" customWidth="1"/>
    <col min="6" max="6" width="14.5546875" customWidth="1"/>
    <col min="7" max="7" width="14.44140625" customWidth="1"/>
  </cols>
  <sheetData>
    <row r="1" spans="2:8" ht="22.8" x14ac:dyDescent="0.4">
      <c r="B1" s="231" t="s">
        <v>164</v>
      </c>
      <c r="C1" s="231"/>
      <c r="D1" s="231"/>
      <c r="E1" s="231"/>
      <c r="F1" s="231"/>
      <c r="G1" s="231"/>
      <c r="H1" s="231"/>
    </row>
    <row r="2" spans="2:8" ht="15" customHeight="1" x14ac:dyDescent="0.4">
      <c r="B2" s="59"/>
      <c r="C2" s="60"/>
      <c r="D2" s="60"/>
      <c r="E2" s="60"/>
      <c r="F2" s="60"/>
      <c r="G2" s="60"/>
      <c r="H2" s="60"/>
    </row>
    <row r="3" spans="2:8" s="2" customFormat="1" ht="15" customHeight="1" x14ac:dyDescent="0.25">
      <c r="B3" s="223" t="s">
        <v>27</v>
      </c>
      <c r="C3" s="223"/>
      <c r="D3" s="223"/>
      <c r="E3" s="223"/>
      <c r="F3" s="223"/>
      <c r="G3" s="223"/>
      <c r="H3" s="118"/>
    </row>
    <row r="4" spans="2:8" s="2" customFormat="1" ht="13.8" x14ac:dyDescent="0.25">
      <c r="B4" s="223" t="s">
        <v>165</v>
      </c>
      <c r="C4" s="223"/>
      <c r="D4" s="223"/>
      <c r="E4" s="223"/>
      <c r="F4" s="223"/>
      <c r="G4" s="223"/>
    </row>
    <row r="5" spans="2:8" s="2" customFormat="1" ht="13.8" x14ac:dyDescent="0.25">
      <c r="B5" s="234"/>
      <c r="C5" s="234"/>
      <c r="D5" s="234"/>
      <c r="E5" s="234"/>
      <c r="F5" s="234"/>
      <c r="G5" s="234"/>
    </row>
    <row r="6" spans="2:8" s="2" customFormat="1" ht="13.8" x14ac:dyDescent="0.25">
      <c r="B6" s="235" t="s">
        <v>166</v>
      </c>
      <c r="C6" s="235"/>
      <c r="D6" s="171">
        <v>64.400000000000048</v>
      </c>
      <c r="E6" s="172" t="s">
        <v>13</v>
      </c>
    </row>
    <row r="7" spans="2:8" s="2" customFormat="1" ht="13.8" x14ac:dyDescent="0.25"/>
    <row r="8" spans="2:8" s="2" customFormat="1" ht="41.4" x14ac:dyDescent="0.25">
      <c r="B8" s="183" t="s">
        <v>167</v>
      </c>
      <c r="C8" s="166" t="s">
        <v>168</v>
      </c>
      <c r="D8" s="166" t="s">
        <v>169</v>
      </c>
      <c r="E8" s="166" t="s">
        <v>170</v>
      </c>
      <c r="F8" s="166" t="s">
        <v>171</v>
      </c>
      <c r="G8" s="184" t="s">
        <v>72</v>
      </c>
    </row>
    <row r="9" spans="2:8" s="2" customFormat="1" ht="13.8" x14ac:dyDescent="0.25">
      <c r="B9" s="173">
        <v>45231</v>
      </c>
      <c r="C9" s="174">
        <f>D9/100</f>
        <v>0.64400000000000046</v>
      </c>
      <c r="D9" s="175">
        <f>D6+E9</f>
        <v>64.400000000000048</v>
      </c>
      <c r="E9" s="176">
        <v>0</v>
      </c>
      <c r="F9" s="176">
        <v>0.10059999999999999</v>
      </c>
      <c r="G9" s="174">
        <f>C9+F9</f>
        <v>0.74460000000000048</v>
      </c>
    </row>
    <row r="10" spans="2:8" s="2" customFormat="1" ht="13.8" x14ac:dyDescent="0.25">
      <c r="B10" s="173">
        <v>45232</v>
      </c>
      <c r="C10" s="174">
        <f t="shared" ref="C10:C38" si="0">D10/100</f>
        <v>0.64600000000000046</v>
      </c>
      <c r="D10" s="176">
        <f>D9+E10</f>
        <v>64.600000000000051</v>
      </c>
      <c r="E10" s="176">
        <v>0.2</v>
      </c>
      <c r="F10" s="176">
        <v>0.10059999999999999</v>
      </c>
      <c r="G10" s="174">
        <f t="shared" ref="G10:G38" si="1">C10+F10</f>
        <v>0.74660000000000049</v>
      </c>
    </row>
    <row r="11" spans="2:8" s="2" customFormat="1" ht="13.8" x14ac:dyDescent="0.25">
      <c r="B11" s="173">
        <v>45233</v>
      </c>
      <c r="C11" s="174">
        <f t="shared" si="0"/>
        <v>0.64600000000000046</v>
      </c>
      <c r="D11" s="176">
        <f t="shared" ref="D11:D37" si="2">D10+E11</f>
        <v>64.600000000000051</v>
      </c>
      <c r="E11" s="176">
        <v>0</v>
      </c>
      <c r="F11" s="176">
        <v>0.10059999999999999</v>
      </c>
      <c r="G11" s="174">
        <f t="shared" si="1"/>
        <v>0.74660000000000049</v>
      </c>
    </row>
    <row r="12" spans="2:8" s="2" customFormat="1" ht="13.8" x14ac:dyDescent="0.25">
      <c r="B12" s="173">
        <v>45234</v>
      </c>
      <c r="C12" s="174">
        <f t="shared" si="0"/>
        <v>0.63700000000000057</v>
      </c>
      <c r="D12" s="176">
        <f t="shared" si="2"/>
        <v>63.700000000000053</v>
      </c>
      <c r="E12" s="174">
        <v>-0.9</v>
      </c>
      <c r="F12" s="176">
        <v>0.10059999999999999</v>
      </c>
      <c r="G12" s="174">
        <f t="shared" si="1"/>
        <v>0.73760000000000059</v>
      </c>
    </row>
    <row r="13" spans="2:8" s="2" customFormat="1" ht="13.8" x14ac:dyDescent="0.25">
      <c r="B13" s="173">
        <v>45235</v>
      </c>
      <c r="C13" s="174">
        <f t="shared" si="0"/>
        <v>0.63700000000000057</v>
      </c>
      <c r="D13" s="176">
        <f t="shared" si="2"/>
        <v>63.700000000000053</v>
      </c>
      <c r="E13" s="174">
        <v>0</v>
      </c>
      <c r="F13" s="176">
        <v>0.10059999999999999</v>
      </c>
      <c r="G13" s="174">
        <f t="shared" si="1"/>
        <v>0.73760000000000059</v>
      </c>
    </row>
    <row r="14" spans="2:8" s="2" customFormat="1" ht="13.8" x14ac:dyDescent="0.25">
      <c r="B14" s="173">
        <v>45236</v>
      </c>
      <c r="C14" s="174">
        <f t="shared" si="0"/>
        <v>0.63700000000000057</v>
      </c>
      <c r="D14" s="176">
        <f t="shared" si="2"/>
        <v>63.700000000000053</v>
      </c>
      <c r="E14" s="174">
        <v>0</v>
      </c>
      <c r="F14" s="176">
        <v>0.10059999999999999</v>
      </c>
      <c r="G14" s="174">
        <f t="shared" si="1"/>
        <v>0.73760000000000059</v>
      </c>
    </row>
    <row r="15" spans="2:8" s="2" customFormat="1" ht="13.8" x14ac:dyDescent="0.25">
      <c r="B15" s="173">
        <v>45237</v>
      </c>
      <c r="C15" s="174">
        <f t="shared" si="0"/>
        <v>0.63700000000000057</v>
      </c>
      <c r="D15" s="176">
        <f t="shared" si="2"/>
        <v>63.700000000000053</v>
      </c>
      <c r="E15" s="174">
        <v>0</v>
      </c>
      <c r="F15" s="176">
        <v>0.10059999999999999</v>
      </c>
      <c r="G15" s="174">
        <f t="shared" si="1"/>
        <v>0.73760000000000059</v>
      </c>
    </row>
    <row r="16" spans="2:8" s="2" customFormat="1" ht="13.8" x14ac:dyDescent="0.25">
      <c r="B16" s="173">
        <v>45238</v>
      </c>
      <c r="C16" s="174">
        <f t="shared" si="0"/>
        <v>0.63400000000000056</v>
      </c>
      <c r="D16" s="176">
        <f t="shared" si="2"/>
        <v>63.400000000000055</v>
      </c>
      <c r="E16" s="174">
        <v>-0.3</v>
      </c>
      <c r="F16" s="176">
        <v>0.10059999999999999</v>
      </c>
      <c r="G16" s="174">
        <f t="shared" si="1"/>
        <v>0.73460000000000059</v>
      </c>
    </row>
    <row r="17" spans="2:7" s="2" customFormat="1" ht="13.8" x14ac:dyDescent="0.25">
      <c r="B17" s="173">
        <v>45239</v>
      </c>
      <c r="C17" s="174">
        <f t="shared" si="0"/>
        <v>0.63400000000000056</v>
      </c>
      <c r="D17" s="176">
        <f t="shared" si="2"/>
        <v>63.400000000000055</v>
      </c>
      <c r="E17" s="174">
        <v>0</v>
      </c>
      <c r="F17" s="176">
        <v>0.10059999999999999</v>
      </c>
      <c r="G17" s="174">
        <f t="shared" si="1"/>
        <v>0.73460000000000059</v>
      </c>
    </row>
    <row r="18" spans="2:7" s="2" customFormat="1" ht="13.8" x14ac:dyDescent="0.25">
      <c r="B18" s="173">
        <v>45240</v>
      </c>
      <c r="C18" s="174">
        <f t="shared" si="0"/>
        <v>0.63400000000000056</v>
      </c>
      <c r="D18" s="176">
        <f t="shared" si="2"/>
        <v>63.400000000000055</v>
      </c>
      <c r="E18" s="174">
        <v>0</v>
      </c>
      <c r="F18" s="176">
        <v>0.10059999999999999</v>
      </c>
      <c r="G18" s="174">
        <f t="shared" si="1"/>
        <v>0.73460000000000059</v>
      </c>
    </row>
    <row r="19" spans="2:7" s="2" customFormat="1" ht="13.8" x14ac:dyDescent="0.25">
      <c r="B19" s="173">
        <v>45241</v>
      </c>
      <c r="C19" s="174">
        <f t="shared" si="0"/>
        <v>0.63400000000000056</v>
      </c>
      <c r="D19" s="176">
        <f t="shared" si="2"/>
        <v>63.400000000000055</v>
      </c>
      <c r="E19" s="174">
        <v>0</v>
      </c>
      <c r="F19" s="176">
        <v>0.10059999999999999</v>
      </c>
      <c r="G19" s="174">
        <f t="shared" si="1"/>
        <v>0.73460000000000059</v>
      </c>
    </row>
    <row r="20" spans="2:7" s="2" customFormat="1" ht="13.8" x14ac:dyDescent="0.25">
      <c r="B20" s="173">
        <v>45242</v>
      </c>
      <c r="C20" s="174">
        <f t="shared" si="0"/>
        <v>0.63400000000000056</v>
      </c>
      <c r="D20" s="176">
        <f t="shared" si="2"/>
        <v>63.400000000000055</v>
      </c>
      <c r="E20" s="174">
        <v>0</v>
      </c>
      <c r="F20" s="176">
        <v>0.10059999999999999</v>
      </c>
      <c r="G20" s="174">
        <f t="shared" si="1"/>
        <v>0.73460000000000059</v>
      </c>
    </row>
    <row r="21" spans="2:7" s="2" customFormat="1" ht="13.8" x14ac:dyDescent="0.25">
      <c r="B21" s="173">
        <v>45243</v>
      </c>
      <c r="C21" s="174">
        <f t="shared" si="0"/>
        <v>0.63400000000000056</v>
      </c>
      <c r="D21" s="176">
        <f t="shared" si="2"/>
        <v>63.400000000000055</v>
      </c>
      <c r="E21" s="174">
        <v>0</v>
      </c>
      <c r="F21" s="176">
        <v>0.10059999999999999</v>
      </c>
      <c r="G21" s="174">
        <f t="shared" si="1"/>
        <v>0.73460000000000059</v>
      </c>
    </row>
    <row r="22" spans="2:7" s="2" customFormat="1" ht="13.8" x14ac:dyDescent="0.25">
      <c r="B22" s="173">
        <v>45244</v>
      </c>
      <c r="C22" s="174">
        <f t="shared" si="0"/>
        <v>0.63400000000000056</v>
      </c>
      <c r="D22" s="176">
        <f t="shared" si="2"/>
        <v>63.400000000000055</v>
      </c>
      <c r="E22" s="177">
        <v>0</v>
      </c>
      <c r="F22" s="176">
        <v>0.10059999999999999</v>
      </c>
      <c r="G22" s="174">
        <f t="shared" si="1"/>
        <v>0.73460000000000059</v>
      </c>
    </row>
    <row r="23" spans="2:7" s="2" customFormat="1" ht="13.8" x14ac:dyDescent="0.25">
      <c r="B23" s="173">
        <v>45245</v>
      </c>
      <c r="C23" s="174">
        <f t="shared" si="0"/>
        <v>0.63400000000000056</v>
      </c>
      <c r="D23" s="176">
        <f t="shared" si="2"/>
        <v>63.400000000000055</v>
      </c>
      <c r="E23" s="174">
        <v>0</v>
      </c>
      <c r="F23" s="176">
        <v>0.10059999999999999</v>
      </c>
      <c r="G23" s="174">
        <f t="shared" si="1"/>
        <v>0.73460000000000059</v>
      </c>
    </row>
    <row r="24" spans="2:7" s="2" customFormat="1" ht="13.8" x14ac:dyDescent="0.25">
      <c r="B24" s="173">
        <v>45246</v>
      </c>
      <c r="C24" s="174">
        <f t="shared" si="0"/>
        <v>0.62900000000000056</v>
      </c>
      <c r="D24" s="176">
        <f t="shared" si="2"/>
        <v>62.900000000000055</v>
      </c>
      <c r="E24" s="174">
        <v>-0.5</v>
      </c>
      <c r="F24" s="176">
        <v>0.10059999999999999</v>
      </c>
      <c r="G24" s="174">
        <f t="shared" si="1"/>
        <v>0.72960000000000058</v>
      </c>
    </row>
    <row r="25" spans="2:7" s="2" customFormat="1" ht="13.8" x14ac:dyDescent="0.25">
      <c r="B25" s="173">
        <v>45247</v>
      </c>
      <c r="C25" s="174">
        <f t="shared" si="0"/>
        <v>0.62900000000000056</v>
      </c>
      <c r="D25" s="176">
        <f t="shared" si="2"/>
        <v>62.900000000000055</v>
      </c>
      <c r="E25" s="174">
        <v>0</v>
      </c>
      <c r="F25" s="176">
        <v>0.10059999999999999</v>
      </c>
      <c r="G25" s="174">
        <f t="shared" si="1"/>
        <v>0.72960000000000058</v>
      </c>
    </row>
    <row r="26" spans="2:7" s="2" customFormat="1" ht="13.8" x14ac:dyDescent="0.25">
      <c r="B26" s="173">
        <v>45248</v>
      </c>
      <c r="C26" s="174">
        <f t="shared" si="0"/>
        <v>0.63500000000000056</v>
      </c>
      <c r="D26" s="176">
        <f t="shared" si="2"/>
        <v>63.500000000000057</v>
      </c>
      <c r="E26" s="174">
        <v>0.6</v>
      </c>
      <c r="F26" s="176">
        <v>0.10059999999999999</v>
      </c>
      <c r="G26" s="174">
        <f t="shared" si="1"/>
        <v>0.73560000000000059</v>
      </c>
    </row>
    <row r="27" spans="2:7" s="2" customFormat="1" ht="13.8" x14ac:dyDescent="0.25">
      <c r="B27" s="173">
        <v>45249</v>
      </c>
      <c r="C27" s="174">
        <f t="shared" si="0"/>
        <v>0.63500000000000056</v>
      </c>
      <c r="D27" s="176">
        <f t="shared" si="2"/>
        <v>63.500000000000057</v>
      </c>
      <c r="E27" s="174">
        <v>0</v>
      </c>
      <c r="F27" s="176">
        <v>0.10059999999999999</v>
      </c>
      <c r="G27" s="174">
        <f t="shared" si="1"/>
        <v>0.73560000000000059</v>
      </c>
    </row>
    <row r="28" spans="2:7" s="2" customFormat="1" ht="13.8" x14ac:dyDescent="0.25">
      <c r="B28" s="173">
        <v>45250</v>
      </c>
      <c r="C28" s="174">
        <f t="shared" si="0"/>
        <v>0.63500000000000056</v>
      </c>
      <c r="D28" s="176">
        <f t="shared" si="2"/>
        <v>63.500000000000057</v>
      </c>
      <c r="E28" s="174">
        <v>0</v>
      </c>
      <c r="F28" s="176">
        <v>0.10059999999999999</v>
      </c>
      <c r="G28" s="174">
        <f t="shared" si="1"/>
        <v>0.73560000000000059</v>
      </c>
    </row>
    <row r="29" spans="2:7" s="2" customFormat="1" ht="13.8" x14ac:dyDescent="0.25">
      <c r="B29" s="173">
        <v>45251</v>
      </c>
      <c r="C29" s="174">
        <f t="shared" si="0"/>
        <v>0.64200000000000057</v>
      </c>
      <c r="D29" s="176">
        <f t="shared" si="2"/>
        <v>64.20000000000006</v>
      </c>
      <c r="E29" s="174">
        <v>0.7</v>
      </c>
      <c r="F29" s="176">
        <v>0.10059999999999999</v>
      </c>
      <c r="G29" s="174">
        <f t="shared" si="1"/>
        <v>0.74260000000000059</v>
      </c>
    </row>
    <row r="30" spans="2:7" s="2" customFormat="1" ht="13.8" x14ac:dyDescent="0.25">
      <c r="B30" s="173">
        <v>45252</v>
      </c>
      <c r="C30" s="174">
        <f t="shared" si="0"/>
        <v>0.63800000000000057</v>
      </c>
      <c r="D30" s="176">
        <f t="shared" si="2"/>
        <v>63.800000000000061</v>
      </c>
      <c r="E30" s="174">
        <v>-0.4</v>
      </c>
      <c r="F30" s="176">
        <v>0.10059999999999999</v>
      </c>
      <c r="G30" s="174">
        <f t="shared" si="1"/>
        <v>0.73860000000000059</v>
      </c>
    </row>
    <row r="31" spans="2:7" s="2" customFormat="1" ht="13.8" x14ac:dyDescent="0.25">
      <c r="B31" s="173">
        <v>45253</v>
      </c>
      <c r="C31" s="174">
        <f t="shared" si="0"/>
        <v>0.63500000000000068</v>
      </c>
      <c r="D31" s="176">
        <f t="shared" si="2"/>
        <v>63.500000000000064</v>
      </c>
      <c r="E31" s="174">
        <v>-0.3</v>
      </c>
      <c r="F31" s="176">
        <v>0.10059999999999999</v>
      </c>
      <c r="G31" s="174">
        <f t="shared" si="1"/>
        <v>0.7356000000000007</v>
      </c>
    </row>
    <row r="32" spans="2:7" s="2" customFormat="1" ht="13.8" x14ac:dyDescent="0.25">
      <c r="B32" s="173">
        <v>45254</v>
      </c>
      <c r="C32" s="174">
        <f t="shared" si="0"/>
        <v>0.63500000000000068</v>
      </c>
      <c r="D32" s="176">
        <f t="shared" si="2"/>
        <v>63.500000000000064</v>
      </c>
      <c r="E32" s="174">
        <v>0</v>
      </c>
      <c r="F32" s="176">
        <v>0.10059999999999999</v>
      </c>
      <c r="G32" s="174">
        <f t="shared" si="1"/>
        <v>0.7356000000000007</v>
      </c>
    </row>
    <row r="33" spans="2:7" s="2" customFormat="1" ht="13.8" x14ac:dyDescent="0.25">
      <c r="B33" s="173">
        <v>45255</v>
      </c>
      <c r="C33" s="174">
        <f t="shared" si="0"/>
        <v>0.63500000000000068</v>
      </c>
      <c r="D33" s="176">
        <f t="shared" si="2"/>
        <v>63.500000000000064</v>
      </c>
      <c r="E33" s="174">
        <v>0</v>
      </c>
      <c r="F33" s="176">
        <v>0.10059999999999999</v>
      </c>
      <c r="G33" s="174">
        <f t="shared" si="1"/>
        <v>0.7356000000000007</v>
      </c>
    </row>
    <row r="34" spans="2:7" s="2" customFormat="1" ht="13.8" x14ac:dyDescent="0.25">
      <c r="B34" s="173">
        <v>45256</v>
      </c>
      <c r="C34" s="174">
        <f t="shared" si="0"/>
        <v>0.63500000000000068</v>
      </c>
      <c r="D34" s="176">
        <f t="shared" si="2"/>
        <v>63.500000000000064</v>
      </c>
      <c r="E34" s="174">
        <v>0</v>
      </c>
      <c r="F34" s="176">
        <v>0.10059999999999999</v>
      </c>
      <c r="G34" s="174">
        <f t="shared" si="1"/>
        <v>0.7356000000000007</v>
      </c>
    </row>
    <row r="35" spans="2:7" s="2" customFormat="1" ht="13.8" x14ac:dyDescent="0.25">
      <c r="B35" s="173">
        <v>45257</v>
      </c>
      <c r="C35" s="174">
        <f t="shared" si="0"/>
        <v>0.63500000000000068</v>
      </c>
      <c r="D35" s="176">
        <f t="shared" si="2"/>
        <v>63.500000000000064</v>
      </c>
      <c r="E35" s="174">
        <v>0</v>
      </c>
      <c r="F35" s="176">
        <v>0.10059999999999999</v>
      </c>
      <c r="G35" s="174">
        <f t="shared" si="1"/>
        <v>0.7356000000000007</v>
      </c>
    </row>
    <row r="36" spans="2:7" s="2" customFormat="1" ht="13.8" x14ac:dyDescent="0.25">
      <c r="B36" s="173">
        <v>45258</v>
      </c>
      <c r="C36" s="174">
        <f t="shared" si="0"/>
        <v>0.63500000000000068</v>
      </c>
      <c r="D36" s="176">
        <f t="shared" si="2"/>
        <v>63.500000000000064</v>
      </c>
      <c r="E36" s="174">
        <v>0</v>
      </c>
      <c r="F36" s="176">
        <v>0.10059999999999999</v>
      </c>
      <c r="G36" s="174">
        <f t="shared" si="1"/>
        <v>0.7356000000000007</v>
      </c>
    </row>
    <row r="37" spans="2:7" s="2" customFormat="1" ht="13.8" x14ac:dyDescent="0.25">
      <c r="B37" s="173">
        <v>45259</v>
      </c>
      <c r="C37" s="174">
        <f t="shared" si="0"/>
        <v>0.63500000000000068</v>
      </c>
      <c r="D37" s="176">
        <f t="shared" si="2"/>
        <v>63.500000000000064</v>
      </c>
      <c r="E37" s="174">
        <v>0</v>
      </c>
      <c r="F37" s="176">
        <v>0.10059999999999999</v>
      </c>
      <c r="G37" s="174">
        <f t="shared" si="1"/>
        <v>0.7356000000000007</v>
      </c>
    </row>
    <row r="38" spans="2:7" s="2" customFormat="1" ht="13.8" x14ac:dyDescent="0.25">
      <c r="B38" s="173">
        <v>45260</v>
      </c>
      <c r="C38" s="174">
        <f t="shared" si="0"/>
        <v>0.64400000000000057</v>
      </c>
      <c r="D38" s="176">
        <f>D37+E38</f>
        <v>64.400000000000063</v>
      </c>
      <c r="E38" s="174">
        <v>0.9</v>
      </c>
      <c r="F38" s="176">
        <v>0.10059999999999999</v>
      </c>
      <c r="G38" s="174">
        <f t="shared" si="1"/>
        <v>0.74460000000000059</v>
      </c>
    </row>
    <row r="39" spans="2:7" s="2" customFormat="1" ht="13.8" x14ac:dyDescent="0.25">
      <c r="B39" s="178"/>
      <c r="G39" s="179"/>
    </row>
    <row r="40" spans="2:7" s="2" customFormat="1" ht="13.8" x14ac:dyDescent="0.25">
      <c r="B40" s="178" t="s">
        <v>178</v>
      </c>
      <c r="C40" s="180">
        <f>AVERAGE(D9:D38)</f>
        <v>63.626666666666708</v>
      </c>
      <c r="D40" s="176"/>
      <c r="G40" s="179"/>
    </row>
    <row r="41" spans="2:7" s="2" customFormat="1" ht="13.8" x14ac:dyDescent="0.25">
      <c r="B41" s="178" t="s">
        <v>172</v>
      </c>
      <c r="C41" s="180">
        <v>10.06</v>
      </c>
      <c r="G41" s="179"/>
    </row>
    <row r="42" spans="2:7" s="2" customFormat="1" ht="13.8" x14ac:dyDescent="0.25">
      <c r="B42" s="178" t="s">
        <v>104</v>
      </c>
      <c r="C42" s="180">
        <f>C40+C41</f>
        <v>73.68666666666671</v>
      </c>
      <c r="G42" s="179"/>
    </row>
    <row r="43" spans="2:7" s="2" customFormat="1" ht="13.8" x14ac:dyDescent="0.25">
      <c r="B43" s="178" t="s">
        <v>173</v>
      </c>
      <c r="C43" s="180">
        <f>C42/100</f>
        <v>0.73686666666666711</v>
      </c>
      <c r="G43" s="179"/>
    </row>
    <row r="44" spans="2:7" s="2" customFormat="1" ht="13.8" x14ac:dyDescent="0.25">
      <c r="B44" s="178"/>
      <c r="C44" s="179"/>
      <c r="D44" s="181"/>
      <c r="E44" s="179"/>
      <c r="F44" s="174"/>
      <c r="G44" s="179"/>
    </row>
    <row r="45" spans="2:7" s="2" customFormat="1" ht="13.8" x14ac:dyDescent="0.25">
      <c r="B45" s="182" t="s">
        <v>92</v>
      </c>
    </row>
    <row r="46" spans="2:7" s="2" customFormat="1" ht="13.8" x14ac:dyDescent="0.25">
      <c r="B46" s="232" t="s">
        <v>174</v>
      </c>
      <c r="C46" s="232"/>
      <c r="D46" s="232"/>
      <c r="E46" s="232"/>
      <c r="F46" s="232"/>
    </row>
    <row r="47" spans="2:7" s="2" customFormat="1" ht="13.8" x14ac:dyDescent="0.25">
      <c r="B47" s="232" t="s">
        <v>175</v>
      </c>
      <c r="C47" s="232"/>
      <c r="D47" s="232"/>
      <c r="E47" s="232"/>
      <c r="F47" s="232"/>
      <c r="G47" s="232"/>
    </row>
    <row r="48" spans="2:7" s="2" customFormat="1" ht="13.8" x14ac:dyDescent="0.25">
      <c r="B48" s="233" t="s">
        <v>176</v>
      </c>
      <c r="C48" s="233"/>
      <c r="D48" s="233"/>
      <c r="E48" s="233"/>
      <c r="F48" s="233"/>
      <c r="G48" s="233"/>
    </row>
    <row r="49" spans="2:7" s="2" customFormat="1" ht="13.8" x14ac:dyDescent="0.25">
      <c r="B49" s="233" t="s">
        <v>177</v>
      </c>
      <c r="C49" s="233"/>
      <c r="D49" s="233"/>
      <c r="E49" s="233"/>
      <c r="F49" s="233"/>
      <c r="G49" s="233"/>
    </row>
    <row r="50" spans="2:7" s="2" customFormat="1" ht="13.8" x14ac:dyDescent="0.25"/>
    <row r="51" spans="2:7" s="2" customFormat="1" ht="13.8" x14ac:dyDescent="0.25"/>
    <row r="52" spans="2:7" s="2" customFormat="1" ht="13.8" x14ac:dyDescent="0.25"/>
    <row r="53" spans="2:7" s="2" customFormat="1" ht="13.8" x14ac:dyDescent="0.25"/>
    <row r="54" spans="2:7" s="2" customFormat="1" ht="13.8" x14ac:dyDescent="0.25"/>
  </sheetData>
  <mergeCells count="9">
    <mergeCell ref="B1:H1"/>
    <mergeCell ref="B47:G47"/>
    <mergeCell ref="B48:G48"/>
    <mergeCell ref="B49:G49"/>
    <mergeCell ref="B3:G3"/>
    <mergeCell ref="B4:G4"/>
    <mergeCell ref="B5:G5"/>
    <mergeCell ref="B6:C6"/>
    <mergeCell ref="B46:F46"/>
  </mergeCells>
  <pageMargins left="0.7" right="0.7" top="0.75" bottom="0.75" header="0.3" footer="0.3"/>
  <pageSetup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KeySupport xmlns="79eb6668-01c5-4cb9-9feb-9820398bbe3e">
      <UserInfo>
        <DisplayName/>
        <AccountId xsi:nil="true"/>
        <AccountType/>
      </UserInfo>
    </KeySupport>
    <Area xmlns="79eb6668-01c5-4cb9-9feb-9820398bbe3e" xsi:nil="true"/>
    <Int_x002f_Exhibit_x002f_Tab xmlns="79eb6668-01c5-4cb9-9feb-9820398bbe3e" xsi:nil="true"/>
    <TeamsPlannerStatus xmlns="79eb6668-01c5-4cb9-9feb-9820398bbe3e">Draft Response</TeamsPlannerStatus>
    <Intervenor xmlns="79eb6668-01c5-4cb9-9feb-9820398bbe3e" xsi:nil="true"/>
    <RegLead xmlns="79eb6668-01c5-4cb9-9feb-9820398bbe3e">
      <UserInfo>
        <DisplayName/>
        <AccountId xsi:nil="true"/>
        <AccountType/>
      </UserInfo>
    </RegLead>
    <Legal xmlns="79eb6668-01c5-4cb9-9feb-9820398bbe3e">
      <UserInfo>
        <DisplayName/>
        <AccountId xsi:nil="true"/>
        <AccountType/>
      </UserInfo>
    </Legal>
    <Exhibit xmlns="79eb6668-01c5-4cb9-9feb-9820398bbe3e" xsi:nil="true"/>
    <Category xmlns="79eb6668-01c5-4cb9-9feb-9820398bbe3e" xsi:nil="true"/>
    <Expert xmlns="79eb6668-01c5-4cb9-9feb-9820398bbe3e">false</Expert>
    <Witnesses xmlns="79eb6668-01c5-4cb9-9feb-9820398bbe3e" xsi:nil="true"/>
    <_dlc_DocId xmlns="bc9be6ef-036f-4d38-ab45-2a4da0c93cb0">C6U45NHNYSXQ-1112273616-1370</_dlc_DocId>
    <_dlc_DocIdUrl xmlns="bc9be6ef-036f-4d38-ab45-2a4da0c93cb0">
      <Url>https://enbridge.sharepoint.com/teams/EB-2022-02002024Rebasing/_layouts/15/DocIdRedir.aspx?ID=C6U45NHNYSXQ-1112273616-1370</Url>
      <Description>C6U45NHNYSXQ-1112273616-1370</Description>
    </_dlc_DocIdUrl>
    <lcf76f155ced4ddcb4097134ff3c332f xmlns="79eb6668-01c5-4cb9-9feb-9820398bbe3e">
      <Terms xmlns="http://schemas.microsoft.com/office/infopath/2007/PartnerControls"/>
    </lcf76f155ced4ddcb4097134ff3c332f>
    <TaxCatchAll xmlns="bc9be6ef-036f-4d38-ab45-2a4da0c93cb0"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DDF03B111AE4A46B96BC00628899F8B" ma:contentTypeVersion="28" ma:contentTypeDescription="Create a new document." ma:contentTypeScope="" ma:versionID="d4452d5a0ce9a0ecb062d1a93c9a36a5">
  <xsd:schema xmlns:xsd="http://www.w3.org/2001/XMLSchema" xmlns:xs="http://www.w3.org/2001/XMLSchema" xmlns:p="http://schemas.microsoft.com/office/2006/metadata/properties" xmlns:ns1="http://schemas.microsoft.com/sharepoint/v3" xmlns:ns2="bc9be6ef-036f-4d38-ab45-2a4da0c93cb0" xmlns:ns3="79eb6668-01c5-4cb9-9feb-9820398bbe3e" targetNamespace="http://schemas.microsoft.com/office/2006/metadata/properties" ma:root="true" ma:fieldsID="2363653435e6b0605989a36c99470ea3" ns1:_="" ns2:_="" ns3:_="">
    <xsd:import namespace="http://schemas.microsoft.com/sharepoint/v3"/>
    <xsd:import namespace="bc9be6ef-036f-4d38-ab45-2a4da0c93cb0"/>
    <xsd:import namespace="79eb6668-01c5-4cb9-9feb-9820398bbe3e"/>
    <xsd:element name="properties">
      <xsd:complexType>
        <xsd:sequence>
          <xsd:element name="documentManagement">
            <xsd:complexType>
              <xsd:all>
                <xsd:element ref="ns2:_dlc_DocId" minOccurs="0"/>
                <xsd:element ref="ns2:_dlc_DocIdUrl" minOccurs="0"/>
                <xsd:element ref="ns2:_dlc_DocIdPersistId" minOccurs="0"/>
                <xsd:element ref="ns3:Area" minOccurs="0"/>
                <xsd:element ref="ns3:RegLead" minOccurs="0"/>
                <xsd:element ref="ns3:Legal" minOccurs="0"/>
                <xsd:element ref="ns3:Intervenor" minOccurs="0"/>
                <xsd:element ref="ns3:Exhibit" minOccurs="0"/>
                <xsd:element ref="ns3:Category" minOccurs="0"/>
                <xsd:element ref="ns3:KeySupport" minOccurs="0"/>
                <xsd:element ref="ns3:Witnesses" minOccurs="0"/>
                <xsd:element ref="ns3:TeamsPlannerStatus" minOccurs="0"/>
                <xsd:element ref="ns3:Int_x002f_Exhibit_x002f_Tab" minOccurs="0"/>
                <xsd:element ref="ns3:MediaServiceMetadata" minOccurs="0"/>
                <xsd:element ref="ns3:MediaServiceFastMetadata" minOccurs="0"/>
                <xsd:element ref="ns3:MediaServiceSearchProperties" minOccurs="0"/>
                <xsd:element ref="ns3:MediaServiceObjectDetectorVersions" minOccurs="0"/>
                <xsd:element ref="ns3:Expert" minOccurs="0"/>
                <xsd:element ref="ns2:SharedWithUsers" minOccurs="0"/>
                <xsd:element ref="ns2:SharedWithDetail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Location" minOccurs="0"/>
                <xsd:element ref="ns3: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9be6ef-036f-4d38-ab45-2a4da0c93cb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element name="TaxCatchAll" ma:index="34" nillable="true" ma:displayName="Taxonomy Catch All Column" ma:hidden="true" ma:list="{485c2eee-05f3-4690-8304-71d58c5f0dab}" ma:internalName="TaxCatchAll" ma:showField="CatchAllData" ma:web="bc9be6ef-036f-4d38-ab45-2a4da0c93cb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9eb6668-01c5-4cb9-9feb-9820398bbe3e" elementFormDefault="qualified">
    <xsd:import namespace="http://schemas.microsoft.com/office/2006/documentManagement/types"/>
    <xsd:import namespace="http://schemas.microsoft.com/office/infopath/2007/PartnerControls"/>
    <xsd:element name="Area" ma:index="11" nillable="true" ma:displayName="Area" ma:format="Dropdown" ma:internalName="Area">
      <xsd:complexType>
        <xsd:complexContent>
          <xsd:extension base="dms:MultiChoice">
            <xsd:sequence>
              <xsd:element name="Value" maxOccurs="unbounded" minOccurs="0" nillable="true">
                <xsd:simpleType>
                  <xsd:restriction base="dms:Choice">
                    <xsd:enumeration value="BD"/>
                    <xsd:enumeration value="Customer Care"/>
                    <xsd:enumeration value="Energy Services"/>
                    <xsd:enumeration value="Energy Transition"/>
                    <xsd:enumeration value="Engineering"/>
                    <xsd:enumeration value="Finance"/>
                    <xsd:enumeration value="Operations"/>
                    <xsd:enumeration value="Rates"/>
                    <xsd:enumeration value="Regulatory"/>
                  </xsd:restriction>
                </xsd:simpleType>
              </xsd:element>
            </xsd:sequence>
          </xsd:extension>
        </xsd:complexContent>
      </xsd:complexType>
    </xsd:element>
    <xsd:element name="RegLead" ma:index="12" nillable="true" ma:displayName="Regulatory"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gal" ma:index="13" nillable="true" ma:displayName="Legal" ma:format="Dropdown" ma:list="UserInfo" ma:SharePointGroup="0" ma:internalName="Legal">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tervenor" ma:index="14" nillable="true" ma:displayName="Intervenor" ma:format="Dropdown" ma:internalName="Intervenor">
      <xsd:simpleType>
        <xsd:restriction base="dms:Choice">
          <xsd:enumeration value="A.Valastro"/>
          <xsd:enumeration value="APPro"/>
          <xsd:enumeration value="Atura"/>
          <xsd:enumeration value="BOMA"/>
          <xsd:enumeration value="CBA"/>
          <xsd:enumeration value="CCC"/>
          <xsd:enumeration value="CME"/>
          <xsd:enumeration value="ED"/>
          <xsd:enumeration value="Enercare"/>
          <xsd:enumeration value="EP"/>
          <xsd:enumeration value="HRAI"/>
          <xsd:enumeration value="F.Shah"/>
          <xsd:enumeration value="FRPO"/>
          <xsd:enumeration value="GEC"/>
          <xsd:enumeration value="GFN"/>
          <xsd:enumeration value="IESO"/>
          <xsd:enumeration value="IGUA"/>
          <xsd:enumeration value="KCES"/>
          <xsd:enumeration value="Kitchener"/>
          <xsd:enumeration value="LPMA"/>
          <xsd:enumeration value="M.Garnick"/>
          <xsd:enumeration value="OAPPA"/>
          <xsd:enumeration value="OGVG"/>
          <xsd:enumeration value="Otter Creek"/>
          <xsd:enumeration value="PP"/>
          <xsd:enumeration value="QMA"/>
          <xsd:enumeration value="R.Houldin"/>
          <xsd:enumeration value="RNG Coalition"/>
          <xsd:enumeration value="S.Riddell"/>
          <xsd:enumeration value="SEC"/>
          <xsd:enumeration value="SNNG"/>
          <xsd:enumeration value="TCPL"/>
          <xsd:enumeration value="TFG/M"/>
          <xsd:enumeration value="Unifor"/>
          <xsd:enumeration value="VECC"/>
          <xsd:enumeration value="STAFF"/>
        </xsd:restriction>
      </xsd:simpleType>
    </xsd:element>
    <xsd:element name="Exhibit" ma:index="15" nillable="true" ma:displayName="Exhibit" ma:internalName="Exhibit">
      <xsd:simpleType>
        <xsd:restriction base="dms:Number"/>
      </xsd:simpleType>
    </xsd:element>
    <xsd:element name="Category" ma:index="16" nillable="true" ma:displayName="Classification" ma:format="Dropdown" ma:internalName="Category">
      <xsd:complexType>
        <xsd:complexContent>
          <xsd:extension base="dms:MultiChoice">
            <xsd:sequence>
              <xsd:element name="Value" maxOccurs="unbounded" minOccurs="0" nillable="true">
                <xsd:simpleType>
                  <xsd:restriction base="dms:Choice">
                    <xsd:enumeration value="1"/>
                    <xsd:enumeration value="2"/>
                    <xsd:enumeration value="3"/>
                    <xsd:enumeration value="4"/>
                  </xsd:restriction>
                </xsd:simpleType>
              </xsd:element>
            </xsd:sequence>
          </xsd:extension>
        </xsd:complexContent>
      </xsd:complexType>
    </xsd:element>
    <xsd:element name="KeySupport" ma:index="17" nillable="true" ma:displayName="Key Support" ma:description="*Not Maintained by Regulatory*" ma:format="Dropdown" ma:list="UserInfo" ma:SharePointGroup="0" ma:internalName="KeySuppor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es" ma:index="18" nillable="true" ma:displayName="Witness" ma:format="Dropdown" ma:internalName="Witnesses">
      <xsd:complexType>
        <xsd:complexContent>
          <xsd:extension base="dms:MultiChoice">
            <xsd:sequence>
              <xsd:element name="Value" maxOccurs="unbounded" minOccurs="0" nillable="true">
                <xsd:simpleType>
                  <xsd:restriction base="dms:Choice">
                    <xsd:enumeration value="A.J. Kearney"/>
                    <xsd:enumeration value="Alicia Lenny"/>
                    <xsd:enumeration value="Adam Gellman"/>
                    <xsd:enumeration value="Adam Stiers"/>
                    <xsd:enumeration value="Ainslie Murdock"/>
                    <xsd:enumeration value="Ala Abusalhieh"/>
                    <xsd:enumeration value="Alex Hews"/>
                    <xsd:enumeration value="Alexandra Burke"/>
                    <xsd:enumeration value="Amber Vanderiviere"/>
                    <xsd:enumeration value="Amir Hasan"/>
                    <xsd:enumeration value="Amy Leuschner"/>
                    <xsd:enumeration value="Amy Mikhaila"/>
                    <xsd:enumeration value="Andrea Seguin"/>
                    <xsd:enumeration value="Angela Scott"/>
                    <xsd:enumeration value="Ann-Marie Hessian"/>
                    <xsd:enumeration value="Anton Kacicnik"/>
                    <xsd:enumeration value="Aqeel Zaidi"/>
                    <xsd:enumeration value="Arnold Meurling"/>
                    <xsd:enumeration value="Asha Patel"/>
                    <xsd:enumeration value="Ben McIntyre"/>
                    <xsd:enumeration value="Bob Wellington"/>
                    <xsd:enumeration value="Bradley Clark"/>
                    <xsd:enumeration value="Brandon So"/>
                    <xsd:enumeration value="Brianna Hamilton"/>
                    <xsd:enumeration value="Brittany Zimmer"/>
                    <xsd:enumeration value="Cara-Lynne Wade"/>
                    <xsd:enumeration value="Catherine Ho"/>
                    <xsd:enumeration value="Chad Cook"/>
                    <xsd:enumeration value="Chris Ripley"/>
                    <xsd:enumeration value="Cody Wood"/>
                    <xsd:enumeration value="Colin Healey"/>
                    <xsd:enumeration value="Cora Carriveau"/>
                    <xsd:enumeration value="Craig Fernandes"/>
                    <xsd:enumeration value="Dan Pleckaitis"/>
                    <xsd:enumeration value="Danielle Dreveny"/>
                    <xsd:enumeration value="Dave Hoffman"/>
                    <xsd:enumeration value="Dave Janisse"/>
                    <xsd:enumeration value="Deborah Schmidt"/>
                    <xsd:enumeration value="Diane Simmons"/>
                    <xsd:enumeration value="Dwayne Conrod"/>
                    <xsd:enumeration value="Edward Hou"/>
                    <xsd:enumeration value="Elena Chang"/>
                    <xsd:enumeration value="Emily Nisbet"/>
                    <xsd:enumeration value="Eric Zhang"/>
                    <xsd:enumeration value="Faheem Ahmad"/>
                    <xsd:enumeration value="Gesiena Antuma"/>
                    <xsd:enumeration value="Gilmer Bashualdo-Hilario"/>
                    <xsd:enumeration value="Gord Dillon"/>
                    <xsd:enumeration value="Gord Lau"/>
                    <xsd:enumeration value="Greg Kaminski"/>
                    <xsd:enumeration value="Heidi Steinberg"/>
                    <xsd:enumeration value="Helen Huang"/>
                    <xsd:enumeration value="Hilary Thompson"/>
                    <xsd:enumeration value="Hulya Sayyan"/>
                    <xsd:enumeration value="Ian MacPherson"/>
                    <xsd:enumeration value="Ian McLeod"/>
                    <xsd:enumeration value="Jackie Collier"/>
                    <xsd:enumeration value="Jamee Lynn Laing"/>
                    <xsd:enumeration value="Jane Huang"/>
                    <xsd:enumeration value="Jane Pinsonneault"/>
                    <xsd:enumeration value="Janee O'Donohue"/>
                    <xsd:enumeration value="Jason Bond"/>
                    <xsd:enumeration value="Jason Gillett"/>
                    <xsd:enumeration value="Jason Vinagre"/>
                    <xsd:enumeration value="Jeff Cadotte"/>
                    <xsd:enumeration value="Jenn Cardoso"/>
                    <xsd:enumeration value="Jenna Vanderveen"/>
                    <xsd:enumeration value="Jennifer Burnham"/>
                    <xsd:enumeration value="Jennifer Heard"/>
                    <xsd:enumeration value="Jennifer Murphy"/>
                    <xsd:enumeration value="Jeremy Getson"/>
                    <xsd:enumeration value="Joseph Dimeo"/>
                    <xsd:enumeration value="Joel Denomy"/>
                    <xsd:enumeration value="Joey Cyples"/>
                    <xsd:enumeration value="John Gillis"/>
                    <xsd:enumeration value="Joseph Dimeo"/>
                    <xsd:enumeration value="Julie Rader"/>
                    <xsd:enumeration value="Karen Sweet"/>
                    <xsd:enumeration value="Katie Hooper"/>
                    <xsd:enumeration value="Kent Kerrigan"/>
                    <xsd:enumeration value="Kim Vitek"/>
                    <xsd:enumeration value="Kurt Holmes"/>
                    <xsd:enumeration value="Laura Sheehan"/>
                    <xsd:enumeration value="Leanne Sidorkewicz"/>
                    <xsd:enumeration value="Lee-Ann Giroux"/>
                    <xsd:enumeration value="Lisa Marusic"/>
                    <xsd:enumeration value="Louie Jeromel"/>
                    <xsd:enumeration value="Luna Munro"/>
                    <xsd:enumeration value="Lyne McMurchie"/>
                    <xsd:enumeration value="Margarita Suarez"/>
                    <xsd:enumeration value="Matt St. Pierre"/>
                    <xsd:enumeration value="Max Hagerman"/>
                    <xsd:enumeration value="Melinda Yan"/>
                    <xsd:enumeration value="Melissa Debevc"/>
                    <xsd:enumeration value="Michael Abate"/>
                    <xsd:enumeration value="Michael McGivery"/>
                    <xsd:enumeration value="Michelle Tian"/>
                    <xsd:enumeration value="Mike Wagle"/>
                    <xsd:enumeration value="Neerajah Raviraj"/>
                    <xsd:enumeration value="Nicole Brunner"/>
                    <xsd:enumeration value="Paaras Sood"/>
                    <xsd:enumeration value="Paolo Mastronardi"/>
                    <xsd:enumeration value="Pat Squires"/>
                    <xsd:enumeration value="Paul Baxter"/>
                    <xsd:enumeration value="Peter Mussio"/>
                    <xsd:enumeration value="Rachel Goodreau"/>
                    <xsd:enumeration value="Rakesh Torul"/>
                    <xsd:enumeration value="Ravi Sigurdson"/>
                    <xsd:enumeration value="Rob DiMaria"/>
                    <xsd:enumeration value="Rob Ford"/>
                    <xsd:enumeration value="Rob Goodreau"/>
                    <xsd:enumeration value="Robert Rutitis"/>
                    <xsd:enumeration value="Robin Stevenson"/>
                    <xsd:enumeration value="Ruth Swan"/>
                    <xsd:enumeration value="Ryan Cheung"/>
                    <xsd:enumeration value="Ryan Organ"/>
                    <xsd:enumeration value="Ryan Small"/>
                    <xsd:enumeration value="Ryan Stelmaschuk"/>
                    <xsd:enumeration value="Sam McDermott"/>
                    <xsd:enumeration value="Sara Hale"/>
                    <xsd:enumeration value="Sarah Tope"/>
                    <xsd:enumeration value="Scott Dodd"/>
                    <xsd:enumeration value="Scott Hines"/>
                    <xsd:enumeration value="Sean Collier"/>
                    <xsd:enumeration value="Stephanie Fife"/>
                    <xsd:enumeration value="Steve Dantzer"/>
                    <xsd:enumeration value="Steve Edwardson"/>
                    <xsd:enumeration value="Steve Kay"/>
                    <xsd:enumeration value="Steve Pardy"/>
                    <xsd:enumeration value="Steven Brignall"/>
                    <xsd:enumeration value="Steven Riccio"/>
                    <xsd:enumeration value="Steven Shen"/>
                    <xsd:enumeration value="Sunny Swatch"/>
                    <xsd:enumeration value="Sutha Ariyalingam"/>
                    <xsd:enumeration value="Tanya Ferguson"/>
                    <xsd:enumeration value="Teresa Chan"/>
                    <xsd:enumeration value="Tiffany Jonkins"/>
                    <xsd:enumeration value="Tom Byng"/>
                    <xsd:enumeration value="Tracey Teed Martin"/>
                    <xsd:enumeration value="Tracy Lynch"/>
                    <xsd:enumeration value="Trinette Lindley"/>
                    <xsd:enumeration value="Tyler Brady"/>
                    <xsd:enumeration value="Vanessa Innis"/>
                    <xsd:enumeration value="Victoria Wang"/>
                    <xsd:enumeration value="Warren Fisher"/>
                    <xsd:enumeration value="Warren Reinisch"/>
                    <xsd:enumeration value="Wayne Passmore"/>
                    <xsd:enumeration value="Yousuf Zaki"/>
                    <xsd:enumeration value="Malini Giridhar"/>
                    <xsd:enumeration value="Mark Kitchen"/>
                    <xsd:enumeration value="Lesley Austin"/>
                    <xsd:enumeration value="Rob Sterling"/>
                    <xsd:enumeration value="Lauren Whitwham"/>
                    <xsd:enumeration value="Evan Tomek"/>
                  </xsd:restriction>
                </xsd:simpleType>
              </xsd:element>
            </xsd:sequence>
          </xsd:extension>
        </xsd:complexContent>
      </xsd:complexType>
    </xsd:element>
    <xsd:element name="TeamsPlannerStatus" ma:index="19" nillable="true" ma:displayName="Teams Planner Status" ma:default="Draft Response" ma:format="Dropdown" ma:internalName="TeamsPlannerStatus">
      <xsd:simpleType>
        <xsd:restriction base="dms:Choice">
          <xsd:enumeration value="Draft Response"/>
          <xsd:enumeration value="Regulatory Review"/>
          <xsd:enumeration value="Back to witness"/>
          <xsd:enumeration value="Legal Review"/>
          <xsd:enumeration value="Executive Review"/>
          <xsd:enumeration value="Final"/>
          <xsd:enumeration value="Functional Area Review"/>
          <xsd:enumeration value="Back to Witness Post Functional Area"/>
        </xsd:restriction>
      </xsd:simpleType>
    </xsd:element>
    <xsd:element name="Int_x002f_Exhibit_x002f_Tab" ma:index="20" nillable="true" ma:displayName="Exhibit/Int/Quest" ma:internalName="Int_x002f_Exhibit_x002f_Tab">
      <xsd:simpleType>
        <xsd:restriction base="dms:Text">
          <xsd:maxLength value="255"/>
        </xsd:restriction>
      </xsd:simpleType>
    </xsd:element>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Expert" ma:index="25" nillable="true" ma:displayName="Expert" ma:default="0" ma:internalName="Expert">
      <xsd:simpleType>
        <xsd:restriction base="dms:Boolean"/>
      </xsd:simpleType>
    </xsd:element>
    <xsd:element name="MediaServiceDateTaken" ma:index="28" nillable="true" ma:displayName="MediaServiceDateTaken" ma:hidden="true" ma:indexed="true" ma:internalName="MediaServiceDateTaken" ma:readOnly="true">
      <xsd:simpleType>
        <xsd:restriction base="dms:Text"/>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6f1b9f00-8d2c-4c36-af1d-c0006bf6acbf" ma:termSetId="09814cd3-568e-fe90-9814-8d621ff8fb84" ma:anchorId="fba54fb3-c3e1-fe81-a776-ca4b69148c4d" ma:open="true" ma:isKeyword="false">
      <xsd:complexType>
        <xsd:sequence>
          <xsd:element ref="pc:Terms" minOccurs="0" maxOccurs="1"/>
        </xsd:sequence>
      </xsd:complexType>
    </xsd:element>
    <xsd:element name="MediaServiceLocation" ma:index="35" nillable="true" ma:displayName="Location" ma:indexed="true" ma:internalName="MediaServiceLocation"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1404EE5-AC85-49BC-AD8E-5F30D0530D5F}">
  <ds:schemaRefs>
    <ds:schemaRef ds:uri="http://schemas.microsoft.com/sharepoint/v3/contenttype/forms"/>
  </ds:schemaRefs>
</ds:datastoreItem>
</file>

<file path=customXml/itemProps2.xml><?xml version="1.0" encoding="utf-8"?>
<ds:datastoreItem xmlns:ds="http://schemas.openxmlformats.org/officeDocument/2006/customXml" ds:itemID="{09D2878A-8E01-4C83-AB30-B3B5351AD0B8}">
  <ds:schemaRefs>
    <ds:schemaRef ds:uri="bc9be6ef-036f-4d38-ab45-2a4da0c93cb0"/>
    <ds:schemaRef ds:uri="http://schemas.microsoft.com/office/2006/documentManagement/types"/>
    <ds:schemaRef ds:uri="79eb6668-01c5-4cb9-9feb-9820398bbe3e"/>
    <ds:schemaRef ds:uri="http://schemas.openxmlformats.org/package/2006/metadata/core-properties"/>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C849A9ED-BD2C-4DF5-8B79-BC739EC7297E}"/>
</file>

<file path=customXml/itemProps4.xml><?xml version="1.0" encoding="utf-8"?>
<ds:datastoreItem xmlns:ds="http://schemas.openxmlformats.org/officeDocument/2006/customXml" ds:itemID="{BE821371-493E-4C36-9648-7938541DA8E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Figure 1</vt:lpstr>
      <vt:lpstr>Price Comparison</vt:lpstr>
      <vt:lpstr>Efficiency-Adjusted Conversion</vt:lpstr>
      <vt:lpstr>Energy Conversion</vt:lpstr>
      <vt:lpstr>Efficiency Factors</vt:lpstr>
      <vt:lpstr>Natural Gas Price ($ per m3)</vt:lpstr>
      <vt:lpstr>Oil Price ($ per L)</vt:lpstr>
      <vt:lpstr>Elec Resistanc Price ($per kWh)</vt:lpstr>
      <vt:lpstr>Propane Price ($ per 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Jenna Vanderveen</dc:creator>
  <cp:keywords/>
  <dc:description/>
  <cp:lastModifiedBy>Jenna Vanderveen</cp:lastModifiedBy>
  <cp:revision/>
  <dcterms:created xsi:type="dcterms:W3CDTF">2023-04-11T14:56:51Z</dcterms:created>
  <dcterms:modified xsi:type="dcterms:W3CDTF">2024-06-25T16:48:55Z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2023-04-11T14:56:52Z</vt:lpwstr>
  </property>
  <property fmtid="{D5CDD505-2E9C-101B-9397-08002B2CF9AE}" pid="4" name="MSIP_Label_b1a6f161-e42b-4c47-8f69-f6a81e023e2d_Method">
    <vt:lpwstr>Standard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e8cb24b5-eb70-4733-8db7-67073e599484</vt:lpwstr>
  </property>
  <property fmtid="{D5CDD505-2E9C-101B-9397-08002B2CF9AE}" pid="8" name="MSIP_Label_b1a6f161-e42b-4c47-8f69-f6a81e023e2d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y fmtid="{D5CDD505-2E9C-101B-9397-08002B2CF9AE}" pid="11" name="_AdHocReviewCycleID">
    <vt:i4>877904382</vt:i4>
  </property>
  <property fmtid="{D5CDD505-2E9C-101B-9397-08002B2CF9AE}" pid="12" name="_NewReviewCycle">
    <vt:lpwstr/>
  </property>
  <property fmtid="{D5CDD505-2E9C-101B-9397-08002B2CF9AE}" pid="13" name="_EmailSubject">
    <vt:lpwstr>ED 17e) Attachment 1 - Ready for upload to SharePoint</vt:lpwstr>
  </property>
  <property fmtid="{D5CDD505-2E9C-101B-9397-08002B2CF9AE}" pid="14" name="_AuthorEmail">
    <vt:lpwstr>Jenna.Vanderveen@enbridge.com</vt:lpwstr>
  </property>
  <property fmtid="{D5CDD505-2E9C-101B-9397-08002B2CF9AE}" pid="15" name="_AuthorEmailDisplayName">
    <vt:lpwstr>Jenna Vanderveen</vt:lpwstr>
  </property>
  <property fmtid="{D5CDD505-2E9C-101B-9397-08002B2CF9AE}" pid="16" name="ContentTypeId">
    <vt:lpwstr>0x010100DDDF03B111AE4A46B96BC00628899F8B</vt:lpwstr>
  </property>
  <property fmtid="{D5CDD505-2E9C-101B-9397-08002B2CF9AE}" pid="17" name="_dlc_DocIdItemGuid">
    <vt:lpwstr>9ddacbdf-11fb-4474-81c1-031323622552</vt:lpwstr>
  </property>
  <property fmtid="{D5CDD505-2E9C-101B-9397-08002B2CF9AE}" pid="18" name="MediaServiceImageTags">
    <vt:lpwstr/>
  </property>
</Properties>
</file>