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7642785E-162C-4493-A8B3-AD75DC6E4E23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B74" i="1"/>
  <c r="B72" i="1"/>
  <c r="B31" i="1"/>
  <c r="B29" i="1"/>
  <c r="B25" i="1"/>
  <c r="I15" i="1"/>
  <c r="I14" i="1"/>
  <c r="I13" i="1"/>
  <c r="I12" i="1"/>
  <c r="I68" i="1"/>
  <c r="I67" i="1"/>
  <c r="I66" i="1"/>
  <c r="I65" i="1"/>
  <c r="H12" i="1" l="1"/>
  <c r="H65" i="1" l="1"/>
  <c r="B65" i="1"/>
  <c r="H67" i="1"/>
  <c r="C68" i="1"/>
  <c r="D68" i="1"/>
  <c r="E68" i="1"/>
  <c r="F68" i="1"/>
  <c r="G68" i="1"/>
  <c r="H68" i="1"/>
  <c r="C67" i="1"/>
  <c r="D67" i="1"/>
  <c r="E67" i="1"/>
  <c r="F67" i="1"/>
  <c r="G67" i="1"/>
  <c r="C66" i="1"/>
  <c r="D66" i="1"/>
  <c r="E66" i="1"/>
  <c r="F66" i="1"/>
  <c r="G66" i="1"/>
  <c r="H66" i="1"/>
  <c r="C65" i="1"/>
  <c r="D65" i="1"/>
  <c r="E65" i="1"/>
  <c r="F65" i="1"/>
  <c r="G65" i="1"/>
  <c r="B68" i="1"/>
  <c r="B67" i="1"/>
  <c r="B66" i="1"/>
  <c r="C64" i="1"/>
  <c r="D64" i="1" s="1"/>
  <c r="E64" i="1" s="1"/>
  <c r="F64" i="1" s="1"/>
  <c r="G64" i="1" s="1"/>
  <c r="H64" i="1" s="1"/>
  <c r="I64" i="1" s="1"/>
  <c r="K67" i="1" l="1"/>
  <c r="K65" i="1"/>
  <c r="K66" i="1"/>
  <c r="K68" i="1"/>
  <c r="B12" i="1"/>
  <c r="C33" i="1"/>
  <c r="D33" i="1" s="1"/>
  <c r="E33" i="1" s="1"/>
  <c r="F33" i="1" s="1"/>
  <c r="G33" i="1" s="1"/>
  <c r="H33" i="1" s="1"/>
  <c r="I33" i="1" s="1"/>
  <c r="B15" i="1" l="1"/>
  <c r="C15" i="1"/>
  <c r="D15" i="1"/>
  <c r="E15" i="1"/>
  <c r="F15" i="1"/>
  <c r="G15" i="1"/>
  <c r="H15" i="1"/>
  <c r="B14" i="1"/>
  <c r="C14" i="1"/>
  <c r="J14" i="1" s="1"/>
  <c r="D14" i="1"/>
  <c r="E14" i="1"/>
  <c r="F14" i="1"/>
  <c r="G14" i="1"/>
  <c r="H14" i="1"/>
  <c r="B13" i="1"/>
  <c r="C13" i="1"/>
  <c r="D13" i="1"/>
  <c r="E13" i="1"/>
  <c r="F13" i="1"/>
  <c r="G13" i="1"/>
  <c r="H13" i="1"/>
  <c r="C12" i="1"/>
  <c r="D12" i="1"/>
  <c r="E12" i="1"/>
  <c r="F12" i="1"/>
  <c r="G12" i="1"/>
  <c r="J12" i="1" l="1"/>
  <c r="J13" i="1"/>
  <c r="J15" i="1"/>
  <c r="C11" i="1"/>
  <c r="D11" i="1" s="1"/>
  <c r="E11" i="1" s="1"/>
  <c r="F11" i="1" s="1"/>
  <c r="G11" i="1" s="1"/>
  <c r="H11" i="1" s="1"/>
  <c r="I11" i="1" s="1"/>
  <c r="C3" i="1" l="1"/>
  <c r="D3" i="1" s="1"/>
  <c r="E3" i="1" s="1"/>
  <c r="F3" i="1" s="1"/>
  <c r="G3" i="1" s="1"/>
  <c r="H3" i="1" s="1"/>
  <c r="I3" i="1" s="1"/>
</calcChain>
</file>

<file path=xl/sharedStrings.xml><?xml version="1.0" encoding="utf-8"?>
<sst xmlns="http://schemas.openxmlformats.org/spreadsheetml/2006/main" count="57" uniqueCount="46">
  <si>
    <t>Fortis</t>
  </si>
  <si>
    <t>Emera</t>
  </si>
  <si>
    <t>Algonquin Power</t>
  </si>
  <si>
    <t>Cdn Util</t>
  </si>
  <si>
    <t>Average</t>
  </si>
  <si>
    <t>Median</t>
  </si>
  <si>
    <t>Max</t>
  </si>
  <si>
    <t>Min</t>
  </si>
  <si>
    <t>All Utilities</t>
  </si>
  <si>
    <t>Ke</t>
  </si>
  <si>
    <t>ALLETE INC</t>
  </si>
  <si>
    <t>ALLIANT ENERGY CORP</t>
  </si>
  <si>
    <t>AMEREN CORP</t>
  </si>
  <si>
    <t>AMERICAN ELECTRIC POWER CO</t>
  </si>
  <si>
    <t>ATMOS ENERGY CORP</t>
  </si>
  <si>
    <t>CENTERPOINT ENERGY INC</t>
  </si>
  <si>
    <t>CMS ENERGY CORP</t>
  </si>
  <si>
    <t>DTE ENERGY CO</t>
  </si>
  <si>
    <t>ENTERGY CORP</t>
  </si>
  <si>
    <t>MGE ENERGY INC</t>
  </si>
  <si>
    <t>NEW JERSEY RESOURCES CORP</t>
  </si>
  <si>
    <t>NORTHWESTERN CORP</t>
  </si>
  <si>
    <t>OGE ENERGY CORP</t>
  </si>
  <si>
    <t>PORTLAND GENERAL ELECTRIC CO</t>
  </si>
  <si>
    <t>XCEL ENERGY INC</t>
  </si>
  <si>
    <t>Black Hills</t>
  </si>
  <si>
    <t>DOMINION Energy Inc</t>
  </si>
  <si>
    <t>Duke Energy Corporation</t>
  </si>
  <si>
    <t>Evergy Inc</t>
  </si>
  <si>
    <t>Eversource Energy</t>
  </si>
  <si>
    <t>NiSource Inc.</t>
  </si>
  <si>
    <t>Northwest Natural Holding Company</t>
  </si>
  <si>
    <t>ONE Gas Inc</t>
  </si>
  <si>
    <t>Sempra Energy</t>
  </si>
  <si>
    <t>Spire Inc</t>
  </si>
  <si>
    <t>Unitil Corporation</t>
  </si>
  <si>
    <t>WEC Energy Group</t>
  </si>
  <si>
    <t>Southern Company</t>
  </si>
  <si>
    <t>2017-23 Average</t>
  </si>
  <si>
    <t>ROE (actual 2023 for Canadian sample) = 7.76% / g = 1.8 / P/ B = 1.45</t>
  </si>
  <si>
    <t>ROE (allowed) =9.21% / g = 1.80% / P/ B = 1.45</t>
  </si>
  <si>
    <t>ROE (2017-23 average for Canadian sample) = 8.51% / g = 1.8 / P/ B = 1.45</t>
  </si>
  <si>
    <t>ROE =9.21% / g = 3.15 / P/ B = 1.69</t>
  </si>
  <si>
    <t>ROE (actulal 2023) = 9.40% / g = 3.15/ P/ B = 1.69</t>
  </si>
  <si>
    <t>ROE (2017-23 average) = 9.59% / g = 3.15 / P/ B = 1.69</t>
  </si>
  <si>
    <t>Hydro One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</si>
</sst>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/>
    <xf numFmtId="0" fontId="1" fillId="0" borderId="0" xfId="0" applyFont="1"/>
    <xf numFmtId="0" fontId="4" fillId="0" borderId="0" xfId="0" applyFont="1"/>
    <xf numFmtId="2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Fortis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Sheet1!$B$3:$I$3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Sheet1!$B$4:$I$4</c:f>
              <c:numCache>
                <c:formatCode>General</c:formatCode>
                <c:ptCount val="8"/>
                <c:pt idx="0">
                  <c:v>1.47</c:v>
                </c:pt>
                <c:pt idx="1">
                  <c:v>1.43</c:v>
                </c:pt>
                <c:pt idx="2">
                  <c:v>1.35</c:v>
                </c:pt>
                <c:pt idx="3">
                  <c:v>1.5</c:v>
                </c:pt>
                <c:pt idx="4">
                  <c:v>1.38</c:v>
                </c:pt>
                <c:pt idx="5">
                  <c:v>1.65</c:v>
                </c:pt>
                <c:pt idx="6">
                  <c:v>1.33</c:v>
                </c:pt>
                <c:pt idx="7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9-4FFA-98CE-C1152F7E8EB2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Emera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Sheet1!$B$3:$I$3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Sheet1!$B$5:$I$5</c:f>
              <c:numCache>
                <c:formatCode>General</c:formatCode>
                <c:ptCount val="8"/>
                <c:pt idx="0">
                  <c:v>1.68</c:v>
                </c:pt>
                <c:pt idx="1">
                  <c:v>1.72</c:v>
                </c:pt>
                <c:pt idx="2">
                  <c:v>1.52</c:v>
                </c:pt>
                <c:pt idx="3">
                  <c:v>1.83</c:v>
                </c:pt>
                <c:pt idx="4">
                  <c:v>1.63</c:v>
                </c:pt>
                <c:pt idx="5">
                  <c:v>1.96</c:v>
                </c:pt>
                <c:pt idx="6">
                  <c:v>1.43</c:v>
                </c:pt>
                <c:pt idx="7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9-4FFA-98CE-C1152F7E8EB2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Algonquin 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Sheet1!$B$3:$I$3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Sheet1!$B$6:$I$6</c:f>
              <c:numCache>
                <c:formatCode>General</c:formatCode>
                <c:ptCount val="8"/>
                <c:pt idx="0">
                  <c:v>1.94</c:v>
                </c:pt>
                <c:pt idx="1">
                  <c:v>2.08</c:v>
                </c:pt>
                <c:pt idx="2">
                  <c:v>1.74</c:v>
                </c:pt>
                <c:pt idx="3">
                  <c:v>2.14</c:v>
                </c:pt>
                <c:pt idx="4">
                  <c:v>2.0499999999999998</c:v>
                </c:pt>
                <c:pt idx="5">
                  <c:v>1.82</c:v>
                </c:pt>
                <c:pt idx="6">
                  <c:v>0.85</c:v>
                </c:pt>
                <c:pt idx="7">
                  <c:v>0.89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C99-4FFA-98CE-C1152F7E8EB2}"/>
            </c:ext>
          </c:extLst>
        </c:ser>
        <c:ser>
          <c:idx val="4"/>
          <c:order val="3"/>
          <c:tx>
            <c:strRef>
              <c:f>Sheet1!$A$7</c:f>
              <c:strCache>
                <c:ptCount val="1"/>
                <c:pt idx="0">
                  <c:v>Cdn Util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Sheet1!$B$3:$I$3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Sheet1!$B$7:$I$7</c:f>
              <c:numCache>
                <c:formatCode>General</c:formatCode>
                <c:ptCount val="8"/>
                <c:pt idx="0">
                  <c:v>2.0699999999999998</c:v>
                </c:pt>
                <c:pt idx="1">
                  <c:v>2.09</c:v>
                </c:pt>
                <c:pt idx="2">
                  <c:v>1.79</c:v>
                </c:pt>
                <c:pt idx="3">
                  <c:v>2.06</c:v>
                </c:pt>
                <c:pt idx="4">
                  <c:v>1.65</c:v>
                </c:pt>
                <c:pt idx="5">
                  <c:v>1.96</c:v>
                </c:pt>
                <c:pt idx="6">
                  <c:v>1.89</c:v>
                </c:pt>
                <c:pt idx="7">
                  <c:v>1.66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AC99-4FFA-98CE-C1152F7E8EB2}"/>
            </c:ext>
          </c:extLst>
        </c:ser>
        <c:ser>
          <c:idx val="5"/>
          <c:order val="4"/>
          <c:tx>
            <c:strRef>
              <c:f>Sheet1!$A$8</c:f>
              <c:strCache>
                <c:ptCount val="1"/>
                <c:pt idx="0">
                  <c:v>Hydro One Ltd.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Sheet1!$B$3:$I$3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Sheet1!$B$8:$I$8</c:f>
              <c:numCache>
                <c:formatCode>General</c:formatCode>
                <c:ptCount val="8"/>
                <c:pt idx="0">
                  <c:v>1.46</c:v>
                </c:pt>
                <c:pt idx="1">
                  <c:v>1.37</c:v>
                </c:pt>
                <c:pt idx="2">
                  <c:v>1.21</c:v>
                </c:pt>
                <c:pt idx="3">
                  <c:v>1.61</c:v>
                </c:pt>
                <c:pt idx="4">
                  <c:v>1.63</c:v>
                </c:pt>
                <c:pt idx="5">
                  <c:v>1.81</c:v>
                </c:pt>
                <c:pt idx="6">
                  <c:v>1.92</c:v>
                </c:pt>
                <c:pt idx="7">
                  <c:v>2.04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C99-4FFA-98CE-C1152F7E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276864"/>
        <c:axId val="1006265440"/>
        <c:extLst/>
      </c:barChart>
      <c:catAx>
        <c:axId val="100627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265440"/>
        <c:crosses val="autoZero"/>
        <c:auto val="1"/>
        <c:lblAlgn val="ctr"/>
        <c:lblOffset val="100"/>
        <c:noMultiLvlLbl val="0"/>
      </c:catAx>
      <c:valAx>
        <c:axId val="100626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27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Sheet1!$A$34</c:f>
              <c:strCache>
                <c:ptCount val="1"/>
                <c:pt idx="0">
                  <c:v>ALLETE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Sheet1!$B$34:$I$34</c:f>
              <c:numCache>
                <c:formatCode>General</c:formatCode>
                <c:ptCount val="8"/>
                <c:pt idx="0">
                  <c:v>1.7</c:v>
                </c:pt>
                <c:pt idx="1">
                  <c:v>1.86</c:v>
                </c:pt>
                <c:pt idx="2">
                  <c:v>1.86</c:v>
                </c:pt>
                <c:pt idx="3">
                  <c:v>1.9</c:v>
                </c:pt>
                <c:pt idx="4">
                  <c:v>1.41</c:v>
                </c:pt>
                <c:pt idx="5">
                  <c:v>1.51</c:v>
                </c:pt>
                <c:pt idx="6">
                  <c:v>1.37</c:v>
                </c:pt>
                <c:pt idx="7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E-4805-9E96-317EB82411EF}"/>
            </c:ext>
          </c:extLst>
        </c:ser>
        <c:ser>
          <c:idx val="1"/>
          <c:order val="1"/>
          <c:tx>
            <c:strRef>
              <c:f>Sheet1!$A$35</c:f>
              <c:strCache>
                <c:ptCount val="1"/>
                <c:pt idx="0">
                  <c:v>ALLIANT ENERGY CORP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Sheet1!$B$35:$I$35</c:f>
              <c:numCache>
                <c:formatCode>General</c:formatCode>
                <c:ptCount val="8"/>
                <c:pt idx="0">
                  <c:v>2.2400000000000002</c:v>
                </c:pt>
                <c:pt idx="1">
                  <c:v>2.37</c:v>
                </c:pt>
                <c:pt idx="2">
                  <c:v>2.1800000000000002</c:v>
                </c:pt>
                <c:pt idx="3">
                  <c:v>2.7</c:v>
                </c:pt>
                <c:pt idx="4">
                  <c:v>2.2599999999999998</c:v>
                </c:pt>
                <c:pt idx="5">
                  <c:v>2.57</c:v>
                </c:pt>
                <c:pt idx="6">
                  <c:v>2.21</c:v>
                </c:pt>
                <c:pt idx="7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E-4805-9E96-317EB82411EF}"/>
            </c:ext>
          </c:extLst>
        </c:ser>
        <c:ser>
          <c:idx val="2"/>
          <c:order val="2"/>
          <c:tx>
            <c:strRef>
              <c:f>Sheet1!$A$36</c:f>
              <c:strCache>
                <c:ptCount val="1"/>
                <c:pt idx="0">
                  <c:v>AMEREN CORP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Sheet1!$B$36:$I$36</c:f>
              <c:numCache>
                <c:formatCode>General</c:formatCode>
                <c:ptCount val="8"/>
                <c:pt idx="0">
                  <c:v>1.77</c:v>
                </c:pt>
                <c:pt idx="1">
                  <c:v>1.95</c:v>
                </c:pt>
                <c:pt idx="2">
                  <c:v>2.08</c:v>
                </c:pt>
                <c:pt idx="3">
                  <c:v>2.35</c:v>
                </c:pt>
                <c:pt idx="4">
                  <c:v>2.33</c:v>
                </c:pt>
                <c:pt idx="5">
                  <c:v>2.37</c:v>
                </c:pt>
                <c:pt idx="6">
                  <c:v>2.25</c:v>
                </c:pt>
                <c:pt idx="7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E-4805-9E96-317EB82411EF}"/>
            </c:ext>
          </c:extLst>
        </c:ser>
        <c:ser>
          <c:idx val="3"/>
          <c:order val="3"/>
          <c:tx>
            <c:strRef>
              <c:f>Sheet1!$A$37</c:f>
              <c:strCache>
                <c:ptCount val="1"/>
                <c:pt idx="0">
                  <c:v>AMERICAN ELECTRIC POWER 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Sheet1!$B$37:$I$37</c:f>
              <c:numCache>
                <c:formatCode>General</c:formatCode>
                <c:ptCount val="8"/>
                <c:pt idx="0">
                  <c:v>1.79</c:v>
                </c:pt>
                <c:pt idx="1">
                  <c:v>2</c:v>
                </c:pt>
                <c:pt idx="2">
                  <c:v>1.94</c:v>
                </c:pt>
                <c:pt idx="3">
                  <c:v>2.37</c:v>
                </c:pt>
                <c:pt idx="4">
                  <c:v>2.0299999999999998</c:v>
                </c:pt>
                <c:pt idx="5">
                  <c:v>2.0099999999999998</c:v>
                </c:pt>
                <c:pt idx="6">
                  <c:v>2.0099999999999998</c:v>
                </c:pt>
                <c:pt idx="7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E-4805-9E96-317EB82411EF}"/>
            </c:ext>
          </c:extLst>
        </c:ser>
        <c:ser>
          <c:idx val="4"/>
          <c:order val="4"/>
          <c:tx>
            <c:strRef>
              <c:f>Sheet1!$A$38</c:f>
              <c:strCache>
                <c:ptCount val="1"/>
                <c:pt idx="0">
                  <c:v>ATMOS ENERGY CORP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Sheet1!$B$38:$I$38</c:f>
              <c:numCache>
                <c:formatCode>General</c:formatCode>
                <c:ptCount val="8"/>
                <c:pt idx="0">
                  <c:v>2.25</c:v>
                </c:pt>
                <c:pt idx="1">
                  <c:v>2.44</c:v>
                </c:pt>
                <c:pt idx="2">
                  <c:v>2.27</c:v>
                </c:pt>
                <c:pt idx="3">
                  <c:v>2.38</c:v>
                </c:pt>
                <c:pt idx="4">
                  <c:v>1.8</c:v>
                </c:pt>
                <c:pt idx="5">
                  <c:v>1.79</c:v>
                </c:pt>
                <c:pt idx="6">
                  <c:v>1.68</c:v>
                </c:pt>
                <c:pt idx="7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E-4805-9E96-317EB82411EF}"/>
            </c:ext>
          </c:extLst>
        </c:ser>
        <c:ser>
          <c:idx val="5"/>
          <c:order val="5"/>
          <c:tx>
            <c:strRef>
              <c:f>Sheet1!$A$39</c:f>
              <c:strCache>
                <c:ptCount val="1"/>
                <c:pt idx="0">
                  <c:v>Black Hills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Sheet1!$B$39:$I$39</c:f>
              <c:numCache>
                <c:formatCode>General</c:formatCode>
                <c:ptCount val="8"/>
                <c:pt idx="0">
                  <c:v>2.04</c:v>
                </c:pt>
                <c:pt idx="1">
                  <c:v>1.91</c:v>
                </c:pt>
                <c:pt idx="2">
                  <c:v>2.08</c:v>
                </c:pt>
                <c:pt idx="3">
                  <c:v>2.0699999999999998</c:v>
                </c:pt>
                <c:pt idx="4">
                  <c:v>1.53</c:v>
                </c:pt>
                <c:pt idx="5">
                  <c:v>1.69</c:v>
                </c:pt>
                <c:pt idx="6">
                  <c:v>1.59</c:v>
                </c:pt>
                <c:pt idx="7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E-4805-9E96-317EB82411EF}"/>
            </c:ext>
          </c:extLst>
        </c:ser>
        <c:ser>
          <c:idx val="6"/>
          <c:order val="6"/>
          <c:tx>
            <c:strRef>
              <c:f>Sheet1!$A$40</c:f>
              <c:strCache>
                <c:ptCount val="1"/>
                <c:pt idx="0">
                  <c:v>CENTERPOINT ENERGY INC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Sheet1!$B$40:$I$40</c:f>
              <c:numCache>
                <c:formatCode>General</c:formatCode>
                <c:ptCount val="8"/>
                <c:pt idx="0">
                  <c:v>3.06</c:v>
                </c:pt>
                <c:pt idx="1">
                  <c:v>3.38</c:v>
                </c:pt>
                <c:pt idx="2">
                  <c:v>3</c:v>
                </c:pt>
                <c:pt idx="3">
                  <c:v>2.0699999999999998</c:v>
                </c:pt>
                <c:pt idx="4">
                  <c:v>2.0099999999999998</c:v>
                </c:pt>
                <c:pt idx="5">
                  <c:v>2.17</c:v>
                </c:pt>
                <c:pt idx="6">
                  <c:v>2.0499999999999998</c:v>
                </c:pt>
                <c:pt idx="7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CE-4805-9E96-317EB82411EF}"/>
            </c:ext>
          </c:extLst>
        </c:ser>
        <c:ser>
          <c:idx val="7"/>
          <c:order val="7"/>
          <c:tx>
            <c:strRef>
              <c:f>Sheet1!$A$41</c:f>
              <c:strCache>
                <c:ptCount val="1"/>
                <c:pt idx="0">
                  <c:v>CMS ENERGY CORP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Sheet1!$B$41:$I$41</c:f>
              <c:numCache>
                <c:formatCode>General</c:formatCode>
                <c:ptCount val="8"/>
                <c:pt idx="0">
                  <c:v>2.73</c:v>
                </c:pt>
                <c:pt idx="1">
                  <c:v>2.94</c:v>
                </c:pt>
                <c:pt idx="2">
                  <c:v>2.96</c:v>
                </c:pt>
                <c:pt idx="3">
                  <c:v>3.6</c:v>
                </c:pt>
                <c:pt idx="4">
                  <c:v>3.31</c:v>
                </c:pt>
                <c:pt idx="5">
                  <c:v>3.21</c:v>
                </c:pt>
                <c:pt idx="6">
                  <c:v>2.75</c:v>
                </c:pt>
                <c:pt idx="7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CE-4805-9E96-317EB82411EF}"/>
            </c:ext>
          </c:extLst>
        </c:ser>
        <c:ser>
          <c:idx val="8"/>
          <c:order val="8"/>
          <c:tx>
            <c:strRef>
              <c:f>Sheet1!$A$42</c:f>
              <c:strCache>
                <c:ptCount val="1"/>
                <c:pt idx="0">
                  <c:v>DOMINION Energy Inc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Sheet1!$B$42:$I$42</c:f>
              <c:numCache>
                <c:formatCode>General</c:formatCode>
                <c:ptCount val="8"/>
                <c:pt idx="0">
                  <c:v>3.22</c:v>
                </c:pt>
                <c:pt idx="1">
                  <c:v>3.21</c:v>
                </c:pt>
                <c:pt idx="2">
                  <c:v>2.63</c:v>
                </c:pt>
                <c:pt idx="3">
                  <c:v>2.5099999999999998</c:v>
                </c:pt>
                <c:pt idx="4">
                  <c:v>2.5299999999999998</c:v>
                </c:pt>
                <c:pt idx="5">
                  <c:v>2.6</c:v>
                </c:pt>
                <c:pt idx="6">
                  <c:v>1.91</c:v>
                </c:pt>
                <c:pt idx="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CE-4805-9E96-317EB82411EF}"/>
            </c:ext>
          </c:extLst>
        </c:ser>
        <c:ser>
          <c:idx val="9"/>
          <c:order val="9"/>
          <c:tx>
            <c:strRef>
              <c:f>Sheet1!$A$43</c:f>
              <c:strCache>
                <c:ptCount val="1"/>
                <c:pt idx="0">
                  <c:v>Duke Energy Corporation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Sheet1!$B$43:$I$43</c:f>
              <c:numCache>
                <c:formatCode>General</c:formatCode>
                <c:ptCount val="8"/>
                <c:pt idx="0">
                  <c:v>1.34</c:v>
                </c:pt>
                <c:pt idx="1">
                  <c:v>1.41</c:v>
                </c:pt>
                <c:pt idx="2">
                  <c:v>1.46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1.64</c:v>
                </c:pt>
                <c:pt idx="7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CE-4805-9E96-317EB82411EF}"/>
            </c:ext>
          </c:extLst>
        </c:ser>
        <c:ser>
          <c:idx val="10"/>
          <c:order val="10"/>
          <c:tx>
            <c:strRef>
              <c:f>Sheet1!$A$44</c:f>
              <c:strCache>
                <c:ptCount val="1"/>
                <c:pt idx="0">
                  <c:v>DTE ENERGY 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Sheet1!$B$44:$I$44</c:f>
              <c:numCache>
                <c:formatCode>General</c:formatCode>
                <c:ptCount val="8"/>
                <c:pt idx="0">
                  <c:v>1.94</c:v>
                </c:pt>
                <c:pt idx="1">
                  <c:v>2.09</c:v>
                </c:pt>
                <c:pt idx="2">
                  <c:v>1.97</c:v>
                </c:pt>
                <c:pt idx="3">
                  <c:v>2.3199999999999998</c:v>
                </c:pt>
                <c:pt idx="4">
                  <c:v>1.91</c:v>
                </c:pt>
                <c:pt idx="5">
                  <c:v>2.7</c:v>
                </c:pt>
                <c:pt idx="6">
                  <c:v>2.54</c:v>
                </c:pt>
                <c:pt idx="7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E-4805-9E96-317EB82411EF}"/>
            </c:ext>
          </c:extLst>
        </c:ser>
        <c:ser>
          <c:idx val="11"/>
          <c:order val="11"/>
          <c:tx>
            <c:strRef>
              <c:f>Sheet1!$A$45</c:f>
              <c:strCache>
                <c:ptCount val="1"/>
                <c:pt idx="0">
                  <c:v>ENTERGY CORP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Sheet1!$B$45:$I$45</c:f>
              <c:numCache>
                <c:formatCode>0.00</c:formatCode>
                <c:ptCount val="8"/>
                <c:pt idx="0">
                  <c:v>1.31</c:v>
                </c:pt>
                <c:pt idx="1">
                  <c:v>1.68</c:v>
                </c:pt>
                <c:pt idx="2">
                  <c:v>1.85</c:v>
                </c:pt>
                <c:pt idx="3">
                  <c:v>2.38</c:v>
                </c:pt>
                <c:pt idx="4">
                  <c:v>1.86</c:v>
                </c:pt>
                <c:pt idx="5">
                  <c:v>2.0099999999999998</c:v>
                </c:pt>
                <c:pt idx="6">
                  <c:v>1.89</c:v>
                </c:pt>
                <c:pt idx="7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CE-4805-9E96-317EB82411EF}"/>
            </c:ext>
          </c:extLst>
        </c:ser>
        <c:ser>
          <c:idx val="12"/>
          <c:order val="12"/>
          <c:tx>
            <c:strRef>
              <c:f>Sheet1!$A$46</c:f>
              <c:strCache>
                <c:ptCount val="1"/>
                <c:pt idx="0">
                  <c:v>Evergy Inc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Sheet1!$B$46:$I$46</c:f>
              <c:numCache>
                <c:formatCode>0.00</c:formatCode>
                <c:ptCount val="8"/>
                <c:pt idx="0">
                  <c:v>2.1</c:v>
                </c:pt>
                <c:pt idx="1">
                  <c:v>1.91</c:v>
                </c:pt>
                <c:pt idx="2">
                  <c:v>1.36</c:v>
                </c:pt>
                <c:pt idx="3">
                  <c:v>1.71</c:v>
                </c:pt>
                <c:pt idx="4">
                  <c:v>1.43</c:v>
                </c:pt>
                <c:pt idx="5">
                  <c:v>1.69</c:v>
                </c:pt>
                <c:pt idx="6">
                  <c:v>1.5</c:v>
                </c:pt>
                <c:pt idx="7">
                  <c:v>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CE-4805-9E96-317EB82411EF}"/>
            </c:ext>
          </c:extLst>
        </c:ser>
        <c:ser>
          <c:idx val="13"/>
          <c:order val="13"/>
          <c:tx>
            <c:strRef>
              <c:f>Sheet1!$A$47</c:f>
              <c:strCache>
                <c:ptCount val="1"/>
                <c:pt idx="0">
                  <c:v>Eversource Energy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Sheet1!$B$47:$I$47</c:f>
              <c:numCache>
                <c:formatCode>0.00</c:formatCode>
                <c:ptCount val="8"/>
                <c:pt idx="0">
                  <c:v>1.65</c:v>
                </c:pt>
                <c:pt idx="1">
                  <c:v>1.82</c:v>
                </c:pt>
                <c:pt idx="2">
                  <c:v>1.81</c:v>
                </c:pt>
                <c:pt idx="3">
                  <c:v>2.3199999999999998</c:v>
                </c:pt>
                <c:pt idx="4">
                  <c:v>2.12</c:v>
                </c:pt>
                <c:pt idx="5">
                  <c:v>2.17</c:v>
                </c:pt>
                <c:pt idx="6">
                  <c:v>1.91</c:v>
                </c:pt>
                <c:pt idx="7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CE-4805-9E96-317EB82411EF}"/>
            </c:ext>
          </c:extLst>
        </c:ser>
        <c:ser>
          <c:idx val="14"/>
          <c:order val="14"/>
          <c:tx>
            <c:strRef>
              <c:f>Sheet1!$A$48</c:f>
              <c:strCache>
                <c:ptCount val="1"/>
                <c:pt idx="0">
                  <c:v>MGE ENERGY INC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Sheet1!$B$48:$I$48</c:f>
              <c:numCache>
                <c:formatCode>0.00</c:formatCode>
                <c:ptCount val="8"/>
                <c:pt idx="0">
                  <c:v>3.14</c:v>
                </c:pt>
                <c:pt idx="1">
                  <c:v>2.9</c:v>
                </c:pt>
                <c:pt idx="2">
                  <c:v>2.56</c:v>
                </c:pt>
                <c:pt idx="3">
                  <c:v>3.21</c:v>
                </c:pt>
                <c:pt idx="4">
                  <c:v>2.6</c:v>
                </c:pt>
                <c:pt idx="5">
                  <c:v>2.89</c:v>
                </c:pt>
                <c:pt idx="6">
                  <c:v>2.37</c:v>
                </c:pt>
                <c:pt idx="7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CE-4805-9E96-317EB82411EF}"/>
            </c:ext>
          </c:extLst>
        </c:ser>
        <c:ser>
          <c:idx val="15"/>
          <c:order val="15"/>
          <c:tx>
            <c:strRef>
              <c:f>Sheet1!$A$49</c:f>
              <c:strCache>
                <c:ptCount val="1"/>
                <c:pt idx="0">
                  <c:v>NEW JERSEY RESOURCES CORP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Sheet1!$B$49:$I$49</c:f>
              <c:numCache>
                <c:formatCode>0.00</c:formatCode>
                <c:ptCount val="8"/>
                <c:pt idx="0">
                  <c:v>2.62</c:v>
                </c:pt>
                <c:pt idx="1">
                  <c:v>2.84</c:v>
                </c:pt>
                <c:pt idx="2">
                  <c:v>2.85</c:v>
                </c:pt>
                <c:pt idx="3">
                  <c:v>2.74</c:v>
                </c:pt>
                <c:pt idx="4">
                  <c:v>2.08</c:v>
                </c:pt>
                <c:pt idx="5">
                  <c:v>2.42</c:v>
                </c:pt>
                <c:pt idx="6">
                  <c:v>2.63</c:v>
                </c:pt>
                <c:pt idx="7">
                  <c:v>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FCE-4805-9E96-317EB82411EF}"/>
            </c:ext>
          </c:extLst>
        </c:ser>
        <c:ser>
          <c:idx val="16"/>
          <c:order val="16"/>
          <c:tx>
            <c:strRef>
              <c:f>Sheet1!$A$50</c:f>
              <c:strCache>
                <c:ptCount val="1"/>
                <c:pt idx="0">
                  <c:v>NiSource Inc.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Sheet1!$B$50:$I$50</c:f>
              <c:numCache>
                <c:formatCode>0.00</c:formatCode>
                <c:ptCount val="8"/>
                <c:pt idx="0">
                  <c:v>1.88</c:v>
                </c:pt>
                <c:pt idx="1">
                  <c:v>1.98</c:v>
                </c:pt>
                <c:pt idx="2">
                  <c:v>2.02</c:v>
                </c:pt>
                <c:pt idx="3">
                  <c:v>2.14</c:v>
                </c:pt>
                <c:pt idx="4">
                  <c:v>1.98</c:v>
                </c:pt>
                <c:pt idx="5">
                  <c:v>2.34</c:v>
                </c:pt>
                <c:pt idx="6">
                  <c:v>1.97</c:v>
                </c:pt>
                <c:pt idx="7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CE-4805-9E96-317EB82411EF}"/>
            </c:ext>
          </c:extLst>
        </c:ser>
        <c:ser>
          <c:idx val="17"/>
          <c:order val="17"/>
          <c:tx>
            <c:strRef>
              <c:f>Sheet1!$A$51</c:f>
              <c:strCache>
                <c:ptCount val="1"/>
                <c:pt idx="0">
                  <c:v>Northwest Natural Holding Company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Sheet1!$B$51:$I$51</c:f>
              <c:numCache>
                <c:formatCode>0.00</c:formatCode>
                <c:ptCount val="8"/>
                <c:pt idx="0">
                  <c:v>2.2000000000000002</c:v>
                </c:pt>
                <c:pt idx="1">
                  <c:v>2.02</c:v>
                </c:pt>
                <c:pt idx="2">
                  <c:v>2.37</c:v>
                </c:pt>
                <c:pt idx="3">
                  <c:v>2.66</c:v>
                </c:pt>
                <c:pt idx="4">
                  <c:v>1.65</c:v>
                </c:pt>
                <c:pt idx="5">
                  <c:v>1.7</c:v>
                </c:pt>
                <c:pt idx="6">
                  <c:v>1.49</c:v>
                </c:pt>
                <c:pt idx="7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FCE-4805-9E96-317EB82411EF}"/>
            </c:ext>
          </c:extLst>
        </c:ser>
        <c:ser>
          <c:idx val="18"/>
          <c:order val="18"/>
          <c:tx>
            <c:strRef>
              <c:f>Sheet1!$A$52</c:f>
              <c:strCache>
                <c:ptCount val="1"/>
                <c:pt idx="0">
                  <c:v>NORTHWESTERN CORP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Sheet1!$B$52:$I$52</c:f>
              <c:numCache>
                <c:formatCode>0.00</c:formatCode>
                <c:ptCount val="8"/>
                <c:pt idx="0">
                  <c:v>1.67</c:v>
                </c:pt>
                <c:pt idx="1">
                  <c:v>1.71</c:v>
                </c:pt>
                <c:pt idx="2">
                  <c:v>1.57</c:v>
                </c:pt>
                <c:pt idx="3">
                  <c:v>1.8</c:v>
                </c:pt>
                <c:pt idx="4">
                  <c:v>1.44</c:v>
                </c:pt>
                <c:pt idx="5">
                  <c:v>1.34</c:v>
                </c:pt>
                <c:pt idx="6">
                  <c:v>1.35</c:v>
                </c:pt>
                <c:pt idx="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CE-4805-9E96-317EB82411EF}"/>
            </c:ext>
          </c:extLst>
        </c:ser>
        <c:ser>
          <c:idx val="19"/>
          <c:order val="19"/>
          <c:tx>
            <c:strRef>
              <c:f>Sheet1!$A$53</c:f>
              <c:strCache>
                <c:ptCount val="1"/>
                <c:pt idx="0">
                  <c:v>OGE ENERGY CORP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Sheet1!$B$53:$I$53</c:f>
              <c:numCache>
                <c:formatCode>0.00</c:formatCode>
                <c:ptCount val="8"/>
                <c:pt idx="0">
                  <c:v>1.94</c:v>
                </c:pt>
                <c:pt idx="1">
                  <c:v>1.82</c:v>
                </c:pt>
                <c:pt idx="2">
                  <c:v>1.94</c:v>
                </c:pt>
                <c:pt idx="3">
                  <c:v>2.13</c:v>
                </c:pt>
                <c:pt idx="4">
                  <c:v>1.74</c:v>
                </c:pt>
                <c:pt idx="5">
                  <c:v>2.0099999999999998</c:v>
                </c:pt>
                <c:pt idx="6">
                  <c:v>1.78</c:v>
                </c:pt>
                <c:pt idx="7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FCE-4805-9E96-317EB82411EF}"/>
            </c:ext>
          </c:extLst>
        </c:ser>
        <c:ser>
          <c:idx val="20"/>
          <c:order val="20"/>
          <c:tx>
            <c:strRef>
              <c:f>Sheet1!$A$54</c:f>
              <c:strCache>
                <c:ptCount val="1"/>
                <c:pt idx="0">
                  <c:v>ONE Gas Inc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Sheet1!$B$54:$I$54</c:f>
              <c:numCache>
                <c:formatCode>0.00</c:formatCode>
                <c:ptCount val="8"/>
                <c:pt idx="0">
                  <c:v>1.8</c:v>
                </c:pt>
                <c:pt idx="1">
                  <c:v>1.98</c:v>
                </c:pt>
                <c:pt idx="2">
                  <c:v>2.0699999999999998</c:v>
                </c:pt>
                <c:pt idx="3">
                  <c:v>2.35</c:v>
                </c:pt>
                <c:pt idx="4">
                  <c:v>1.86</c:v>
                </c:pt>
                <c:pt idx="5">
                  <c:v>1.8</c:v>
                </c:pt>
                <c:pt idx="6">
                  <c:v>1.68</c:v>
                </c:pt>
                <c:pt idx="7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FCE-4805-9E96-317EB82411EF}"/>
            </c:ext>
          </c:extLst>
        </c:ser>
        <c:ser>
          <c:idx val="21"/>
          <c:order val="21"/>
          <c:tx>
            <c:strRef>
              <c:f>Sheet1!$A$55</c:f>
              <c:strCache>
                <c:ptCount val="1"/>
                <c:pt idx="0">
                  <c:v>PORTLAND GENERAL ELECTRIC CO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Sheet1!$B$55:$I$55</c:f>
              <c:numCache>
                <c:formatCode>0.00</c:formatCode>
                <c:ptCount val="8"/>
                <c:pt idx="0">
                  <c:v>1.67</c:v>
                </c:pt>
                <c:pt idx="1">
                  <c:v>1.69</c:v>
                </c:pt>
                <c:pt idx="2">
                  <c:v>1.65</c:v>
                </c:pt>
                <c:pt idx="3">
                  <c:v>1.95</c:v>
                </c:pt>
                <c:pt idx="4">
                  <c:v>1.48</c:v>
                </c:pt>
                <c:pt idx="5">
                  <c:v>1.77</c:v>
                </c:pt>
                <c:pt idx="6">
                  <c:v>1.58</c:v>
                </c:pt>
                <c:pt idx="7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FCE-4805-9E96-317EB82411EF}"/>
            </c:ext>
          </c:extLst>
        </c:ser>
        <c:ser>
          <c:idx val="22"/>
          <c:order val="22"/>
          <c:tx>
            <c:strRef>
              <c:f>Sheet1!$A$56</c:f>
              <c:strCache>
                <c:ptCount val="1"/>
                <c:pt idx="0">
                  <c:v>Sempra Energy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Sheet1!$B$56:$I$56</c:f>
              <c:numCache>
                <c:formatCode>0.00</c:formatCode>
                <c:ptCount val="8"/>
                <c:pt idx="0">
                  <c:v>2.04</c:v>
                </c:pt>
                <c:pt idx="1">
                  <c:v>2.02</c:v>
                </c:pt>
                <c:pt idx="2">
                  <c:v>2.06</c:v>
                </c:pt>
                <c:pt idx="3">
                  <c:v>2.7</c:v>
                </c:pt>
                <c:pt idx="4">
                  <c:v>1.83</c:v>
                </c:pt>
                <c:pt idx="5">
                  <c:v>1.71</c:v>
                </c:pt>
                <c:pt idx="6">
                  <c:v>1.86</c:v>
                </c:pt>
                <c:pt idx="7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CE-4805-9E96-317EB82411EF}"/>
            </c:ext>
          </c:extLst>
        </c:ser>
        <c:ser>
          <c:idx val="23"/>
          <c:order val="23"/>
          <c:tx>
            <c:strRef>
              <c:f>Sheet1!$A$57</c:f>
              <c:strCache>
                <c:ptCount val="1"/>
                <c:pt idx="0">
                  <c:v>Spire Inc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Sheet1!$B$57:$I$57</c:f>
              <c:numCache>
                <c:formatCode>0.00</c:formatCode>
                <c:ptCount val="8"/>
                <c:pt idx="0">
                  <c:v>1.67</c:v>
                </c:pt>
                <c:pt idx="1">
                  <c:v>1.82</c:v>
                </c:pt>
                <c:pt idx="2">
                  <c:v>1.67</c:v>
                </c:pt>
                <c:pt idx="3">
                  <c:v>1.85</c:v>
                </c:pt>
                <c:pt idx="4">
                  <c:v>1.45</c:v>
                </c:pt>
                <c:pt idx="5">
                  <c:v>1.4</c:v>
                </c:pt>
                <c:pt idx="6">
                  <c:v>1.4</c:v>
                </c:pt>
                <c:pt idx="7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FCE-4805-9E96-317EB82411EF}"/>
            </c:ext>
          </c:extLst>
        </c:ser>
        <c:ser>
          <c:idx val="24"/>
          <c:order val="24"/>
          <c:tx>
            <c:strRef>
              <c:f>Sheet1!$A$58</c:f>
              <c:strCache>
                <c:ptCount val="1"/>
                <c:pt idx="0">
                  <c:v>Southern Company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Sheet1!$B$58:$I$58</c:f>
              <c:numCache>
                <c:formatCode>0.00</c:formatCode>
                <c:ptCount val="8"/>
                <c:pt idx="0">
                  <c:v>1.98</c:v>
                </c:pt>
                <c:pt idx="1">
                  <c:v>2.0099999999999998</c:v>
                </c:pt>
                <c:pt idx="2">
                  <c:v>1.83</c:v>
                </c:pt>
                <c:pt idx="3">
                  <c:v>2.44</c:v>
                </c:pt>
                <c:pt idx="4">
                  <c:v>2.29</c:v>
                </c:pt>
                <c:pt idx="5">
                  <c:v>2.5299999999999998</c:v>
                </c:pt>
                <c:pt idx="6">
                  <c:v>2.4900000000000002</c:v>
                </c:pt>
                <c:pt idx="7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FCE-4805-9E96-317EB82411EF}"/>
            </c:ext>
          </c:extLst>
        </c:ser>
        <c:ser>
          <c:idx val="25"/>
          <c:order val="25"/>
          <c:tx>
            <c:strRef>
              <c:f>Sheet1!$A$59</c:f>
              <c:strCache>
                <c:ptCount val="1"/>
                <c:pt idx="0">
                  <c:v>Unitil Corporation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Sheet1!$B$59:$I$59</c:f>
              <c:numCache>
                <c:formatCode>0.00</c:formatCode>
                <c:ptCount val="8"/>
                <c:pt idx="0">
                  <c:v>2.2200000000000002</c:v>
                </c:pt>
                <c:pt idx="1">
                  <c:v>2.27</c:v>
                </c:pt>
                <c:pt idx="2">
                  <c:v>2.1800000000000002</c:v>
                </c:pt>
                <c:pt idx="3">
                  <c:v>2.5</c:v>
                </c:pt>
                <c:pt idx="4">
                  <c:v>1.75</c:v>
                </c:pt>
                <c:pt idx="5">
                  <c:v>1.67</c:v>
                </c:pt>
                <c:pt idx="6">
                  <c:v>1.8</c:v>
                </c:pt>
                <c:pt idx="7">
                  <c:v>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FCE-4805-9E96-317EB82411EF}"/>
            </c:ext>
          </c:extLst>
        </c:ser>
        <c:ser>
          <c:idx val="26"/>
          <c:order val="26"/>
          <c:tx>
            <c:strRef>
              <c:f>Sheet1!$A$60</c:f>
              <c:strCache>
                <c:ptCount val="1"/>
                <c:pt idx="0">
                  <c:v>XCEL ENERGY INC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Sheet1!$B$60:$I$60</c:f>
              <c:numCache>
                <c:formatCode>0.00</c:formatCode>
                <c:ptCount val="8"/>
                <c:pt idx="0">
                  <c:v>1.88</c:v>
                </c:pt>
                <c:pt idx="1">
                  <c:v>2.14</c:v>
                </c:pt>
                <c:pt idx="2">
                  <c:v>2.08</c:v>
                </c:pt>
                <c:pt idx="3">
                  <c:v>2.5299999999999998</c:v>
                </c:pt>
                <c:pt idx="4">
                  <c:v>2.6</c:v>
                </c:pt>
                <c:pt idx="5">
                  <c:v>2.4300000000000002</c:v>
                </c:pt>
                <c:pt idx="6">
                  <c:v>2.34</c:v>
                </c:pt>
                <c:pt idx="7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FCE-4805-9E96-317EB82411EF}"/>
            </c:ext>
          </c:extLst>
        </c:ser>
        <c:ser>
          <c:idx val="27"/>
          <c:order val="27"/>
          <c:tx>
            <c:strRef>
              <c:f>Sheet1!$A$61</c:f>
              <c:strCache>
                <c:ptCount val="1"/>
                <c:pt idx="0">
                  <c:v>WEC Energy Group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Sheet1!$B$33:$I$33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Sheet1!$B$61:$I$61</c:f>
              <c:numCache>
                <c:formatCode>0.00</c:formatCode>
                <c:ptCount val="8"/>
                <c:pt idx="0">
                  <c:v>2.0699999999999998</c:v>
                </c:pt>
                <c:pt idx="1">
                  <c:v>2.2799999999999998</c:v>
                </c:pt>
                <c:pt idx="2">
                  <c:v>2.2400000000000002</c:v>
                </c:pt>
                <c:pt idx="3">
                  <c:v>2.89</c:v>
                </c:pt>
                <c:pt idx="4">
                  <c:v>2.78</c:v>
                </c:pt>
                <c:pt idx="5">
                  <c:v>2.81</c:v>
                </c:pt>
                <c:pt idx="6">
                  <c:v>2.6</c:v>
                </c:pt>
                <c:pt idx="7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FCE-4805-9E96-317EB8241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279040"/>
        <c:axId val="1006269792"/>
      </c:barChart>
      <c:catAx>
        <c:axId val="10062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269792"/>
        <c:crosses val="autoZero"/>
        <c:auto val="1"/>
        <c:lblAlgn val="ctr"/>
        <c:lblOffset val="100"/>
        <c:noMultiLvlLbl val="0"/>
      </c:catAx>
      <c:valAx>
        <c:axId val="10062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27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571499</xdr:colOff>
      <xdr:row>2</xdr:row>
      <xdr:rowOff>131126</xdr:rowOff>
    </xdr:from>
    <xdr:to>
      <xdr:col>24</xdr:col>
      <xdr:colOff>339724</xdr:colOff>
      <xdr:row>21</xdr:row>
      <xdr:rowOff>135889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342900</xdr:colOff>
      <xdr:row>29</xdr:row>
      <xdr:rowOff>32385</xdr:rowOff>
    </xdr:from>
    <xdr:to>
      <xdr:col>27</xdr:col>
      <xdr:colOff>133350</xdr:colOff>
      <xdr:row>54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04D9DC-AAE1-456B-A7C2-94612671A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76"/>
  <sheetViews>
    <sheetView tabSelected="1" workbookViewId="0">
      <selection activeCell="A8" sqref="A8"/>
    </sheetView>
  </sheetViews>
  <sheetFormatPr defaultRowHeight="14.4"/>
  <cols>
    <col min="1" max="1" width="21.41796875" customWidth="1"/>
    <col min="2" max="2" width="7.26171875" customWidth="1"/>
    <col min="3" max="4" width="6" customWidth="1"/>
    <col min="5" max="5" width="6.68359375" customWidth="1"/>
    <col min="6" max="6" width="6.83984375" customWidth="1"/>
    <col min="7" max="7" width="6.41796875" customWidth="1"/>
    <col min="8" max="8" width="7" customWidth="1"/>
    <col min="9" max="9" width="9.15625" customWidth="1"/>
  </cols>
  <sheetData>
    <row r="3" spans="1:10">
      <c r="B3">
        <v>2016</v>
      </c>
      <c r="C3">
        <f t="shared" ref="C3" si="0">B3+1</f>
        <v>2017</v>
      </c>
      <c r="D3">
        <f t="shared" ref="D3" si="1">C3+1</f>
        <v>2018</v>
      </c>
      <c r="E3">
        <f t="shared" ref="E3" si="2">D3+1</f>
        <v>2019</v>
      </c>
      <c r="F3">
        <f t="shared" ref="F3" si="3">E3+1</f>
        <v>2020</v>
      </c>
      <c r="G3">
        <f t="shared" ref="G3" si="4">F3+1</f>
        <v>2021</v>
      </c>
      <c r="H3">
        <f t="shared" ref="H3:I3" si="5">G3+1</f>
        <v>2022</v>
      </c>
      <c r="I3">
        <f t="shared" si="5"/>
        <v>2023</v>
      </c>
    </row>
    <row r="4" spans="1:10">
      <c r="A4" t="s">
        <v>0</v>
      </c>
      <c r="B4" s="1">
        <v>1.47</v>
      </c>
      <c r="C4" s="1">
        <v>1.43</v>
      </c>
      <c r="D4" s="1">
        <v>1.35</v>
      </c>
      <c r="E4" s="1">
        <v>1.5</v>
      </c>
      <c r="F4" s="1">
        <v>1.38</v>
      </c>
      <c r="G4" s="1">
        <v>1.65</v>
      </c>
      <c r="H4" s="1">
        <v>1.33</v>
      </c>
      <c r="I4" s="1">
        <v>1.33</v>
      </c>
    </row>
    <row r="5" spans="1:10">
      <c r="A5" t="s">
        <v>1</v>
      </c>
      <c r="B5" s="1">
        <v>1.68</v>
      </c>
      <c r="C5" s="1">
        <v>1.72</v>
      </c>
      <c r="D5" s="1">
        <v>1.52</v>
      </c>
      <c r="E5" s="1">
        <v>1.83</v>
      </c>
      <c r="F5" s="1">
        <v>1.63</v>
      </c>
      <c r="G5" s="1">
        <v>1.96</v>
      </c>
      <c r="H5" s="1">
        <v>1.43</v>
      </c>
      <c r="I5" s="1">
        <v>1.33</v>
      </c>
    </row>
    <row r="6" spans="1:10">
      <c r="A6" t="s">
        <v>2</v>
      </c>
      <c r="B6" s="1">
        <v>1.94</v>
      </c>
      <c r="C6" s="1">
        <v>2.08</v>
      </c>
      <c r="D6" s="1">
        <v>1.74</v>
      </c>
      <c r="E6" s="1">
        <v>2.14</v>
      </c>
      <c r="F6" s="1">
        <v>2.0499999999999998</v>
      </c>
      <c r="G6" s="1">
        <v>1.82</v>
      </c>
      <c r="H6" s="1">
        <v>0.85</v>
      </c>
      <c r="I6" s="1">
        <v>0.89</v>
      </c>
    </row>
    <row r="7" spans="1:10">
      <c r="A7" t="s">
        <v>3</v>
      </c>
      <c r="B7" s="1">
        <v>2.0699999999999998</v>
      </c>
      <c r="C7" s="1">
        <v>2.09</v>
      </c>
      <c r="D7" s="1">
        <v>1.79</v>
      </c>
      <c r="E7" s="1">
        <v>2.06</v>
      </c>
      <c r="F7" s="1">
        <v>1.65</v>
      </c>
      <c r="G7" s="1">
        <v>1.96</v>
      </c>
      <c r="H7" s="1">
        <v>1.89</v>
      </c>
      <c r="I7" s="1">
        <v>1.66</v>
      </c>
    </row>
    <row r="8" spans="1:10">
      <c r="A8" s="9" t="s">
        <v>45</v>
      </c>
      <c r="B8" s="1">
        <v>1.46</v>
      </c>
      <c r="C8" s="1">
        <v>1.37</v>
      </c>
      <c r="D8" s="1">
        <v>1.21</v>
      </c>
      <c r="E8" s="1">
        <v>1.61</v>
      </c>
      <c r="F8" s="1">
        <v>1.63</v>
      </c>
      <c r="G8" s="1">
        <v>1.81</v>
      </c>
      <c r="H8" s="1">
        <v>1.92</v>
      </c>
      <c r="I8" s="1">
        <v>2.04</v>
      </c>
    </row>
    <row r="10" spans="1:10">
      <c r="B10" s="1"/>
      <c r="C10" s="1"/>
    </row>
    <row r="11" spans="1:10">
      <c r="A11" s="8" t="s">
        <v>8</v>
      </c>
      <c r="B11" s="8">
        <v>2016</v>
      </c>
      <c r="C11" s="8">
        <f t="shared" ref="C11" si="6">B11+1</f>
        <v>2017</v>
      </c>
      <c r="D11" s="8">
        <f t="shared" ref="D11" si="7">C11+1</f>
        <v>2018</v>
      </c>
      <c r="E11" s="8">
        <f t="shared" ref="E11" si="8">D11+1</f>
        <v>2019</v>
      </c>
      <c r="F11" s="8">
        <f t="shared" ref="F11" si="9">E11+1</f>
        <v>2020</v>
      </c>
      <c r="G11" s="8">
        <f t="shared" ref="G11" si="10">F11+1</f>
        <v>2021</v>
      </c>
      <c r="H11" s="8">
        <f t="shared" ref="H11:I11" si="11">G11+1</f>
        <v>2022</v>
      </c>
      <c r="I11" s="8">
        <f t="shared" si="11"/>
        <v>2023</v>
      </c>
      <c r="J11" s="8" t="s">
        <v>38</v>
      </c>
    </row>
    <row r="12" spans="1:10">
      <c r="A12" s="3" t="s">
        <v>4</v>
      </c>
      <c r="B12" s="2">
        <f t="shared" ref="B12:I12" si="12">AVERAGE(B4,B5,B6,B7,B8)</f>
        <v>1.7240000000000002</v>
      </c>
      <c r="C12" s="2">
        <f t="shared" si="12"/>
        <v>1.7380000000000002</v>
      </c>
      <c r="D12" s="2">
        <f t="shared" si="12"/>
        <v>1.522</v>
      </c>
      <c r="E12" s="2">
        <f t="shared" si="12"/>
        <v>1.8280000000000001</v>
      </c>
      <c r="F12" s="2">
        <f t="shared" si="12"/>
        <v>1.6679999999999999</v>
      </c>
      <c r="G12" s="2">
        <f t="shared" si="12"/>
        <v>1.8399999999999999</v>
      </c>
      <c r="H12" s="2">
        <f t="shared" si="12"/>
        <v>1.484</v>
      </c>
      <c r="I12" s="2">
        <f t="shared" si="12"/>
        <v>1.45</v>
      </c>
      <c r="J12" s="2">
        <f>AVERAGE(C12:I12)</f>
        <v>1.647142857142857</v>
      </c>
    </row>
    <row r="13" spans="1:10">
      <c r="A13" s="3" t="s">
        <v>5</v>
      </c>
      <c r="B13" s="2">
        <f t="shared" ref="B13:I13" si="13">MEDIAN(B4,B5,B6,B7,B8)</f>
        <v>1.68</v>
      </c>
      <c r="C13" s="2">
        <f t="shared" si="13"/>
        <v>1.72</v>
      </c>
      <c r="D13" s="2">
        <f t="shared" si="13"/>
        <v>1.52</v>
      </c>
      <c r="E13" s="2">
        <f t="shared" si="13"/>
        <v>1.83</v>
      </c>
      <c r="F13" s="2">
        <f t="shared" si="13"/>
        <v>1.63</v>
      </c>
      <c r="G13" s="2">
        <f t="shared" si="13"/>
        <v>1.82</v>
      </c>
      <c r="H13" s="2">
        <f t="shared" si="13"/>
        <v>1.43</v>
      </c>
      <c r="I13" s="2">
        <f t="shared" si="13"/>
        <v>1.33</v>
      </c>
      <c r="J13" s="2">
        <f>AVERAGE(C13:I13)</f>
        <v>1.6114285714285714</v>
      </c>
    </row>
    <row r="14" spans="1:10">
      <c r="A14" s="3" t="s">
        <v>6</v>
      </c>
      <c r="B14" s="2">
        <f t="shared" ref="B14:I14" si="14">MAX(B4,B5,B6,B7,B8)</f>
        <v>2.0699999999999998</v>
      </c>
      <c r="C14" s="2">
        <f t="shared" si="14"/>
        <v>2.09</v>
      </c>
      <c r="D14" s="2">
        <f t="shared" si="14"/>
        <v>1.79</v>
      </c>
      <c r="E14" s="2">
        <f t="shared" si="14"/>
        <v>2.14</v>
      </c>
      <c r="F14" s="2">
        <f t="shared" si="14"/>
        <v>2.0499999999999998</v>
      </c>
      <c r="G14" s="2">
        <f t="shared" si="14"/>
        <v>1.96</v>
      </c>
      <c r="H14" s="2">
        <f t="shared" si="14"/>
        <v>1.92</v>
      </c>
      <c r="I14" s="2">
        <f t="shared" si="14"/>
        <v>2.04</v>
      </c>
      <c r="J14" s="2">
        <f>AVERAGE(C14:I14)</f>
        <v>1.9985714285714289</v>
      </c>
    </row>
    <row r="15" spans="1:10">
      <c r="A15" s="3" t="s">
        <v>7</v>
      </c>
      <c r="B15" s="2">
        <f t="shared" ref="B15:I15" si="15">MIN(B4,B5,B6,B7,B8)</f>
        <v>1.46</v>
      </c>
      <c r="C15" s="2">
        <f t="shared" si="15"/>
        <v>1.37</v>
      </c>
      <c r="D15" s="2">
        <f t="shared" si="15"/>
        <v>1.21</v>
      </c>
      <c r="E15" s="2">
        <f t="shared" si="15"/>
        <v>1.5</v>
      </c>
      <c r="F15" s="2">
        <f t="shared" si="15"/>
        <v>1.38</v>
      </c>
      <c r="G15" s="2">
        <f t="shared" si="15"/>
        <v>1.65</v>
      </c>
      <c r="H15" s="2">
        <f t="shared" si="15"/>
        <v>0.85</v>
      </c>
      <c r="I15" s="2">
        <f t="shared" si="15"/>
        <v>0.89</v>
      </c>
      <c r="J15" s="2">
        <f>AVERAGE(C15:I15)</f>
        <v>1.2642857142857142</v>
      </c>
    </row>
    <row r="16" spans="1:10">
      <c r="A16" s="3"/>
      <c r="B16" s="2"/>
    </row>
    <row r="17" spans="1:6">
      <c r="A17" s="4"/>
      <c r="B17" s="5"/>
      <c r="C17" s="5"/>
      <c r="D17" s="5"/>
      <c r="E17" s="5"/>
      <c r="F17" s="6"/>
    </row>
    <row r="18" spans="1:6">
      <c r="A18" s="4"/>
      <c r="B18" s="5"/>
      <c r="C18" s="5"/>
      <c r="D18" s="5"/>
      <c r="E18" s="5"/>
      <c r="F18" s="6"/>
    </row>
    <row r="19" spans="1:6">
      <c r="A19" s="4"/>
      <c r="B19" s="5"/>
      <c r="C19" s="5"/>
      <c r="D19" s="5"/>
      <c r="E19" s="5"/>
      <c r="F19" s="6"/>
    </row>
    <row r="20" spans="1:6">
      <c r="A20" s="4"/>
      <c r="B20" s="5"/>
      <c r="C20" s="5"/>
      <c r="D20" s="5"/>
      <c r="E20" s="5"/>
      <c r="F20" s="6"/>
    </row>
    <row r="21" spans="1:6">
      <c r="A21" s="4"/>
      <c r="B21" s="5"/>
      <c r="C21" s="5"/>
      <c r="D21" s="6"/>
      <c r="E21" s="6"/>
      <c r="F21" s="6"/>
    </row>
    <row r="22" spans="1:6">
      <c r="A22" s="4"/>
      <c r="B22" s="5"/>
      <c r="C22" s="5"/>
      <c r="D22" s="6"/>
      <c r="E22" s="6"/>
      <c r="F22" s="6"/>
    </row>
    <row r="24" spans="1:6">
      <c r="B24" t="s">
        <v>40</v>
      </c>
    </row>
    <row r="25" spans="1:6">
      <c r="A25" t="s">
        <v>9</v>
      </c>
      <c r="B25" s="3">
        <f>(9.21-1.8)/1.48+1.8</f>
        <v>6.8067567567567577</v>
      </c>
    </row>
    <row r="28" spans="1:6">
      <c r="B28" t="s">
        <v>39</v>
      </c>
    </row>
    <row r="29" spans="1:6">
      <c r="A29" t="s">
        <v>9</v>
      </c>
      <c r="B29" s="3">
        <f>(7.76-1.8)/1.45+1.8</f>
        <v>5.9103448275862069</v>
      </c>
    </row>
    <row r="30" spans="1:6">
      <c r="B30" t="s">
        <v>41</v>
      </c>
    </row>
    <row r="31" spans="1:6">
      <c r="A31" t="s">
        <v>9</v>
      </c>
      <c r="B31" s="3">
        <f>(8.51-1.8)/1.45+1.8</f>
        <v>6.4275862068965512</v>
      </c>
    </row>
    <row r="33" spans="1:18">
      <c r="B33">
        <v>2016</v>
      </c>
      <c r="C33">
        <f>B33+1</f>
        <v>2017</v>
      </c>
      <c r="D33">
        <f t="shared" ref="D33:I33" si="16">C33+1</f>
        <v>2018</v>
      </c>
      <c r="E33">
        <f t="shared" si="16"/>
        <v>2019</v>
      </c>
      <c r="F33">
        <f t="shared" si="16"/>
        <v>2020</v>
      </c>
      <c r="G33">
        <f t="shared" si="16"/>
        <v>2021</v>
      </c>
      <c r="H33">
        <f t="shared" si="16"/>
        <v>2022</v>
      </c>
      <c r="I33">
        <f t="shared" si="16"/>
        <v>2023</v>
      </c>
    </row>
    <row r="34" spans="1:18">
      <c r="A34" s="7" t="s">
        <v>10</v>
      </c>
      <c r="B34" s="1">
        <v>1.7</v>
      </c>
      <c r="C34" s="1">
        <v>1.86</v>
      </c>
      <c r="D34" s="1">
        <v>1.86</v>
      </c>
      <c r="E34" s="1">
        <v>1.9</v>
      </c>
      <c r="F34" s="1">
        <v>1.41</v>
      </c>
      <c r="G34" s="1">
        <v>1.51</v>
      </c>
      <c r="H34" s="1">
        <v>1.37</v>
      </c>
      <c r="I34" s="1">
        <v>1.26</v>
      </c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7" t="s">
        <v>11</v>
      </c>
      <c r="B35" s="1">
        <v>2.2400000000000002</v>
      </c>
      <c r="C35" s="1">
        <v>2.37</v>
      </c>
      <c r="D35" s="1">
        <v>2.1800000000000002</v>
      </c>
      <c r="E35" s="1">
        <v>2.7</v>
      </c>
      <c r="F35" s="1">
        <v>2.2599999999999998</v>
      </c>
      <c r="G35" s="1">
        <v>2.57</v>
      </c>
      <c r="H35" s="1">
        <v>2.21</v>
      </c>
      <c r="I35" s="1">
        <v>1.95</v>
      </c>
      <c r="J35" s="1"/>
      <c r="K35" s="1"/>
      <c r="L35" s="1"/>
      <c r="M35" s="1"/>
      <c r="N35" s="1"/>
      <c r="O35" s="1"/>
      <c r="P35" s="1"/>
      <c r="Q35" s="1"/>
    </row>
    <row r="36" spans="1:18">
      <c r="A36" s="7" t="s">
        <v>12</v>
      </c>
      <c r="B36">
        <v>1.77</v>
      </c>
      <c r="C36">
        <v>1.95</v>
      </c>
      <c r="D36">
        <v>2.08</v>
      </c>
      <c r="E36">
        <v>2.35</v>
      </c>
      <c r="F36">
        <v>2.33</v>
      </c>
      <c r="G36">
        <v>2.37</v>
      </c>
      <c r="H36">
        <v>2.25</v>
      </c>
      <c r="I36" s="1">
        <v>1.72</v>
      </c>
      <c r="J36" s="1"/>
      <c r="K36" s="1"/>
      <c r="L36" s="1"/>
      <c r="M36" s="1"/>
      <c r="N36" s="1"/>
      <c r="O36" s="1"/>
      <c r="P36" s="1"/>
      <c r="Q36" s="1"/>
    </row>
    <row r="37" spans="1:18">
      <c r="A37" s="7" t="s">
        <v>13</v>
      </c>
      <c r="B37" s="1">
        <v>1.79</v>
      </c>
      <c r="C37" s="1">
        <v>2</v>
      </c>
      <c r="D37" s="1">
        <v>1.94</v>
      </c>
      <c r="E37" s="1">
        <v>2.37</v>
      </c>
      <c r="F37" s="1">
        <v>2.0299999999999998</v>
      </c>
      <c r="G37" s="1">
        <v>2.0099999999999998</v>
      </c>
      <c r="H37" s="1">
        <v>2.0099999999999998</v>
      </c>
      <c r="I37" s="1">
        <v>1.69</v>
      </c>
      <c r="J37" s="1"/>
      <c r="K37" s="1"/>
      <c r="L37" s="1"/>
      <c r="M37" s="1"/>
      <c r="N37" s="1"/>
      <c r="O37" s="1"/>
      <c r="P37" s="1"/>
      <c r="Q37" s="1"/>
    </row>
    <row r="38" spans="1:18">
      <c r="A38" s="7" t="s">
        <v>14</v>
      </c>
      <c r="B38" s="1">
        <v>2.25</v>
      </c>
      <c r="C38" s="1">
        <v>2.44</v>
      </c>
      <c r="D38" s="1">
        <v>2.27</v>
      </c>
      <c r="E38" s="1">
        <v>2.38</v>
      </c>
      <c r="F38" s="1">
        <v>1.8</v>
      </c>
      <c r="G38" s="1">
        <v>1.79</v>
      </c>
      <c r="H38" s="1">
        <v>1.68</v>
      </c>
      <c r="I38" s="1">
        <v>1.58</v>
      </c>
      <c r="J38" s="1"/>
      <c r="K38" s="1"/>
      <c r="L38" s="1"/>
      <c r="M38" s="1"/>
      <c r="N38" s="1"/>
      <c r="O38" s="1"/>
      <c r="P38" s="1"/>
      <c r="Q38" s="1"/>
    </row>
    <row r="39" spans="1:18">
      <c r="A39" s="7" t="s">
        <v>25</v>
      </c>
      <c r="B39" s="1">
        <v>2.04</v>
      </c>
      <c r="C39" s="1">
        <v>1.91</v>
      </c>
      <c r="D39" s="1">
        <v>2.08</v>
      </c>
      <c r="E39" s="1">
        <v>2.0699999999999998</v>
      </c>
      <c r="F39" s="1">
        <v>1.53</v>
      </c>
      <c r="G39" s="1">
        <v>1.69</v>
      </c>
      <c r="H39" s="1">
        <v>1.59</v>
      </c>
      <c r="I39" s="1">
        <v>1.1599999999999999</v>
      </c>
      <c r="J39" s="1"/>
      <c r="K39" s="1"/>
      <c r="L39" s="1"/>
      <c r="M39" s="1"/>
      <c r="N39" s="1"/>
      <c r="O39" s="1"/>
      <c r="P39" s="1"/>
      <c r="Q39" s="1"/>
    </row>
    <row r="40" spans="1:18">
      <c r="A40" s="7" t="s">
        <v>15</v>
      </c>
      <c r="B40" s="1">
        <v>3.06</v>
      </c>
      <c r="C40" s="1">
        <v>3.38</v>
      </c>
      <c r="D40" s="1">
        <v>3</v>
      </c>
      <c r="E40" s="1">
        <v>2.0699999999999998</v>
      </c>
      <c r="F40" s="1">
        <v>2.0099999999999998</v>
      </c>
      <c r="G40" s="1">
        <v>2.17</v>
      </c>
      <c r="H40" s="1">
        <v>2.0499999999999998</v>
      </c>
      <c r="I40" s="1">
        <v>1.88</v>
      </c>
      <c r="J40" s="1"/>
      <c r="K40" s="1"/>
      <c r="L40" s="1"/>
      <c r="M40" s="1"/>
      <c r="N40" s="1"/>
      <c r="O40" s="1"/>
      <c r="P40" s="1"/>
      <c r="Q40" s="1"/>
    </row>
    <row r="41" spans="1:18">
      <c r="A41" s="7" t="s">
        <v>16</v>
      </c>
      <c r="B41" s="1">
        <v>2.73</v>
      </c>
      <c r="C41" s="1">
        <v>2.94</v>
      </c>
      <c r="D41" s="1">
        <v>2.96</v>
      </c>
      <c r="E41" s="1">
        <v>3.6</v>
      </c>
      <c r="F41" s="1">
        <v>3.31</v>
      </c>
      <c r="G41" s="1">
        <v>3.21</v>
      </c>
      <c r="H41" s="1">
        <v>2.75</v>
      </c>
      <c r="I41" s="1">
        <v>2.4300000000000002</v>
      </c>
      <c r="J41" s="1"/>
      <c r="K41" s="1"/>
      <c r="L41" s="1"/>
      <c r="M41" s="1"/>
      <c r="N41" s="1"/>
      <c r="O41" s="1"/>
      <c r="P41" s="1"/>
      <c r="Q41" s="1"/>
    </row>
    <row r="42" spans="1:18">
      <c r="A42" s="7" t="s">
        <v>26</v>
      </c>
      <c r="B42" s="1">
        <v>3.22</v>
      </c>
      <c r="C42" s="1">
        <v>3.21</v>
      </c>
      <c r="D42" s="1">
        <v>2.63</v>
      </c>
      <c r="E42" s="1">
        <v>2.5099999999999998</v>
      </c>
      <c r="F42" s="1">
        <v>2.5299999999999998</v>
      </c>
      <c r="G42" s="1">
        <v>2.6</v>
      </c>
      <c r="H42" s="1">
        <v>1.91</v>
      </c>
      <c r="I42" s="1">
        <v>1.5</v>
      </c>
    </row>
    <row r="43" spans="1:18">
      <c r="A43" s="7" t="s">
        <v>27</v>
      </c>
      <c r="B43" s="1">
        <v>1.34</v>
      </c>
      <c r="C43" s="1">
        <v>1.41</v>
      </c>
      <c r="D43" s="1">
        <v>1.46</v>
      </c>
      <c r="E43" s="1">
        <v>1.5</v>
      </c>
      <c r="F43" s="1">
        <v>1.6</v>
      </c>
      <c r="G43" s="1">
        <v>1.7</v>
      </c>
      <c r="H43" s="1">
        <v>1.64</v>
      </c>
      <c r="I43" s="1">
        <v>1.59</v>
      </c>
      <c r="J43" s="1"/>
      <c r="K43" s="1"/>
      <c r="L43" s="1"/>
    </row>
    <row r="44" spans="1:18">
      <c r="A44" s="7" t="s">
        <v>17</v>
      </c>
      <c r="B44" s="1">
        <v>1.94</v>
      </c>
      <c r="C44" s="1">
        <v>2.09</v>
      </c>
      <c r="D44" s="1">
        <v>1.97</v>
      </c>
      <c r="E44" s="1">
        <v>2.3199999999999998</v>
      </c>
      <c r="F44" s="1">
        <v>1.91</v>
      </c>
      <c r="G44" s="1">
        <v>2.7</v>
      </c>
      <c r="H44" s="1">
        <v>2.54</v>
      </c>
      <c r="I44" s="1">
        <v>2.1</v>
      </c>
    </row>
    <row r="45" spans="1:18">
      <c r="A45" s="7" t="s">
        <v>18</v>
      </c>
      <c r="B45" s="2">
        <v>1.31</v>
      </c>
      <c r="C45" s="2">
        <v>1.68</v>
      </c>
      <c r="D45" s="2">
        <v>1.85</v>
      </c>
      <c r="E45" s="2">
        <v>2.38</v>
      </c>
      <c r="F45" s="2">
        <v>1.86</v>
      </c>
      <c r="G45" s="2">
        <v>2.0099999999999998</v>
      </c>
      <c r="H45" s="2">
        <v>1.89</v>
      </c>
      <c r="I45" s="2">
        <v>1.56</v>
      </c>
      <c r="J45" s="2"/>
      <c r="K45" s="2"/>
      <c r="L45" s="2"/>
      <c r="M45" s="2"/>
      <c r="N45" s="2"/>
      <c r="O45" s="2"/>
      <c r="P45" s="2"/>
      <c r="Q45" s="2"/>
    </row>
    <row r="46" spans="1:18">
      <c r="A46" s="7" t="s">
        <v>28</v>
      </c>
      <c r="B46" s="2">
        <v>2.1</v>
      </c>
      <c r="C46" s="2">
        <v>1.91</v>
      </c>
      <c r="D46" s="2">
        <v>1.36</v>
      </c>
      <c r="E46" s="2">
        <v>1.71</v>
      </c>
      <c r="F46" s="2">
        <v>1.43</v>
      </c>
      <c r="G46" s="2">
        <v>1.69</v>
      </c>
      <c r="H46" s="2">
        <v>1.5</v>
      </c>
      <c r="I46" s="2">
        <v>1.23</v>
      </c>
      <c r="J46" s="2"/>
      <c r="K46" s="2"/>
      <c r="L46" s="2"/>
      <c r="M46" s="2"/>
      <c r="N46" s="2"/>
      <c r="O46" s="2"/>
      <c r="P46" s="2"/>
      <c r="Q46" s="2"/>
    </row>
    <row r="47" spans="1:18">
      <c r="A47" s="7" t="s">
        <v>29</v>
      </c>
      <c r="B47" s="2">
        <v>1.65</v>
      </c>
      <c r="C47" s="2">
        <v>1.82</v>
      </c>
      <c r="D47" s="2">
        <v>1.81</v>
      </c>
      <c r="E47" s="2">
        <v>2.3199999999999998</v>
      </c>
      <c r="F47" s="2">
        <v>2.12</v>
      </c>
      <c r="G47" s="2">
        <v>2.17</v>
      </c>
      <c r="H47" s="2">
        <v>1.91</v>
      </c>
      <c r="I47" s="2">
        <v>1.37</v>
      </c>
      <c r="J47" s="2"/>
      <c r="K47" s="2"/>
      <c r="L47" s="2"/>
      <c r="M47" s="2"/>
      <c r="N47" s="2"/>
      <c r="O47" s="2"/>
      <c r="P47" s="2"/>
      <c r="Q47" s="2"/>
    </row>
    <row r="48" spans="1:18">
      <c r="A48" s="7" t="s">
        <v>19</v>
      </c>
      <c r="B48" s="2">
        <v>3.14</v>
      </c>
      <c r="C48" s="2">
        <v>2.9</v>
      </c>
      <c r="D48" s="2">
        <v>2.56</v>
      </c>
      <c r="E48" s="2">
        <v>3.21</v>
      </c>
      <c r="F48" s="2">
        <v>2.6</v>
      </c>
      <c r="G48" s="2">
        <v>2.89</v>
      </c>
      <c r="H48" s="2">
        <v>2.37</v>
      </c>
      <c r="I48" s="2">
        <v>2.2999999999999998</v>
      </c>
      <c r="J48" s="2"/>
      <c r="K48" s="2"/>
      <c r="L48" s="2"/>
      <c r="M48" s="2"/>
      <c r="N48" s="2"/>
      <c r="O48" s="2"/>
      <c r="P48" s="2"/>
      <c r="Q48" s="2"/>
    </row>
    <row r="49" spans="1:11">
      <c r="A49" s="7" t="s">
        <v>20</v>
      </c>
      <c r="B49" s="2">
        <v>2.62</v>
      </c>
      <c r="C49" s="2">
        <v>2.84</v>
      </c>
      <c r="D49" s="2">
        <v>2.85</v>
      </c>
      <c r="E49" s="2">
        <v>2.74</v>
      </c>
      <c r="F49" s="2">
        <v>2.08</v>
      </c>
      <c r="G49" s="2">
        <v>2.42</v>
      </c>
      <c r="H49" s="2">
        <v>2.63</v>
      </c>
      <c r="I49" s="2">
        <v>2.19</v>
      </c>
    </row>
    <row r="50" spans="1:11">
      <c r="A50" s="7" t="s">
        <v>30</v>
      </c>
      <c r="B50" s="2">
        <v>1.88</v>
      </c>
      <c r="C50" s="2">
        <v>1.98</v>
      </c>
      <c r="D50" s="2">
        <v>2.02</v>
      </c>
      <c r="E50" s="2">
        <v>2.14</v>
      </c>
      <c r="F50" s="2">
        <v>1.98</v>
      </c>
      <c r="G50" s="2">
        <v>2.34</v>
      </c>
      <c r="H50" s="2">
        <v>1.97</v>
      </c>
      <c r="I50" s="2">
        <v>1.81</v>
      </c>
    </row>
    <row r="51" spans="1:11">
      <c r="A51" s="7" t="s">
        <v>31</v>
      </c>
      <c r="B51" s="2">
        <v>2.2000000000000002</v>
      </c>
      <c r="C51" s="2">
        <v>2.02</v>
      </c>
      <c r="D51" s="2">
        <v>2.37</v>
      </c>
      <c r="E51" s="2">
        <v>2.66</v>
      </c>
      <c r="F51" s="2">
        <v>1.65</v>
      </c>
      <c r="G51" s="2">
        <v>1.7</v>
      </c>
      <c r="H51" s="2">
        <v>1.49</v>
      </c>
      <c r="I51" s="2">
        <v>1.17</v>
      </c>
    </row>
    <row r="52" spans="1:11">
      <c r="A52" s="7" t="s">
        <v>21</v>
      </c>
      <c r="B52" s="2">
        <v>1.67</v>
      </c>
      <c r="C52" s="2">
        <v>1.71</v>
      </c>
      <c r="D52" s="2">
        <v>1.57</v>
      </c>
      <c r="E52" s="2">
        <v>1.8</v>
      </c>
      <c r="F52" s="2">
        <v>1.44</v>
      </c>
      <c r="G52" s="2">
        <v>1.34</v>
      </c>
      <c r="H52" s="2">
        <v>1.35</v>
      </c>
      <c r="I52" s="2">
        <v>1.1000000000000001</v>
      </c>
    </row>
    <row r="53" spans="1:11">
      <c r="A53" s="7" t="s">
        <v>22</v>
      </c>
      <c r="B53" s="2">
        <v>1.94</v>
      </c>
      <c r="C53" s="2">
        <v>1.82</v>
      </c>
      <c r="D53" s="2">
        <v>1.94</v>
      </c>
      <c r="E53" s="2">
        <v>2.13</v>
      </c>
      <c r="F53" s="2">
        <v>1.74</v>
      </c>
      <c r="G53" s="2">
        <v>2.0099999999999998</v>
      </c>
      <c r="H53" s="2">
        <v>1.78</v>
      </c>
      <c r="I53" s="2">
        <v>1.54</v>
      </c>
    </row>
    <row r="54" spans="1:11">
      <c r="A54" s="7" t="s">
        <v>32</v>
      </c>
      <c r="B54" s="2">
        <v>1.8</v>
      </c>
      <c r="C54" s="2">
        <v>1.98</v>
      </c>
      <c r="D54" s="2">
        <v>2.0699999999999998</v>
      </c>
      <c r="E54" s="2">
        <v>2.35</v>
      </c>
      <c r="F54" s="2">
        <v>1.86</v>
      </c>
      <c r="G54" s="2">
        <v>1.8</v>
      </c>
      <c r="H54" s="2">
        <v>1.68</v>
      </c>
      <c r="I54" s="2">
        <v>1.34</v>
      </c>
    </row>
    <row r="55" spans="1:11">
      <c r="A55" s="7" t="s">
        <v>23</v>
      </c>
      <c r="B55" s="2">
        <v>1.67</v>
      </c>
      <c r="C55" s="2">
        <v>1.69</v>
      </c>
      <c r="D55" s="2">
        <v>1.65</v>
      </c>
      <c r="E55" s="2">
        <v>1.95</v>
      </c>
      <c r="F55" s="2">
        <v>1.48</v>
      </c>
      <c r="G55" s="2">
        <v>1.77</v>
      </c>
      <c r="H55" s="2">
        <v>1.58</v>
      </c>
      <c r="I55" s="2">
        <v>1.33</v>
      </c>
    </row>
    <row r="56" spans="1:11">
      <c r="A56" s="7" t="s">
        <v>33</v>
      </c>
      <c r="B56" s="2">
        <v>2.04</v>
      </c>
      <c r="C56" s="2">
        <v>2.02</v>
      </c>
      <c r="D56" s="2">
        <v>2.06</v>
      </c>
      <c r="E56" s="2">
        <v>2.7</v>
      </c>
      <c r="F56" s="2">
        <v>1.83</v>
      </c>
      <c r="G56" s="2">
        <v>1.71</v>
      </c>
      <c r="H56" s="2">
        <v>1.86</v>
      </c>
      <c r="I56" s="2">
        <v>1.72</v>
      </c>
    </row>
    <row r="57" spans="1:11">
      <c r="A57" s="7" t="s">
        <v>34</v>
      </c>
      <c r="B57" s="2">
        <v>1.67</v>
      </c>
      <c r="C57" s="2">
        <v>1.82</v>
      </c>
      <c r="D57" s="2">
        <v>1.67</v>
      </c>
      <c r="E57" s="2">
        <v>1.85</v>
      </c>
      <c r="F57" s="2">
        <v>1.45</v>
      </c>
      <c r="G57" s="2">
        <v>1.4</v>
      </c>
      <c r="H57" s="2">
        <v>1.4</v>
      </c>
      <c r="I57" s="2">
        <v>1.24</v>
      </c>
    </row>
    <row r="58" spans="1:11">
      <c r="A58" s="7" t="s">
        <v>37</v>
      </c>
      <c r="B58" s="2">
        <v>1.98</v>
      </c>
      <c r="C58" s="2">
        <v>2.0099999999999998</v>
      </c>
      <c r="D58" s="2">
        <v>1.83</v>
      </c>
      <c r="E58" s="2">
        <v>2.44</v>
      </c>
      <c r="F58" s="2">
        <v>2.29</v>
      </c>
      <c r="G58" s="2">
        <v>2.5299999999999998</v>
      </c>
      <c r="H58" s="2">
        <v>2.4900000000000002</v>
      </c>
      <c r="I58" s="2">
        <v>2.44</v>
      </c>
    </row>
    <row r="59" spans="1:11">
      <c r="A59" s="7" t="s">
        <v>35</v>
      </c>
      <c r="B59" s="2">
        <v>2.2200000000000002</v>
      </c>
      <c r="C59" s="2">
        <v>2.27</v>
      </c>
      <c r="D59" s="2">
        <v>2.1800000000000002</v>
      </c>
      <c r="E59" s="2">
        <v>2.5</v>
      </c>
      <c r="F59" s="2">
        <v>1.75</v>
      </c>
      <c r="G59" s="2">
        <v>1.67</v>
      </c>
      <c r="H59" s="2">
        <v>1.8</v>
      </c>
      <c r="I59" s="2">
        <v>1.76</v>
      </c>
    </row>
    <row r="60" spans="1:11">
      <c r="A60" s="7" t="s">
        <v>24</v>
      </c>
      <c r="B60" s="2">
        <v>1.88</v>
      </c>
      <c r="C60" s="2">
        <v>2.14</v>
      </c>
      <c r="D60" s="2">
        <v>2.08</v>
      </c>
      <c r="E60" s="2">
        <v>2.5299999999999998</v>
      </c>
      <c r="F60" s="2">
        <v>2.6</v>
      </c>
      <c r="G60" s="2">
        <v>2.4300000000000002</v>
      </c>
      <c r="H60" s="2">
        <v>2.34</v>
      </c>
      <c r="I60" s="2">
        <v>1.97</v>
      </c>
    </row>
    <row r="61" spans="1:11">
      <c r="A61" s="7" t="s">
        <v>36</v>
      </c>
      <c r="B61" s="2">
        <v>2.0699999999999998</v>
      </c>
      <c r="C61" s="2">
        <v>2.2799999999999998</v>
      </c>
      <c r="D61" s="2">
        <v>2.2400000000000002</v>
      </c>
      <c r="E61" s="2">
        <v>2.89</v>
      </c>
      <c r="F61" s="2">
        <v>2.78</v>
      </c>
      <c r="G61" s="2">
        <v>2.81</v>
      </c>
      <c r="H61" s="2">
        <v>2.6</v>
      </c>
      <c r="I61" s="2">
        <v>2.2599999999999998</v>
      </c>
    </row>
    <row r="62" spans="1:11">
      <c r="A62" s="7"/>
    </row>
    <row r="64" spans="1:11">
      <c r="A64" s="3" t="s">
        <v>8</v>
      </c>
      <c r="B64" s="3">
        <v>2016</v>
      </c>
      <c r="C64" s="3">
        <f>B64+1</f>
        <v>2017</v>
      </c>
      <c r="D64" s="3">
        <f t="shared" ref="D64:I64" si="17">C64+1</f>
        <v>2018</v>
      </c>
      <c r="E64" s="3">
        <f t="shared" si="17"/>
        <v>2019</v>
      </c>
      <c r="F64" s="3">
        <f t="shared" si="17"/>
        <v>2020</v>
      </c>
      <c r="G64" s="3">
        <f t="shared" si="17"/>
        <v>2021</v>
      </c>
      <c r="H64" s="3">
        <f t="shared" si="17"/>
        <v>2022</v>
      </c>
      <c r="I64" s="3">
        <f t="shared" si="17"/>
        <v>2023</v>
      </c>
      <c r="J64" s="3"/>
      <c r="K64" s="3" t="s">
        <v>38</v>
      </c>
    </row>
    <row r="65" spans="1:11">
      <c r="A65" s="3" t="s">
        <v>4</v>
      </c>
      <c r="B65" s="2">
        <f>AVERAGE(B34:B61)</f>
        <v>2.0685714285714285</v>
      </c>
      <c r="C65" s="2">
        <f t="shared" ref="C65:G65" si="18">AVERAGE(C34:C61)</f>
        <v>2.158928571428572</v>
      </c>
      <c r="D65" s="2">
        <f t="shared" si="18"/>
        <v>2.0907142857142857</v>
      </c>
      <c r="E65" s="2">
        <f t="shared" si="18"/>
        <v>2.3596428571428576</v>
      </c>
      <c r="F65" s="2">
        <f t="shared" si="18"/>
        <v>1.9878571428571428</v>
      </c>
      <c r="G65" s="2">
        <f t="shared" si="18"/>
        <v>2.1075000000000004</v>
      </c>
      <c r="H65" s="2">
        <f>AVERAGE(H34:H61)</f>
        <v>1.9514285714285717</v>
      </c>
      <c r="I65" s="2">
        <f>AVERAGE(I34:I61)</f>
        <v>1.6853571428571428</v>
      </c>
      <c r="J65" s="2"/>
      <c r="K65" s="2">
        <f>AVERAGE(C65:I65)</f>
        <v>2.0487755102040817</v>
      </c>
    </row>
    <row r="66" spans="1:11">
      <c r="A66" s="3" t="s">
        <v>5</v>
      </c>
      <c r="B66">
        <f>MEDIAN(B34:B61)</f>
        <v>1.96</v>
      </c>
      <c r="C66">
        <f t="shared" ref="C66:I66" si="19">MEDIAN(C34:C61)</f>
        <v>2.0049999999999999</v>
      </c>
      <c r="D66">
        <f t="shared" si="19"/>
        <v>2.0649999999999999</v>
      </c>
      <c r="E66">
        <f t="shared" si="19"/>
        <v>2.3600000000000003</v>
      </c>
      <c r="F66">
        <f t="shared" si="19"/>
        <v>1.885</v>
      </c>
      <c r="G66">
        <f t="shared" si="19"/>
        <v>2.0099999999999998</v>
      </c>
      <c r="H66">
        <f t="shared" si="19"/>
        <v>1.9</v>
      </c>
      <c r="I66">
        <f t="shared" si="19"/>
        <v>1.6400000000000001</v>
      </c>
      <c r="K66" s="2">
        <f>AVERAGE(C66:I66)</f>
        <v>1.9807142857142861</v>
      </c>
    </row>
    <row r="67" spans="1:11">
      <c r="A67" s="3" t="s">
        <v>6</v>
      </c>
      <c r="B67">
        <f>MAX(B34:B61)</f>
        <v>3.22</v>
      </c>
      <c r="C67">
        <f t="shared" ref="C67:I67" si="20">MAX(C34:C61)</f>
        <v>3.38</v>
      </c>
      <c r="D67">
        <f t="shared" si="20"/>
        <v>3</v>
      </c>
      <c r="E67">
        <f t="shared" si="20"/>
        <v>3.6</v>
      </c>
      <c r="F67">
        <f t="shared" si="20"/>
        <v>3.31</v>
      </c>
      <c r="G67">
        <f t="shared" si="20"/>
        <v>3.21</v>
      </c>
      <c r="H67">
        <f t="shared" si="20"/>
        <v>2.75</v>
      </c>
      <c r="I67">
        <f t="shared" si="20"/>
        <v>2.44</v>
      </c>
      <c r="K67" s="2">
        <f>AVERAGE(C67:I67)</f>
        <v>3.0985714285714288</v>
      </c>
    </row>
    <row r="68" spans="1:11">
      <c r="A68" s="3" t="s">
        <v>7</v>
      </c>
      <c r="B68">
        <f>MIN(B34:B61)</f>
        <v>1.31</v>
      </c>
      <c r="C68">
        <f t="shared" ref="C68:I68" si="21">MIN(C34:C61)</f>
        <v>1.41</v>
      </c>
      <c r="D68">
        <f t="shared" si="21"/>
        <v>1.36</v>
      </c>
      <c r="E68">
        <f t="shared" si="21"/>
        <v>1.5</v>
      </c>
      <c r="F68">
        <f t="shared" si="21"/>
        <v>1.41</v>
      </c>
      <c r="G68">
        <f t="shared" si="21"/>
        <v>1.34</v>
      </c>
      <c r="H68">
        <f t="shared" si="21"/>
        <v>1.35</v>
      </c>
      <c r="I68">
        <f t="shared" si="21"/>
        <v>1.1000000000000001</v>
      </c>
      <c r="K68" s="2">
        <f>AVERAGE(C68:I68)</f>
        <v>1.3528571428571428</v>
      </c>
    </row>
    <row r="71" spans="1:11">
      <c r="B71" t="s">
        <v>42</v>
      </c>
    </row>
    <row r="72" spans="1:11">
      <c r="A72" t="s">
        <v>9</v>
      </c>
      <c r="B72" s="3">
        <f>(9.21-3.15)/1.69+3.15</f>
        <v>6.7357988165680478</v>
      </c>
    </row>
    <row r="73" spans="1:11">
      <c r="B73" t="s">
        <v>43</v>
      </c>
    </row>
    <row r="74" spans="1:11">
      <c r="A74" t="s">
        <v>9</v>
      </c>
      <c r="B74" s="3">
        <f>(9.72-3.15)/1.96+3.15</f>
        <v>6.5020408163265309</v>
      </c>
    </row>
    <row r="75" spans="1:11">
      <c r="B75" t="s">
        <v>44</v>
      </c>
    </row>
    <row r="76" spans="1:11">
      <c r="A76" t="s">
        <v>9</v>
      </c>
      <c r="B76" s="3">
        <f>(8.72-3.15)/1.69+3.15</f>
        <v>6.445857988165681</v>
      </c>
    </row>
  </sheetData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M - Figure 15 and Table 14 - Data and Calculations 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194</AucDocumentId>
    <AUCFileName xmlns="24b4dc9c-985f-4b06-881b-10995db5cfc7">24110_X[]_2020-01-20ExhibitM-Figure15andTable14-Da_0194.xlsx</AUCFileName>
    <Applications xmlns="24b4dc9c-985f-4b06-881b-10995db5cfc7" xsi:nil="true"/>
    <DocumentStatus xmlns="24b4dc9c-985f-4b06-881b-10995db5cfc7">Active</DocumentStatus>
    <ExhibitNumberTemp xmlns="24b4dc9c-985f-4b06-881b-10995db5cfc7">24110-X0138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2020-01-20ExhibitM-Figure15andTable14-DataandCalculations-Jan2020.xlsx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Props1.xml><?xml version="1.0" encoding="utf-8"?>
<ds:datastoreItem xmlns:ds="http://schemas.openxmlformats.org/officeDocument/2006/customXml" ds:itemID="{4BB228F9-C064-4103-9F64-F93D39186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A860D-D419-40D2-94D5-7B02C3B0143C}">
  <ds:schemaRefs>
    <ds:schemaRef ds:uri="http://schemas.openxmlformats.org/package/2006/metadata/core-properties"/>
    <ds:schemaRef ds:uri="http://purl.org/dc/elements/1.1/"/>
    <ds:schemaRef ds:uri="http://purl.org/dc/dcmitype/"/>
    <ds:schemaRef ds:uri="c396903c-eb40-4742-9f08-57bf89a1e85e"/>
    <ds:schemaRef ds:uri="http://schemas.microsoft.com/office/2006/documentManagement/types"/>
    <ds:schemaRef ds:uri="24b4dc9c-985f-4b06-881b-10995db5cfc7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BE56E9-219B-4D16-9340-7ED391F43E4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93D955-EFB2-4E2A-999B-213B1FF303F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</dc:creator>
  <cp:lastModifiedBy>Sean Cleary</cp:lastModifiedBy>
  <dcterms:created xsi:type="dcterms:W3CDTF">2016-02-10T20:34:07Z</dcterms:created>
  <dcterms:modified xsi:type="dcterms:W3CDTF">2024-07-13T22:12:16Z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24110_X[]_2020-01-20ExhibitM-Figure15andTable14-Da_0194.xlsx</vt:lpwstr>
  </property>
</Properties>
</file>